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FFE3756A-63A5-4828-8427-29E2E5D30AB5}" xr6:coauthVersionLast="45" xr6:coauthVersionMax="45" xr10:uidLastSave="{00000000-0000-0000-0000-000000000000}"/>
  <bookViews>
    <workbookView xWindow="396" yWindow="276" windowWidth="23304" windowHeight="11556" tabRatio="879" firstSheet="11" activeTab="14" xr2:uid="{4ABC3BBD-BAF2-4297-86ED-3C6779D4C753}"/>
  </bookViews>
  <sheets>
    <sheet name="SummaryQualStool45-85" sheetId="17" r:id="rId1"/>
    <sheet name="SummaryQuantgFOBT" sheetId="6" r:id="rId2"/>
    <sheet name="SIG_FIT" sheetId="1" r:id="rId3"/>
    <sheet name="Intermediate SIG_FIT" sheetId="5" r:id="rId4"/>
    <sheet name="Quant MISCAN as Ref SIG_FIT" sheetId="11" r:id="rId5"/>
    <sheet name="Quant CRCSPIN as Ref SIG_FIT" sheetId="9" r:id="rId6"/>
    <sheet name="Quant SimCRC as Ref SIG_FIT" sheetId="10" r:id="rId7"/>
    <sheet name="MISCANAsRef SIG_FIT_gFOBT" sheetId="13" r:id="rId8"/>
    <sheet name="CRCSPINasRef SIG_FIT_gFOBT" sheetId="14" r:id="rId9"/>
    <sheet name="SimCRCAsRef SIG_FIT_gFOBT" sheetId="15" r:id="rId10"/>
    <sheet name="Qual_SIG_Stool CRC-AIM_45-85" sheetId="19" r:id="rId11"/>
    <sheet name="Qual_SIG_Stool SimCRC_45-85" sheetId="20" r:id="rId12"/>
    <sheet name="Qual_SIG_Stool CRC-SPIN_45-85" sheetId="21" r:id="rId13"/>
    <sheet name="Qual_SIG_Stool MISCAN_45-85" sheetId="22" r:id="rId14"/>
    <sheet name="Qual_SIG_Stool CRC-AIM_50-85CIS" sheetId="23" r:id="rId15"/>
    <sheet name="version" sheetId="7" r:id="rId16"/>
  </sheets>
  <definedNames>
    <definedName name="_xlnm._FilterDatabase" localSheetId="10" hidden="1">'Qual_SIG_Stool CRC-AIM_45-85'!$A$1:$D$73</definedName>
    <definedName name="_xlnm._FilterDatabase" localSheetId="14" hidden="1">'Qual_SIG_Stool CRC-AIM_50-85CIS'!$A$1:$M$49</definedName>
    <definedName name="_xlnm._FilterDatabase" localSheetId="12" hidden="1">'Qual_SIG_Stool CRC-SPIN_45-85'!$A$1:$D$73</definedName>
    <definedName name="_xlnm._FilterDatabase" localSheetId="13" hidden="1">'Qual_SIG_Stool MISCAN_45-85'!$A$1:$D$73</definedName>
    <definedName name="_xlnm._FilterDatabase" localSheetId="11" hidden="1">'Qual_SIG_Stool SimCRC_45-85'!$A$1:$D$73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97" i="23" l="1"/>
  <c r="AL96" i="23"/>
  <c r="AL95" i="23"/>
  <c r="AL69" i="23"/>
  <c r="AL68" i="23"/>
  <c r="AL67" i="23"/>
  <c r="AL51" i="23"/>
  <c r="AL50" i="23"/>
  <c r="AL47" i="23"/>
  <c r="M49" i="23" l="1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M13" i="23"/>
  <c r="M12" i="23"/>
  <c r="M11" i="23"/>
  <c r="M10" i="23"/>
  <c r="M9" i="23"/>
  <c r="M8" i="23"/>
  <c r="M7" i="23"/>
  <c r="M6" i="23"/>
  <c r="M5" i="23"/>
  <c r="M4" i="23"/>
  <c r="M3" i="23"/>
  <c r="M2" i="23"/>
  <c r="J36" i="23" l="1"/>
  <c r="J34" i="23"/>
  <c r="J23" i="23"/>
  <c r="J4" i="23"/>
  <c r="H8" i="23"/>
  <c r="H3" i="22"/>
  <c r="G20" i="23"/>
  <c r="F49" i="23"/>
  <c r="G49" i="23" s="1"/>
  <c r="F45" i="23"/>
  <c r="G45" i="23" s="1"/>
  <c r="F42" i="23"/>
  <c r="G42" i="23" s="1"/>
  <c r="F20" i="23"/>
  <c r="F11" i="23"/>
  <c r="G11" i="23" s="1"/>
  <c r="H4" i="23" s="1"/>
  <c r="H23" i="23" l="1"/>
  <c r="I23" i="23" s="1"/>
  <c r="H36" i="23"/>
  <c r="I36" i="23" s="1"/>
  <c r="H34" i="23"/>
  <c r="I34" i="23" s="1"/>
  <c r="I8" i="23"/>
  <c r="I4" i="23"/>
  <c r="J55" i="22"/>
  <c r="J35" i="22"/>
  <c r="J26" i="22"/>
  <c r="J19" i="22"/>
  <c r="J17" i="22"/>
  <c r="J3" i="22"/>
  <c r="I55" i="22"/>
  <c r="I52" i="22"/>
  <c r="I48" i="22"/>
  <c r="I35" i="22"/>
  <c r="I26" i="22"/>
  <c r="I19" i="22"/>
  <c r="I17" i="22"/>
  <c r="H55" i="22"/>
  <c r="H52" i="22"/>
  <c r="H48" i="22"/>
  <c r="H35" i="22"/>
  <c r="H26" i="22"/>
  <c r="H19" i="22"/>
  <c r="H17" i="22"/>
  <c r="I3" i="22"/>
  <c r="H4" i="22"/>
  <c r="G64" i="22"/>
  <c r="G61" i="22"/>
  <c r="G29" i="22"/>
  <c r="G7" i="22"/>
  <c r="F64" i="22"/>
  <c r="F61" i="22"/>
  <c r="F29" i="22"/>
  <c r="F7" i="22"/>
  <c r="J55" i="21"/>
  <c r="J45" i="21"/>
  <c r="J23" i="21"/>
  <c r="J20" i="21"/>
  <c r="J4" i="21"/>
  <c r="I60" i="21"/>
  <c r="I55" i="21"/>
  <c r="I45" i="21"/>
  <c r="H60" i="21"/>
  <c r="H55" i="21"/>
  <c r="H45" i="21"/>
  <c r="H23" i="21"/>
  <c r="H20" i="21"/>
  <c r="H8" i="21"/>
  <c r="H4" i="21"/>
  <c r="G68" i="21"/>
  <c r="G73" i="21"/>
  <c r="G65" i="21"/>
  <c r="G37" i="21"/>
  <c r="G31" i="21"/>
  <c r="F73" i="21"/>
  <c r="F68" i="21"/>
  <c r="F65" i="21"/>
  <c r="F37" i="21"/>
  <c r="F31" i="21"/>
  <c r="F11" i="21"/>
  <c r="G11" i="21" s="1"/>
  <c r="J52" i="20"/>
  <c r="J50" i="20"/>
  <c r="J38" i="20"/>
  <c r="H3" i="20"/>
  <c r="I4" i="22" l="1"/>
  <c r="I8" i="21"/>
  <c r="I23" i="21"/>
  <c r="I20" i="21"/>
  <c r="I4" i="21"/>
  <c r="I52" i="20"/>
  <c r="I50" i="20"/>
  <c r="I38" i="20"/>
  <c r="I19" i="20"/>
  <c r="I16" i="20"/>
  <c r="I5" i="20"/>
  <c r="I3" i="20"/>
  <c r="H52" i="20"/>
  <c r="H50" i="20"/>
  <c r="H38" i="20"/>
  <c r="H19" i="20"/>
  <c r="H16" i="20"/>
  <c r="H5" i="20"/>
  <c r="G64" i="20"/>
  <c r="G60" i="20"/>
  <c r="G32" i="20"/>
  <c r="G26" i="20"/>
  <c r="G6" i="20"/>
  <c r="F64" i="20"/>
  <c r="F60" i="20"/>
  <c r="F32" i="20"/>
  <c r="F26" i="20"/>
  <c r="F6" i="20"/>
  <c r="J65" i="19"/>
  <c r="J60" i="19"/>
  <c r="J55" i="19"/>
  <c r="J20" i="19"/>
  <c r="J4" i="19"/>
  <c r="I65" i="19"/>
  <c r="I60" i="19"/>
  <c r="I55" i="19"/>
  <c r="I23" i="19"/>
  <c r="I20" i="19"/>
  <c r="I8" i="19"/>
  <c r="H65" i="19"/>
  <c r="H60" i="19"/>
  <c r="H55" i="19"/>
  <c r="H23" i="19"/>
  <c r="H20" i="19"/>
  <c r="H8" i="19"/>
  <c r="H4" i="19"/>
  <c r="G68" i="19"/>
  <c r="G45" i="19"/>
  <c r="G36" i="19"/>
  <c r="G30" i="19"/>
  <c r="F68" i="19"/>
  <c r="F45" i="19"/>
  <c r="F36" i="19"/>
  <c r="F30" i="19"/>
  <c r="F11" i="19"/>
  <c r="G11" i="19" l="1"/>
  <c r="I4" i="19" l="1"/>
  <c r="AD65" i="17" l="1"/>
  <c r="AC82" i="17" s="1"/>
  <c r="AC65" i="17"/>
  <c r="AB65" i="17"/>
  <c r="X65" i="17"/>
  <c r="W82" i="17" s="1"/>
  <c r="W65" i="17"/>
  <c r="V65" i="17"/>
  <c r="R65" i="17"/>
  <c r="Q82" i="17" s="1"/>
  <c r="Q65" i="17"/>
  <c r="P65" i="17"/>
  <c r="AD64" i="17"/>
  <c r="AC64" i="17"/>
  <c r="AB64" i="17"/>
  <c r="X64" i="17"/>
  <c r="W64" i="17"/>
  <c r="V64" i="17"/>
  <c r="R64" i="17"/>
  <c r="Q64" i="17"/>
  <c r="P64" i="17"/>
  <c r="AD63" i="17"/>
  <c r="AC63" i="17"/>
  <c r="AB63" i="17"/>
  <c r="AB70" i="17" s="1"/>
  <c r="X63" i="17"/>
  <c r="W81" i="17" s="1"/>
  <c r="W63" i="17"/>
  <c r="V63" i="17"/>
  <c r="V70" i="17" s="1"/>
  <c r="R63" i="17"/>
  <c r="Q63" i="17"/>
  <c r="P63" i="17"/>
  <c r="P70" i="17" s="1"/>
  <c r="AD36" i="17"/>
  <c r="AC53" i="17" s="1"/>
  <c r="AC36" i="17"/>
  <c r="AB36" i="17"/>
  <c r="X36" i="17"/>
  <c r="W53" i="17" s="1"/>
  <c r="W36" i="17"/>
  <c r="V36" i="17"/>
  <c r="R36" i="17"/>
  <c r="Q53" i="17" s="1"/>
  <c r="Q36" i="17"/>
  <c r="P36" i="17"/>
  <c r="AD35" i="17"/>
  <c r="AC35" i="17"/>
  <c r="AB35" i="17"/>
  <c r="X35" i="17"/>
  <c r="W35" i="17"/>
  <c r="V35" i="17"/>
  <c r="R35" i="17"/>
  <c r="Q35" i="17"/>
  <c r="P35" i="17"/>
  <c r="AD34" i="17"/>
  <c r="AC34" i="17"/>
  <c r="AB34" i="17"/>
  <c r="AB41" i="17" s="1"/>
  <c r="X34" i="17"/>
  <c r="W34" i="17"/>
  <c r="V34" i="17"/>
  <c r="V41" i="17" s="1"/>
  <c r="R34" i="17"/>
  <c r="Q34" i="17"/>
  <c r="P34" i="17"/>
  <c r="P41" i="17" s="1"/>
  <c r="AD7" i="17"/>
  <c r="AC24" i="17" s="1"/>
  <c r="AC7" i="17"/>
  <c r="AB7" i="17"/>
  <c r="X7" i="17"/>
  <c r="W24" i="17" s="1"/>
  <c r="W7" i="17"/>
  <c r="V7" i="17"/>
  <c r="R7" i="17"/>
  <c r="Q24" i="17" s="1"/>
  <c r="Q7" i="17"/>
  <c r="P7" i="17"/>
  <c r="AD6" i="17"/>
  <c r="AC6" i="17"/>
  <c r="AB6" i="17"/>
  <c r="X6" i="17"/>
  <c r="W6" i="17"/>
  <c r="V6" i="17"/>
  <c r="R6" i="17"/>
  <c r="Q6" i="17"/>
  <c r="P6" i="17"/>
  <c r="AD5" i="17"/>
  <c r="AC23" i="17" s="1"/>
  <c r="AC5" i="17"/>
  <c r="AB5" i="17"/>
  <c r="AB12" i="17" s="1"/>
  <c r="X5" i="17"/>
  <c r="W23" i="17" s="1"/>
  <c r="W5" i="17"/>
  <c r="V5" i="17"/>
  <c r="V12" i="17" s="1"/>
  <c r="R5" i="17"/>
  <c r="Q23" i="17" s="1"/>
  <c r="Q5" i="17"/>
  <c r="P5" i="17"/>
  <c r="W71" i="17" l="1"/>
  <c r="V82" i="17"/>
  <c r="AC13" i="17"/>
  <c r="P71" i="17"/>
  <c r="W41" i="17"/>
  <c r="V42" i="17"/>
  <c r="V46" i="17" s="1"/>
  <c r="AB24" i="17"/>
  <c r="AC52" i="17"/>
  <c r="AC56" i="17" s="1"/>
  <c r="W12" i="17"/>
  <c r="W18" i="17" s="1"/>
  <c r="V13" i="17"/>
  <c r="U18" i="17" s="1"/>
  <c r="AC41" i="17"/>
  <c r="AB42" i="17"/>
  <c r="AB46" i="17" s="1"/>
  <c r="W13" i="17"/>
  <c r="AB71" i="17"/>
  <c r="AA75" i="17" s="1"/>
  <c r="Q41" i="17"/>
  <c r="P42" i="17"/>
  <c r="P46" i="17" s="1"/>
  <c r="Q52" i="17"/>
  <c r="Q56" i="17" s="1"/>
  <c r="P23" i="17"/>
  <c r="P29" i="17" s="1"/>
  <c r="Q70" i="17"/>
  <c r="P13" i="17"/>
  <c r="Q81" i="17"/>
  <c r="AC12" i="17"/>
  <c r="AB13" i="17"/>
  <c r="AC18" i="17" s="1"/>
  <c r="Q42" i="17"/>
  <c r="P45" i="17" s="1"/>
  <c r="P53" i="17"/>
  <c r="W70" i="17"/>
  <c r="W74" i="17" s="1"/>
  <c r="V71" i="17"/>
  <c r="Q13" i="17"/>
  <c r="P24" i="17"/>
  <c r="W52" i="17"/>
  <c r="U56" i="17" s="1"/>
  <c r="W42" i="17"/>
  <c r="W45" i="17" s="1"/>
  <c r="V53" i="17"/>
  <c r="AC70" i="17"/>
  <c r="AC81" i="17"/>
  <c r="AA85" i="17" s="1"/>
  <c r="AC71" i="17"/>
  <c r="AB82" i="17"/>
  <c r="V24" i="17"/>
  <c r="P52" i="17"/>
  <c r="Q58" i="17" s="1"/>
  <c r="AC42" i="17"/>
  <c r="AB53" i="17"/>
  <c r="Q71" i="17"/>
  <c r="P74" i="17" s="1"/>
  <c r="P82" i="17"/>
  <c r="W75" i="17"/>
  <c r="V75" i="17"/>
  <c r="U75" i="17"/>
  <c r="V27" i="17"/>
  <c r="U27" i="17"/>
  <c r="W27" i="17"/>
  <c r="Q85" i="17"/>
  <c r="P85" i="17"/>
  <c r="O85" i="17"/>
  <c r="AC16" i="17"/>
  <c r="AB16" i="17"/>
  <c r="W46" i="17"/>
  <c r="U46" i="17"/>
  <c r="AB75" i="17"/>
  <c r="AC27" i="17"/>
  <c r="AB27" i="17"/>
  <c r="AA27" i="17"/>
  <c r="U45" i="17"/>
  <c r="W85" i="17"/>
  <c r="V85" i="17"/>
  <c r="U85" i="17"/>
  <c r="AC46" i="17"/>
  <c r="O75" i="17"/>
  <c r="Q75" i="17"/>
  <c r="P75" i="17"/>
  <c r="AA74" i="17"/>
  <c r="Q27" i="17"/>
  <c r="P27" i="17"/>
  <c r="O27" i="17"/>
  <c r="Q12" i="17"/>
  <c r="P12" i="17"/>
  <c r="V56" i="17"/>
  <c r="V23" i="17"/>
  <c r="P81" i="17"/>
  <c r="V52" i="17"/>
  <c r="AB23" i="17"/>
  <c r="V81" i="17"/>
  <c r="W56" i="17"/>
  <c r="AB52" i="17"/>
  <c r="AB81" i="17"/>
  <c r="W16" i="17"/>
  <c r="AA17" i="17" l="1"/>
  <c r="AA18" i="17"/>
  <c r="AC85" i="17"/>
  <c r="AC17" i="17"/>
  <c r="O76" i="17"/>
  <c r="AB85" i="17"/>
  <c r="Q76" i="17"/>
  <c r="AB18" i="17"/>
  <c r="P76" i="17"/>
  <c r="AA46" i="17"/>
  <c r="AB76" i="17"/>
  <c r="O57" i="17"/>
  <c r="AC75" i="17"/>
  <c r="AA56" i="17"/>
  <c r="AB56" i="17"/>
  <c r="U74" i="17"/>
  <c r="Q28" i="17"/>
  <c r="V74" i="17"/>
  <c r="V76" i="17"/>
  <c r="Q16" i="17"/>
  <c r="U76" i="17"/>
  <c r="O29" i="17"/>
  <c r="U17" i="17"/>
  <c r="O56" i="17"/>
  <c r="Q57" i="17"/>
  <c r="P56" i="17"/>
  <c r="AC45" i="17"/>
  <c r="W17" i="17"/>
  <c r="O58" i="17"/>
  <c r="AB74" i="17"/>
  <c r="AA76" i="17"/>
  <c r="V17" i="17"/>
  <c r="V18" i="17"/>
  <c r="U16" i="17"/>
  <c r="V16" i="17"/>
  <c r="AB45" i="17"/>
  <c r="O46" i="17"/>
  <c r="AC47" i="17"/>
  <c r="AC76" i="17"/>
  <c r="W47" i="17"/>
  <c r="Q46" i="17"/>
  <c r="P58" i="17"/>
  <c r="V45" i="17"/>
  <c r="P57" i="17"/>
  <c r="AC74" i="17"/>
  <c r="AA47" i="17"/>
  <c r="U47" i="17"/>
  <c r="P47" i="17"/>
  <c r="AB47" i="17"/>
  <c r="V47" i="17"/>
  <c r="O47" i="17"/>
  <c r="O28" i="17"/>
  <c r="Q74" i="17"/>
  <c r="Q29" i="17"/>
  <c r="Q47" i="17"/>
  <c r="P28" i="17"/>
  <c r="O74" i="17"/>
  <c r="Q45" i="17"/>
  <c r="O16" i="17"/>
  <c r="AA45" i="17"/>
  <c r="W76" i="17"/>
  <c r="O45" i="17"/>
  <c r="AB17" i="17"/>
  <c r="AA16" i="17"/>
  <c r="AC87" i="17"/>
  <c r="AB87" i="17"/>
  <c r="AC86" i="17"/>
  <c r="AA87" i="17"/>
  <c r="AB86" i="17"/>
  <c r="AA86" i="17"/>
  <c r="U28" i="17"/>
  <c r="W29" i="17"/>
  <c r="V29" i="17"/>
  <c r="W28" i="17"/>
  <c r="U29" i="17"/>
  <c r="V28" i="17"/>
  <c r="AC58" i="17"/>
  <c r="AB58" i="17"/>
  <c r="AC57" i="17"/>
  <c r="AA58" i="17"/>
  <c r="AB57" i="17"/>
  <c r="AA57" i="17"/>
  <c r="W87" i="17"/>
  <c r="V87" i="17"/>
  <c r="W86" i="17"/>
  <c r="U87" i="17"/>
  <c r="V86" i="17"/>
  <c r="U86" i="17"/>
  <c r="P16" i="17"/>
  <c r="AC29" i="17"/>
  <c r="AB29" i="17"/>
  <c r="AC28" i="17"/>
  <c r="AA29" i="17"/>
  <c r="AB28" i="17"/>
  <c r="AA28" i="17"/>
  <c r="W58" i="17"/>
  <c r="V58" i="17"/>
  <c r="W57" i="17"/>
  <c r="U58" i="17"/>
  <c r="V57" i="17"/>
  <c r="U57" i="17"/>
  <c r="P18" i="17"/>
  <c r="Q17" i="17"/>
  <c r="O18" i="17"/>
  <c r="P17" i="17"/>
  <c r="O17" i="17"/>
  <c r="Q18" i="17"/>
  <c r="O87" i="17"/>
  <c r="P86" i="17"/>
  <c r="O86" i="17"/>
  <c r="Q87" i="17"/>
  <c r="P87" i="17"/>
  <c r="Q86" i="17"/>
  <c r="N32" i="6" l="1"/>
  <c r="C59" i="6"/>
  <c r="C58" i="6"/>
  <c r="C32" i="6"/>
  <c r="C31" i="6"/>
  <c r="C5" i="6"/>
  <c r="C4" i="6"/>
  <c r="R59" i="1"/>
  <c r="Q59" i="1"/>
  <c r="K59" i="6" s="1"/>
  <c r="P59" i="1"/>
  <c r="R58" i="1"/>
  <c r="N58" i="6" s="1"/>
  <c r="Q58" i="1"/>
  <c r="K58" i="6" s="1"/>
  <c r="P58" i="1"/>
  <c r="R32" i="1"/>
  <c r="L32" i="6" s="1"/>
  <c r="Q32" i="1"/>
  <c r="K32" i="6" s="1"/>
  <c r="P32" i="1"/>
  <c r="R31" i="1"/>
  <c r="Q31" i="1"/>
  <c r="K31" i="6" s="1"/>
  <c r="P31" i="1"/>
  <c r="R5" i="1"/>
  <c r="L5" i="6" s="1"/>
  <c r="Q5" i="1"/>
  <c r="P5" i="1"/>
  <c r="R4" i="1"/>
  <c r="L4" i="6" s="1"/>
  <c r="Q4" i="1"/>
  <c r="K4" i="6" s="1"/>
  <c r="P4" i="1"/>
  <c r="N59" i="1"/>
  <c r="G59" i="6" s="1"/>
  <c r="I59" i="6" s="1"/>
  <c r="M59" i="1"/>
  <c r="F59" i="6" s="1"/>
  <c r="L59" i="1"/>
  <c r="N58" i="1"/>
  <c r="G58" i="6" s="1"/>
  <c r="I58" i="6" s="1"/>
  <c r="M58" i="1"/>
  <c r="F58" i="6" s="1"/>
  <c r="H58" i="6" s="1"/>
  <c r="L58" i="1"/>
  <c r="N32" i="1"/>
  <c r="G32" i="6" s="1"/>
  <c r="I32" i="6" s="1"/>
  <c r="M32" i="1"/>
  <c r="F32" i="6" s="1"/>
  <c r="H32" i="6" s="1"/>
  <c r="L32" i="1"/>
  <c r="N31" i="1"/>
  <c r="G31" i="6" s="1"/>
  <c r="I31" i="6" s="1"/>
  <c r="M31" i="1"/>
  <c r="F31" i="6" s="1"/>
  <c r="L31" i="1"/>
  <c r="N5" i="1"/>
  <c r="G5" i="6" s="1"/>
  <c r="I5" i="6" s="1"/>
  <c r="M5" i="1"/>
  <c r="F5" i="6" s="1"/>
  <c r="H5" i="6" s="1"/>
  <c r="L5" i="1"/>
  <c r="N4" i="1"/>
  <c r="G4" i="6" s="1"/>
  <c r="M4" i="1"/>
  <c r="F4" i="6" s="1"/>
  <c r="L4" i="1"/>
  <c r="J59" i="1"/>
  <c r="I59" i="1"/>
  <c r="H59" i="1"/>
  <c r="D59" i="6" s="1"/>
  <c r="J58" i="1"/>
  <c r="I58" i="1"/>
  <c r="H58" i="1"/>
  <c r="D58" i="6" s="1"/>
  <c r="E58" i="6" s="1"/>
  <c r="J32" i="1"/>
  <c r="I32" i="1"/>
  <c r="H32" i="1"/>
  <c r="D32" i="6" s="1"/>
  <c r="E32" i="6" s="1"/>
  <c r="J31" i="1"/>
  <c r="I31" i="1"/>
  <c r="H31" i="1"/>
  <c r="D31" i="6" s="1"/>
  <c r="E31" i="6" s="1"/>
  <c r="J5" i="1"/>
  <c r="I5" i="1"/>
  <c r="J4" i="1"/>
  <c r="I4" i="1"/>
  <c r="H5" i="1"/>
  <c r="D5" i="6" s="1"/>
  <c r="E5" i="6" s="1"/>
  <c r="H4" i="1"/>
  <c r="D4" i="6" s="1"/>
  <c r="K59" i="5"/>
  <c r="E59" i="1" s="1"/>
  <c r="G59" i="5"/>
  <c r="D59" i="1" s="1"/>
  <c r="C59" i="5"/>
  <c r="C59" i="1" s="1"/>
  <c r="K58" i="5"/>
  <c r="E58" i="1" s="1"/>
  <c r="G58" i="5"/>
  <c r="D58" i="1" s="1"/>
  <c r="C58" i="5"/>
  <c r="C58" i="1" s="1"/>
  <c r="K32" i="5"/>
  <c r="E32" i="1" s="1"/>
  <c r="G32" i="5"/>
  <c r="D32" i="1" s="1"/>
  <c r="C32" i="5"/>
  <c r="C32" i="1" s="1"/>
  <c r="K31" i="5"/>
  <c r="E31" i="1" s="1"/>
  <c r="G31" i="5"/>
  <c r="D31" i="1" s="1"/>
  <c r="C31" i="5"/>
  <c r="C31" i="1" s="1"/>
  <c r="K5" i="5"/>
  <c r="E5" i="1" s="1"/>
  <c r="K4" i="5"/>
  <c r="E4" i="1" s="1"/>
  <c r="G5" i="5"/>
  <c r="D5" i="1" s="1"/>
  <c r="G4" i="5"/>
  <c r="D4" i="1" s="1"/>
  <c r="C5" i="5"/>
  <c r="C5" i="1" s="1"/>
  <c r="C4" i="5"/>
  <c r="C4" i="1" s="1"/>
  <c r="E59" i="6" l="1"/>
  <c r="H59" i="6"/>
  <c r="N59" i="6"/>
  <c r="L59" i="6"/>
  <c r="H31" i="6"/>
  <c r="N31" i="6"/>
  <c r="M32" i="6"/>
  <c r="N5" i="6"/>
  <c r="M5" i="6"/>
  <c r="O5" i="6" s="1"/>
  <c r="E4" i="6"/>
  <c r="H4" i="6"/>
  <c r="I4" i="6"/>
  <c r="J4" i="6" s="1"/>
  <c r="N4" i="6"/>
  <c r="M59" i="6"/>
  <c r="O59" i="6" s="1"/>
  <c r="J59" i="6"/>
  <c r="M58" i="6"/>
  <c r="O58" i="6" s="1"/>
  <c r="L58" i="6"/>
  <c r="J58" i="6"/>
  <c r="O32" i="6"/>
  <c r="M31" i="6"/>
  <c r="O31" i="6" s="1"/>
  <c r="L31" i="6"/>
  <c r="J31" i="6"/>
  <c r="J32" i="6"/>
  <c r="M4" i="6"/>
  <c r="O4" i="6" s="1"/>
  <c r="J5" i="6"/>
  <c r="K5" i="6"/>
  <c r="C57" i="6"/>
  <c r="C56" i="6"/>
  <c r="C30" i="6"/>
  <c r="C29" i="6"/>
  <c r="C3" i="6"/>
  <c r="C2" i="6"/>
  <c r="R57" i="1"/>
  <c r="L57" i="6" s="1"/>
  <c r="Q57" i="1"/>
  <c r="K57" i="6" s="1"/>
  <c r="P57" i="1"/>
  <c r="R56" i="1"/>
  <c r="L56" i="6" s="1"/>
  <c r="Q56" i="1"/>
  <c r="K56" i="6" s="1"/>
  <c r="P56" i="1"/>
  <c r="N57" i="1"/>
  <c r="G57" i="6" s="1"/>
  <c r="M57" i="1"/>
  <c r="F57" i="6" s="1"/>
  <c r="L57" i="1"/>
  <c r="N56" i="1"/>
  <c r="G56" i="6" s="1"/>
  <c r="M56" i="1"/>
  <c r="F56" i="6" s="1"/>
  <c r="L56" i="1"/>
  <c r="J57" i="1"/>
  <c r="I57" i="1"/>
  <c r="J56" i="1"/>
  <c r="I56" i="1"/>
  <c r="H57" i="1"/>
  <c r="D57" i="6" s="1"/>
  <c r="H56" i="1"/>
  <c r="D56" i="6" s="1"/>
  <c r="H60" i="1"/>
  <c r="R30" i="1"/>
  <c r="L30" i="6" s="1"/>
  <c r="Q30" i="1"/>
  <c r="K30" i="6" s="1"/>
  <c r="P30" i="1"/>
  <c r="R29" i="1"/>
  <c r="L29" i="6" s="1"/>
  <c r="Q29" i="1"/>
  <c r="M29" i="6" s="1"/>
  <c r="P29" i="1"/>
  <c r="N30" i="1"/>
  <c r="G30" i="6" s="1"/>
  <c r="M30" i="1"/>
  <c r="F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H29" i="1"/>
  <c r="D29" i="6" s="1"/>
  <c r="E29" i="6" s="1"/>
  <c r="H33" i="1"/>
  <c r="R3" i="1"/>
  <c r="L3" i="6" s="1"/>
  <c r="Q3" i="1"/>
  <c r="K3" i="6" s="1"/>
  <c r="P3" i="1"/>
  <c r="R2" i="1"/>
  <c r="L2" i="6" s="1"/>
  <c r="Q2" i="1"/>
  <c r="P2" i="1"/>
  <c r="N3" i="1"/>
  <c r="G3" i="6" s="1"/>
  <c r="M3" i="1"/>
  <c r="F3" i="6" s="1"/>
  <c r="L3" i="1"/>
  <c r="N2" i="1"/>
  <c r="G2" i="6" s="1"/>
  <c r="I2" i="6" s="1"/>
  <c r="M2" i="1"/>
  <c r="F2" i="6" s="1"/>
  <c r="L2" i="1"/>
  <c r="J3" i="1"/>
  <c r="I3" i="1"/>
  <c r="J2" i="1"/>
  <c r="I2" i="1"/>
  <c r="H3" i="1"/>
  <c r="D3" i="6" s="1"/>
  <c r="H2" i="1"/>
  <c r="D2" i="6" s="1"/>
  <c r="H6" i="1"/>
  <c r="P32" i="6" l="1"/>
  <c r="H2" i="6"/>
  <c r="E2" i="6"/>
  <c r="P59" i="6"/>
  <c r="P58" i="6"/>
  <c r="P31" i="6"/>
  <c r="P5" i="6"/>
  <c r="P4" i="6"/>
  <c r="I3" i="6"/>
  <c r="E30" i="6"/>
  <c r="H30" i="6"/>
  <c r="E57" i="6"/>
  <c r="H56" i="6"/>
  <c r="I30" i="6"/>
  <c r="I56" i="6"/>
  <c r="H3" i="6"/>
  <c r="H57" i="6"/>
  <c r="I57" i="6"/>
  <c r="M2" i="6"/>
  <c r="N3" i="6"/>
  <c r="K29" i="6"/>
  <c r="N57" i="6"/>
  <c r="N56" i="6"/>
  <c r="N30" i="6"/>
  <c r="N29" i="6"/>
  <c r="O29" i="6" s="1"/>
  <c r="M30" i="6"/>
  <c r="N2" i="6"/>
  <c r="K2" i="6"/>
  <c r="J2" i="6"/>
  <c r="M57" i="6"/>
  <c r="E56" i="6"/>
  <c r="M56" i="6"/>
  <c r="J29" i="6"/>
  <c r="E3" i="6"/>
  <c r="M3" i="6"/>
  <c r="K3" i="5"/>
  <c r="E3" i="1" s="1"/>
  <c r="K2" i="5"/>
  <c r="E2" i="1" s="1"/>
  <c r="K65" i="5"/>
  <c r="K64" i="5"/>
  <c r="K38" i="5"/>
  <c r="K37" i="5"/>
  <c r="K11" i="5"/>
  <c r="K10" i="5"/>
  <c r="G10" i="5"/>
  <c r="K57" i="5"/>
  <c r="E57" i="1" s="1"/>
  <c r="K56" i="5"/>
  <c r="E56" i="1" s="1"/>
  <c r="G57" i="5"/>
  <c r="D57" i="1" s="1"/>
  <c r="G56" i="5"/>
  <c r="D56" i="1" s="1"/>
  <c r="C57" i="5"/>
  <c r="C57" i="1" s="1"/>
  <c r="C56" i="5"/>
  <c r="C56" i="1" s="1"/>
  <c r="K30" i="5"/>
  <c r="E30" i="1" s="1"/>
  <c r="K29" i="5"/>
  <c r="E29" i="1" s="1"/>
  <c r="G30" i="5"/>
  <c r="D30" i="1" s="1"/>
  <c r="G29" i="5"/>
  <c r="D29" i="1" s="1"/>
  <c r="C30" i="5"/>
  <c r="C30" i="1" s="1"/>
  <c r="C29" i="5"/>
  <c r="C29" i="1" s="1"/>
  <c r="G3" i="5"/>
  <c r="D3" i="1" s="1"/>
  <c r="G2" i="5"/>
  <c r="D2" i="1" s="1"/>
  <c r="C3" i="5"/>
  <c r="C3" i="1" s="1"/>
  <c r="C2" i="5"/>
  <c r="C2" i="1" s="1"/>
  <c r="J30" i="6" l="1"/>
  <c r="J3" i="6"/>
  <c r="J57" i="6"/>
  <c r="J56" i="6"/>
  <c r="O2" i="6"/>
  <c r="P2" i="6" s="1"/>
  <c r="O57" i="6"/>
  <c r="O3" i="6"/>
  <c r="O56" i="6"/>
  <c r="O30" i="6"/>
  <c r="P29" i="6"/>
  <c r="P30" i="6" l="1"/>
  <c r="P3" i="6"/>
  <c r="P56" i="6"/>
  <c r="P57" i="6"/>
  <c r="K81" i="5"/>
  <c r="E81" i="1" s="1"/>
  <c r="K80" i="5"/>
  <c r="E80" i="1" s="1"/>
  <c r="K79" i="5"/>
  <c r="E79" i="1" s="1"/>
  <c r="K78" i="5"/>
  <c r="E78" i="1" s="1"/>
  <c r="K77" i="5"/>
  <c r="E77" i="1" s="1"/>
  <c r="K76" i="5"/>
  <c r="E76" i="1" s="1"/>
  <c r="K75" i="5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E65" i="1"/>
  <c r="E64" i="1"/>
  <c r="K63" i="5"/>
  <c r="E63" i="1" s="1"/>
  <c r="K62" i="5"/>
  <c r="E62" i="1" s="1"/>
  <c r="K61" i="5"/>
  <c r="E61" i="1" s="1"/>
  <c r="K60" i="5"/>
  <c r="E60" i="1" s="1"/>
  <c r="G81" i="5"/>
  <c r="D81" i="1" s="1"/>
  <c r="G80" i="5"/>
  <c r="D80" i="1" s="1"/>
  <c r="G79" i="5"/>
  <c r="D79" i="1" s="1"/>
  <c r="G78" i="5"/>
  <c r="D78" i="1" s="1"/>
  <c r="G77" i="5"/>
  <c r="D77" i="1" s="1"/>
  <c r="G76" i="5"/>
  <c r="D76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C81" i="5"/>
  <c r="C81" i="1" s="1"/>
  <c r="C80" i="5"/>
  <c r="C80" i="1" s="1"/>
  <c r="C79" i="5"/>
  <c r="C79" i="1" s="1"/>
  <c r="C78" i="5"/>
  <c r="C78" i="1" s="1"/>
  <c r="C77" i="5"/>
  <c r="C77" i="1" s="1"/>
  <c r="C76" i="5"/>
  <c r="C76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K54" i="5"/>
  <c r="E54" i="1" s="1"/>
  <c r="K53" i="5"/>
  <c r="E53" i="1" s="1"/>
  <c r="K52" i="5"/>
  <c r="E52" i="1" s="1"/>
  <c r="K51" i="5"/>
  <c r="E51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E38" i="1"/>
  <c r="E37" i="1"/>
  <c r="K36" i="5"/>
  <c r="E36" i="1" s="1"/>
  <c r="K35" i="5"/>
  <c r="E35" i="1" s="1"/>
  <c r="K34" i="5"/>
  <c r="E34" i="1" s="1"/>
  <c r="K33" i="5"/>
  <c r="E33" i="1" s="1"/>
  <c r="G54" i="5"/>
  <c r="D54" i="1" s="1"/>
  <c r="G53" i="5"/>
  <c r="D53" i="1" s="1"/>
  <c r="G52" i="5"/>
  <c r="D52" i="1" s="1"/>
  <c r="G51" i="5"/>
  <c r="D51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C54" i="5"/>
  <c r="C54" i="1" s="1"/>
  <c r="C53" i="5"/>
  <c r="C53" i="1" s="1"/>
  <c r="C52" i="5"/>
  <c r="C52" i="1" s="1"/>
  <c r="C51" i="5"/>
  <c r="C51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K15" i="5"/>
  <c r="E15" i="1" s="1"/>
  <c r="K14" i="5"/>
  <c r="E14" i="1" s="1"/>
  <c r="E10" i="1"/>
  <c r="E11" i="1"/>
  <c r="G15" i="5"/>
  <c r="D15" i="1" s="1"/>
  <c r="G14" i="5"/>
  <c r="D14" i="1" s="1"/>
  <c r="G11" i="5"/>
  <c r="D11" i="1" s="1"/>
  <c r="D10" i="1"/>
  <c r="K27" i="5"/>
  <c r="E27" i="1" s="1"/>
  <c r="K26" i="5"/>
  <c r="E26" i="1" s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3" i="5"/>
  <c r="E13" i="1" s="1"/>
  <c r="K12" i="5"/>
  <c r="E12" i="1" s="1"/>
  <c r="K9" i="5"/>
  <c r="E9" i="1" s="1"/>
  <c r="K8" i="5"/>
  <c r="E8" i="1" s="1"/>
  <c r="K7" i="5"/>
  <c r="E7" i="1" s="1"/>
  <c r="K6" i="5"/>
  <c r="E6" i="1" s="1"/>
  <c r="G27" i="5"/>
  <c r="D27" i="1" s="1"/>
  <c r="G26" i="5"/>
  <c r="D26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3" i="5"/>
  <c r="D13" i="1" s="1"/>
  <c r="G12" i="5"/>
  <c r="D12" i="1" s="1"/>
  <c r="G9" i="5"/>
  <c r="D9" i="1" s="1"/>
  <c r="G8" i="5"/>
  <c r="D8" i="1" s="1"/>
  <c r="G7" i="5"/>
  <c r="D7" i="1" s="1"/>
  <c r="G6" i="5"/>
  <c r="D6" i="1" s="1"/>
  <c r="C27" i="5"/>
  <c r="C27" i="1" s="1"/>
  <c r="C26" i="5"/>
  <c r="C26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81" i="6" l="1"/>
  <c r="C80" i="6"/>
  <c r="C79" i="6"/>
  <c r="C78" i="6"/>
  <c r="C77" i="6"/>
  <c r="C76" i="6"/>
  <c r="C75" i="6"/>
  <c r="C74" i="6"/>
  <c r="C73" i="6"/>
  <c r="C72" i="6"/>
  <c r="C71" i="6"/>
  <c r="C70" i="6"/>
  <c r="C67" i="6"/>
  <c r="C66" i="6"/>
  <c r="C63" i="6"/>
  <c r="C62" i="6"/>
  <c r="C61" i="6"/>
  <c r="C60" i="6"/>
  <c r="C54" i="6"/>
  <c r="C53" i="6"/>
  <c r="C52" i="6"/>
  <c r="C51" i="6"/>
  <c r="C50" i="6"/>
  <c r="C49" i="6"/>
  <c r="C48" i="6"/>
  <c r="C47" i="6"/>
  <c r="C46" i="6"/>
  <c r="C45" i="6"/>
  <c r="C44" i="6"/>
  <c r="C43" i="6"/>
  <c r="C40" i="6"/>
  <c r="C39" i="6"/>
  <c r="C36" i="6"/>
  <c r="C35" i="6"/>
  <c r="C34" i="6"/>
  <c r="C33" i="6"/>
  <c r="C27" i="6"/>
  <c r="C26" i="6"/>
  <c r="C25" i="6"/>
  <c r="C24" i="6"/>
  <c r="C23" i="6"/>
  <c r="C22" i="6"/>
  <c r="C21" i="6"/>
  <c r="C20" i="6"/>
  <c r="C19" i="6"/>
  <c r="C18" i="6"/>
  <c r="C17" i="6"/>
  <c r="C16" i="6"/>
  <c r="C13" i="6"/>
  <c r="C12" i="6"/>
  <c r="C9" i="6"/>
  <c r="C8" i="6"/>
  <c r="C7" i="6"/>
  <c r="C6" i="6"/>
  <c r="R81" i="1" l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7" i="1"/>
  <c r="Q67" i="1"/>
  <c r="P67" i="1"/>
  <c r="R66" i="1"/>
  <c r="Q66" i="1"/>
  <c r="P66" i="1"/>
  <c r="R63" i="1"/>
  <c r="Q63" i="1"/>
  <c r="P63" i="1"/>
  <c r="R62" i="1"/>
  <c r="Q62" i="1"/>
  <c r="P62" i="1"/>
  <c r="N81" i="1"/>
  <c r="G81" i="6" s="1"/>
  <c r="I81" i="6" s="1"/>
  <c r="M81" i="1"/>
  <c r="F81" i="6" s="1"/>
  <c r="H81" i="6" s="1"/>
  <c r="L81" i="1"/>
  <c r="N80" i="1"/>
  <c r="G80" i="6" s="1"/>
  <c r="I80" i="6" s="1"/>
  <c r="M80" i="1"/>
  <c r="F80" i="6" s="1"/>
  <c r="H80" i="6" s="1"/>
  <c r="L80" i="1"/>
  <c r="N79" i="1"/>
  <c r="G79" i="6" s="1"/>
  <c r="I79" i="6" s="1"/>
  <c r="M79" i="1"/>
  <c r="F79" i="6" s="1"/>
  <c r="H79" i="6" s="1"/>
  <c r="L79" i="1"/>
  <c r="N78" i="1"/>
  <c r="G78" i="6" s="1"/>
  <c r="I78" i="6" s="1"/>
  <c r="M78" i="1"/>
  <c r="F78" i="6" s="1"/>
  <c r="H78" i="6" s="1"/>
  <c r="L78" i="1"/>
  <c r="N77" i="1"/>
  <c r="G77" i="6" s="1"/>
  <c r="I77" i="6" s="1"/>
  <c r="M77" i="1"/>
  <c r="F77" i="6" s="1"/>
  <c r="H77" i="6" s="1"/>
  <c r="L77" i="1"/>
  <c r="N76" i="1"/>
  <c r="G76" i="6" s="1"/>
  <c r="I76" i="6" s="1"/>
  <c r="M76" i="1"/>
  <c r="F76" i="6" s="1"/>
  <c r="H76" i="6" s="1"/>
  <c r="L7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3" i="1"/>
  <c r="G63" i="6" s="1"/>
  <c r="I63" i="6" s="1"/>
  <c r="M63" i="1"/>
  <c r="F63" i="6" s="1"/>
  <c r="H63" i="6" s="1"/>
  <c r="L63" i="1"/>
  <c r="N62" i="1"/>
  <c r="G62" i="6" s="1"/>
  <c r="I62" i="6" s="1"/>
  <c r="M62" i="1"/>
  <c r="F62" i="6" s="1"/>
  <c r="H62" i="6" s="1"/>
  <c r="L6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7" i="1"/>
  <c r="I67" i="1"/>
  <c r="J66" i="1"/>
  <c r="I66" i="1"/>
  <c r="J63" i="1"/>
  <c r="I63" i="1"/>
  <c r="J62" i="1"/>
  <c r="I62" i="1"/>
  <c r="H81" i="1"/>
  <c r="D81" i="6" s="1"/>
  <c r="E81" i="6" s="1"/>
  <c r="H80" i="1"/>
  <c r="D80" i="6" s="1"/>
  <c r="E80" i="6" s="1"/>
  <c r="H79" i="1"/>
  <c r="D79" i="6" s="1"/>
  <c r="E79" i="6" s="1"/>
  <c r="H78" i="1"/>
  <c r="D78" i="6" s="1"/>
  <c r="E78" i="6" s="1"/>
  <c r="H77" i="1"/>
  <c r="D77" i="6" s="1"/>
  <c r="E77" i="6" s="1"/>
  <c r="H76" i="1"/>
  <c r="D76" i="6" s="1"/>
  <c r="E76" i="6" s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7" i="1"/>
  <c r="D67" i="6" s="1"/>
  <c r="E67" i="6" s="1"/>
  <c r="H66" i="1"/>
  <c r="D66" i="6" s="1"/>
  <c r="E66" i="6" s="1"/>
  <c r="H63" i="1"/>
  <c r="D63" i="6" s="1"/>
  <c r="E63" i="6" s="1"/>
  <c r="H62" i="1"/>
  <c r="D62" i="6" s="1"/>
  <c r="E62" i="6" s="1"/>
  <c r="R61" i="1"/>
  <c r="Q61" i="1"/>
  <c r="P61" i="1"/>
  <c r="R60" i="1"/>
  <c r="Q60" i="1"/>
  <c r="P60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J61" i="1"/>
  <c r="I61" i="1"/>
  <c r="J60" i="1"/>
  <c r="I60" i="1"/>
  <c r="H61" i="1"/>
  <c r="D61" i="6" s="1"/>
  <c r="E61" i="6" s="1"/>
  <c r="D60" i="6"/>
  <c r="E60" i="6" s="1"/>
  <c r="R54" i="1"/>
  <c r="Q54" i="1"/>
  <c r="P54" i="1"/>
  <c r="R53" i="1"/>
  <c r="Q53" i="1"/>
  <c r="P53" i="1"/>
  <c r="N54" i="1"/>
  <c r="G54" i="6" s="1"/>
  <c r="I54" i="6" s="1"/>
  <c r="M54" i="1"/>
  <c r="F54" i="6" s="1"/>
  <c r="H54" i="6" s="1"/>
  <c r="L54" i="1"/>
  <c r="N53" i="1"/>
  <c r="G53" i="6" s="1"/>
  <c r="I53" i="6" s="1"/>
  <c r="M53" i="1"/>
  <c r="F53" i="6" s="1"/>
  <c r="H53" i="6" s="1"/>
  <c r="L53" i="1"/>
  <c r="J54" i="1"/>
  <c r="I54" i="1"/>
  <c r="J53" i="1"/>
  <c r="I53" i="1"/>
  <c r="H54" i="1"/>
  <c r="D54" i="6" s="1"/>
  <c r="E54" i="6" s="1"/>
  <c r="H53" i="1"/>
  <c r="D53" i="6" s="1"/>
  <c r="E53" i="6" s="1"/>
  <c r="R52" i="1"/>
  <c r="Q52" i="1"/>
  <c r="P52" i="1"/>
  <c r="R51" i="1"/>
  <c r="Q51" i="1"/>
  <c r="P51" i="1"/>
  <c r="N52" i="1"/>
  <c r="G52" i="6" s="1"/>
  <c r="I52" i="6" s="1"/>
  <c r="M52" i="1"/>
  <c r="F52" i="6" s="1"/>
  <c r="H52" i="6" s="1"/>
  <c r="L52" i="1"/>
  <c r="N51" i="1"/>
  <c r="G51" i="6" s="1"/>
  <c r="I51" i="6" s="1"/>
  <c r="M51" i="1"/>
  <c r="F51" i="6" s="1"/>
  <c r="H51" i="6" s="1"/>
  <c r="L51" i="1"/>
  <c r="J52" i="1"/>
  <c r="I52" i="1"/>
  <c r="J51" i="1"/>
  <c r="I51" i="1"/>
  <c r="H52" i="1"/>
  <c r="D52" i="6" s="1"/>
  <c r="E52" i="6" s="1"/>
  <c r="H51" i="1"/>
  <c r="D51" i="6" s="1"/>
  <c r="E51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J73" i="6" l="1"/>
  <c r="J72" i="6"/>
  <c r="J60" i="6"/>
  <c r="N81" i="6"/>
  <c r="L81" i="6"/>
  <c r="N80" i="6"/>
  <c r="L80" i="6"/>
  <c r="K81" i="6"/>
  <c r="M81" i="6"/>
  <c r="K80" i="6"/>
  <c r="M80" i="6"/>
  <c r="N78" i="6"/>
  <c r="L78" i="6"/>
  <c r="N79" i="6"/>
  <c r="L79" i="6"/>
  <c r="M78" i="6"/>
  <c r="K78" i="6"/>
  <c r="K79" i="6"/>
  <c r="M79" i="6"/>
  <c r="N76" i="6"/>
  <c r="L76" i="6"/>
  <c r="N77" i="6"/>
  <c r="L77" i="6"/>
  <c r="K77" i="6"/>
  <c r="M77" i="6"/>
  <c r="K76" i="6"/>
  <c r="M76" i="6"/>
  <c r="L75" i="6"/>
  <c r="N75" i="6"/>
  <c r="N74" i="6"/>
  <c r="L74" i="6"/>
  <c r="M74" i="6"/>
  <c r="K74" i="6"/>
  <c r="M75" i="6"/>
  <c r="K75" i="6"/>
  <c r="N73" i="6"/>
  <c r="L73" i="6"/>
  <c r="L72" i="6"/>
  <c r="N72" i="6"/>
  <c r="K72" i="6"/>
  <c r="M72" i="6"/>
  <c r="M73" i="6"/>
  <c r="K73" i="6"/>
  <c r="N71" i="6"/>
  <c r="L71" i="6"/>
  <c r="L70" i="6"/>
  <c r="N70" i="6"/>
  <c r="K70" i="6"/>
  <c r="M70" i="6"/>
  <c r="M71" i="6"/>
  <c r="K71" i="6"/>
  <c r="N66" i="6"/>
  <c r="L66" i="6"/>
  <c r="L67" i="6"/>
  <c r="N67" i="6"/>
  <c r="M67" i="6"/>
  <c r="K67" i="6"/>
  <c r="M66" i="6"/>
  <c r="K66" i="6"/>
  <c r="N62" i="6"/>
  <c r="L62" i="6"/>
  <c r="N63" i="6"/>
  <c r="L63" i="6"/>
  <c r="M63" i="6"/>
  <c r="K63" i="6"/>
  <c r="M62" i="6"/>
  <c r="K62" i="6"/>
  <c r="N61" i="6"/>
  <c r="L61" i="6"/>
  <c r="L60" i="6"/>
  <c r="N60" i="6"/>
  <c r="M60" i="6"/>
  <c r="K60" i="6"/>
  <c r="K61" i="6"/>
  <c r="M61" i="6"/>
  <c r="J80" i="6"/>
  <c r="J81" i="6"/>
  <c r="J78" i="6"/>
  <c r="J79" i="6"/>
  <c r="J76" i="6"/>
  <c r="J77" i="6"/>
  <c r="J75" i="6"/>
  <c r="J74" i="6"/>
  <c r="J70" i="6"/>
  <c r="J71" i="6"/>
  <c r="J67" i="6"/>
  <c r="J66" i="6"/>
  <c r="J63" i="6"/>
  <c r="J62" i="6"/>
  <c r="J61" i="6"/>
  <c r="L54" i="6"/>
  <c r="N54" i="6"/>
  <c r="N53" i="6"/>
  <c r="L53" i="6"/>
  <c r="M53" i="6"/>
  <c r="K53" i="6"/>
  <c r="M54" i="6"/>
  <c r="K54" i="6"/>
  <c r="L52" i="6"/>
  <c r="N52" i="6"/>
  <c r="N51" i="6"/>
  <c r="L51" i="6"/>
  <c r="K51" i="6"/>
  <c r="M51" i="6"/>
  <c r="M52" i="6"/>
  <c r="K52" i="6"/>
  <c r="N49" i="6"/>
  <c r="L49" i="6"/>
  <c r="N50" i="6"/>
  <c r="L50" i="6"/>
  <c r="M50" i="6"/>
  <c r="K50" i="6"/>
  <c r="M49" i="6"/>
  <c r="K49" i="6"/>
  <c r="J54" i="6"/>
  <c r="J53" i="6"/>
  <c r="J52" i="6"/>
  <c r="J51" i="6"/>
  <c r="J50" i="6"/>
  <c r="J49" i="6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R44" i="1"/>
  <c r="Q44" i="1"/>
  <c r="P44" i="1"/>
  <c r="N44" i="1"/>
  <c r="G44" i="6" s="1"/>
  <c r="I44" i="6" s="1"/>
  <c r="M44" i="1"/>
  <c r="F44" i="6" s="1"/>
  <c r="H44" i="6" s="1"/>
  <c r="L44" i="1"/>
  <c r="J44" i="1"/>
  <c r="I44" i="1"/>
  <c r="R43" i="1"/>
  <c r="Q43" i="1"/>
  <c r="P43" i="1"/>
  <c r="N43" i="1"/>
  <c r="G43" i="6" s="1"/>
  <c r="I43" i="6" s="1"/>
  <c r="M43" i="1"/>
  <c r="F43" i="6" s="1"/>
  <c r="H43" i="6" s="1"/>
  <c r="L43" i="1"/>
  <c r="J43" i="1"/>
  <c r="I43" i="1"/>
  <c r="H44" i="1"/>
  <c r="D44" i="6" s="1"/>
  <c r="E44" i="6" s="1"/>
  <c r="H43" i="1"/>
  <c r="D43" i="6" s="1"/>
  <c r="E43" i="6" s="1"/>
  <c r="R40" i="1"/>
  <c r="Q40" i="1"/>
  <c r="P40" i="1"/>
  <c r="R39" i="1"/>
  <c r="Q39" i="1"/>
  <c r="P39" i="1"/>
  <c r="N40" i="1"/>
  <c r="G40" i="6" s="1"/>
  <c r="I40" i="6" s="1"/>
  <c r="M40" i="1"/>
  <c r="F40" i="6" s="1"/>
  <c r="H40" i="6" s="1"/>
  <c r="L40" i="1"/>
  <c r="N39" i="1"/>
  <c r="G39" i="6" s="1"/>
  <c r="I39" i="6" s="1"/>
  <c r="M39" i="1"/>
  <c r="F39" i="6" s="1"/>
  <c r="H39" i="6" s="1"/>
  <c r="L39" i="1"/>
  <c r="J40" i="1"/>
  <c r="I40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27" i="1"/>
  <c r="Q27" i="1"/>
  <c r="P27" i="1"/>
  <c r="R26" i="1"/>
  <c r="Q26" i="1"/>
  <c r="P26" i="1"/>
  <c r="N27" i="1"/>
  <c r="G27" i="6" s="1"/>
  <c r="I27" i="6" s="1"/>
  <c r="M27" i="1"/>
  <c r="F27" i="6" s="1"/>
  <c r="H27" i="6" s="1"/>
  <c r="L27" i="1"/>
  <c r="N26" i="1"/>
  <c r="G26" i="6" s="1"/>
  <c r="I26" i="6" s="1"/>
  <c r="M26" i="1"/>
  <c r="F26" i="6" s="1"/>
  <c r="H26" i="6" s="1"/>
  <c r="L26" i="1"/>
  <c r="J27" i="1"/>
  <c r="I27" i="1"/>
  <c r="J26" i="1"/>
  <c r="I26" i="1"/>
  <c r="H27" i="1"/>
  <c r="D27" i="6" s="1"/>
  <c r="E27" i="6" s="1"/>
  <c r="H26" i="1"/>
  <c r="D26" i="6" s="1"/>
  <c r="E26" i="6" s="1"/>
  <c r="R34" i="1"/>
  <c r="Q34" i="1"/>
  <c r="P34" i="1"/>
  <c r="R33" i="1"/>
  <c r="Q33" i="1"/>
  <c r="P33" i="1"/>
  <c r="N34" i="1"/>
  <c r="G34" i="6" s="1"/>
  <c r="I34" i="6" s="1"/>
  <c r="M34" i="1"/>
  <c r="F34" i="6" s="1"/>
  <c r="H34" i="6" s="1"/>
  <c r="L34" i="1"/>
  <c r="N33" i="1"/>
  <c r="G33" i="6" s="1"/>
  <c r="I33" i="6" s="1"/>
  <c r="M33" i="1"/>
  <c r="F33" i="6" s="1"/>
  <c r="H33" i="6" s="1"/>
  <c r="L33" i="1"/>
  <c r="J34" i="1"/>
  <c r="I34" i="1"/>
  <c r="J33" i="1"/>
  <c r="I33" i="1"/>
  <c r="H34" i="1"/>
  <c r="D34" i="6" s="1"/>
  <c r="E34" i="6" s="1"/>
  <c r="D33" i="6"/>
  <c r="E33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O67" i="6" l="1"/>
  <c r="P67" i="6" s="1"/>
  <c r="O78" i="6"/>
  <c r="P78" i="6" s="1"/>
  <c r="O51" i="6"/>
  <c r="P51" i="6" s="1"/>
  <c r="O52" i="6"/>
  <c r="P52" i="6" s="1"/>
  <c r="J43" i="6"/>
  <c r="J44" i="6"/>
  <c r="O72" i="6"/>
  <c r="P72" i="6" s="1"/>
  <c r="O77" i="6"/>
  <c r="P77" i="6" s="1"/>
  <c r="J45" i="6"/>
  <c r="J22" i="6"/>
  <c r="O79" i="6"/>
  <c r="P79" i="6" s="1"/>
  <c r="O80" i="6"/>
  <c r="P80" i="6" s="1"/>
  <c r="J27" i="6"/>
  <c r="J46" i="6"/>
  <c r="O81" i="6"/>
  <c r="P81" i="6" s="1"/>
  <c r="O76" i="6"/>
  <c r="P76" i="6" s="1"/>
  <c r="O74" i="6"/>
  <c r="P74" i="6" s="1"/>
  <c r="O75" i="6"/>
  <c r="P75" i="6" s="1"/>
  <c r="O73" i="6"/>
  <c r="P73" i="6" s="1"/>
  <c r="O70" i="6"/>
  <c r="P70" i="6" s="1"/>
  <c r="O71" i="6"/>
  <c r="P71" i="6" s="1"/>
  <c r="O66" i="6"/>
  <c r="P66" i="6" s="1"/>
  <c r="O62" i="6"/>
  <c r="P62" i="6" s="1"/>
  <c r="O63" i="6"/>
  <c r="P63" i="6" s="1"/>
  <c r="O60" i="6"/>
  <c r="P60" i="6" s="1"/>
  <c r="O61" i="6"/>
  <c r="P61" i="6" s="1"/>
  <c r="O54" i="6"/>
  <c r="P54" i="6" s="1"/>
  <c r="O53" i="6"/>
  <c r="P53" i="6" s="1"/>
  <c r="O49" i="6"/>
  <c r="P49" i="6" s="1"/>
  <c r="O50" i="6"/>
  <c r="P50" i="6" s="1"/>
  <c r="N48" i="6"/>
  <c r="L48" i="6"/>
  <c r="N47" i="6"/>
  <c r="L47" i="6"/>
  <c r="M48" i="6"/>
  <c r="K48" i="6"/>
  <c r="K47" i="6"/>
  <c r="M47" i="6"/>
  <c r="L46" i="6"/>
  <c r="N46" i="6"/>
  <c r="N45" i="6"/>
  <c r="L45" i="6"/>
  <c r="K45" i="6"/>
  <c r="M45" i="6"/>
  <c r="M46" i="6"/>
  <c r="K46" i="6"/>
  <c r="L44" i="6"/>
  <c r="N44" i="6"/>
  <c r="N43" i="6"/>
  <c r="L43" i="6"/>
  <c r="K43" i="6"/>
  <c r="M43" i="6"/>
  <c r="M44" i="6"/>
  <c r="K44" i="6"/>
  <c r="N40" i="6"/>
  <c r="L40" i="6"/>
  <c r="L39" i="6"/>
  <c r="N39" i="6"/>
  <c r="M40" i="6"/>
  <c r="K40" i="6"/>
  <c r="K39" i="6"/>
  <c r="M39" i="6"/>
  <c r="N35" i="6"/>
  <c r="L35" i="6"/>
  <c r="L36" i="6"/>
  <c r="N36" i="6"/>
  <c r="M35" i="6"/>
  <c r="K35" i="6"/>
  <c r="K36" i="6"/>
  <c r="M36" i="6"/>
  <c r="N33" i="6"/>
  <c r="L33" i="6"/>
  <c r="N34" i="6"/>
  <c r="L34" i="6"/>
  <c r="M34" i="6"/>
  <c r="K34" i="6"/>
  <c r="K33" i="6"/>
  <c r="M33" i="6"/>
  <c r="J48" i="6"/>
  <c r="J47" i="6"/>
  <c r="J39" i="6"/>
  <c r="J40" i="6"/>
  <c r="J36" i="6"/>
  <c r="J35" i="6"/>
  <c r="J33" i="6"/>
  <c r="J34" i="6"/>
  <c r="N27" i="6"/>
  <c r="L27" i="6"/>
  <c r="L26" i="6"/>
  <c r="N26" i="6"/>
  <c r="M26" i="6"/>
  <c r="K26" i="6"/>
  <c r="K27" i="6"/>
  <c r="M27" i="6"/>
  <c r="N25" i="6"/>
  <c r="L25" i="6"/>
  <c r="L24" i="6"/>
  <c r="N24" i="6"/>
  <c r="K24" i="6"/>
  <c r="M24" i="6"/>
  <c r="M25" i="6"/>
  <c r="K25" i="6"/>
  <c r="N23" i="6"/>
  <c r="L23" i="6"/>
  <c r="N22" i="6"/>
  <c r="L22" i="6"/>
  <c r="K23" i="6"/>
  <c r="M23" i="6"/>
  <c r="M22" i="6"/>
  <c r="K22" i="6"/>
  <c r="N21" i="6"/>
  <c r="L21" i="6"/>
  <c r="N20" i="6"/>
  <c r="L20" i="6"/>
  <c r="M20" i="6"/>
  <c r="K20" i="6"/>
  <c r="M21" i="6"/>
  <c r="K21" i="6"/>
  <c r="J26" i="6"/>
  <c r="J25" i="6"/>
  <c r="J24" i="6"/>
  <c r="J23" i="6"/>
  <c r="J21" i="6"/>
  <c r="J20" i="6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3" i="1"/>
  <c r="Q13" i="1"/>
  <c r="P13" i="1"/>
  <c r="R12" i="1"/>
  <c r="Q12" i="1"/>
  <c r="P12" i="1"/>
  <c r="N13" i="1"/>
  <c r="G13" i="6" s="1"/>
  <c r="I13" i="6" s="1"/>
  <c r="M13" i="1"/>
  <c r="F13" i="6" s="1"/>
  <c r="H13" i="6" s="1"/>
  <c r="L13" i="1"/>
  <c r="N12" i="1"/>
  <c r="G12" i="6" s="1"/>
  <c r="I12" i="6" s="1"/>
  <c r="M12" i="1"/>
  <c r="F12" i="6" s="1"/>
  <c r="H12" i="6" s="1"/>
  <c r="L12" i="1"/>
  <c r="J13" i="1"/>
  <c r="I13" i="1"/>
  <c r="J12" i="1"/>
  <c r="I12" i="1"/>
  <c r="H13" i="1"/>
  <c r="D13" i="6" s="1"/>
  <c r="E13" i="6" s="1"/>
  <c r="H12" i="1"/>
  <c r="D12" i="6" s="1"/>
  <c r="E12" i="6" s="1"/>
  <c r="R9" i="1"/>
  <c r="Q9" i="1"/>
  <c r="P9" i="1"/>
  <c r="N9" i="1"/>
  <c r="G9" i="6" s="1"/>
  <c r="I9" i="6" s="1"/>
  <c r="M9" i="1"/>
  <c r="F9" i="6" s="1"/>
  <c r="H9" i="6" s="1"/>
  <c r="L9" i="1"/>
  <c r="J9" i="1"/>
  <c r="I9" i="1"/>
  <c r="H9" i="1"/>
  <c r="D9" i="6" s="1"/>
  <c r="E9" i="6" s="1"/>
  <c r="H8" i="1"/>
  <c r="D8" i="6" s="1"/>
  <c r="E8" i="6" s="1"/>
  <c r="R8" i="1"/>
  <c r="Q8" i="1"/>
  <c r="P8" i="1"/>
  <c r="N8" i="1"/>
  <c r="G8" i="6" s="1"/>
  <c r="I8" i="6" s="1"/>
  <c r="M8" i="1"/>
  <c r="F8" i="6" s="1"/>
  <c r="H8" i="6" s="1"/>
  <c r="L8" i="1"/>
  <c r="J8" i="1"/>
  <c r="I8" i="1"/>
  <c r="R7" i="1"/>
  <c r="Q7" i="1"/>
  <c r="P7" i="1"/>
  <c r="R6" i="1"/>
  <c r="Q6" i="1"/>
  <c r="P6" i="1"/>
  <c r="N7" i="1"/>
  <c r="G7" i="6" s="1"/>
  <c r="I7" i="6" s="1"/>
  <c r="M7" i="1"/>
  <c r="F7" i="6" s="1"/>
  <c r="H7" i="6" s="1"/>
  <c r="L7" i="1"/>
  <c r="N6" i="1"/>
  <c r="G6" i="6" s="1"/>
  <c r="I6" i="6" s="1"/>
  <c r="M6" i="1"/>
  <c r="F6" i="6" s="1"/>
  <c r="H6" i="6" s="1"/>
  <c r="L6" i="1"/>
  <c r="J7" i="1"/>
  <c r="I7" i="1"/>
  <c r="J6" i="1"/>
  <c r="I6" i="1"/>
  <c r="H7" i="1"/>
  <c r="D7" i="6" s="1"/>
  <c r="E7" i="6" s="1"/>
  <c r="D6" i="6"/>
  <c r="E6" i="6" s="1"/>
  <c r="O22" i="6" l="1"/>
  <c r="P22" i="6" s="1"/>
  <c r="O44" i="6"/>
  <c r="P44" i="6" s="1"/>
  <c r="O34" i="6"/>
  <c r="P34" i="6" s="1"/>
  <c r="O20" i="6"/>
  <c r="P20" i="6" s="1"/>
  <c r="O36" i="6"/>
  <c r="P36" i="6" s="1"/>
  <c r="O39" i="6"/>
  <c r="P39" i="6" s="1"/>
  <c r="O47" i="6"/>
  <c r="P47" i="6" s="1"/>
  <c r="O27" i="6"/>
  <c r="P27" i="6" s="1"/>
  <c r="O25" i="6"/>
  <c r="P25" i="6" s="1"/>
  <c r="O23" i="6"/>
  <c r="P23" i="6" s="1"/>
  <c r="O24" i="6"/>
  <c r="P24" i="6" s="1"/>
  <c r="O43" i="6"/>
  <c r="P43" i="6" s="1"/>
  <c r="O45" i="6"/>
  <c r="P45" i="6" s="1"/>
  <c r="O48" i="6"/>
  <c r="P48" i="6" s="1"/>
  <c r="J18" i="6"/>
  <c r="O46" i="6"/>
  <c r="P46" i="6" s="1"/>
  <c r="O40" i="6"/>
  <c r="P40" i="6" s="1"/>
  <c r="O35" i="6"/>
  <c r="P35" i="6" s="1"/>
  <c r="O33" i="6"/>
  <c r="P33" i="6" s="1"/>
  <c r="O26" i="6"/>
  <c r="P26" i="6" s="1"/>
  <c r="O21" i="6"/>
  <c r="P21" i="6" s="1"/>
  <c r="L19" i="6"/>
  <c r="N19" i="6"/>
  <c r="N18" i="6"/>
  <c r="L18" i="6"/>
  <c r="M18" i="6"/>
  <c r="K18" i="6"/>
  <c r="K19" i="6"/>
  <c r="M19" i="6"/>
  <c r="L16" i="6"/>
  <c r="N16" i="6"/>
  <c r="L17" i="6"/>
  <c r="N17" i="6"/>
  <c r="M16" i="6"/>
  <c r="K16" i="6"/>
  <c r="M17" i="6"/>
  <c r="K17" i="6"/>
  <c r="L12" i="6"/>
  <c r="N12" i="6"/>
  <c r="L13" i="6"/>
  <c r="N13" i="6"/>
  <c r="M12" i="6"/>
  <c r="K12" i="6"/>
  <c r="M13" i="6"/>
  <c r="K13" i="6"/>
  <c r="L9" i="6"/>
  <c r="N9" i="6"/>
  <c r="N8" i="6"/>
  <c r="L8" i="6"/>
  <c r="M8" i="6"/>
  <c r="K8" i="6"/>
  <c r="M9" i="6"/>
  <c r="K9" i="6"/>
  <c r="L7" i="6"/>
  <c r="N7" i="6"/>
  <c r="L6" i="6"/>
  <c r="N6" i="6"/>
  <c r="M7" i="6"/>
  <c r="K7" i="6"/>
  <c r="K6" i="6"/>
  <c r="M6" i="6"/>
  <c r="J19" i="6"/>
  <c r="J17" i="6"/>
  <c r="J16" i="6"/>
  <c r="J12" i="6"/>
  <c r="J13" i="6"/>
  <c r="J9" i="6"/>
  <c r="J8" i="6"/>
  <c r="J7" i="6"/>
  <c r="J6" i="6"/>
  <c r="O19" i="6" l="1"/>
  <c r="P19" i="6" s="1"/>
  <c r="O7" i="6"/>
  <c r="P7" i="6" s="1"/>
  <c r="O12" i="6"/>
  <c r="P12" i="6" s="1"/>
  <c r="O13" i="6"/>
  <c r="P13" i="6" s="1"/>
  <c r="O17" i="6"/>
  <c r="P17" i="6" s="1"/>
  <c r="O18" i="6"/>
  <c r="P18" i="6" s="1"/>
  <c r="O16" i="6"/>
  <c r="P16" i="6" s="1"/>
  <c r="O9" i="6"/>
  <c r="P9" i="6" s="1"/>
  <c r="O8" i="6"/>
  <c r="P8" i="6" s="1"/>
  <c r="O6" i="6"/>
  <c r="P6" i="6" s="1"/>
</calcChain>
</file>

<file path=xl/sharedStrings.xml><?xml version="1.0" encoding="utf-8"?>
<sst xmlns="http://schemas.openxmlformats.org/spreadsheetml/2006/main" count="3404" uniqueCount="230">
  <si>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</si>
  <si>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</si>
  <si>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</si>
  <si>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</si>
  <si>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</si>
  <si>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</si>
  <si>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</si>
  <si>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</si>
  <si>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</si>
  <si>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</si>
  <si>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</si>
  <si>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</si>
  <si>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</si>
  <si>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</si>
  <si>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</si>
  <si>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</si>
  <si>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</si>
  <si>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</si>
  <si>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</si>
  <si>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</si>
  <si>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</si>
  <si>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</si>
  <si>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</si>
  <si>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</si>
  <si>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</si>
  <si>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"Sim-CRC as the reference model"</t>
  </si>
  <si>
    <t>"CRC-SPIN as the reference model"</t>
  </si>
  <si>
    <t>"MISCAN as the reference model"</t>
  </si>
  <si>
    <t>CRC-SPIN vs MISCAN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</si>
  <si>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</si>
  <si>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</si>
  <si>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</si>
  <si>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</si>
  <si>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</si>
  <si>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</si>
  <si>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</si>
  <si>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</si>
  <si>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</si>
  <si>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</si>
  <si>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</si>
  <si>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</si>
  <si>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</si>
  <si>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</si>
  <si>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</si>
  <si>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</si>
  <si>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</si>
  <si>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</si>
  <si>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</si>
  <si>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</si>
  <si>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</si>
  <si>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</si>
  <si>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</si>
  <si>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</si>
  <si>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</si>
  <si>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</si>
  <si>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</si>
  <si>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</si>
  <si>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</si>
  <si>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</si>
  <si>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</si>
  <si>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</si>
  <si>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</si>
  <si>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</si>
  <si>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</si>
  <si>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</si>
  <si>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</si>
  <si>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</si>
  <si>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</si>
  <si>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</si>
  <si>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</si>
  <si>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</si>
  <si>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</si>
  <si>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</si>
  <si>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</si>
  <si>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</si>
  <si>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</si>
  <si>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</si>
  <si>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</si>
  <si>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</si>
  <si>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</si>
  <si>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</si>
  <si>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</si>
  <si>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</si>
  <si>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</si>
  <si>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</si>
  <si>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</si>
  <si>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</si>
  <si>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</si>
  <si>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</si>
  <si>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</si>
  <si>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</si>
  <si>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</si>
  <si>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</si>
  <si>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</si>
  <si>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</si>
  <si>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</si>
  <si>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</si>
  <si>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</si>
  <si>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</si>
  <si>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</si>
  <si>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</si>
  <si>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</si>
  <si>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</si>
  <si>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</si>
  <si>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FIT: BLUE</t>
  </si>
  <si>
    <t>Stool Tests</t>
  </si>
  <si>
    <t>Follow-upCOLs</t>
  </si>
  <si>
    <t>gFOBT: GREEN</t>
  </si>
  <si>
    <t>Follow-Up COL</t>
  </si>
  <si>
    <t>SIGs</t>
  </si>
  <si>
    <t>10 year SIG, 1 year Stool</t>
  </si>
  <si>
    <t>Analytically relevant value for SIG+FIT</t>
  </si>
  <si>
    <t>MODEL</t>
  </si>
  <si>
    <t>Strategies</t>
  </si>
  <si>
    <t>Frontier?</t>
  </si>
  <si>
    <t>Agreement Analysis</t>
  </si>
  <si>
    <t>CRC-AIM</t>
  </si>
  <si>
    <t>NE</t>
  </si>
  <si>
    <t>CRC-SPIN</t>
  </si>
  <si>
    <t>SimCRC</t>
  </si>
  <si>
    <t>MISCAN</t>
  </si>
  <si>
    <r>
      <rPr>
        <b/>
        <sz val="11"/>
        <color rgb="FFFF0000"/>
        <rFont val="Calibri"/>
        <family val="2"/>
        <scheme val="minor"/>
      </rPr>
      <t>SimCRC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</si>
  <si>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ON</t>
  </si>
  <si>
    <t>Sim-CRC</t>
  </si>
  <si>
    <t>3x3 Table</t>
  </si>
  <si>
    <t>ON Frontier</t>
  </si>
  <si>
    <t>Near-Efficient</t>
  </si>
  <si>
    <t>OFF Frontier</t>
  </si>
  <si>
    <t>Where Near-Efficient = OFF Frontier</t>
  </si>
  <si>
    <t>OFF</t>
  </si>
  <si>
    <t>2x2 Table</t>
  </si>
  <si>
    <t>Lower 2-sided 95% CI (Score)</t>
  </si>
  <si>
    <t>Upper 2-sided 95% CI (Score)</t>
  </si>
  <si>
    <t>NPA</t>
  </si>
  <si>
    <t>PPA</t>
  </si>
  <si>
    <t>OPA</t>
  </si>
  <si>
    <t>Where Near-Efficient = ON Frontier (more practical interpretation)</t>
  </si>
  <si>
    <r>
      <rPr>
        <b/>
        <sz val="11"/>
        <color rgb="FFFF0000"/>
        <rFont val="Calibri"/>
        <family val="2"/>
        <scheme val="minor"/>
      </rPr>
      <t>CRC-SPIN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</si>
  <si>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r>
      <rPr>
        <b/>
        <sz val="11"/>
        <color rgb="FFFF0000"/>
        <rFont val="Calibri"/>
        <family val="2"/>
        <scheme val="minor"/>
      </rPr>
      <t>MISCAN</t>
    </r>
    <r>
      <rPr>
        <b/>
        <sz val="11"/>
        <color theme="1"/>
        <rFont val="Calibri"/>
        <family val="2"/>
        <scheme val="minor"/>
      </rPr>
      <t xml:space="preserve"> as Comparator model, Other Models as Candidate models</t>
    </r>
  </si>
  <si>
    <t>Total COLs</t>
  </si>
  <si>
    <t>Remove strongly dominated</t>
  </si>
  <si>
    <t>Identify weakly dominated (recursive)</t>
  </si>
  <si>
    <t>incLYG/incCOL (frontier)</t>
  </si>
  <si>
    <t>For WD, LYG on Frontier at WD COL</t>
  </si>
  <si>
    <t>%LYG for Converting Weakly Dominated to Near Efficient</t>
  </si>
  <si>
    <t>incCOL/incLYG for Near Efficient</t>
  </si>
  <si>
    <t>FrontierStatus</t>
  </si>
  <si>
    <t>Weakly Dominated</t>
  </si>
  <si>
    <t>Strongly Dominated</t>
  </si>
  <si>
    <t>SIG+FIT 55-75, 10_2 (3_11)</t>
  </si>
  <si>
    <t>SIG+FIT 55-75, 5_3 (5_7)</t>
  </si>
  <si>
    <t>SIG+FIT 55-80, 10_2 (3_13)</t>
  </si>
  <si>
    <t>SIG+gFOBT 55-75, 5_3 (5_7)</t>
  </si>
  <si>
    <t>SIG+FIT 55-80, 5_3 (6_9)</t>
  </si>
  <si>
    <t>SIG+FIT 55-75, 5_2 (5_11)</t>
  </si>
  <si>
    <t>SIG+FIT 55-85, 10_2 (4_16)</t>
  </si>
  <si>
    <t>SIG+gFOBT 55-75, 10_2 (3_11)</t>
  </si>
  <si>
    <t>SIG+FIT 55-85, 5_3 (7_11)</t>
  </si>
  <si>
    <t>SIG+FIT 50-75, 10_2 (3_13)</t>
  </si>
  <si>
    <t>SIG+gFOBT 55-80, 5_3 (6_9)</t>
  </si>
  <si>
    <t>SIG+FIT 55-80, 5_2 (6_13)</t>
  </si>
  <si>
    <t>SIG+gFOBT 55-80, 10_2 (3_13)</t>
  </si>
  <si>
    <t>SIG+FIT 50-75, 5_3 (6_9)</t>
  </si>
  <si>
    <t>SIG+FIT 55-75, 10_1 (3_21)</t>
  </si>
  <si>
    <t>SIG+gFOBT 55-75, 5_2 (5_11)</t>
  </si>
  <si>
    <t>SIG+gFOBT 55-85, 5_3 (7_11)</t>
  </si>
  <si>
    <t>SIG+FIT 55-85, 5_2 (7_16)</t>
  </si>
  <si>
    <t>SIG+FIT 50-80, 10_2 (4_16)</t>
  </si>
  <si>
    <t>SIG+gFOBT 55-85, 10_2 (4_16)</t>
  </si>
  <si>
    <t>SIG+FIT 50-80, 5_3 (7_11)</t>
  </si>
  <si>
    <t>SIG+FIT 50-85, 10_2 (4_18)</t>
  </si>
  <si>
    <t>SIG+FIT 55-80, 10_1 (3_26)</t>
  </si>
  <si>
    <t>SIG+gFOBT 55-80, 5_2 (6_13)</t>
  </si>
  <si>
    <t>SIG+gFOBT 50-75, 10_2 (3_13)</t>
  </si>
  <si>
    <t>SIG+gFOBT 50-75, 5_3 (6_9)</t>
  </si>
  <si>
    <t>SIG+FIT 50-75, 5_2 (6_13)</t>
  </si>
  <si>
    <t>SIG+FIT 50-85, 5_3 (8_12)</t>
  </si>
  <si>
    <t>SIG+FIT 45-75, 10_2 (4_16)</t>
  </si>
  <si>
    <t>SIG+FIT 55-85, 10_1 (4_31)</t>
  </si>
  <si>
    <t>SIG+gFOBT 55-75, 10_1 (3_21)</t>
  </si>
  <si>
    <t>SIG+gFOBT 55-85, 5_2 (7_16)</t>
  </si>
  <si>
    <t>SIG+FIT 45-75, 5_3 (7_11)</t>
  </si>
  <si>
    <t>SIG+gFOBT 50-80, 5_3 (7_11)</t>
  </si>
  <si>
    <t>SIG+FIT 45-80, 10_2 (4_18)</t>
  </si>
  <si>
    <t>SIG+FIT 50-80, 5_2 (7_16)</t>
  </si>
  <si>
    <t>SIG+gFOBT 50-80, 10_2 (4_16)</t>
  </si>
  <si>
    <t>SIG+FIT 50-75, 10_1 (3_26)</t>
  </si>
  <si>
    <t>SIG+gFOBT 50-75, 5_2 (6_13)</t>
  </si>
  <si>
    <t>SIG+gFOBT 50-85, 5_3 (8_12)</t>
  </si>
  <si>
    <t>SIG+FIT 50-85, 5_2 (8_18)</t>
  </si>
  <si>
    <t>SIG+FIT 45-80, 5_3 (8_12)</t>
  </si>
  <si>
    <t>SIG+gFOBT 50-85, 10_2 (4_18)</t>
  </si>
  <si>
    <t>SIG+FIT 45-85, 10_2 (5_21)</t>
  </si>
  <si>
    <t>SIG+gFOBT 55-80, 10_1 (3_26)</t>
  </si>
  <si>
    <t>SIG+gFOBT 45-75, 5_3 (7_11)</t>
  </si>
  <si>
    <t>SIG+FIT 45-75, 5_2 (7_16)</t>
  </si>
  <si>
    <t>SIG+FIT 45-85, 5_3 (9_14)</t>
  </si>
  <si>
    <t>SIG+FIT 50-80, 10_1 (4_31)</t>
  </si>
  <si>
    <t>SIG+gFOBT 45-75, 10_2 (4_16)</t>
  </si>
  <si>
    <t>SIG+gFOBT 50-80, 5_2 (7_16)</t>
  </si>
  <si>
    <t>SIG+gFOBT 55-85, 10_1 (4_31)</t>
  </si>
  <si>
    <t>SIG+FIT 50-85, 10_1 (4_36)</t>
  </si>
  <si>
    <t>SIG+FIT 45-80, 5_2 (8_18)</t>
  </si>
  <si>
    <t>SIG+gFOBT 45-80, 5_3 (8_12)</t>
  </si>
  <si>
    <t>SIG+gFOBT 45-80, 10_2 (4_18)</t>
  </si>
  <si>
    <t>SIG+gFOBT 50-85, 5_2 (8_18)</t>
  </si>
  <si>
    <t>SIG+gFOBT 50-75, 10_1 (3_26)</t>
  </si>
  <si>
    <t>SIG+FIT 45-75, 10_1 (4_31)</t>
  </si>
  <si>
    <t>SIG+FIT 45-85, 5_2 (9_21)</t>
  </si>
  <si>
    <t>SIG+gFOBT 45-85, 5_3 (9_14)</t>
  </si>
  <si>
    <t>SIG+gFOBT 45-75, 5_2 (7_16)</t>
  </si>
  <si>
    <t>SIG+gFOBT 45-85, 10_2 (5_21)</t>
  </si>
  <si>
    <t>SIG+FIT 45-80, 10_1 (4_36)</t>
  </si>
  <si>
    <t>SIG+gFOBT 50-80, 10_1 (4_31)</t>
  </si>
  <si>
    <t>SIG+gFOBT 45-80, 5_2 (8_18)</t>
  </si>
  <si>
    <t>SIG+FIT 45-85, 10_1 (5_41)</t>
  </si>
  <si>
    <t>SIG+gFOBT 50-85, 10_1 (4_36)</t>
  </si>
  <si>
    <t>SIG+gFOBT 45-85, 5_2 (9_21)</t>
  </si>
  <si>
    <t>SIG+gFOBT 45-75, 10_1 (4_31)</t>
  </si>
  <si>
    <t>SIG+gFOBT 45-80, 10_1 (4_36)</t>
  </si>
  <si>
    <t>SIG+gFOBT 45-85, 10_1 (5_41)</t>
  </si>
  <si>
    <t>Version 1</t>
  </si>
  <si>
    <t>50-75 10 YR COL LYG</t>
  </si>
  <si>
    <t>Pct LYG vs COL</t>
  </si>
  <si>
    <t>SimCRC COL</t>
  </si>
  <si>
    <t>FIT 1yr</t>
  </si>
  <si>
    <t>SigFIT</t>
  </si>
  <si>
    <t>CTC</t>
  </si>
  <si>
    <t>MISCAN COL</t>
  </si>
  <si>
    <t>CRC-SPIN 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</si>
</sst>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000"/>
    <numFmt numFmtId="166" formatCode="0.000"/>
    <numFmt numFmtId="167" formatCode="0.000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46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1" fillId="0" borderId="0" xfId="0" applyFont="1"/>
    <xf numFmtId="0" fontId="2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1" fillId="0" borderId="0" xfId="0" quotePrefix="1" applyNumberFormat="1" applyFont="1" applyAlignment="1">
      <alignment horizontal="center" vertical="center"/>
    </xf>
    <xf numFmtId="1" fontId="1" fillId="0" borderId="0" xfId="0" quotePrefix="1" applyNumberFormat="1" applyFont="1" applyAlignment="1">
      <alignment horizontal="center"/>
    </xf>
    <xf numFmtId="0" fontId="1" fillId="0" borderId="0" xfId="0" quotePrefix="1" applyFont="1" applyFill="1" applyBorder="1"/>
    <xf numFmtId="1" fontId="1" fillId="0" borderId="0" xfId="0" quotePrefix="1" applyNumberFormat="1" applyFont="1" applyFill="1" applyBorder="1" applyAlignment="1">
      <alignment horizontal="center" vertical="center"/>
    </xf>
    <xf numFmtId="1" fontId="1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1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1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6" fillId="7" borderId="0" xfId="0" quotePrefix="1" applyFont="1" applyFill="1" applyBorder="1" applyAlignment="1">
      <alignment horizontal="center" vertical="center"/>
    </xf>
    <xf numFmtId="1" fontId="6" fillId="0" borderId="0" xfId="0" applyNumberFormat="1" applyFont="1" applyBorder="1" applyAlignment="1">
      <alignment horizontal="center" vertical="center"/>
    </xf>
    <xf numFmtId="1" fontId="6" fillId="2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6" fillId="7" borderId="7" xfId="0" quotePrefix="1" applyFont="1" applyFill="1" applyBorder="1" applyAlignment="1">
      <alignment horizontal="center" vertical="center"/>
    </xf>
    <xf numFmtId="2" fontId="6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8" borderId="11" xfId="0" applyFont="1" applyFill="1" applyBorder="1" applyAlignment="1">
      <alignment horizontal="center" vertical="center" wrapText="1"/>
    </xf>
    <xf numFmtId="0" fontId="3" fillId="8" borderId="11" xfId="0" applyFont="1" applyFill="1" applyBorder="1" applyAlignment="1">
      <alignment horizontal="center" vertical="center" wrapText="1"/>
    </xf>
    <xf numFmtId="0" fontId="5" fillId="6" borderId="11" xfId="0" applyFont="1" applyFill="1" applyBorder="1" applyAlignment="1">
      <alignment horizontal="center" vertical="center" wrapText="1"/>
    </xf>
    <xf numFmtId="0" fontId="3" fillId="6" borderId="11" xfId="0" applyFont="1" applyFill="1" applyBorder="1" applyAlignment="1">
      <alignment horizontal="center" vertical="center" wrapText="1"/>
    </xf>
    <xf numFmtId="0" fontId="3" fillId="7" borderId="12" xfId="0" applyFont="1" applyFill="1" applyBorder="1" applyAlignment="1">
      <alignment horizontal="center" vertical="center" wrapText="1"/>
    </xf>
    <xf numFmtId="2" fontId="6" fillId="2" borderId="0" xfId="0" applyNumberFormat="1" applyFont="1" applyFill="1" applyBorder="1" applyAlignment="1">
      <alignment horizontal="center" vertical="center"/>
    </xf>
    <xf numFmtId="2" fontId="6" fillId="0" borderId="0" xfId="0" applyNumberFormat="1" applyFont="1" applyFill="1" applyBorder="1" applyAlignment="1">
      <alignment horizontal="center" vertical="center"/>
    </xf>
    <xf numFmtId="2" fontId="6" fillId="2" borderId="7" xfId="0" applyNumberFormat="1" applyFont="1" applyFill="1" applyBorder="1" applyAlignment="1">
      <alignment horizontal="center" vertical="center"/>
    </xf>
    <xf numFmtId="2" fontId="6" fillId="0" borderId="7" xfId="0" applyNumberFormat="1" applyFont="1" applyFill="1" applyBorder="1" applyAlignment="1">
      <alignment horizontal="center" vertical="center"/>
    </xf>
    <xf numFmtId="2" fontId="6" fillId="7" borderId="0" xfId="0" quotePrefix="1" applyNumberFormat="1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 wrapText="1"/>
    </xf>
    <xf numFmtId="0" fontId="3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1" fillId="2" borderId="5" xfId="0" quotePrefix="1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6" xfId="0" applyBorder="1"/>
    <xf numFmtId="0" fontId="1" fillId="0" borderId="17" xfId="0" applyFont="1" applyBorder="1" applyAlignment="1">
      <alignment horizontal="center" vertical="center"/>
    </xf>
    <xf numFmtId="0" fontId="6" fillId="7" borderId="17" xfId="0" quotePrefix="1" applyFont="1" applyFill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2" borderId="17" xfId="0" applyNumberFormat="1" applyFont="1" applyFill="1" applyBorder="1" applyAlignment="1">
      <alignment horizontal="center" vertical="center"/>
    </xf>
    <xf numFmtId="1" fontId="6" fillId="0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1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6" fillId="0" borderId="20" xfId="0" applyNumberFormat="1" applyFont="1" applyBorder="1" applyAlignment="1">
      <alignment horizontal="center" vertical="center"/>
    </xf>
    <xf numFmtId="1" fontId="6" fillId="2" borderId="20" xfId="0" applyNumberFormat="1" applyFont="1" applyFill="1" applyBorder="1" applyAlignment="1">
      <alignment horizontal="center" vertical="center"/>
    </xf>
    <xf numFmtId="1" fontId="6" fillId="0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1" fillId="0" borderId="20" xfId="0" applyFont="1" applyBorder="1" applyAlignment="1">
      <alignment horizontal="center" vertical="center" wrapText="1"/>
    </xf>
    <xf numFmtId="0" fontId="6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1" fillId="0" borderId="17" xfId="0" applyFont="1" applyBorder="1" applyAlignment="1">
      <alignment horizontal="center" vertical="center" wrapText="1"/>
    </xf>
    <xf numFmtId="0" fontId="6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6" fillId="7" borderId="20" xfId="0" quotePrefix="1" applyFont="1" applyFill="1" applyBorder="1" applyAlignment="1">
      <alignment horizontal="center" vertical="center"/>
    </xf>
    <xf numFmtId="2" fontId="6" fillId="2" borderId="20" xfId="0" applyNumberFormat="1" applyFont="1" applyFill="1" applyBorder="1" applyAlignment="1">
      <alignment horizontal="center" vertical="center"/>
    </xf>
    <xf numFmtId="2" fontId="6" fillId="0" borderId="20" xfId="0" applyNumberFormat="1" applyFont="1" applyFill="1" applyBorder="1" applyAlignment="1">
      <alignment horizontal="center" vertical="center"/>
    </xf>
    <xf numFmtId="2" fontId="6" fillId="2" borderId="17" xfId="0" applyNumberFormat="1" applyFont="1" applyFill="1" applyBorder="1" applyAlignment="1">
      <alignment horizontal="center" vertical="center"/>
    </xf>
    <xf numFmtId="2" fontId="6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1" fillId="0" borderId="23" xfId="0" applyFont="1" applyBorder="1" applyAlignment="1">
      <alignment horizontal="center" vertical="center"/>
    </xf>
    <xf numFmtId="0" fontId="6" fillId="7" borderId="23" xfId="0" quotePrefix="1" applyFont="1" applyFill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1" fontId="6" fillId="2" borderId="23" xfId="0" applyNumberFormat="1" applyFont="1" applyFill="1" applyBorder="1" applyAlignment="1">
      <alignment horizontal="center" vertical="center"/>
    </xf>
    <xf numFmtId="1" fontId="6" fillId="0" borderId="23" xfId="0" applyNumberFormat="1" applyFont="1" applyFill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1" fillId="0" borderId="26" xfId="0" applyFont="1" applyBorder="1" applyAlignment="1">
      <alignment horizontal="center" vertical="center"/>
    </xf>
    <xf numFmtId="0" fontId="6" fillId="7" borderId="26" xfId="0" quotePrefix="1" applyFont="1" applyFill="1" applyBorder="1" applyAlignment="1">
      <alignment horizontal="center" vertical="center"/>
    </xf>
    <xf numFmtId="1" fontId="6" fillId="0" borderId="26" xfId="0" applyNumberFormat="1" applyFont="1" applyBorder="1" applyAlignment="1">
      <alignment horizontal="center" vertical="center"/>
    </xf>
    <xf numFmtId="1" fontId="6" fillId="2" borderId="26" xfId="0" applyNumberFormat="1" applyFont="1" applyFill="1" applyBorder="1" applyAlignment="1">
      <alignment horizontal="center" vertical="center"/>
    </xf>
    <xf numFmtId="1" fontId="6" fillId="0" borderId="26" xfId="0" applyNumberFormat="1" applyFont="1" applyFill="1" applyBorder="1" applyAlignment="1">
      <alignment horizontal="center" vertical="center"/>
    </xf>
    <xf numFmtId="2" fontId="6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5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3" fillId="0" borderId="14" xfId="0" applyNumberFormat="1" applyFont="1" applyBorder="1" applyAlignment="1">
      <alignment horizontal="center" vertical="center" wrapText="1"/>
    </xf>
    <xf numFmtId="1" fontId="3" fillId="0" borderId="14" xfId="0" applyNumberFormat="1" applyFont="1" applyFill="1" applyBorder="1" applyAlignment="1">
      <alignment horizontal="center" vertical="center" wrapText="1"/>
    </xf>
    <xf numFmtId="1" fontId="3" fillId="0" borderId="23" xfId="0" applyNumberFormat="1" applyFont="1" applyBorder="1" applyAlignment="1">
      <alignment horizontal="center" vertical="center" wrapText="1"/>
    </xf>
    <xf numFmtId="1" fontId="3" fillId="0" borderId="23" xfId="0" applyNumberFormat="1" applyFont="1" applyFill="1" applyBorder="1" applyAlignment="1">
      <alignment horizontal="center" vertical="center" wrapText="1"/>
    </xf>
    <xf numFmtId="1" fontId="3" fillId="2" borderId="14" xfId="0" applyNumberFormat="1" applyFont="1" applyFill="1" applyBorder="1" applyAlignment="1">
      <alignment horizontal="center" vertical="center" wrapText="1"/>
    </xf>
    <xf numFmtId="1" fontId="3" fillId="2" borderId="23" xfId="0" applyNumberFormat="1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3" fillId="7" borderId="23" xfId="0" applyFont="1" applyFill="1" applyBorder="1" applyAlignment="1">
      <alignment horizontal="center" vertical="center" wrapText="1"/>
    </xf>
    <xf numFmtId="1" fontId="3" fillId="0" borderId="17" xfId="0" applyNumberFormat="1" applyFont="1" applyFill="1" applyBorder="1" applyAlignment="1">
      <alignment horizontal="center" vertical="center" wrapText="1"/>
    </xf>
    <xf numFmtId="1" fontId="3" fillId="0" borderId="17" xfId="0" applyNumberFormat="1" applyFont="1" applyBorder="1" applyAlignment="1">
      <alignment horizontal="center" vertical="center" wrapText="1"/>
    </xf>
    <xf numFmtId="0" fontId="3" fillId="7" borderId="17" xfId="0" applyFont="1" applyFill="1" applyBorder="1" applyAlignment="1">
      <alignment horizontal="center" vertical="center" wrapText="1"/>
    </xf>
    <xf numFmtId="1" fontId="3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0" fontId="1" fillId="2" borderId="0" xfId="0" quotePrefix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4" fillId="0" borderId="0" xfId="0" applyFont="1" applyFill="1"/>
    <xf numFmtId="0" fontId="0" fillId="0" borderId="0" xfId="0" applyFill="1" applyAlignment="1">
      <alignment horizontal="center"/>
    </xf>
    <xf numFmtId="0" fontId="0" fillId="0" borderId="4" xfId="0" applyFill="1" applyBorder="1"/>
    <xf numFmtId="0" fontId="0" fillId="0" borderId="0" xfId="0" quotePrefix="1" applyFill="1" applyBorder="1"/>
    <xf numFmtId="0" fontId="1" fillId="0" borderId="4" xfId="0" applyFont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1" fontId="3" fillId="0" borderId="0" xfId="0" applyNumberFormat="1" applyFont="1" applyBorder="1" applyAlignment="1">
      <alignment horizontal="center" vertical="center" wrapText="1"/>
    </xf>
    <xf numFmtId="1" fontId="3" fillId="2" borderId="0" xfId="0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righ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  <xf numFmtId="0" fontId="9" fillId="0" borderId="0" xfId="0" applyFont="1"/>
    <xf numFmtId="0" fontId="1" fillId="9" borderId="1" xfId="0" applyFont="1" applyFill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0" fillId="10" borderId="32" xfId="0" applyFont="1" applyFill="1" applyBorder="1" applyAlignment="1">
      <alignment horizontal="center" vertical="center" wrapText="1"/>
    </xf>
    <xf numFmtId="0" fontId="10" fillId="10" borderId="33" xfId="0" applyFont="1" applyFill="1" applyBorder="1" applyAlignment="1">
      <alignment horizontal="center" vertical="center" wrapText="1"/>
    </xf>
    <xf numFmtId="0" fontId="10" fillId="10" borderId="32" xfId="0" applyFont="1" applyFill="1" applyBorder="1"/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1" fillId="0" borderId="4" xfId="0" applyFont="1" applyBorder="1"/>
    <xf numFmtId="0" fontId="10" fillId="10" borderId="34" xfId="0" applyFont="1" applyFill="1" applyBorder="1" applyAlignment="1">
      <alignment horizontal="center" vertical="center" wrapText="1"/>
    </xf>
    <xf numFmtId="0" fontId="1" fillId="10" borderId="32" xfId="0" applyFont="1" applyFill="1" applyBorder="1" applyAlignment="1">
      <alignment horizontal="center" vertical="center"/>
    </xf>
    <xf numFmtId="0" fontId="10" fillId="10" borderId="34" xfId="0" applyFont="1" applyFill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0" fontId="10" fillId="10" borderId="37" xfId="0" applyFont="1" applyFill="1" applyBorder="1" applyAlignment="1">
      <alignment horizontal="center" vertical="center"/>
    </xf>
    <xf numFmtId="10" fontId="0" fillId="0" borderId="38" xfId="0" applyNumberFormat="1" applyBorder="1" applyAlignment="1">
      <alignment horizontal="center" vertical="center"/>
    </xf>
    <xf numFmtId="0" fontId="1" fillId="10" borderId="0" xfId="0" applyFont="1" applyFill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165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1" fillId="10" borderId="30" xfId="0" applyFont="1" applyFill="1" applyBorder="1" applyAlignment="1">
      <alignment horizontal="center" vertical="center" wrapText="1"/>
    </xf>
    <xf numFmtId="0" fontId="1" fillId="10" borderId="31" xfId="0" applyFont="1" applyFill="1" applyBorder="1" applyAlignment="1">
      <alignment horizontal="center" vertical="center" wrapText="1"/>
    </xf>
    <xf numFmtId="0" fontId="10" fillId="10" borderId="3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wrapText="1"/>
    </xf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10" borderId="32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10" borderId="35" xfId="0" applyFont="1" applyFill="1" applyBorder="1" applyAlignment="1">
      <alignment horizontal="center" vertical="center" wrapText="1"/>
    </xf>
    <xf numFmtId="0" fontId="1" fillId="10" borderId="36" xfId="0" applyFont="1" applyFill="1" applyBorder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9" Type="http://schemas.openxmlformats.org/officeDocument/2006/relationships/image" Target="../media/image41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38" Type="http://schemas.openxmlformats.org/officeDocument/2006/relationships/image" Target="../media/image40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37" Type="http://schemas.openxmlformats.org/officeDocument/2006/relationships/image" Target="../media/image39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emf"/><Relationship Id="rId13" Type="http://schemas.openxmlformats.org/officeDocument/2006/relationships/image" Target="../media/image54.emf"/><Relationship Id="rId18" Type="http://schemas.openxmlformats.org/officeDocument/2006/relationships/image" Target="../media/image59.emf"/><Relationship Id="rId26" Type="http://schemas.openxmlformats.org/officeDocument/2006/relationships/image" Target="../media/image67.emf"/><Relationship Id="rId39" Type="http://schemas.openxmlformats.org/officeDocument/2006/relationships/image" Target="../media/image80.emf"/><Relationship Id="rId3" Type="http://schemas.openxmlformats.org/officeDocument/2006/relationships/image" Target="../media/image44.emf"/><Relationship Id="rId21" Type="http://schemas.openxmlformats.org/officeDocument/2006/relationships/image" Target="../media/image62.emf"/><Relationship Id="rId34" Type="http://schemas.openxmlformats.org/officeDocument/2006/relationships/image" Target="../media/image75.emf"/><Relationship Id="rId7" Type="http://schemas.openxmlformats.org/officeDocument/2006/relationships/image" Target="../media/image48.emf"/><Relationship Id="rId12" Type="http://schemas.openxmlformats.org/officeDocument/2006/relationships/image" Target="../media/image53.emf"/><Relationship Id="rId17" Type="http://schemas.openxmlformats.org/officeDocument/2006/relationships/image" Target="../media/image58.emf"/><Relationship Id="rId25" Type="http://schemas.openxmlformats.org/officeDocument/2006/relationships/image" Target="../media/image66.emf"/><Relationship Id="rId33" Type="http://schemas.openxmlformats.org/officeDocument/2006/relationships/image" Target="../media/image74.emf"/><Relationship Id="rId38" Type="http://schemas.openxmlformats.org/officeDocument/2006/relationships/image" Target="../media/image79.emf"/><Relationship Id="rId2" Type="http://schemas.openxmlformats.org/officeDocument/2006/relationships/image" Target="../media/image43.emf"/><Relationship Id="rId16" Type="http://schemas.openxmlformats.org/officeDocument/2006/relationships/image" Target="../media/image57.emf"/><Relationship Id="rId20" Type="http://schemas.openxmlformats.org/officeDocument/2006/relationships/image" Target="../media/image61.emf"/><Relationship Id="rId29" Type="http://schemas.openxmlformats.org/officeDocument/2006/relationships/image" Target="../media/image70.emf"/><Relationship Id="rId1" Type="http://schemas.openxmlformats.org/officeDocument/2006/relationships/image" Target="../media/image42.emf"/><Relationship Id="rId6" Type="http://schemas.openxmlformats.org/officeDocument/2006/relationships/image" Target="../media/image47.emf"/><Relationship Id="rId11" Type="http://schemas.openxmlformats.org/officeDocument/2006/relationships/image" Target="../media/image52.emf"/><Relationship Id="rId24" Type="http://schemas.openxmlformats.org/officeDocument/2006/relationships/image" Target="../media/image65.emf"/><Relationship Id="rId32" Type="http://schemas.openxmlformats.org/officeDocument/2006/relationships/image" Target="../media/image73.emf"/><Relationship Id="rId37" Type="http://schemas.openxmlformats.org/officeDocument/2006/relationships/image" Target="../media/image78.emf"/><Relationship Id="rId5" Type="http://schemas.openxmlformats.org/officeDocument/2006/relationships/image" Target="../media/image46.emf"/><Relationship Id="rId15" Type="http://schemas.openxmlformats.org/officeDocument/2006/relationships/image" Target="../media/image56.emf"/><Relationship Id="rId23" Type="http://schemas.openxmlformats.org/officeDocument/2006/relationships/image" Target="../media/image64.emf"/><Relationship Id="rId28" Type="http://schemas.openxmlformats.org/officeDocument/2006/relationships/image" Target="../media/image69.emf"/><Relationship Id="rId36" Type="http://schemas.openxmlformats.org/officeDocument/2006/relationships/image" Target="../media/image77.emf"/><Relationship Id="rId10" Type="http://schemas.openxmlformats.org/officeDocument/2006/relationships/image" Target="../media/image51.emf"/><Relationship Id="rId19" Type="http://schemas.openxmlformats.org/officeDocument/2006/relationships/image" Target="../media/image60.emf"/><Relationship Id="rId31" Type="http://schemas.openxmlformats.org/officeDocument/2006/relationships/image" Target="../media/image72.emf"/><Relationship Id="rId4" Type="http://schemas.openxmlformats.org/officeDocument/2006/relationships/image" Target="../media/image45.emf"/><Relationship Id="rId9" Type="http://schemas.openxmlformats.org/officeDocument/2006/relationships/image" Target="../media/image50.emf"/><Relationship Id="rId14" Type="http://schemas.openxmlformats.org/officeDocument/2006/relationships/image" Target="../media/image55.emf"/><Relationship Id="rId22" Type="http://schemas.openxmlformats.org/officeDocument/2006/relationships/image" Target="../media/image63.emf"/><Relationship Id="rId27" Type="http://schemas.openxmlformats.org/officeDocument/2006/relationships/image" Target="../media/image68.emf"/><Relationship Id="rId30" Type="http://schemas.openxmlformats.org/officeDocument/2006/relationships/image" Target="../media/image71.emf"/><Relationship Id="rId35" Type="http://schemas.openxmlformats.org/officeDocument/2006/relationships/image" Target="../media/image76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emf"/><Relationship Id="rId13" Type="http://schemas.openxmlformats.org/officeDocument/2006/relationships/image" Target="../media/image93.emf"/><Relationship Id="rId18" Type="http://schemas.openxmlformats.org/officeDocument/2006/relationships/image" Target="../media/image98.emf"/><Relationship Id="rId26" Type="http://schemas.openxmlformats.org/officeDocument/2006/relationships/image" Target="../media/image106.emf"/><Relationship Id="rId39" Type="http://schemas.openxmlformats.org/officeDocument/2006/relationships/image" Target="../media/image119.emf"/><Relationship Id="rId3" Type="http://schemas.openxmlformats.org/officeDocument/2006/relationships/image" Target="../media/image83.emf"/><Relationship Id="rId21" Type="http://schemas.openxmlformats.org/officeDocument/2006/relationships/image" Target="../media/image101.emf"/><Relationship Id="rId34" Type="http://schemas.openxmlformats.org/officeDocument/2006/relationships/image" Target="../media/image114.emf"/><Relationship Id="rId7" Type="http://schemas.openxmlformats.org/officeDocument/2006/relationships/image" Target="../media/image87.emf"/><Relationship Id="rId12" Type="http://schemas.openxmlformats.org/officeDocument/2006/relationships/image" Target="../media/image92.emf"/><Relationship Id="rId17" Type="http://schemas.openxmlformats.org/officeDocument/2006/relationships/image" Target="../media/image97.emf"/><Relationship Id="rId25" Type="http://schemas.openxmlformats.org/officeDocument/2006/relationships/image" Target="../media/image105.emf"/><Relationship Id="rId33" Type="http://schemas.openxmlformats.org/officeDocument/2006/relationships/image" Target="../media/image113.emf"/><Relationship Id="rId38" Type="http://schemas.openxmlformats.org/officeDocument/2006/relationships/image" Target="../media/image118.emf"/><Relationship Id="rId2" Type="http://schemas.openxmlformats.org/officeDocument/2006/relationships/image" Target="../media/image82.emf"/><Relationship Id="rId16" Type="http://schemas.openxmlformats.org/officeDocument/2006/relationships/image" Target="../media/image96.emf"/><Relationship Id="rId20" Type="http://schemas.openxmlformats.org/officeDocument/2006/relationships/image" Target="../media/image100.emf"/><Relationship Id="rId29" Type="http://schemas.openxmlformats.org/officeDocument/2006/relationships/image" Target="../media/image109.emf"/><Relationship Id="rId1" Type="http://schemas.openxmlformats.org/officeDocument/2006/relationships/image" Target="../media/image81.emf"/><Relationship Id="rId6" Type="http://schemas.openxmlformats.org/officeDocument/2006/relationships/image" Target="../media/image86.emf"/><Relationship Id="rId11" Type="http://schemas.openxmlformats.org/officeDocument/2006/relationships/image" Target="../media/image91.emf"/><Relationship Id="rId24" Type="http://schemas.openxmlformats.org/officeDocument/2006/relationships/image" Target="../media/image104.emf"/><Relationship Id="rId32" Type="http://schemas.openxmlformats.org/officeDocument/2006/relationships/image" Target="../media/image112.emf"/><Relationship Id="rId37" Type="http://schemas.openxmlformats.org/officeDocument/2006/relationships/image" Target="../media/image117.emf"/><Relationship Id="rId5" Type="http://schemas.openxmlformats.org/officeDocument/2006/relationships/image" Target="../media/image85.emf"/><Relationship Id="rId15" Type="http://schemas.openxmlformats.org/officeDocument/2006/relationships/image" Target="../media/image95.emf"/><Relationship Id="rId23" Type="http://schemas.openxmlformats.org/officeDocument/2006/relationships/image" Target="../media/image103.emf"/><Relationship Id="rId28" Type="http://schemas.openxmlformats.org/officeDocument/2006/relationships/image" Target="../media/image108.emf"/><Relationship Id="rId36" Type="http://schemas.openxmlformats.org/officeDocument/2006/relationships/image" Target="../media/image116.emf"/><Relationship Id="rId10" Type="http://schemas.openxmlformats.org/officeDocument/2006/relationships/image" Target="../media/image90.emf"/><Relationship Id="rId19" Type="http://schemas.openxmlformats.org/officeDocument/2006/relationships/image" Target="../media/image99.emf"/><Relationship Id="rId31" Type="http://schemas.openxmlformats.org/officeDocument/2006/relationships/image" Target="../media/image111.emf"/><Relationship Id="rId4" Type="http://schemas.openxmlformats.org/officeDocument/2006/relationships/image" Target="../media/image84.emf"/><Relationship Id="rId9" Type="http://schemas.openxmlformats.org/officeDocument/2006/relationships/image" Target="../media/image89.emf"/><Relationship Id="rId14" Type="http://schemas.openxmlformats.org/officeDocument/2006/relationships/image" Target="../media/image94.emf"/><Relationship Id="rId22" Type="http://schemas.openxmlformats.org/officeDocument/2006/relationships/image" Target="../media/image102.emf"/><Relationship Id="rId27" Type="http://schemas.openxmlformats.org/officeDocument/2006/relationships/image" Target="../media/image107.emf"/><Relationship Id="rId30" Type="http://schemas.openxmlformats.org/officeDocument/2006/relationships/image" Target="../media/image110.emf"/><Relationship Id="rId35" Type="http://schemas.openxmlformats.org/officeDocument/2006/relationships/image" Target="../media/image115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26" Type="http://schemas.openxmlformats.org/officeDocument/2006/relationships/image" Target="../media/image145.emf"/><Relationship Id="rId39" Type="http://schemas.openxmlformats.org/officeDocument/2006/relationships/image" Target="../media/image158.emf"/><Relationship Id="rId3" Type="http://schemas.openxmlformats.org/officeDocument/2006/relationships/image" Target="../media/image122.emf"/><Relationship Id="rId21" Type="http://schemas.openxmlformats.org/officeDocument/2006/relationships/image" Target="../media/image140.emf"/><Relationship Id="rId34" Type="http://schemas.openxmlformats.org/officeDocument/2006/relationships/image" Target="../media/image153.emf"/><Relationship Id="rId7" Type="http://schemas.openxmlformats.org/officeDocument/2006/relationships/image" Target="../media/image126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5" Type="http://schemas.openxmlformats.org/officeDocument/2006/relationships/image" Target="../media/image144.emf"/><Relationship Id="rId33" Type="http://schemas.openxmlformats.org/officeDocument/2006/relationships/image" Target="../media/image152.emf"/><Relationship Id="rId38" Type="http://schemas.openxmlformats.org/officeDocument/2006/relationships/image" Target="../media/image157.emf"/><Relationship Id="rId2" Type="http://schemas.openxmlformats.org/officeDocument/2006/relationships/image" Target="../media/image121.emf"/><Relationship Id="rId16" Type="http://schemas.openxmlformats.org/officeDocument/2006/relationships/image" Target="../media/image135.emf"/><Relationship Id="rId20" Type="http://schemas.openxmlformats.org/officeDocument/2006/relationships/image" Target="../media/image139.emf"/><Relationship Id="rId29" Type="http://schemas.openxmlformats.org/officeDocument/2006/relationships/image" Target="../media/image148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1" Type="http://schemas.openxmlformats.org/officeDocument/2006/relationships/image" Target="../media/image130.emf"/><Relationship Id="rId24" Type="http://schemas.openxmlformats.org/officeDocument/2006/relationships/image" Target="../media/image143.emf"/><Relationship Id="rId32" Type="http://schemas.openxmlformats.org/officeDocument/2006/relationships/image" Target="../media/image151.emf"/><Relationship Id="rId37" Type="http://schemas.openxmlformats.org/officeDocument/2006/relationships/image" Target="../media/image156.emf"/><Relationship Id="rId5" Type="http://schemas.openxmlformats.org/officeDocument/2006/relationships/image" Target="../media/image124.emf"/><Relationship Id="rId15" Type="http://schemas.openxmlformats.org/officeDocument/2006/relationships/image" Target="../media/image134.emf"/><Relationship Id="rId23" Type="http://schemas.openxmlformats.org/officeDocument/2006/relationships/image" Target="../media/image142.emf"/><Relationship Id="rId28" Type="http://schemas.openxmlformats.org/officeDocument/2006/relationships/image" Target="../media/image147.emf"/><Relationship Id="rId36" Type="http://schemas.openxmlformats.org/officeDocument/2006/relationships/image" Target="../media/image155.emf"/><Relationship Id="rId10" Type="http://schemas.openxmlformats.org/officeDocument/2006/relationships/image" Target="../media/image129.emf"/><Relationship Id="rId19" Type="http://schemas.openxmlformats.org/officeDocument/2006/relationships/image" Target="../media/image138.emf"/><Relationship Id="rId31" Type="http://schemas.openxmlformats.org/officeDocument/2006/relationships/image" Target="../media/image150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4" Type="http://schemas.openxmlformats.org/officeDocument/2006/relationships/image" Target="../media/image133.emf"/><Relationship Id="rId22" Type="http://schemas.openxmlformats.org/officeDocument/2006/relationships/image" Target="../media/image141.emf"/><Relationship Id="rId27" Type="http://schemas.openxmlformats.org/officeDocument/2006/relationships/image" Target="../media/image146.emf"/><Relationship Id="rId30" Type="http://schemas.openxmlformats.org/officeDocument/2006/relationships/image" Target="../media/image149.emf"/><Relationship Id="rId35" Type="http://schemas.openxmlformats.org/officeDocument/2006/relationships/image" Target="../media/image154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emf"/><Relationship Id="rId13" Type="http://schemas.openxmlformats.org/officeDocument/2006/relationships/image" Target="../media/image171.emf"/><Relationship Id="rId18" Type="http://schemas.openxmlformats.org/officeDocument/2006/relationships/image" Target="../media/image176.emf"/><Relationship Id="rId26" Type="http://schemas.openxmlformats.org/officeDocument/2006/relationships/image" Target="../media/image184.emf"/><Relationship Id="rId39" Type="http://schemas.openxmlformats.org/officeDocument/2006/relationships/image" Target="../media/image197.emf"/><Relationship Id="rId3" Type="http://schemas.openxmlformats.org/officeDocument/2006/relationships/image" Target="../media/image161.emf"/><Relationship Id="rId21" Type="http://schemas.openxmlformats.org/officeDocument/2006/relationships/image" Target="../media/image179.emf"/><Relationship Id="rId34" Type="http://schemas.openxmlformats.org/officeDocument/2006/relationships/image" Target="../media/image192.emf"/><Relationship Id="rId7" Type="http://schemas.openxmlformats.org/officeDocument/2006/relationships/image" Target="../media/image165.emf"/><Relationship Id="rId12" Type="http://schemas.openxmlformats.org/officeDocument/2006/relationships/image" Target="../media/image170.emf"/><Relationship Id="rId17" Type="http://schemas.openxmlformats.org/officeDocument/2006/relationships/image" Target="../media/image175.emf"/><Relationship Id="rId25" Type="http://schemas.openxmlformats.org/officeDocument/2006/relationships/image" Target="../media/image183.emf"/><Relationship Id="rId33" Type="http://schemas.openxmlformats.org/officeDocument/2006/relationships/image" Target="../media/image191.emf"/><Relationship Id="rId38" Type="http://schemas.openxmlformats.org/officeDocument/2006/relationships/image" Target="../media/image196.emf"/><Relationship Id="rId2" Type="http://schemas.openxmlformats.org/officeDocument/2006/relationships/image" Target="../media/image160.emf"/><Relationship Id="rId16" Type="http://schemas.openxmlformats.org/officeDocument/2006/relationships/image" Target="../media/image174.emf"/><Relationship Id="rId20" Type="http://schemas.openxmlformats.org/officeDocument/2006/relationships/image" Target="../media/image178.emf"/><Relationship Id="rId29" Type="http://schemas.openxmlformats.org/officeDocument/2006/relationships/image" Target="../media/image187.emf"/><Relationship Id="rId1" Type="http://schemas.openxmlformats.org/officeDocument/2006/relationships/image" Target="../media/image159.emf"/><Relationship Id="rId6" Type="http://schemas.openxmlformats.org/officeDocument/2006/relationships/image" Target="../media/image164.emf"/><Relationship Id="rId11" Type="http://schemas.openxmlformats.org/officeDocument/2006/relationships/image" Target="../media/image169.emf"/><Relationship Id="rId24" Type="http://schemas.openxmlformats.org/officeDocument/2006/relationships/image" Target="../media/image182.emf"/><Relationship Id="rId32" Type="http://schemas.openxmlformats.org/officeDocument/2006/relationships/image" Target="../media/image190.emf"/><Relationship Id="rId37" Type="http://schemas.openxmlformats.org/officeDocument/2006/relationships/image" Target="../media/image195.emf"/><Relationship Id="rId5" Type="http://schemas.openxmlformats.org/officeDocument/2006/relationships/image" Target="../media/image163.emf"/><Relationship Id="rId15" Type="http://schemas.openxmlformats.org/officeDocument/2006/relationships/image" Target="../media/image173.emf"/><Relationship Id="rId23" Type="http://schemas.openxmlformats.org/officeDocument/2006/relationships/image" Target="../media/image181.emf"/><Relationship Id="rId28" Type="http://schemas.openxmlformats.org/officeDocument/2006/relationships/image" Target="../media/image186.emf"/><Relationship Id="rId36" Type="http://schemas.openxmlformats.org/officeDocument/2006/relationships/image" Target="../media/image194.emf"/><Relationship Id="rId10" Type="http://schemas.openxmlformats.org/officeDocument/2006/relationships/image" Target="../media/image168.emf"/><Relationship Id="rId19" Type="http://schemas.openxmlformats.org/officeDocument/2006/relationships/image" Target="../media/image177.emf"/><Relationship Id="rId31" Type="http://schemas.openxmlformats.org/officeDocument/2006/relationships/image" Target="../media/image189.emf"/><Relationship Id="rId4" Type="http://schemas.openxmlformats.org/officeDocument/2006/relationships/image" Target="../media/image162.emf"/><Relationship Id="rId9" Type="http://schemas.openxmlformats.org/officeDocument/2006/relationships/image" Target="../media/image167.emf"/><Relationship Id="rId14" Type="http://schemas.openxmlformats.org/officeDocument/2006/relationships/image" Target="../media/image172.emf"/><Relationship Id="rId22" Type="http://schemas.openxmlformats.org/officeDocument/2006/relationships/image" Target="../media/image180.emf"/><Relationship Id="rId27" Type="http://schemas.openxmlformats.org/officeDocument/2006/relationships/image" Target="../media/image185.emf"/><Relationship Id="rId30" Type="http://schemas.openxmlformats.org/officeDocument/2006/relationships/image" Target="../media/image188.emf"/><Relationship Id="rId35" Type="http://schemas.openxmlformats.org/officeDocument/2006/relationships/image" Target="../media/image193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emf"/><Relationship Id="rId13" Type="http://schemas.openxmlformats.org/officeDocument/2006/relationships/image" Target="../media/image210.emf"/><Relationship Id="rId18" Type="http://schemas.openxmlformats.org/officeDocument/2006/relationships/image" Target="../media/image215.emf"/><Relationship Id="rId26" Type="http://schemas.openxmlformats.org/officeDocument/2006/relationships/image" Target="../media/image223.emf"/><Relationship Id="rId39" Type="http://schemas.openxmlformats.org/officeDocument/2006/relationships/image" Target="../media/image236.emf"/><Relationship Id="rId3" Type="http://schemas.openxmlformats.org/officeDocument/2006/relationships/image" Target="../media/image200.emf"/><Relationship Id="rId21" Type="http://schemas.openxmlformats.org/officeDocument/2006/relationships/image" Target="../media/image218.emf"/><Relationship Id="rId34" Type="http://schemas.openxmlformats.org/officeDocument/2006/relationships/image" Target="../media/image231.emf"/><Relationship Id="rId7" Type="http://schemas.openxmlformats.org/officeDocument/2006/relationships/image" Target="../media/image204.emf"/><Relationship Id="rId12" Type="http://schemas.openxmlformats.org/officeDocument/2006/relationships/image" Target="../media/image209.emf"/><Relationship Id="rId17" Type="http://schemas.openxmlformats.org/officeDocument/2006/relationships/image" Target="../media/image214.emf"/><Relationship Id="rId25" Type="http://schemas.openxmlformats.org/officeDocument/2006/relationships/image" Target="../media/image222.emf"/><Relationship Id="rId33" Type="http://schemas.openxmlformats.org/officeDocument/2006/relationships/image" Target="../media/image230.emf"/><Relationship Id="rId38" Type="http://schemas.openxmlformats.org/officeDocument/2006/relationships/image" Target="../media/image235.emf"/><Relationship Id="rId2" Type="http://schemas.openxmlformats.org/officeDocument/2006/relationships/image" Target="../media/image199.emf"/><Relationship Id="rId16" Type="http://schemas.openxmlformats.org/officeDocument/2006/relationships/image" Target="../media/image213.emf"/><Relationship Id="rId20" Type="http://schemas.openxmlformats.org/officeDocument/2006/relationships/image" Target="../media/image217.emf"/><Relationship Id="rId29" Type="http://schemas.openxmlformats.org/officeDocument/2006/relationships/image" Target="../media/image226.emf"/><Relationship Id="rId1" Type="http://schemas.openxmlformats.org/officeDocument/2006/relationships/image" Target="../media/image198.emf"/><Relationship Id="rId6" Type="http://schemas.openxmlformats.org/officeDocument/2006/relationships/image" Target="../media/image203.emf"/><Relationship Id="rId11" Type="http://schemas.openxmlformats.org/officeDocument/2006/relationships/image" Target="../media/image208.emf"/><Relationship Id="rId24" Type="http://schemas.openxmlformats.org/officeDocument/2006/relationships/image" Target="../media/image221.emf"/><Relationship Id="rId32" Type="http://schemas.openxmlformats.org/officeDocument/2006/relationships/image" Target="../media/image229.emf"/><Relationship Id="rId37" Type="http://schemas.openxmlformats.org/officeDocument/2006/relationships/image" Target="../media/image234.emf"/><Relationship Id="rId5" Type="http://schemas.openxmlformats.org/officeDocument/2006/relationships/image" Target="../media/image202.emf"/><Relationship Id="rId15" Type="http://schemas.openxmlformats.org/officeDocument/2006/relationships/image" Target="../media/image212.emf"/><Relationship Id="rId23" Type="http://schemas.openxmlformats.org/officeDocument/2006/relationships/image" Target="../media/image220.emf"/><Relationship Id="rId28" Type="http://schemas.openxmlformats.org/officeDocument/2006/relationships/image" Target="../media/image225.emf"/><Relationship Id="rId36" Type="http://schemas.openxmlformats.org/officeDocument/2006/relationships/image" Target="../media/image233.emf"/><Relationship Id="rId10" Type="http://schemas.openxmlformats.org/officeDocument/2006/relationships/image" Target="../media/image207.emf"/><Relationship Id="rId19" Type="http://schemas.openxmlformats.org/officeDocument/2006/relationships/image" Target="../media/image216.emf"/><Relationship Id="rId31" Type="http://schemas.openxmlformats.org/officeDocument/2006/relationships/image" Target="../media/image228.emf"/><Relationship Id="rId4" Type="http://schemas.openxmlformats.org/officeDocument/2006/relationships/image" Target="../media/image201.emf"/><Relationship Id="rId9" Type="http://schemas.openxmlformats.org/officeDocument/2006/relationships/image" Target="../media/image206.emf"/><Relationship Id="rId14" Type="http://schemas.openxmlformats.org/officeDocument/2006/relationships/image" Target="../media/image211.emf"/><Relationship Id="rId22" Type="http://schemas.openxmlformats.org/officeDocument/2006/relationships/image" Target="../media/image219.emf"/><Relationship Id="rId27" Type="http://schemas.openxmlformats.org/officeDocument/2006/relationships/image" Target="../media/image224.emf"/><Relationship Id="rId30" Type="http://schemas.openxmlformats.org/officeDocument/2006/relationships/image" Target="../media/image227.emf"/><Relationship Id="rId35" Type="http://schemas.openxmlformats.org/officeDocument/2006/relationships/image" Target="../media/image232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9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5" Type="http://schemas.openxmlformats.org/officeDocument/2006/relationships/image" Target="../media/image241.PNG"/><Relationship Id="rId4" Type="http://schemas.openxmlformats.org/officeDocument/2006/relationships/image" Target="../media/image2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25</xdr:row>
      <xdr:rowOff>163285</xdr:rowOff>
    </xdr:from>
    <xdr:to>
      <xdr:col>31</xdr:col>
      <xdr:colOff>171249</xdr:colOff>
      <xdr:row>47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5128985"/>
          <a:ext cx="6727172" cy="43524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51</xdr:row>
      <xdr:rowOff>76198</xdr:rowOff>
    </xdr:from>
    <xdr:to>
      <xdr:col>25</xdr:col>
      <xdr:colOff>130629</xdr:colOff>
      <xdr:row>65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10159998"/>
          <a:ext cx="2699657" cy="29364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365760</xdr:colOff>
      <xdr:row>25</xdr:row>
      <xdr:rowOff>15240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AF6F6AE-D192-4696-A263-346A4C8A8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2</xdr:row>
      <xdr:rowOff>0</xdr:rowOff>
    </xdr:from>
    <xdr:to>
      <xdr:col>21</xdr:col>
      <xdr:colOff>114300</xdr:colOff>
      <xdr:row>25</xdr:row>
      <xdr:rowOff>15240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8C08C3B-7DC6-4FE3-85F7-99C5AFD2E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370114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315685</xdr:colOff>
      <xdr:row>2</xdr:row>
      <xdr:rowOff>43543</xdr:rowOff>
    </xdr:from>
    <xdr:to>
      <xdr:col>32</xdr:col>
      <xdr:colOff>582385</xdr:colOff>
      <xdr:row>25</xdr:row>
      <xdr:rowOff>58783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ACDC21F-14FC-4327-B1D1-8AA1CD00C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6485" y="413657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266700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CDECBDE-3C43-4869-BC82-D7A790F9E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53</xdr:col>
      <xdr:colOff>144780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224B07B-B858-418F-9002-9DE86EF2F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6576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435428</xdr:colOff>
      <xdr:row>2</xdr:row>
      <xdr:rowOff>43543</xdr:rowOff>
    </xdr:from>
    <xdr:to>
      <xdr:col>63</xdr:col>
      <xdr:colOff>92528</xdr:colOff>
      <xdr:row>25</xdr:row>
      <xdr:rowOff>119743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2EAD196-79AE-41D9-9C3F-4C6301A1D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4228" y="413657"/>
          <a:ext cx="575310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359229</xdr:colOff>
      <xdr:row>2</xdr:row>
      <xdr:rowOff>10886</xdr:rowOff>
    </xdr:from>
    <xdr:to>
      <xdr:col>72</xdr:col>
      <xdr:colOff>504009</xdr:colOff>
      <xdr:row>25</xdr:row>
      <xdr:rowOff>26126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A1D99A8-157E-4456-8000-B96759535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4029" y="381000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82</xdr:col>
      <xdr:colOff>190500</xdr:colOff>
      <xdr:row>25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D82CE5E-B81D-4932-9BFA-B026933A6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402771</xdr:colOff>
      <xdr:row>2</xdr:row>
      <xdr:rowOff>32657</xdr:rowOff>
    </xdr:from>
    <xdr:to>
      <xdr:col>91</xdr:col>
      <xdr:colOff>539931</xdr:colOff>
      <xdr:row>25</xdr:row>
      <xdr:rowOff>47897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124BEC5-976D-4CE3-A153-20C233929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89971" y="402771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576943</xdr:colOff>
      <xdr:row>2</xdr:row>
      <xdr:rowOff>21772</xdr:rowOff>
    </xdr:from>
    <xdr:to>
      <xdr:col>101</xdr:col>
      <xdr:colOff>188323</xdr:colOff>
      <xdr:row>25</xdr:row>
      <xdr:rowOff>37012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3E4AEAC-3C44-4B25-BCF6-6AAF20561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0543" y="391886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111</xdr:col>
      <xdr:colOff>167640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02B7270-FF98-4EF3-89C6-D27F2763B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</xdr:row>
      <xdr:rowOff>0</xdr:rowOff>
    </xdr:from>
    <xdr:to>
      <xdr:col>121</xdr:col>
      <xdr:colOff>335280</xdr:colOff>
      <xdr:row>25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A9CFF3-D349-4B89-8870-EC4AD431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36576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E44A046-10EF-4C43-A41D-59AF640164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190500</xdr:colOff>
      <xdr:row>78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205C3C1-39F5-4783-B586-D4AF51A9B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468086</xdr:colOff>
      <xdr:row>55</xdr:row>
      <xdr:rowOff>0</xdr:rowOff>
    </xdr:from>
    <xdr:to>
      <xdr:col>20</xdr:col>
      <xdr:colOff>559526</xdr:colOff>
      <xdr:row>78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4050B40-312E-4CB8-81F8-32CBF7456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3686" y="10178143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435429</xdr:colOff>
      <xdr:row>55</xdr:row>
      <xdr:rowOff>54429</xdr:rowOff>
    </xdr:from>
    <xdr:to>
      <xdr:col>31</xdr:col>
      <xdr:colOff>473529</xdr:colOff>
      <xdr:row>78</xdr:row>
      <xdr:rowOff>69669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699837B-6940-466A-9635-746552CE8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6629" y="10232572"/>
          <a:ext cx="55245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391885</xdr:colOff>
      <xdr:row>55</xdr:row>
      <xdr:rowOff>10885</xdr:rowOff>
    </xdr:from>
    <xdr:to>
      <xdr:col>42</xdr:col>
      <xdr:colOff>483325</xdr:colOff>
      <xdr:row>78</xdr:row>
      <xdr:rowOff>26125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5C94B7A-41CE-41FF-A936-B91698A0F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08685" y="10189028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52</xdr:col>
      <xdr:colOff>548640</xdr:colOff>
      <xdr:row>78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C4034AE-7D39-4A2F-B9AF-582026EF1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413657</xdr:colOff>
      <xdr:row>54</xdr:row>
      <xdr:rowOff>163286</xdr:rowOff>
    </xdr:from>
    <xdr:to>
      <xdr:col>62</xdr:col>
      <xdr:colOff>505097</xdr:colOff>
      <xdr:row>77</xdr:row>
      <xdr:rowOff>178526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E5AC3CE-3E26-4810-9DEC-7B12B40E4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22457" y="10156372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446314</xdr:colOff>
      <xdr:row>54</xdr:row>
      <xdr:rowOff>163285</xdr:rowOff>
    </xdr:from>
    <xdr:to>
      <xdr:col>72</xdr:col>
      <xdr:colOff>339634</xdr:colOff>
      <xdr:row>77</xdr:row>
      <xdr:rowOff>178525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EDE3D8F-9365-4D25-81B5-21ED87219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51114" y="10156371"/>
          <a:ext cx="53797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81</xdr:col>
      <xdr:colOff>548640</xdr:colOff>
      <xdr:row>78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B06A7AC-0958-4529-8819-9FC7B6587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55</xdr:row>
      <xdr:rowOff>0</xdr:rowOff>
    </xdr:from>
    <xdr:to>
      <xdr:col>91</xdr:col>
      <xdr:colOff>525780</xdr:colOff>
      <xdr:row>78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466295A-EE8B-4D44-B567-200BDD5BD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10058400"/>
          <a:ext cx="54025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45720</xdr:colOff>
      <xdr:row>78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4E0DEAD-A16C-4BFD-B8E1-F4036DE6C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250371</xdr:colOff>
      <xdr:row>55</xdr:row>
      <xdr:rowOff>0</xdr:rowOff>
    </xdr:from>
    <xdr:to>
      <xdr:col>110</xdr:col>
      <xdr:colOff>242751</xdr:colOff>
      <xdr:row>78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9905C53-C315-437D-95A5-87CDF0FA8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9971" y="10178143"/>
          <a:ext cx="54787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381000</xdr:colOff>
      <xdr:row>55</xdr:row>
      <xdr:rowOff>10886</xdr:rowOff>
    </xdr:from>
    <xdr:to>
      <xdr:col>120</xdr:col>
      <xdr:colOff>541020</xdr:colOff>
      <xdr:row>78</xdr:row>
      <xdr:rowOff>26126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5CFFADE-8A28-4209-A73F-78A577D60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46600" y="10189029"/>
          <a:ext cx="56464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205740</xdr:colOff>
      <xdr:row>78</xdr:row>
      <xdr:rowOff>76200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505A0A5-E350-4237-9F13-6CDFD368E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6921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365760</xdr:colOff>
      <xdr:row>51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F9E51806-1406-4AFA-9787-4F59A1170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359228</xdr:colOff>
      <xdr:row>28</xdr:row>
      <xdr:rowOff>76200</xdr:rowOff>
    </xdr:from>
    <xdr:to>
      <xdr:col>21</xdr:col>
      <xdr:colOff>16328</xdr:colOff>
      <xdr:row>51</xdr:row>
      <xdr:rowOff>91440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F28E795-684B-4123-B0D9-C10C7332C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4828" y="52578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163286</xdr:colOff>
      <xdr:row>28</xdr:row>
      <xdr:rowOff>43543</xdr:rowOff>
    </xdr:from>
    <xdr:to>
      <xdr:col>32</xdr:col>
      <xdr:colOff>429986</xdr:colOff>
      <xdr:row>51</xdr:row>
      <xdr:rowOff>58783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7D42E5A-B8D8-4617-BE93-9A6A13446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4086" y="5225143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337457</xdr:colOff>
      <xdr:row>28</xdr:row>
      <xdr:rowOff>0</xdr:rowOff>
    </xdr:from>
    <xdr:to>
      <xdr:col>42</xdr:col>
      <xdr:colOff>604157</xdr:colOff>
      <xdr:row>51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E67216E5-C085-4B7D-AA5C-78E8238A2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54257" y="51816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53</xdr:col>
      <xdr:colOff>68580</xdr:colOff>
      <xdr:row>51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D7647A5F-F811-4901-A5C0-EA0607E1A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76200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ECE1D2D-DB66-42BB-83D5-ADE0CDAF1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446315</xdr:colOff>
      <xdr:row>28</xdr:row>
      <xdr:rowOff>0</xdr:rowOff>
    </xdr:from>
    <xdr:to>
      <xdr:col>72</xdr:col>
      <xdr:colOff>514895</xdr:colOff>
      <xdr:row>51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1C48FF1-32FE-45CC-8200-FFBBF9E5E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51115" y="5181600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544286</xdr:colOff>
      <xdr:row>28</xdr:row>
      <xdr:rowOff>10885</xdr:rowOff>
    </xdr:from>
    <xdr:to>
      <xdr:col>82</xdr:col>
      <xdr:colOff>48986</xdr:colOff>
      <xdr:row>51</xdr:row>
      <xdr:rowOff>26125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11A7E4DC-CDA8-4D22-8788-BA772420A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35486" y="5192485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337458</xdr:colOff>
      <xdr:row>28</xdr:row>
      <xdr:rowOff>0</xdr:rowOff>
    </xdr:from>
    <xdr:to>
      <xdr:col>91</xdr:col>
      <xdr:colOff>360318</xdr:colOff>
      <xdr:row>51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0DF7FF0-E3CF-4BCF-9143-0C069C6678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4658" y="5181600"/>
          <a:ext cx="55092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457200</xdr:colOff>
      <xdr:row>28</xdr:row>
      <xdr:rowOff>0</xdr:rowOff>
    </xdr:from>
    <xdr:to>
      <xdr:col>101</xdr:col>
      <xdr:colOff>68580</xdr:colOff>
      <xdr:row>51</xdr:row>
      <xdr:rowOff>15240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F53A5C3-0938-47E2-9A54-F19A1179F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30800" y="5181600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489858</xdr:colOff>
      <xdr:row>28</xdr:row>
      <xdr:rowOff>0</xdr:rowOff>
    </xdr:from>
    <xdr:to>
      <xdr:col>111</xdr:col>
      <xdr:colOff>47898</xdr:colOff>
      <xdr:row>51</xdr:row>
      <xdr:rowOff>76200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A17BF5D-47AD-474B-9B11-3A174178A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9458" y="5181600"/>
          <a:ext cx="56540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511629</xdr:colOff>
      <xdr:row>28</xdr:row>
      <xdr:rowOff>10886</xdr:rowOff>
    </xdr:from>
    <xdr:to>
      <xdr:col>121</xdr:col>
      <xdr:colOff>237309</xdr:colOff>
      <xdr:row>51</xdr:row>
      <xdr:rowOff>26126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6782916-AECA-4C9F-A2FB-A34F669E2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77229" y="5192486"/>
          <a:ext cx="58216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28</xdr:row>
      <xdr:rowOff>0</xdr:rowOff>
    </xdr:from>
    <xdr:to>
      <xdr:col>131</xdr:col>
      <xdr:colOff>381000</xdr:colOff>
      <xdr:row>51</xdr:row>
      <xdr:rowOff>15240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B36DABC-3AA1-4D05-BB01-DCAE1EA5A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320040</xdr:colOff>
      <xdr:row>25</xdr:row>
      <xdr:rowOff>15240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3DAD55-EC3E-4EE1-AD1C-2AC391379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544286</xdr:colOff>
      <xdr:row>1</xdr:row>
      <xdr:rowOff>174171</xdr:rowOff>
    </xdr:from>
    <xdr:to>
      <xdr:col>21</xdr:col>
      <xdr:colOff>201386</xdr:colOff>
      <xdr:row>25</xdr:row>
      <xdr:rowOff>4354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6068E3C-6095-474F-9F73-F2E0E2276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49886" y="359228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359228</xdr:colOff>
      <xdr:row>2</xdr:row>
      <xdr:rowOff>10886</xdr:rowOff>
    </xdr:from>
    <xdr:to>
      <xdr:col>32</xdr:col>
      <xdr:colOff>572588</xdr:colOff>
      <xdr:row>25</xdr:row>
      <xdr:rowOff>26126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8817628-2684-406F-8CF6-C5F3FBF21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028" y="381000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213360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890FE72-2608-472D-81E0-BC0F57E56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457200</xdr:colOff>
      <xdr:row>2</xdr:row>
      <xdr:rowOff>10886</xdr:rowOff>
    </xdr:from>
    <xdr:to>
      <xdr:col>52</xdr:col>
      <xdr:colOff>601980</xdr:colOff>
      <xdr:row>25</xdr:row>
      <xdr:rowOff>26126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94F6B88-CEDF-4399-A390-4D75B6140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0" y="381000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213360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D8B76A7-9638-4EDA-B69E-7708BB1F3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381000</xdr:colOff>
      <xdr:row>2</xdr:row>
      <xdr:rowOff>21771</xdr:rowOff>
    </xdr:from>
    <xdr:to>
      <xdr:col>72</xdr:col>
      <xdr:colOff>594360</xdr:colOff>
      <xdr:row>25</xdr:row>
      <xdr:rowOff>37011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114CB41-58A5-4AF9-B3DC-4AEDE03F9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0" y="391885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82</xdr:col>
      <xdr:colOff>144780</xdr:colOff>
      <xdr:row>25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2100013-16F1-416B-B095-5E9942BA8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6311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92</xdr:col>
      <xdr:colOff>68580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70A1A08-9B95-4D24-BD22-B40A45737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587829</xdr:colOff>
      <xdr:row>2</xdr:row>
      <xdr:rowOff>87086</xdr:rowOff>
    </xdr:from>
    <xdr:to>
      <xdr:col>101</xdr:col>
      <xdr:colOff>145869</xdr:colOff>
      <xdr:row>25</xdr:row>
      <xdr:rowOff>102326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9AE5574-C798-4E76-A0AC-ECCB33E8B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61429" y="457200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111</xdr:col>
      <xdr:colOff>167640</xdr:colOff>
      <xdr:row>25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9EDAAAC-50FB-440E-B461-1C9C90E2B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</xdr:row>
      <xdr:rowOff>0</xdr:rowOff>
    </xdr:from>
    <xdr:to>
      <xdr:col>121</xdr:col>
      <xdr:colOff>381000</xdr:colOff>
      <xdr:row>25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2AC27BBA-C913-498D-B96B-41EA1E070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DEBCA6E-B3E8-4474-A1E2-AA3150631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320040</xdr:colOff>
      <xdr:row>78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6294DFC-CA6B-492D-A059-BA2E18402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446315</xdr:colOff>
      <xdr:row>55</xdr:row>
      <xdr:rowOff>21772</xdr:rowOff>
    </xdr:from>
    <xdr:to>
      <xdr:col>21</xdr:col>
      <xdr:colOff>103415</xdr:colOff>
      <xdr:row>78</xdr:row>
      <xdr:rowOff>37012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B555DB5-C8A2-4247-A828-0814BAA6E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1915" y="10199915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32</xdr:col>
      <xdr:colOff>213360</xdr:colOff>
      <xdr:row>78</xdr:row>
      <xdr:rowOff>15240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2C51D3C1-DA92-4C00-9571-08A7D664D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05840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283028</xdr:colOff>
      <xdr:row>55</xdr:row>
      <xdr:rowOff>54429</xdr:rowOff>
    </xdr:from>
    <xdr:to>
      <xdr:col>42</xdr:col>
      <xdr:colOff>549728</xdr:colOff>
      <xdr:row>78</xdr:row>
      <xdr:rowOff>69669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C0834583-22C1-4642-A79B-A9B81B349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99828" y="10232572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53</xdr:col>
      <xdr:colOff>114300</xdr:colOff>
      <xdr:row>78</xdr:row>
      <xdr:rowOff>15240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DD155DC-E384-4701-9E81-9DB526E8F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10058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55</xdr:row>
      <xdr:rowOff>0</xdr:rowOff>
    </xdr:from>
    <xdr:to>
      <xdr:col>63</xdr:col>
      <xdr:colOff>266700</xdr:colOff>
      <xdr:row>78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ED46350-0AB8-4A1F-B914-33130574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10058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402771</xdr:colOff>
      <xdr:row>55</xdr:row>
      <xdr:rowOff>0</xdr:rowOff>
    </xdr:from>
    <xdr:to>
      <xdr:col>72</xdr:col>
      <xdr:colOff>539931</xdr:colOff>
      <xdr:row>78</xdr:row>
      <xdr:rowOff>15240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78DB4235-E7C4-4767-9474-517848053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07571" y="10178143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82</xdr:col>
      <xdr:colOff>68580</xdr:colOff>
      <xdr:row>78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9A407FB-D3C9-4598-8905-57CFA98A2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337457</xdr:colOff>
      <xdr:row>55</xdr:row>
      <xdr:rowOff>21771</xdr:rowOff>
    </xdr:from>
    <xdr:to>
      <xdr:col>91</xdr:col>
      <xdr:colOff>497477</xdr:colOff>
      <xdr:row>78</xdr:row>
      <xdr:rowOff>37011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2A47202-15BA-48D2-B510-A5BCA0F229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24657" y="10199914"/>
          <a:ext cx="56464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65314</xdr:colOff>
      <xdr:row>55</xdr:row>
      <xdr:rowOff>10885</xdr:rowOff>
    </xdr:from>
    <xdr:to>
      <xdr:col>101</xdr:col>
      <xdr:colOff>286294</xdr:colOff>
      <xdr:row>78</xdr:row>
      <xdr:rowOff>26125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CB0739E7-AA58-4CD8-B5A5-4D2BA3C49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48514" y="10189028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111</xdr:col>
      <xdr:colOff>167640</xdr:colOff>
      <xdr:row>78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125D3E6A-0536-4AFE-A975-0C80BB232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10058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446315</xdr:colOff>
      <xdr:row>55</xdr:row>
      <xdr:rowOff>10885</xdr:rowOff>
    </xdr:from>
    <xdr:to>
      <xdr:col>121</xdr:col>
      <xdr:colOff>217715</xdr:colOff>
      <xdr:row>78</xdr:row>
      <xdr:rowOff>26125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84A4F76D-FF25-4FCA-BBFF-AAEB1E08C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11915" y="10189028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121</xdr:col>
      <xdr:colOff>424543</xdr:colOff>
      <xdr:row>55</xdr:row>
      <xdr:rowOff>0</xdr:rowOff>
    </xdr:from>
    <xdr:to>
      <xdr:col>131</xdr:col>
      <xdr:colOff>195943</xdr:colOff>
      <xdr:row>78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7959D6C2-5557-444B-9767-C4FD0FECD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86143" y="10178143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365760</xdr:colOff>
      <xdr:row>51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80BD71F9-AF4D-4722-A416-72564697C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21</xdr:col>
      <xdr:colOff>266700</xdr:colOff>
      <xdr:row>51</xdr:row>
      <xdr:rowOff>76200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1A4B2D21-DDAF-47E6-98F2-0FD0916DC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12064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28</xdr:row>
      <xdr:rowOff>0</xdr:rowOff>
    </xdr:from>
    <xdr:to>
      <xdr:col>33</xdr:col>
      <xdr:colOff>266700</xdr:colOff>
      <xdr:row>51</xdr:row>
      <xdr:rowOff>15240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8644590F-EB90-4093-A2EE-016486BBB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43</xdr:col>
      <xdr:colOff>266700</xdr:colOff>
      <xdr:row>51</xdr:row>
      <xdr:rowOff>15240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A59A5A7-6047-450B-988E-E4E1BE50D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53</xdr:col>
      <xdr:colOff>68580</xdr:colOff>
      <xdr:row>51</xdr:row>
      <xdr:rowOff>15240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20A6CF83-0657-43B5-97CE-60A2A294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15240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164B6667-DC0C-4AC8-BB07-6E610FEC6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337457</xdr:colOff>
      <xdr:row>28</xdr:row>
      <xdr:rowOff>43543</xdr:rowOff>
    </xdr:from>
    <xdr:to>
      <xdr:col>72</xdr:col>
      <xdr:colOff>482237</xdr:colOff>
      <xdr:row>51</xdr:row>
      <xdr:rowOff>58783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C5674ABA-57C9-4F2E-90D5-B9C1C97D8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42257" y="5225143"/>
          <a:ext cx="56311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28</xdr:row>
      <xdr:rowOff>0</xdr:rowOff>
    </xdr:from>
    <xdr:to>
      <xdr:col>82</xdr:col>
      <xdr:colOff>114300</xdr:colOff>
      <xdr:row>51</xdr:row>
      <xdr:rowOff>15240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4431FA0-FE62-4038-90DE-C854C7E9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28</xdr:row>
      <xdr:rowOff>0</xdr:rowOff>
    </xdr:from>
    <xdr:to>
      <xdr:col>92</xdr:col>
      <xdr:colOff>91440</xdr:colOff>
      <xdr:row>51</xdr:row>
      <xdr:rowOff>15240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C570128B-ACF3-4B98-9908-DED6ED89D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512064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28</xdr:row>
      <xdr:rowOff>0</xdr:rowOff>
    </xdr:from>
    <xdr:to>
      <xdr:col>101</xdr:col>
      <xdr:colOff>220980</xdr:colOff>
      <xdr:row>51</xdr:row>
      <xdr:rowOff>15240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BA1995A-BADA-4663-B2A0-647FD8383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28</xdr:row>
      <xdr:rowOff>0</xdr:rowOff>
    </xdr:from>
    <xdr:to>
      <xdr:col>111</xdr:col>
      <xdr:colOff>167640</xdr:colOff>
      <xdr:row>51</xdr:row>
      <xdr:rowOff>15240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BFE511D-2A12-4834-96E0-9262AD666C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28</xdr:row>
      <xdr:rowOff>0</xdr:rowOff>
    </xdr:from>
    <xdr:to>
      <xdr:col>121</xdr:col>
      <xdr:colOff>335280</xdr:colOff>
      <xdr:row>51</xdr:row>
      <xdr:rowOff>15240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35F5410A-6192-421D-A128-D662549BC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12064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28</xdr:row>
      <xdr:rowOff>0</xdr:rowOff>
    </xdr:from>
    <xdr:to>
      <xdr:col>131</xdr:col>
      <xdr:colOff>381000</xdr:colOff>
      <xdr:row>51</xdr:row>
      <xdr:rowOff>15240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B5E18E9A-95AB-438B-BD4B-06CCD9CDC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144780</xdr:colOff>
      <xdr:row>25</xdr:row>
      <xdr:rowOff>15240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B4CABC4-D104-4E8F-879B-5D3A1ED55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91440</xdr:colOff>
      <xdr:row>25</xdr:row>
      <xdr:rowOff>15240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443B2C8-24F0-4933-BD44-DA9B02C14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406400</xdr:colOff>
      <xdr:row>1</xdr:row>
      <xdr:rowOff>152400</xdr:rowOff>
    </xdr:from>
    <xdr:to>
      <xdr:col>32</xdr:col>
      <xdr:colOff>497840</xdr:colOff>
      <xdr:row>24</xdr:row>
      <xdr:rowOff>167640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B2A85F-B96E-4CB7-B06A-788781346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27200" y="3302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91440</xdr:colOff>
      <xdr:row>25</xdr:row>
      <xdr:rowOff>15240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9C509AA-1E2A-4010-BDDE-A30721785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53</xdr:col>
      <xdr:colOff>15240</xdr:colOff>
      <xdr:row>25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D99BC3E-68F2-40D5-89D6-B4E332A44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65760"/>
          <a:ext cx="55016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91440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D1A55D-C6AB-4BC6-A5D4-13BEE1405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2</xdr:row>
      <xdr:rowOff>0</xdr:rowOff>
    </xdr:from>
    <xdr:to>
      <xdr:col>73</xdr:col>
      <xdr:colOff>38100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07D985-2F13-4D4F-8189-41656B0D1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14400" y="3657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81</xdr:col>
      <xdr:colOff>579120</xdr:colOff>
      <xdr:row>25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746565B-4F29-4BEC-97E2-A68EB9B9E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4559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91</xdr:col>
      <xdr:colOff>502920</xdr:colOff>
      <xdr:row>25</xdr:row>
      <xdr:rowOff>15240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34431A4-6B6F-44C6-97D1-28CAB58AA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45720</xdr:colOff>
      <xdr:row>25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A974FF6-B20F-4982-9413-311E64649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110</xdr:col>
      <xdr:colOff>601980</xdr:colOff>
      <xdr:row>25</xdr:row>
      <xdr:rowOff>76200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1F5D712-2CB2-4937-A50B-197AAECED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571500</xdr:colOff>
      <xdr:row>2</xdr:row>
      <xdr:rowOff>50800</xdr:rowOff>
    </xdr:from>
    <xdr:to>
      <xdr:col>121</xdr:col>
      <xdr:colOff>167640</xdr:colOff>
      <xdr:row>25</xdr:row>
      <xdr:rowOff>66040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C56C2DB-2B59-4E2C-8FF7-7A9AE1E2F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37100" y="4064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205740</xdr:colOff>
      <xdr:row>25</xdr:row>
      <xdr:rowOff>15240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96CC2CC-D51A-4EFB-84CE-DF7209D886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320040</xdr:colOff>
      <xdr:row>51</xdr:row>
      <xdr:rowOff>15240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30C273B-C1F8-4CFB-91FF-5EED8A803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21</xdr:col>
      <xdr:colOff>266700</xdr:colOff>
      <xdr:row>51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C3E271A-B526-472D-A5F3-199BA38E3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355600</xdr:colOff>
      <xdr:row>28</xdr:row>
      <xdr:rowOff>0</xdr:rowOff>
    </xdr:from>
    <xdr:to>
      <xdr:col>32</xdr:col>
      <xdr:colOff>568960</xdr:colOff>
      <xdr:row>51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8B9986E-E6D6-4EDB-8274-78F999BE1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400" y="49784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419100</xdr:colOff>
      <xdr:row>28</xdr:row>
      <xdr:rowOff>0</xdr:rowOff>
    </xdr:from>
    <xdr:to>
      <xdr:col>43</xdr:col>
      <xdr:colOff>76200</xdr:colOff>
      <xdr:row>51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C78AA25-AF01-4704-9AEF-3ED743E6C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35900" y="49784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53</xdr:col>
      <xdr:colOff>114300</xdr:colOff>
      <xdr:row>51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F6886FB-9B04-4E10-A3EF-482888F1A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2A07A5E-8274-42E6-8997-D248600C6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444500</xdr:colOff>
      <xdr:row>28</xdr:row>
      <xdr:rowOff>12700</xdr:rowOff>
    </xdr:from>
    <xdr:to>
      <xdr:col>72</xdr:col>
      <xdr:colOff>581660</xdr:colOff>
      <xdr:row>51</xdr:row>
      <xdr:rowOff>27940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20CD59D-1C62-45A7-A862-9AC186999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49300" y="49911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28</xdr:row>
      <xdr:rowOff>0</xdr:rowOff>
    </xdr:from>
    <xdr:to>
      <xdr:col>82</xdr:col>
      <xdr:colOff>68580</xdr:colOff>
      <xdr:row>51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88EE446-E680-47A0-8A95-9BFBFC6BA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368300</xdr:colOff>
      <xdr:row>27</xdr:row>
      <xdr:rowOff>165100</xdr:rowOff>
    </xdr:from>
    <xdr:to>
      <xdr:col>91</xdr:col>
      <xdr:colOff>459740</xdr:colOff>
      <xdr:row>51</xdr:row>
      <xdr:rowOff>63500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19CE785-951F-4E05-931E-5C9DD837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55500" y="4965700"/>
          <a:ext cx="557784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469900</xdr:colOff>
      <xdr:row>28</xdr:row>
      <xdr:rowOff>0</xdr:rowOff>
    </xdr:from>
    <xdr:to>
      <xdr:col>101</xdr:col>
      <xdr:colOff>81280</xdr:colOff>
      <xdr:row>51</xdr:row>
      <xdr:rowOff>15240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7ED7CC6-E320-4711-A19F-5040FFF93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43500" y="49784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241300</xdr:colOff>
      <xdr:row>28</xdr:row>
      <xdr:rowOff>38100</xdr:rowOff>
    </xdr:from>
    <xdr:to>
      <xdr:col>110</xdr:col>
      <xdr:colOff>408940</xdr:colOff>
      <xdr:row>51</xdr:row>
      <xdr:rowOff>53340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EC16BEF-18B3-4FA0-85AC-F3F0E0DB9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10900" y="50165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431800</xdr:colOff>
      <xdr:row>28</xdr:row>
      <xdr:rowOff>0</xdr:rowOff>
    </xdr:from>
    <xdr:to>
      <xdr:col>121</xdr:col>
      <xdr:colOff>203200</xdr:colOff>
      <xdr:row>51</xdr:row>
      <xdr:rowOff>15240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C3ECFAD-C570-4823-8D70-149D01007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97400" y="49784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28</xdr:row>
      <xdr:rowOff>0</xdr:rowOff>
    </xdr:from>
    <xdr:to>
      <xdr:col>131</xdr:col>
      <xdr:colOff>381000</xdr:colOff>
      <xdr:row>51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60B3C5D-1B15-4CC0-8DF8-098ACFB28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190500</xdr:colOff>
      <xdr:row>78</xdr:row>
      <xdr:rowOff>15240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74662CC-31D7-42C5-85D8-C24B02C8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21</xdr:col>
      <xdr:colOff>91440</xdr:colOff>
      <xdr:row>78</xdr:row>
      <xdr:rowOff>15240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D0B7C3A-4436-49E0-9832-95412E2E8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304800</xdr:colOff>
      <xdr:row>55</xdr:row>
      <xdr:rowOff>0</xdr:rowOff>
    </xdr:from>
    <xdr:to>
      <xdr:col>32</xdr:col>
      <xdr:colOff>342900</xdr:colOff>
      <xdr:row>78</xdr:row>
      <xdr:rowOff>15240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EB37C96-50C5-4B4C-9DCA-49631C416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25600" y="97790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533400</xdr:colOff>
      <xdr:row>55</xdr:row>
      <xdr:rowOff>0</xdr:rowOff>
    </xdr:from>
    <xdr:to>
      <xdr:col>43</xdr:col>
      <xdr:colOff>15240</xdr:colOff>
      <xdr:row>78</xdr:row>
      <xdr:rowOff>15240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6FDEE4B3-EB0D-47BC-958D-B85399333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50200" y="97790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419100</xdr:colOff>
      <xdr:row>55</xdr:row>
      <xdr:rowOff>25400</xdr:rowOff>
    </xdr:from>
    <xdr:to>
      <xdr:col>52</xdr:col>
      <xdr:colOff>358140</xdr:colOff>
      <xdr:row>78</xdr:row>
      <xdr:rowOff>101600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3AE26C6A-3ADE-4FEC-BE58-F8573D7E1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31900" y="9804400"/>
          <a:ext cx="542544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304800</xdr:colOff>
      <xdr:row>54</xdr:row>
      <xdr:rowOff>165100</xdr:rowOff>
    </xdr:from>
    <xdr:to>
      <xdr:col>62</xdr:col>
      <xdr:colOff>396240</xdr:colOff>
      <xdr:row>78</xdr:row>
      <xdr:rowOff>2540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7878CAC-9CE9-41EE-867E-B4A3F30B6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13600" y="97663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330200</xdr:colOff>
      <xdr:row>55</xdr:row>
      <xdr:rowOff>0</xdr:rowOff>
    </xdr:from>
    <xdr:to>
      <xdr:col>72</xdr:col>
      <xdr:colOff>299720</xdr:colOff>
      <xdr:row>78</xdr:row>
      <xdr:rowOff>76200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392F591D-3FE7-4309-A052-D86792745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5000" y="9779000"/>
          <a:ext cx="545592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81</xdr:col>
      <xdr:colOff>548640</xdr:colOff>
      <xdr:row>78</xdr:row>
      <xdr:rowOff>15240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A42BEB59-FAB2-4B34-8AFD-DA31D38DE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419100</xdr:colOff>
      <xdr:row>55</xdr:row>
      <xdr:rowOff>0</xdr:rowOff>
    </xdr:from>
    <xdr:to>
      <xdr:col>91</xdr:col>
      <xdr:colOff>335280</xdr:colOff>
      <xdr:row>78</xdr:row>
      <xdr:rowOff>15240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F89F5428-4213-4059-930F-D79A87C7C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06300" y="9779000"/>
          <a:ext cx="54025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482600</xdr:colOff>
      <xdr:row>55</xdr:row>
      <xdr:rowOff>12700</xdr:rowOff>
    </xdr:from>
    <xdr:to>
      <xdr:col>100</xdr:col>
      <xdr:colOff>528320</xdr:colOff>
      <xdr:row>78</xdr:row>
      <xdr:rowOff>88900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B19486D-CCE7-4365-8DFE-CD9A17638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56200" y="9791700"/>
          <a:ext cx="553212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228600</xdr:colOff>
      <xdr:row>55</xdr:row>
      <xdr:rowOff>76200</xdr:rowOff>
    </xdr:from>
    <xdr:to>
      <xdr:col>110</xdr:col>
      <xdr:colOff>220980</xdr:colOff>
      <xdr:row>78</xdr:row>
      <xdr:rowOff>91440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6157AC24-DD36-40E9-B7C1-C3C087C82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98200" y="98552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121</xdr:col>
      <xdr:colOff>160020</xdr:colOff>
      <xdr:row>78</xdr:row>
      <xdr:rowOff>15240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8277BAFC-6121-454F-B079-ADAD02527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121</xdr:col>
      <xdr:colOff>495300</xdr:colOff>
      <xdr:row>55</xdr:row>
      <xdr:rowOff>12700</xdr:rowOff>
    </xdr:from>
    <xdr:to>
      <xdr:col>131</xdr:col>
      <xdr:colOff>91440</xdr:colOff>
      <xdr:row>78</xdr:row>
      <xdr:rowOff>27940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AA7604B-8EAA-4A0B-9F7B-5FF5FCB9B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56900" y="97917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337457</xdr:colOff>
      <xdr:row>3</xdr:row>
      <xdr:rowOff>43543</xdr:rowOff>
    </xdr:from>
    <xdr:to>
      <xdr:col>10</xdr:col>
      <xdr:colOff>93617</xdr:colOff>
      <xdr:row>26</xdr:row>
      <xdr:rowOff>58783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C1D948F-C273-48F4-867F-0164A5877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457" y="598714"/>
          <a:ext cx="58521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391886</xdr:colOff>
      <xdr:row>3</xdr:row>
      <xdr:rowOff>0</xdr:rowOff>
    </xdr:from>
    <xdr:to>
      <xdr:col>21</xdr:col>
      <xdr:colOff>48986</xdr:colOff>
      <xdr:row>26</xdr:row>
      <xdr:rowOff>15240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2BE51D3C-06BD-4D1E-A1E9-1F37172AB702}"/>
            </a:ext>
          </a:extLst>
        </xdr:cNvPr>
        <xdr:cNvGrpSpPr/>
      </xdr:nvGrpSpPr>
      <xdr:grpSpPr>
        <a:xfrm>
          <a:off x="7097486" y="555171"/>
          <a:ext cx="5753100" cy="4271555"/>
          <a:chOff x="7097486" y="555171"/>
          <a:chExt cx="5753100" cy="4271555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17C3C1FC-0FC7-40B0-AB9B-107C4E1BB5B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97486" y="555171"/>
            <a:ext cx="5753100" cy="42715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60BFC6D6-3220-4DED-BA24-202553E2892F}"/>
              </a:ext>
            </a:extLst>
          </xdr:cNvPr>
          <xdr:cNvSpPr/>
        </xdr:nvSpPr>
        <xdr:spPr>
          <a:xfrm>
            <a:off x="10972800" y="1415143"/>
            <a:ext cx="631371" cy="424543"/>
          </a:xfrm>
          <a:prstGeom prst="rect">
            <a:avLst/>
          </a:prstGeom>
          <a:noFill/>
          <a:ln w="285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315686</xdr:colOff>
      <xdr:row>1</xdr:row>
      <xdr:rowOff>130629</xdr:rowOff>
    </xdr:from>
    <xdr:to>
      <xdr:col>19</xdr:col>
      <xdr:colOff>32657</xdr:colOff>
      <xdr:row>7</xdr:row>
      <xdr:rowOff>119743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47958D66-C140-43FC-8D34-2FBA1A429920}"/>
            </a:ext>
          </a:extLst>
        </xdr:cNvPr>
        <xdr:cNvCxnSpPr>
          <a:stCxn id="36" idx="0"/>
        </xdr:cNvCxnSpPr>
      </xdr:nvCxnSpPr>
      <xdr:spPr>
        <a:xfrm flipV="1">
          <a:off x="11288486" y="315686"/>
          <a:ext cx="326571" cy="10994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337457</xdr:colOff>
      <xdr:row>2</xdr:row>
      <xdr:rowOff>65315</xdr:rowOff>
    </xdr:from>
    <xdr:to>
      <xdr:col>32</xdr:col>
      <xdr:colOff>604157</xdr:colOff>
      <xdr:row>25</xdr:row>
      <xdr:rowOff>80555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1E807C-4CFD-4C60-A0C5-4FF997AE9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58257" y="435429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500743</xdr:colOff>
      <xdr:row>2</xdr:row>
      <xdr:rowOff>32657</xdr:rowOff>
    </xdr:from>
    <xdr:to>
      <xdr:col>43</xdr:col>
      <xdr:colOff>157843</xdr:colOff>
      <xdr:row>25</xdr:row>
      <xdr:rowOff>47897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E35C73-7A8E-4428-B824-7A80431AC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7543" y="402771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53</xdr:col>
      <xdr:colOff>68580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9A89EC-BAD9-4792-8884-D8C521D50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457200</xdr:colOff>
      <xdr:row>2</xdr:row>
      <xdr:rowOff>10886</xdr:rowOff>
    </xdr:from>
    <xdr:to>
      <xdr:col>63</xdr:col>
      <xdr:colOff>114300</xdr:colOff>
      <xdr:row>25</xdr:row>
      <xdr:rowOff>26126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325C74F-0046-4327-8623-9E457683D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0" y="3810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381000</xdr:colOff>
      <xdr:row>2</xdr:row>
      <xdr:rowOff>10886</xdr:rowOff>
    </xdr:from>
    <xdr:to>
      <xdr:col>72</xdr:col>
      <xdr:colOff>525780</xdr:colOff>
      <xdr:row>25</xdr:row>
      <xdr:rowOff>26126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E6CC812-723A-4900-A3FB-C36E5C625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0" y="381000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82</xdr:col>
      <xdr:colOff>114300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C36E80-C9CC-40AB-B418-4C537F49C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283029</xdr:colOff>
      <xdr:row>2</xdr:row>
      <xdr:rowOff>10885</xdr:rowOff>
    </xdr:from>
    <xdr:to>
      <xdr:col>91</xdr:col>
      <xdr:colOff>374469</xdr:colOff>
      <xdr:row>25</xdr:row>
      <xdr:rowOff>26125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3B69C9-A584-44EA-9D02-22218188D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70229" y="380999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220980</xdr:colOff>
      <xdr:row>25</xdr:row>
      <xdr:rowOff>76200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7B951A-9D80-4C16-A661-4996F2E37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500743</xdr:colOff>
      <xdr:row>2</xdr:row>
      <xdr:rowOff>21772</xdr:rowOff>
    </xdr:from>
    <xdr:to>
      <xdr:col>111</xdr:col>
      <xdr:colOff>58783</xdr:colOff>
      <xdr:row>25</xdr:row>
      <xdr:rowOff>37012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8576F1D-9AB0-4E09-A4FB-8AC8FE0C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70343" y="391886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</xdr:row>
      <xdr:rowOff>0</xdr:rowOff>
    </xdr:from>
    <xdr:to>
      <xdr:col>121</xdr:col>
      <xdr:colOff>335280</xdr:colOff>
      <xdr:row>25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53913C2-B5F2-4D61-96A3-475B7BBCE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36576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4257900-6ADE-4FA5-8C46-251EAE39B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190500</xdr:colOff>
      <xdr:row>53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0B0F18C-0F9B-4FEA-A3C0-0A673C300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391886</xdr:colOff>
      <xdr:row>29</xdr:row>
      <xdr:rowOff>108857</xdr:rowOff>
    </xdr:from>
    <xdr:to>
      <xdr:col>20</xdr:col>
      <xdr:colOff>483326</xdr:colOff>
      <xdr:row>52</xdr:row>
      <xdr:rowOff>124098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2C5C4DA-801B-4CCF-BA94-2CEB5D709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7486" y="5475514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97971</xdr:colOff>
      <xdr:row>29</xdr:row>
      <xdr:rowOff>32657</xdr:rowOff>
    </xdr:from>
    <xdr:to>
      <xdr:col>32</xdr:col>
      <xdr:colOff>189411</xdr:colOff>
      <xdr:row>52</xdr:row>
      <xdr:rowOff>47898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92182DD-D754-4495-97CA-5FBEBEDCA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8771" y="5399314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402771</xdr:colOff>
      <xdr:row>29</xdr:row>
      <xdr:rowOff>21771</xdr:rowOff>
    </xdr:from>
    <xdr:to>
      <xdr:col>42</xdr:col>
      <xdr:colOff>494211</xdr:colOff>
      <xdr:row>52</xdr:row>
      <xdr:rowOff>37011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4BB72BF-381A-4790-9F6F-0E98A2E98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19571" y="5388428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478971</xdr:colOff>
      <xdr:row>29</xdr:row>
      <xdr:rowOff>10886</xdr:rowOff>
    </xdr:from>
    <xdr:to>
      <xdr:col>52</xdr:col>
      <xdr:colOff>418011</xdr:colOff>
      <xdr:row>52</xdr:row>
      <xdr:rowOff>26126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46CD720-2E8C-4A43-94F8-35F2A3E36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91771" y="5377543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63</xdr:col>
      <xdr:colOff>91440</xdr:colOff>
      <xdr:row>52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94963DE-4A6C-4D2C-A840-BE61E5E3A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30352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478971</xdr:colOff>
      <xdr:row>29</xdr:row>
      <xdr:rowOff>21771</xdr:rowOff>
    </xdr:from>
    <xdr:to>
      <xdr:col>72</xdr:col>
      <xdr:colOff>440871</xdr:colOff>
      <xdr:row>52</xdr:row>
      <xdr:rowOff>37011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200A5AF-0944-4ECD-88E3-8DAF63B920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83771" y="5388428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29</xdr:row>
      <xdr:rowOff>0</xdr:rowOff>
    </xdr:from>
    <xdr:to>
      <xdr:col>81</xdr:col>
      <xdr:colOff>548640</xdr:colOff>
      <xdr:row>52</xdr:row>
      <xdr:rowOff>76200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84BF158-9262-45DE-AE6B-7CAC42FEC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303520"/>
          <a:ext cx="54254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424542</xdr:colOff>
      <xdr:row>29</xdr:row>
      <xdr:rowOff>0</xdr:rowOff>
    </xdr:from>
    <xdr:to>
      <xdr:col>91</xdr:col>
      <xdr:colOff>340722</xdr:colOff>
      <xdr:row>52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BC2E0CA-4581-467B-A990-EF0E77073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1742" y="5366657"/>
          <a:ext cx="54025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29</xdr:row>
      <xdr:rowOff>0</xdr:rowOff>
    </xdr:from>
    <xdr:to>
      <xdr:col>101</xdr:col>
      <xdr:colOff>45720</xdr:colOff>
      <xdr:row>52</xdr:row>
      <xdr:rowOff>15240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A4D1272-CAD8-4819-80D1-5194B374F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30352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29</xdr:row>
      <xdr:rowOff>0</xdr:rowOff>
    </xdr:from>
    <xdr:to>
      <xdr:col>110</xdr:col>
      <xdr:colOff>601980</xdr:colOff>
      <xdr:row>52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D93EBD9-6095-4FE7-B43C-A316EDAE9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30352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29</xdr:row>
      <xdr:rowOff>0</xdr:rowOff>
    </xdr:from>
    <xdr:to>
      <xdr:col>121</xdr:col>
      <xdr:colOff>160020</xdr:colOff>
      <xdr:row>52</xdr:row>
      <xdr:rowOff>15240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DB7B634-C794-4DF5-A891-43AC8AC4D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30352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29</xdr:row>
      <xdr:rowOff>0</xdr:rowOff>
    </xdr:from>
    <xdr:to>
      <xdr:col>131</xdr:col>
      <xdr:colOff>205740</xdr:colOff>
      <xdr:row>52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C2E49AB-3650-4B52-ABB5-CFBDA74A9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30352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365760</xdr:colOff>
      <xdr:row>79</xdr:row>
      <xdr:rowOff>15240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F1D78EC-DB13-4F53-BF5A-7772DC4DD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128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315686</xdr:colOff>
      <xdr:row>55</xdr:row>
      <xdr:rowOff>32657</xdr:rowOff>
    </xdr:from>
    <xdr:to>
      <xdr:col>21</xdr:col>
      <xdr:colOff>18506</xdr:colOff>
      <xdr:row>78</xdr:row>
      <xdr:rowOff>47897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47E24E5-51AB-4C25-9A53-02730B82A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1286" y="10210800"/>
          <a:ext cx="57988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163286</xdr:colOff>
      <xdr:row>55</xdr:row>
      <xdr:rowOff>43543</xdr:rowOff>
    </xdr:from>
    <xdr:to>
      <xdr:col>32</xdr:col>
      <xdr:colOff>429986</xdr:colOff>
      <xdr:row>78</xdr:row>
      <xdr:rowOff>58783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DDE437A-8B3A-4F83-8589-43BF9BB3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84086" y="10221686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457200</xdr:colOff>
      <xdr:row>55</xdr:row>
      <xdr:rowOff>32657</xdr:rowOff>
    </xdr:from>
    <xdr:to>
      <xdr:col>43</xdr:col>
      <xdr:colOff>114300</xdr:colOff>
      <xdr:row>78</xdr:row>
      <xdr:rowOff>47897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3ADB373-CBA1-414B-A93F-DBACCA30C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0" y="102108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533400</xdr:colOff>
      <xdr:row>54</xdr:row>
      <xdr:rowOff>174171</xdr:rowOff>
    </xdr:from>
    <xdr:to>
      <xdr:col>52</xdr:col>
      <xdr:colOff>601980</xdr:colOff>
      <xdr:row>78</xdr:row>
      <xdr:rowOff>4354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EFD075A-9193-47B6-8549-DAAAB4471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46200" y="10167257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424543</xdr:colOff>
      <xdr:row>55</xdr:row>
      <xdr:rowOff>10886</xdr:rowOff>
    </xdr:from>
    <xdr:to>
      <xdr:col>63</xdr:col>
      <xdr:colOff>81643</xdr:colOff>
      <xdr:row>78</xdr:row>
      <xdr:rowOff>26126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ED1AB2F-0516-4DE6-A785-3ACE3711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33343" y="10189029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381000</xdr:colOff>
      <xdr:row>55</xdr:row>
      <xdr:rowOff>0</xdr:rowOff>
    </xdr:from>
    <xdr:to>
      <xdr:col>72</xdr:col>
      <xdr:colOff>518160</xdr:colOff>
      <xdr:row>78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6B71A6B-80A8-423C-B102-79BC87089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85800" y="10178143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82</xdr:col>
      <xdr:colOff>114300</xdr:colOff>
      <xdr:row>78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EF9B5511-BB17-432F-B5E2-DF389D2FC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424543</xdr:colOff>
      <xdr:row>55</xdr:row>
      <xdr:rowOff>21771</xdr:rowOff>
    </xdr:from>
    <xdr:to>
      <xdr:col>91</xdr:col>
      <xdr:colOff>447403</xdr:colOff>
      <xdr:row>78</xdr:row>
      <xdr:rowOff>97971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F44CF5E-3955-47D7-B9BE-AF2D9197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1743" y="10199914"/>
          <a:ext cx="550926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220980</xdr:colOff>
      <xdr:row>78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776E839-5035-4640-8A24-11373680D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111</xdr:col>
      <xdr:colOff>167640</xdr:colOff>
      <xdr:row>78</xdr:row>
      <xdr:rowOff>15240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CE5ECCA-70F9-444A-8E52-CF50B1889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10058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121</xdr:col>
      <xdr:colOff>335280</xdr:colOff>
      <xdr:row>78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C9A3F5-AEE5-458C-8D01-1E5324A81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1005840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381000</xdr:colOff>
      <xdr:row>78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789BAD0A-0078-4342-9647-B72508FE1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2</xdr:row>
      <xdr:rowOff>88900</xdr:rowOff>
    </xdr:from>
    <xdr:to>
      <xdr:col>10</xdr:col>
      <xdr:colOff>218440</xdr:colOff>
      <xdr:row>25</xdr:row>
      <xdr:rowOff>104140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02621578-3A54-4371-940D-887C3EEB9D35}"/>
            </a:ext>
          </a:extLst>
        </xdr:cNvPr>
        <xdr:cNvGrpSpPr/>
      </xdr:nvGrpSpPr>
      <xdr:grpSpPr>
        <a:xfrm>
          <a:off x="508000" y="444500"/>
          <a:ext cx="5806440" cy="4104640"/>
          <a:chOff x="508000" y="444500"/>
          <a:chExt cx="5806440" cy="410464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2B821A5A-4678-4730-BD20-100CBA5B484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8000" y="444500"/>
            <a:ext cx="58064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F70BA5E1-4529-4A4A-9BC6-42AE5FF377E9}"/>
              </a:ext>
            </a:extLst>
          </xdr:cNvPr>
          <xdr:cNvSpPr/>
        </xdr:nvSpPr>
        <xdr:spPr>
          <a:xfrm>
            <a:off x="4749800" y="558800"/>
            <a:ext cx="1422400" cy="520700"/>
          </a:xfrm>
          <a:prstGeom prst="rect">
            <a:avLst/>
          </a:prstGeom>
          <a:noFill/>
          <a:ln w="285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8</xdr:col>
      <xdr:colOff>584200</xdr:colOff>
      <xdr:row>1</xdr:row>
      <xdr:rowOff>152400</xdr:rowOff>
    </xdr:from>
    <xdr:to>
      <xdr:col>9</xdr:col>
      <xdr:colOff>114300</xdr:colOff>
      <xdr:row>3</xdr:row>
      <xdr:rowOff>25400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E8DE23F0-1866-493B-85D0-FE15902DDCB3}"/>
            </a:ext>
          </a:extLst>
        </xdr:cNvPr>
        <xdr:cNvCxnSpPr>
          <a:stCxn id="11" idx="0"/>
        </xdr:cNvCxnSpPr>
      </xdr:nvCxnSpPr>
      <xdr:spPr>
        <a:xfrm flipV="1">
          <a:off x="5461000" y="330200"/>
          <a:ext cx="139700" cy="228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533400</xdr:colOff>
      <xdr:row>2</xdr:row>
      <xdr:rowOff>0</xdr:rowOff>
    </xdr:from>
    <xdr:to>
      <xdr:col>21</xdr:col>
      <xdr:colOff>190500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A606CC-5FD6-4AA3-A9A5-463BE9232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3556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33</xdr:col>
      <xdr:colOff>213360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2EDACCC-0A84-4FD0-9C8C-A92C315B8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495300</xdr:colOff>
      <xdr:row>1</xdr:row>
      <xdr:rowOff>165100</xdr:rowOff>
    </xdr:from>
    <xdr:to>
      <xdr:col>43</xdr:col>
      <xdr:colOff>99060</xdr:colOff>
      <xdr:row>25</xdr:row>
      <xdr:rowOff>63500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BE7BE99-19B3-4E20-8385-C0A62D974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12100" y="342900"/>
          <a:ext cx="569976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368300</xdr:colOff>
      <xdr:row>2</xdr:row>
      <xdr:rowOff>12700</xdr:rowOff>
    </xdr:from>
    <xdr:to>
      <xdr:col>52</xdr:col>
      <xdr:colOff>436880</xdr:colOff>
      <xdr:row>25</xdr:row>
      <xdr:rowOff>27940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D040E8-A65F-4090-AA46-221EF3BD5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81100" y="368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266700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6D2D9C1-F7CC-40A3-A248-E51C9B60A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292100</xdr:colOff>
      <xdr:row>2</xdr:row>
      <xdr:rowOff>12700</xdr:rowOff>
    </xdr:from>
    <xdr:to>
      <xdr:col>72</xdr:col>
      <xdr:colOff>505460</xdr:colOff>
      <xdr:row>25</xdr:row>
      <xdr:rowOff>27940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CF3A256-BB2C-4516-BBE3-E1299AB81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96900" y="3683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558800</xdr:colOff>
      <xdr:row>2</xdr:row>
      <xdr:rowOff>50800</xdr:rowOff>
    </xdr:from>
    <xdr:to>
      <xdr:col>82</xdr:col>
      <xdr:colOff>17780</xdr:colOff>
      <xdr:row>25</xdr:row>
      <xdr:rowOff>66040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0E40B83-058A-40C1-851B-0AF44FE3F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0" y="4064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406400</xdr:colOff>
      <xdr:row>1</xdr:row>
      <xdr:rowOff>165100</xdr:rowOff>
    </xdr:from>
    <xdr:to>
      <xdr:col>91</xdr:col>
      <xdr:colOff>429260</xdr:colOff>
      <xdr:row>25</xdr:row>
      <xdr:rowOff>2540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2FC242-0494-4A9A-987B-B96257D41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93600" y="342900"/>
          <a:ext cx="55092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167640</xdr:colOff>
      <xdr:row>25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D91095-437A-43DF-9331-A7DC6E351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111</xdr:col>
      <xdr:colOff>167640</xdr:colOff>
      <xdr:row>25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75A17FB-719A-4966-990C-D6CBA554E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469900</xdr:colOff>
      <xdr:row>2</xdr:row>
      <xdr:rowOff>63500</xdr:rowOff>
    </xdr:from>
    <xdr:to>
      <xdr:col>121</xdr:col>
      <xdr:colOff>241300</xdr:colOff>
      <xdr:row>25</xdr:row>
      <xdr:rowOff>78740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071F7E5-643F-42B0-97AD-0070593A5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5500" y="4191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EC8B012-3183-4BDD-A4DE-2D7996025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320040</xdr:colOff>
      <xdr:row>53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B5E96D4-DD90-4AA6-8D70-32090A69A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21</xdr:col>
      <xdr:colOff>266700</xdr:colOff>
      <xdr:row>52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29DF4B6-645E-4C4E-B171-5C84B2609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241300</xdr:colOff>
      <xdr:row>29</xdr:row>
      <xdr:rowOff>25400</xdr:rowOff>
    </xdr:from>
    <xdr:to>
      <xdr:col>32</xdr:col>
      <xdr:colOff>508000</xdr:colOff>
      <xdr:row>52</xdr:row>
      <xdr:rowOff>40640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5E83765-4803-4BC0-A5B3-EA8C2C19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62100" y="51816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43</xdr:col>
      <xdr:colOff>266700</xdr:colOff>
      <xdr:row>52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7D2E0788-CA08-48DB-9BAE-9D7605AEE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29</xdr:row>
      <xdr:rowOff>0</xdr:rowOff>
    </xdr:from>
    <xdr:to>
      <xdr:col>53</xdr:col>
      <xdr:colOff>114300</xdr:colOff>
      <xdr:row>52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8D3C226-A2E1-4E45-A2B5-B27B80EB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30352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63</xdr:col>
      <xdr:colOff>266700</xdr:colOff>
      <xdr:row>52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2C252EB-941E-4C92-B926-3D9B748FA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431800</xdr:colOff>
      <xdr:row>29</xdr:row>
      <xdr:rowOff>25400</xdr:rowOff>
    </xdr:from>
    <xdr:to>
      <xdr:col>72</xdr:col>
      <xdr:colOff>568960</xdr:colOff>
      <xdr:row>52</xdr:row>
      <xdr:rowOff>40640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827D5B2A-10BD-4D70-8C2C-E0DE599FD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36600" y="5181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29</xdr:row>
      <xdr:rowOff>0</xdr:rowOff>
    </xdr:from>
    <xdr:to>
      <xdr:col>82</xdr:col>
      <xdr:colOff>68580</xdr:colOff>
      <xdr:row>52</xdr:row>
      <xdr:rowOff>15240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CE9061B-1833-4774-9CE2-660E9585D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215900</xdr:colOff>
      <xdr:row>29</xdr:row>
      <xdr:rowOff>12700</xdr:rowOff>
    </xdr:from>
    <xdr:to>
      <xdr:col>91</xdr:col>
      <xdr:colOff>375920</xdr:colOff>
      <xdr:row>52</xdr:row>
      <xdr:rowOff>27940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E4912EF-27B8-4FCC-93E7-F94822A5F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03100" y="5168900"/>
          <a:ext cx="56464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29</xdr:row>
      <xdr:rowOff>0</xdr:rowOff>
    </xdr:from>
    <xdr:to>
      <xdr:col>101</xdr:col>
      <xdr:colOff>220980</xdr:colOff>
      <xdr:row>52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72B077B-AA22-49E6-827E-084BB2E8F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30352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29</xdr:row>
      <xdr:rowOff>0</xdr:rowOff>
    </xdr:from>
    <xdr:to>
      <xdr:col>111</xdr:col>
      <xdr:colOff>167640</xdr:colOff>
      <xdr:row>52</xdr:row>
      <xdr:rowOff>15240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399FAEC-1CC0-4E85-9300-E872168DB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30352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29</xdr:row>
      <xdr:rowOff>0</xdr:rowOff>
    </xdr:from>
    <xdr:to>
      <xdr:col>121</xdr:col>
      <xdr:colOff>381000</xdr:colOff>
      <xdr:row>52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17774DC-24C0-46E6-A34D-B45F8E637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29</xdr:row>
      <xdr:rowOff>0</xdr:rowOff>
    </xdr:from>
    <xdr:to>
      <xdr:col>131</xdr:col>
      <xdr:colOff>381000</xdr:colOff>
      <xdr:row>52</xdr:row>
      <xdr:rowOff>76200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3B0AD815-CC63-4033-BD80-C8B059E6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30352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10</xdr:col>
      <xdr:colOff>365760</xdr:colOff>
      <xdr:row>79</xdr:row>
      <xdr:rowOff>15240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24F0DC-38C9-4E6F-B5A0-3A55C576D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128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56</xdr:row>
      <xdr:rowOff>0</xdr:rowOff>
    </xdr:from>
    <xdr:to>
      <xdr:col>21</xdr:col>
      <xdr:colOff>312420</xdr:colOff>
      <xdr:row>79</xdr:row>
      <xdr:rowOff>15240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CC81FCA-C676-4EFF-B8F2-D89D422A3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241280"/>
          <a:ext cx="57988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177800</xdr:colOff>
      <xdr:row>55</xdr:row>
      <xdr:rowOff>101600</xdr:rowOff>
    </xdr:from>
    <xdr:to>
      <xdr:col>32</xdr:col>
      <xdr:colOff>444500</xdr:colOff>
      <xdr:row>79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C482519-A2F2-4497-BF75-D45698FBA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8600" y="9880600"/>
          <a:ext cx="5753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56</xdr:row>
      <xdr:rowOff>0</xdr:rowOff>
    </xdr:from>
    <xdr:to>
      <xdr:col>43</xdr:col>
      <xdr:colOff>266700</xdr:colOff>
      <xdr:row>79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ACFA147-380A-4E84-BA23-AF8C6CDB1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56</xdr:row>
      <xdr:rowOff>0</xdr:rowOff>
    </xdr:from>
    <xdr:to>
      <xdr:col>53</xdr:col>
      <xdr:colOff>68580</xdr:colOff>
      <xdr:row>79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8B248ED-5B2B-481F-AD4E-85A924D875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1024128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56</xdr:row>
      <xdr:rowOff>0</xdr:rowOff>
    </xdr:from>
    <xdr:to>
      <xdr:col>63</xdr:col>
      <xdr:colOff>266700</xdr:colOff>
      <xdr:row>79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6E7A0662-0256-46A2-BC7C-ED90A6812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317500</xdr:colOff>
      <xdr:row>55</xdr:row>
      <xdr:rowOff>152400</xdr:rowOff>
    </xdr:from>
    <xdr:to>
      <xdr:col>72</xdr:col>
      <xdr:colOff>454660</xdr:colOff>
      <xdr:row>78</xdr:row>
      <xdr:rowOff>167640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0F6E3C41-A5C8-4CAA-8554-7A43982BA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22300" y="9931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482600</xdr:colOff>
      <xdr:row>55</xdr:row>
      <xdr:rowOff>76200</xdr:rowOff>
    </xdr:from>
    <xdr:to>
      <xdr:col>81</xdr:col>
      <xdr:colOff>596900</xdr:colOff>
      <xdr:row>78</xdr:row>
      <xdr:rowOff>91440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78F2E15-52DF-49DB-9B5F-38DD480CE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3800" y="9855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304800</xdr:colOff>
      <xdr:row>55</xdr:row>
      <xdr:rowOff>50800</xdr:rowOff>
    </xdr:from>
    <xdr:to>
      <xdr:col>91</xdr:col>
      <xdr:colOff>396240</xdr:colOff>
      <xdr:row>78</xdr:row>
      <xdr:rowOff>127000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03B92DB-BE00-4521-A42E-89ADBBB2E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00" y="9829800"/>
          <a:ext cx="557784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220980</xdr:colOff>
      <xdr:row>78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51FDB47-471D-442F-97B1-C22C505F8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111</xdr:col>
      <xdr:colOff>167640</xdr:colOff>
      <xdr:row>78</xdr:row>
      <xdr:rowOff>15240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DC25F4F-D721-4F2F-B1D5-FB5E81B6E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10058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121</xdr:col>
      <xdr:colOff>335280</xdr:colOff>
      <xdr:row>78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D52F8DA-B493-4243-8340-60A425ECE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1005840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381000</xdr:colOff>
      <xdr:row>78</xdr:row>
      <xdr:rowOff>15240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9D436A4-F90D-453B-9489-458E8C2BC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190500</xdr:colOff>
      <xdr:row>25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F993E2D-234D-4E80-9C2E-36585077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91440</xdr:colOff>
      <xdr:row>25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E5A7473-F020-4547-9A33-DBDC77272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217714</xdr:colOff>
      <xdr:row>2</xdr:row>
      <xdr:rowOff>0</xdr:rowOff>
    </xdr:from>
    <xdr:to>
      <xdr:col>32</xdr:col>
      <xdr:colOff>309154</xdr:colOff>
      <xdr:row>25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B40DAC96-F92B-4F6F-89AC-A7C591932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8514" y="370114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315686</xdr:colOff>
      <xdr:row>2</xdr:row>
      <xdr:rowOff>43543</xdr:rowOff>
    </xdr:from>
    <xdr:to>
      <xdr:col>42</xdr:col>
      <xdr:colOff>407126</xdr:colOff>
      <xdr:row>25</xdr:row>
      <xdr:rowOff>58783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85A6812-9776-47AF-9FBE-54BE49FFE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32486" y="413657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457200</xdr:colOff>
      <xdr:row>2</xdr:row>
      <xdr:rowOff>10886</xdr:rowOff>
    </xdr:from>
    <xdr:to>
      <xdr:col>52</xdr:col>
      <xdr:colOff>396240</xdr:colOff>
      <xdr:row>25</xdr:row>
      <xdr:rowOff>26126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B7E6602-6318-47C8-AFB3-F5704A19C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0" y="381000"/>
          <a:ext cx="5425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91440</xdr:colOff>
      <xdr:row>25</xdr:row>
      <xdr:rowOff>15240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73D23CA-04B3-4EE7-B60D-6C214C9EB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250371</xdr:colOff>
      <xdr:row>2</xdr:row>
      <xdr:rowOff>65315</xdr:rowOff>
    </xdr:from>
    <xdr:to>
      <xdr:col>72</xdr:col>
      <xdr:colOff>288471</xdr:colOff>
      <xdr:row>25</xdr:row>
      <xdr:rowOff>80555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605B208-FF3E-4D04-BF5C-4FD1D84AC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5171" y="435429"/>
          <a:ext cx="55245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81</xdr:col>
      <xdr:colOff>502920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59FA3D2-1609-413B-AAD8-49C119FF1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91</xdr:col>
      <xdr:colOff>457200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4CAEEB1-16CB-4FDC-B145-15A4A0E1B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365760"/>
          <a:ext cx="53340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45720</xdr:colOff>
      <xdr:row>25</xdr:row>
      <xdr:rowOff>15240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84B4204-993F-4469-9310-B0820EE5E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110</xdr:col>
      <xdr:colOff>601980</xdr:colOff>
      <xdr:row>25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BB4D543-E0A9-4CB8-96B1-6E3B3FAC4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</xdr:row>
      <xdr:rowOff>0</xdr:rowOff>
    </xdr:from>
    <xdr:to>
      <xdr:col>121</xdr:col>
      <xdr:colOff>205740</xdr:colOff>
      <xdr:row>25</xdr:row>
      <xdr:rowOff>15240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4D746A6-A027-4108-A6E7-7061C2DF6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205740</xdr:colOff>
      <xdr:row>25</xdr:row>
      <xdr:rowOff>15240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52263E9-3F8A-4787-8A01-A0D28D358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320040</xdr:colOff>
      <xdr:row>53</xdr:row>
      <xdr:rowOff>15240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F016B9B-9057-4084-B52E-5795E7D93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457200</xdr:colOff>
      <xdr:row>29</xdr:row>
      <xdr:rowOff>76200</xdr:rowOff>
    </xdr:from>
    <xdr:to>
      <xdr:col>21</xdr:col>
      <xdr:colOff>114300</xdr:colOff>
      <xdr:row>52</xdr:row>
      <xdr:rowOff>91440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E40BBE1-38B3-435D-8774-42AD5FF97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0" y="5442857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457200</xdr:colOff>
      <xdr:row>29</xdr:row>
      <xdr:rowOff>21771</xdr:rowOff>
    </xdr:from>
    <xdr:to>
      <xdr:col>33</xdr:col>
      <xdr:colOff>114300</xdr:colOff>
      <xdr:row>52</xdr:row>
      <xdr:rowOff>37011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2B0C26A-F999-4FD4-97CC-3ADE506FF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0" y="5388428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43</xdr:col>
      <xdr:colOff>266700</xdr:colOff>
      <xdr:row>52</xdr:row>
      <xdr:rowOff>15240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EF40AC2-48B2-4E90-8B6A-A46E9B38E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391886</xdr:colOff>
      <xdr:row>29</xdr:row>
      <xdr:rowOff>0</xdr:rowOff>
    </xdr:from>
    <xdr:to>
      <xdr:col>52</xdr:col>
      <xdr:colOff>506186</xdr:colOff>
      <xdr:row>52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02BD054-10F2-4C7C-AB33-9F3471DD8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04686" y="5366657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63</xdr:col>
      <xdr:colOff>266700</xdr:colOff>
      <xdr:row>52</xdr:row>
      <xdr:rowOff>15240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456054B-312E-4796-951E-2E55DB4A1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315686</xdr:colOff>
      <xdr:row>29</xdr:row>
      <xdr:rowOff>21771</xdr:rowOff>
    </xdr:from>
    <xdr:to>
      <xdr:col>72</xdr:col>
      <xdr:colOff>452846</xdr:colOff>
      <xdr:row>52</xdr:row>
      <xdr:rowOff>37011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D5A3CE5-AFD5-4C07-B4EA-E6D913E28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20486" y="5388428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29</xdr:row>
      <xdr:rowOff>0</xdr:rowOff>
    </xdr:from>
    <xdr:to>
      <xdr:col>82</xdr:col>
      <xdr:colOff>68580</xdr:colOff>
      <xdr:row>52</xdr:row>
      <xdr:rowOff>15240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81F7BE0-CB00-4390-8590-6A7F8662C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359229</xdr:colOff>
      <xdr:row>29</xdr:row>
      <xdr:rowOff>0</xdr:rowOff>
    </xdr:from>
    <xdr:to>
      <xdr:col>91</xdr:col>
      <xdr:colOff>450669</xdr:colOff>
      <xdr:row>52</xdr:row>
      <xdr:rowOff>15240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3C253E5-BA73-429F-A2A3-8CCF77130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429" y="5366657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29</xdr:row>
      <xdr:rowOff>0</xdr:rowOff>
    </xdr:from>
    <xdr:to>
      <xdr:col>101</xdr:col>
      <xdr:colOff>220980</xdr:colOff>
      <xdr:row>52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17F5A35F-CAD1-4339-8AAE-474273A6F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30352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29</xdr:row>
      <xdr:rowOff>0</xdr:rowOff>
    </xdr:from>
    <xdr:to>
      <xdr:col>111</xdr:col>
      <xdr:colOff>167640</xdr:colOff>
      <xdr:row>52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419DC43-4883-4343-8892-AC7AA682C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30352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29</xdr:row>
      <xdr:rowOff>0</xdr:rowOff>
    </xdr:from>
    <xdr:to>
      <xdr:col>121</xdr:col>
      <xdr:colOff>381000</xdr:colOff>
      <xdr:row>52</xdr:row>
      <xdr:rowOff>15240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AAB2A52-AE21-41C2-9A3F-7A60C66E1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29</xdr:row>
      <xdr:rowOff>0</xdr:rowOff>
    </xdr:from>
    <xdr:to>
      <xdr:col>131</xdr:col>
      <xdr:colOff>381000</xdr:colOff>
      <xdr:row>52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D86C0EC-E4CB-45D5-9BE6-2AF3B35D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65314</xdr:rowOff>
    </xdr:from>
    <xdr:to>
      <xdr:col>9</xdr:col>
      <xdr:colOff>190500</xdr:colOff>
      <xdr:row>80</xdr:row>
      <xdr:rowOff>80555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6350E3D-D81C-4DC3-9B74-AB0D0FF1A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13571"/>
          <a:ext cx="56769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435429</xdr:colOff>
      <xdr:row>56</xdr:row>
      <xdr:rowOff>10885</xdr:rowOff>
    </xdr:from>
    <xdr:to>
      <xdr:col>20</xdr:col>
      <xdr:colOff>526869</xdr:colOff>
      <xdr:row>79</xdr:row>
      <xdr:rowOff>26125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DB52BD-6A2C-431A-8E06-569570B22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1029" y="10374085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261257</xdr:colOff>
      <xdr:row>55</xdr:row>
      <xdr:rowOff>87086</xdr:rowOff>
    </xdr:from>
    <xdr:to>
      <xdr:col>32</xdr:col>
      <xdr:colOff>352697</xdr:colOff>
      <xdr:row>78</xdr:row>
      <xdr:rowOff>163286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CD15936-DEBC-4636-A3B0-EF23A6C48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2057" y="10265229"/>
          <a:ext cx="55778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55</xdr:row>
      <xdr:rowOff>0</xdr:rowOff>
    </xdr:from>
    <xdr:to>
      <xdr:col>43</xdr:col>
      <xdr:colOff>91440</xdr:colOff>
      <xdr:row>78</xdr:row>
      <xdr:rowOff>15240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8F5F72E-7743-4E8C-9304-0164FB45F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511628</xdr:colOff>
      <xdr:row>55</xdr:row>
      <xdr:rowOff>10885</xdr:rowOff>
    </xdr:from>
    <xdr:to>
      <xdr:col>52</xdr:col>
      <xdr:colOff>450668</xdr:colOff>
      <xdr:row>78</xdr:row>
      <xdr:rowOff>26125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81F14C5-E2B8-4A5E-80E5-82A59B289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4428" y="10189028"/>
          <a:ext cx="54254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457200</xdr:colOff>
      <xdr:row>55</xdr:row>
      <xdr:rowOff>0</xdr:rowOff>
    </xdr:from>
    <xdr:to>
      <xdr:col>62</xdr:col>
      <xdr:colOff>548640</xdr:colOff>
      <xdr:row>78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FB18736-01F8-46B8-8003-45FBDBC4B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00" y="10178143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446314</xdr:colOff>
      <xdr:row>55</xdr:row>
      <xdr:rowOff>32657</xdr:rowOff>
    </xdr:from>
    <xdr:to>
      <xdr:col>72</xdr:col>
      <xdr:colOff>408214</xdr:colOff>
      <xdr:row>78</xdr:row>
      <xdr:rowOff>47897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E6FE816-4D68-4E83-9367-997FF8089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51114" y="10210800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81</xdr:col>
      <xdr:colOff>548640</xdr:colOff>
      <xdr:row>78</xdr:row>
      <xdr:rowOff>15240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DA966B0-3C50-476A-BE4E-8FE673756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435428</xdr:colOff>
      <xdr:row>55</xdr:row>
      <xdr:rowOff>54428</xdr:rowOff>
    </xdr:from>
    <xdr:to>
      <xdr:col>91</xdr:col>
      <xdr:colOff>351608</xdr:colOff>
      <xdr:row>78</xdr:row>
      <xdr:rowOff>69668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0EF756B-A0AB-4C4E-8155-F42FB625E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22628" y="10232571"/>
          <a:ext cx="54025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45720</xdr:colOff>
      <xdr:row>78</xdr:row>
      <xdr:rowOff>15240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FC03BDD-BB8D-4CC5-8950-C3E3A1203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110</xdr:col>
      <xdr:colOff>601980</xdr:colOff>
      <xdr:row>78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CBE4D177-D356-4A7A-8C7B-8703914FD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1005840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121</xdr:col>
      <xdr:colOff>160020</xdr:colOff>
      <xdr:row>78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473EF19-7742-4E3B-98CD-EFEACEE4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205740</xdr:colOff>
      <xdr:row>78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EE0F0EF-9B2D-4CA6-83B4-5C3D76989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250371</xdr:colOff>
      <xdr:row>10</xdr:row>
      <xdr:rowOff>97972</xdr:rowOff>
    </xdr:from>
    <xdr:to>
      <xdr:col>33</xdr:col>
      <xdr:colOff>66591</xdr:colOff>
      <xdr:row>117</xdr:row>
      <xdr:rowOff>25760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344799F8-2274-42F2-B684-5EA3AB463396}"/>
            </a:ext>
          </a:extLst>
        </xdr:cNvPr>
        <xdr:cNvGrpSpPr/>
      </xdr:nvGrpSpPr>
      <xdr:grpSpPr>
        <a:xfrm>
          <a:off x="13030200" y="849086"/>
          <a:ext cx="11398620" cy="14547303"/>
          <a:chOff x="11974286" y="762000"/>
          <a:chExt cx="11398620" cy="13992131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1D63DC0A-01C1-462B-AEEA-E8B5F4709F13}"/>
              </a:ext>
            </a:extLst>
          </xdr:cNvPr>
          <xdr:cNvGrpSpPr/>
        </xdr:nvGrpSpPr>
        <xdr:grpSpPr>
          <a:xfrm>
            <a:off x="18068926" y="762000"/>
            <a:ext cx="5303980" cy="13992131"/>
            <a:chOff x="17287875" y="1466850"/>
            <a:chExt cx="5303980" cy="13685970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4E9CFE19-3655-409E-B05F-B4E60A11519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287875" y="1466850"/>
              <a:ext cx="5303980" cy="4366638"/>
            </a:xfrm>
            <a:prstGeom prst="rect">
              <a:avLst/>
            </a:prstGeom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EC84AC5C-4A75-48FB-8F98-E7E5E19EC73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306925" y="5981700"/>
              <a:ext cx="5189670" cy="3124471"/>
            </a:xfrm>
            <a:prstGeom prst="rect">
              <a:avLst/>
            </a:prstGeom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7E3EC690-52D0-41D6-B9DB-67176C5819F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316450" y="9077325"/>
              <a:ext cx="5197290" cy="868755"/>
            </a:xfrm>
            <a:prstGeom prst="rect">
              <a:avLst/>
            </a:prstGeom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C209A38E-1954-41AF-8CF3-FE512A7F3F1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325975" y="9963150"/>
              <a:ext cx="5197290" cy="5189670"/>
            </a:xfrm>
            <a:prstGeom prst="rect">
              <a:avLst/>
            </a:prstGeom>
          </xdr:spPr>
        </xdr:pic>
      </xdr:grpSp>
      <xdr:sp macro="" textlink="">
        <xdr:nvSpPr>
          <xdr:cNvPr id="7" name="Arrow: Right 6">
            <a:extLst>
              <a:ext uri="{FF2B5EF4-FFF2-40B4-BE49-F238E27FC236}">
                <a16:creationId xmlns:a16="http://schemas.microsoft.com/office/drawing/2014/main" id="{4785F6C9-DECA-4A56-B48E-788540066297}"/>
              </a:ext>
            </a:extLst>
          </xdr:cNvPr>
          <xdr:cNvSpPr/>
        </xdr:nvSpPr>
        <xdr:spPr>
          <a:xfrm>
            <a:off x="17449802" y="4212773"/>
            <a:ext cx="533400" cy="412297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C4D30F9-F44A-4D54-8C0D-58E9547877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974286" y="2111828"/>
            <a:ext cx="5342083" cy="4976291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5105E-1D36-4D26-A0C3-E7B5AAE30D80}">
  <sheetPr>
    <tabColor rgb="FFFF0000"/>
  </sheetPr>
  <dimension ref="A1:AD87"/>
  <sheetViews>
    <sheetView topLeftCell="D37" zoomScale="60" zoomScaleNormal="60" workbookViewId="0">
      <selection activeCell="M3" sqref="M3"/>
    </sheetView>
  </sheetViews>
  <sheetFormatPr defaultRowHeight="14.4" x14ac:dyDescent="0.3"/>
  <cols>
    <col min="1" max="1" width="11.33203125" customWidth="1"/>
    <col min="2" max="2" width="27.6640625" customWidth="1"/>
    <col min="3" max="3" width="9.88671875" customWidth="1"/>
    <col min="4" max="4" width="12.33203125" customWidth="1"/>
    <col min="5" max="5" width="28.44140625" customWidth="1"/>
    <col min="7" max="7" width="11.109375" customWidth="1"/>
    <col min="8" max="8" width="26.77734375" customWidth="1"/>
    <col min="10" max="10" width="10.6640625" customWidth="1"/>
    <col min="11" max="11" width="26.88671875" customWidth="1"/>
    <col min="14" max="14" width="11.44140625" customWidth="1"/>
    <col min="15" max="15" width="13.21875" bestFit="1" customWidth="1"/>
    <col min="19" max="19" width="5.77734375" customWidth="1"/>
    <col min="20" max="20" width="11.44140625" customWidth="1"/>
    <col min="21" max="21" width="14.44140625" customWidth="1"/>
    <col min="25" max="25" width="5.33203125" customWidth="1"/>
    <col min="26" max="26" width="11.44140625" customWidth="1"/>
    <col min="27" max="27" width="14.44140625" customWidth="1"/>
  </cols>
  <sheetData>
    <row r="1" spans="1:30" x14ac:dyDescent="0.3">
      <c r="A1" s="206" t="s">
        <v>112</v>
      </c>
      <c r="B1" s="207" t="s">
        <v>113</v>
      </c>
      <c r="C1" s="208" t="s">
        <v>114</v>
      </c>
      <c r="D1" s="206" t="s">
        <v>112</v>
      </c>
      <c r="E1" s="207" t="s">
        <v>113</v>
      </c>
      <c r="F1" s="208" t="s">
        <v>114</v>
      </c>
      <c r="G1" s="206" t="s">
        <v>112</v>
      </c>
      <c r="H1" s="207" t="s">
        <v>113</v>
      </c>
      <c r="I1" s="208" t="s">
        <v>114</v>
      </c>
      <c r="J1" s="206" t="s">
        <v>112</v>
      </c>
      <c r="K1" s="207" t="s">
        <v>113</v>
      </c>
      <c r="L1" s="208" t="s">
        <v>114</v>
      </c>
      <c r="N1" s="13" t="s">
        <v>115</v>
      </c>
      <c r="T1" s="13" t="s">
        <v>115</v>
      </c>
      <c r="Z1" s="13" t="s">
        <v>115</v>
      </c>
    </row>
    <row r="2" spans="1:30" ht="15" thickBot="1" x14ac:dyDescent="0.35">
      <c r="A2" s="5" t="s">
        <v>116</v>
      </c>
      <c r="B2" t="s">
        <v>207</v>
      </c>
      <c r="C2" t="s">
        <v>117</v>
      </c>
      <c r="D2" s="5" t="s">
        <v>118</v>
      </c>
      <c r="E2" t="s">
        <v>207</v>
      </c>
      <c r="F2" t="s">
        <v>129</v>
      </c>
      <c r="G2" s="5" t="s">
        <v>119</v>
      </c>
      <c r="H2" t="s">
        <v>207</v>
      </c>
      <c r="I2" t="s">
        <v>117</v>
      </c>
      <c r="J2" s="5" t="s">
        <v>120</v>
      </c>
      <c r="K2" t="s">
        <v>207</v>
      </c>
      <c r="L2" t="s">
        <v>117</v>
      </c>
      <c r="N2" s="13" t="s">
        <v>121</v>
      </c>
      <c r="T2" s="13" t="s">
        <v>121</v>
      </c>
      <c r="Z2" s="13" t="s">
        <v>121</v>
      </c>
    </row>
    <row r="3" spans="1:30" x14ac:dyDescent="0.3">
      <c r="A3" s="5" t="s">
        <v>116</v>
      </c>
      <c r="B3" t="s">
        <v>177</v>
      </c>
      <c r="C3" t="s">
        <v>122</v>
      </c>
      <c r="D3" s="5" t="s">
        <v>118</v>
      </c>
      <c r="E3" t="s">
        <v>177</v>
      </c>
      <c r="F3" t="s">
        <v>122</v>
      </c>
      <c r="G3" s="5" t="s">
        <v>119</v>
      </c>
      <c r="H3" t="s">
        <v>177</v>
      </c>
      <c r="I3" t="s">
        <v>122</v>
      </c>
      <c r="J3" s="5" t="s">
        <v>120</v>
      </c>
      <c r="K3" t="s">
        <v>177</v>
      </c>
      <c r="L3" t="s">
        <v>117</v>
      </c>
      <c r="N3" s="3"/>
      <c r="O3" s="4"/>
      <c r="P3" s="232" t="s">
        <v>123</v>
      </c>
      <c r="Q3" s="232"/>
      <c r="R3" s="233"/>
      <c r="T3" s="3"/>
      <c r="U3" s="4"/>
      <c r="V3" s="232" t="s">
        <v>123</v>
      </c>
      <c r="W3" s="232"/>
      <c r="X3" s="233"/>
      <c r="Z3" s="3"/>
      <c r="AA3" s="4"/>
      <c r="AB3" s="232" t="s">
        <v>123</v>
      </c>
      <c r="AC3" s="232"/>
      <c r="AD3" s="233"/>
    </row>
    <row r="4" spans="1:30" ht="24" x14ac:dyDescent="0.3">
      <c r="A4" s="5" t="s">
        <v>116</v>
      </c>
      <c r="B4" t="s">
        <v>195</v>
      </c>
      <c r="C4" t="s">
        <v>129</v>
      </c>
      <c r="D4" s="5" t="s">
        <v>118</v>
      </c>
      <c r="E4" t="s">
        <v>195</v>
      </c>
      <c r="F4" t="s">
        <v>129</v>
      </c>
      <c r="G4" s="5" t="s">
        <v>119</v>
      </c>
      <c r="H4" t="s">
        <v>195</v>
      </c>
      <c r="I4" t="s">
        <v>117</v>
      </c>
      <c r="J4" s="5" t="s">
        <v>120</v>
      </c>
      <c r="K4" t="s">
        <v>195</v>
      </c>
      <c r="L4" t="s">
        <v>129</v>
      </c>
      <c r="N4" s="5"/>
      <c r="O4" s="30" t="s">
        <v>124</v>
      </c>
      <c r="P4" s="209" t="s">
        <v>125</v>
      </c>
      <c r="Q4" s="209" t="s">
        <v>126</v>
      </c>
      <c r="R4" s="210" t="s">
        <v>127</v>
      </c>
      <c r="T4" s="5"/>
      <c r="U4" s="30" t="s">
        <v>124</v>
      </c>
      <c r="V4" s="209" t="s">
        <v>125</v>
      </c>
      <c r="W4" s="209" t="s">
        <v>126</v>
      </c>
      <c r="X4" s="210" t="s">
        <v>127</v>
      </c>
      <c r="Z4" s="5"/>
      <c r="AA4" s="30" t="s">
        <v>124</v>
      </c>
      <c r="AB4" s="209" t="s">
        <v>125</v>
      </c>
      <c r="AC4" s="209" t="s">
        <v>126</v>
      </c>
      <c r="AD4" s="210" t="s">
        <v>127</v>
      </c>
    </row>
    <row r="5" spans="1:30" x14ac:dyDescent="0.3">
      <c r="A5" s="5" t="s">
        <v>116</v>
      </c>
      <c r="B5" t="s">
        <v>181</v>
      </c>
      <c r="C5" t="s">
        <v>129</v>
      </c>
      <c r="D5" s="5" t="s">
        <v>118</v>
      </c>
      <c r="E5" t="s">
        <v>181</v>
      </c>
      <c r="F5" t="s">
        <v>129</v>
      </c>
      <c r="G5" s="5" t="s">
        <v>119</v>
      </c>
      <c r="H5" t="s">
        <v>181</v>
      </c>
      <c r="I5" t="s">
        <v>129</v>
      </c>
      <c r="J5" s="5" t="s">
        <v>120</v>
      </c>
      <c r="K5" t="s">
        <v>181</v>
      </c>
      <c r="L5" t="s">
        <v>129</v>
      </c>
      <c r="N5" s="234" t="s">
        <v>116</v>
      </c>
      <c r="O5" s="211" t="s">
        <v>125</v>
      </c>
      <c r="P5" s="212">
        <f>COUNTIFS(C2:C82,"ON",I2:I82,"ON")</f>
        <v>5</v>
      </c>
      <c r="Q5" s="212">
        <f>COUNTIFS(C2:C82,"ON",I2:I82,"NE")</f>
        <v>1</v>
      </c>
      <c r="R5" s="213">
        <f>COUNTIFS(C2:C82,"ON",I2:I82,"OFF")</f>
        <v>0</v>
      </c>
      <c r="T5" s="234" t="s">
        <v>118</v>
      </c>
      <c r="U5" s="211" t="s">
        <v>125</v>
      </c>
      <c r="V5" s="212">
        <f>COUNTIFS(F2:F82,"ON",I2:I82,"ON")</f>
        <v>6</v>
      </c>
      <c r="W5" s="212">
        <f>COUNTIFS(F2:F82,"ON",I2:I82,"NE")</f>
        <v>0</v>
      </c>
      <c r="X5" s="213">
        <f>COUNTIFS(F2:F82,"ON",I2:I82,"OFF")</f>
        <v>1</v>
      </c>
      <c r="Z5" s="234" t="s">
        <v>120</v>
      </c>
      <c r="AA5" s="211" t="s">
        <v>125</v>
      </c>
      <c r="AB5" s="212">
        <f>COUNTIFS(L2:L82,"ON",I2:I82,"ON")</f>
        <v>5</v>
      </c>
      <c r="AC5" s="212">
        <f>COUNTIFS(L2:L82,"ON",I2:I82,"NE")</f>
        <v>0</v>
      </c>
      <c r="AD5" s="213">
        <f>COUNTIFS(L2:L82,"ON",I2:I82,"OFF")</f>
        <v>0</v>
      </c>
    </row>
    <row r="6" spans="1:30" x14ac:dyDescent="0.3">
      <c r="A6" s="5" t="s">
        <v>116</v>
      </c>
      <c r="B6" t="s">
        <v>212</v>
      </c>
      <c r="C6" t="s">
        <v>117</v>
      </c>
      <c r="D6" s="5" t="s">
        <v>118</v>
      </c>
      <c r="E6" t="s">
        <v>212</v>
      </c>
      <c r="F6" t="s">
        <v>122</v>
      </c>
      <c r="G6" s="5" t="s">
        <v>119</v>
      </c>
      <c r="H6" t="s">
        <v>212</v>
      </c>
      <c r="I6" t="s">
        <v>122</v>
      </c>
      <c r="J6" s="5" t="s">
        <v>120</v>
      </c>
      <c r="K6" t="s">
        <v>212</v>
      </c>
      <c r="L6" t="s">
        <v>122</v>
      </c>
      <c r="N6" s="234"/>
      <c r="O6" s="211" t="s">
        <v>126</v>
      </c>
      <c r="P6" s="212">
        <f>COUNTIFS(C2:C82,"NE",I2:I82,"ON")</f>
        <v>1</v>
      </c>
      <c r="Q6" s="212">
        <f>COUNTIFS(C2:C82,"NE",I2:I82,"NE")</f>
        <v>1</v>
      </c>
      <c r="R6" s="213">
        <f>COUNTIFS(C2:C82,"NE",I2:I82,"OFF")</f>
        <v>3</v>
      </c>
      <c r="T6" s="234"/>
      <c r="U6" s="211" t="s">
        <v>126</v>
      </c>
      <c r="V6" s="212">
        <f>COUNTIFS(F2:F82,"NE",I2:I82,"ON")</f>
        <v>0</v>
      </c>
      <c r="W6" s="212">
        <f>COUNTIFS(F2:F82,"NE",I2:I82,"NE")</f>
        <v>1</v>
      </c>
      <c r="X6" s="213">
        <f>COUNTIFS(F2:F82,"NE",I2:I82,"OFF")</f>
        <v>4</v>
      </c>
      <c r="Z6" s="234"/>
      <c r="AA6" s="211" t="s">
        <v>126</v>
      </c>
      <c r="AB6" s="212">
        <f>COUNTIFS(L2:L82,"NE",I2:I82,"ON")</f>
        <v>1</v>
      </c>
      <c r="AC6" s="212">
        <f>COUNTIFS(L2:L82,"NE",I2:I82,"NE")</f>
        <v>2</v>
      </c>
      <c r="AD6" s="213">
        <f>COUNTIFS(L2:L82,"NE",I2:I82,"OFF")</f>
        <v>3</v>
      </c>
    </row>
    <row r="7" spans="1:30" x14ac:dyDescent="0.3">
      <c r="A7" s="5" t="s">
        <v>116</v>
      </c>
      <c r="B7" t="s">
        <v>183</v>
      </c>
      <c r="C7" t="s">
        <v>122</v>
      </c>
      <c r="D7" s="5" t="s">
        <v>118</v>
      </c>
      <c r="E7" t="s">
        <v>183</v>
      </c>
      <c r="F7" t="s">
        <v>122</v>
      </c>
      <c r="G7" s="5" t="s">
        <v>119</v>
      </c>
      <c r="H7" t="s">
        <v>183</v>
      </c>
      <c r="I7" t="s">
        <v>122</v>
      </c>
      <c r="J7" s="5" t="s">
        <v>120</v>
      </c>
      <c r="K7" t="s">
        <v>183</v>
      </c>
      <c r="L7" t="s">
        <v>122</v>
      </c>
      <c r="N7" s="234"/>
      <c r="O7" s="211" t="s">
        <v>127</v>
      </c>
      <c r="P7" s="212">
        <f>COUNTIFS(C2:C82,"OFF",I2:I82,"ON")</f>
        <v>0</v>
      </c>
      <c r="Q7" s="212">
        <f>COUNTIFS(C2:C82,"OFF",I2:I82,"NE")</f>
        <v>1</v>
      </c>
      <c r="R7" s="213">
        <f>COUNTIFS(C2:C82,"OFF",I2:I82,"OFF")</f>
        <v>60</v>
      </c>
      <c r="T7" s="234"/>
      <c r="U7" s="211" t="s">
        <v>127</v>
      </c>
      <c r="V7" s="212">
        <f>COUNTIFS(F2:F82,"OFF",I2:I82,"ON")</f>
        <v>0</v>
      </c>
      <c r="W7" s="212">
        <f>COUNTIFS(F2:F82,"OFF",I2:I82,"NE")</f>
        <v>2</v>
      </c>
      <c r="X7" s="213">
        <f>COUNTIFS(F2:F82,"OFF",I2:I82,"OFF")</f>
        <v>58</v>
      </c>
      <c r="Z7" s="234"/>
      <c r="AA7" s="211" t="s">
        <v>127</v>
      </c>
      <c r="AB7" s="212">
        <f>COUNTIFS(L2:L82,"OFF",I2:I82,"ON")</f>
        <v>0</v>
      </c>
      <c r="AC7" s="212">
        <f>COUNTIFS(L2:L82,"OFF",I2:I82,"NE")</f>
        <v>1</v>
      </c>
      <c r="AD7" s="213">
        <f>COUNTIFS(L2:L82,"OFF",I2:I82,"OFF")</f>
        <v>60</v>
      </c>
    </row>
    <row r="8" spans="1:30" x14ac:dyDescent="0.3">
      <c r="A8" s="5" t="s">
        <v>116</v>
      </c>
      <c r="B8" t="s">
        <v>202</v>
      </c>
      <c r="C8" t="s">
        <v>117</v>
      </c>
      <c r="D8" s="5" t="s">
        <v>118</v>
      </c>
      <c r="E8" t="s">
        <v>202</v>
      </c>
      <c r="F8" t="s">
        <v>117</v>
      </c>
      <c r="G8" s="5" t="s">
        <v>119</v>
      </c>
      <c r="H8" t="s">
        <v>202</v>
      </c>
      <c r="I8" t="s">
        <v>129</v>
      </c>
      <c r="J8" s="5" t="s">
        <v>120</v>
      </c>
      <c r="K8" t="s">
        <v>202</v>
      </c>
      <c r="L8" t="s">
        <v>129</v>
      </c>
      <c r="N8" s="5"/>
      <c r="R8" s="26"/>
      <c r="T8" s="5"/>
      <c r="X8" s="26"/>
      <c r="Z8" s="5"/>
      <c r="AD8" s="26"/>
    </row>
    <row r="9" spans="1:30" ht="14.4" customHeight="1" x14ac:dyDescent="0.3">
      <c r="A9" s="5" t="s">
        <v>116</v>
      </c>
      <c r="B9" t="s">
        <v>190</v>
      </c>
      <c r="C9" t="s">
        <v>129</v>
      </c>
      <c r="D9" s="5" t="s">
        <v>118</v>
      </c>
      <c r="E9" t="s">
        <v>190</v>
      </c>
      <c r="F9" t="s">
        <v>129</v>
      </c>
      <c r="G9" s="5" t="s">
        <v>119</v>
      </c>
      <c r="H9" t="s">
        <v>190</v>
      </c>
      <c r="I9" t="s">
        <v>129</v>
      </c>
      <c r="J9" s="5" t="s">
        <v>120</v>
      </c>
      <c r="K9" t="s">
        <v>190</v>
      </c>
      <c r="L9" t="s">
        <v>129</v>
      </c>
      <c r="N9" s="235" t="s">
        <v>128</v>
      </c>
      <c r="O9" s="236"/>
      <c r="P9" s="236"/>
      <c r="Q9" s="236"/>
      <c r="R9" s="237"/>
      <c r="T9" s="214" t="s">
        <v>128</v>
      </c>
      <c r="X9" s="26"/>
      <c r="Z9" s="214" t="s">
        <v>128</v>
      </c>
      <c r="AD9" s="26"/>
    </row>
    <row r="10" spans="1:30" x14ac:dyDescent="0.3">
      <c r="A10" s="5" t="s">
        <v>116</v>
      </c>
      <c r="B10" t="s">
        <v>215</v>
      </c>
      <c r="C10" t="s">
        <v>122</v>
      </c>
      <c r="D10" s="5" t="s">
        <v>118</v>
      </c>
      <c r="E10" t="s">
        <v>215</v>
      </c>
      <c r="F10" t="s">
        <v>122</v>
      </c>
      <c r="G10" s="5" t="s">
        <v>119</v>
      </c>
      <c r="H10" t="s">
        <v>215</v>
      </c>
      <c r="I10" t="s">
        <v>122</v>
      </c>
      <c r="J10" s="5" t="s">
        <v>120</v>
      </c>
      <c r="K10" t="s">
        <v>215</v>
      </c>
      <c r="L10" t="s">
        <v>122</v>
      </c>
      <c r="N10" s="5"/>
      <c r="P10" s="238" t="s">
        <v>123</v>
      </c>
      <c r="Q10" s="238"/>
      <c r="R10" s="26"/>
      <c r="T10" s="5"/>
      <c r="V10" s="238" t="s">
        <v>123</v>
      </c>
      <c r="W10" s="238"/>
      <c r="X10" s="26"/>
      <c r="Z10" s="5"/>
      <c r="AB10" s="238" t="s">
        <v>123</v>
      </c>
      <c r="AC10" s="238"/>
      <c r="AD10" s="26"/>
    </row>
    <row r="11" spans="1:30" ht="24" x14ac:dyDescent="0.3">
      <c r="A11" s="5" t="s">
        <v>116</v>
      </c>
      <c r="B11" t="s">
        <v>192</v>
      </c>
      <c r="C11" t="s">
        <v>122</v>
      </c>
      <c r="D11" s="5" t="s">
        <v>118</v>
      </c>
      <c r="E11" t="s">
        <v>192</v>
      </c>
      <c r="F11" t="s">
        <v>117</v>
      </c>
      <c r="G11" s="5" t="s">
        <v>119</v>
      </c>
      <c r="H11" t="s">
        <v>192</v>
      </c>
      <c r="I11" t="s">
        <v>117</v>
      </c>
      <c r="J11" s="5" t="s">
        <v>120</v>
      </c>
      <c r="K11" t="s">
        <v>192</v>
      </c>
      <c r="L11" t="s">
        <v>117</v>
      </c>
      <c r="N11" s="5"/>
      <c r="O11" s="30" t="s">
        <v>130</v>
      </c>
      <c r="P11" s="209" t="s">
        <v>125</v>
      </c>
      <c r="Q11" s="209" t="s">
        <v>127</v>
      </c>
      <c r="R11" s="26"/>
      <c r="T11" s="5"/>
      <c r="U11" s="30" t="s">
        <v>130</v>
      </c>
      <c r="V11" s="209" t="s">
        <v>125</v>
      </c>
      <c r="W11" s="209" t="s">
        <v>127</v>
      </c>
      <c r="X11" s="26"/>
      <c r="Z11" s="5"/>
      <c r="AA11" s="30" t="s">
        <v>130</v>
      </c>
      <c r="AB11" s="209" t="s">
        <v>125</v>
      </c>
      <c r="AC11" s="209" t="s">
        <v>127</v>
      </c>
      <c r="AD11" s="26"/>
    </row>
    <row r="12" spans="1:30" x14ac:dyDescent="0.3">
      <c r="A12" s="5" t="s">
        <v>116</v>
      </c>
      <c r="B12" t="s">
        <v>208</v>
      </c>
      <c r="C12" t="s">
        <v>129</v>
      </c>
      <c r="D12" s="5" t="s">
        <v>118</v>
      </c>
      <c r="E12" t="s">
        <v>208</v>
      </c>
      <c r="F12" t="s">
        <v>129</v>
      </c>
      <c r="G12" s="5" t="s">
        <v>119</v>
      </c>
      <c r="H12" t="s">
        <v>208</v>
      </c>
      <c r="I12" t="s">
        <v>129</v>
      </c>
      <c r="J12" s="5" t="s">
        <v>120</v>
      </c>
      <c r="K12" t="s">
        <v>208</v>
      </c>
      <c r="L12" t="s">
        <v>129</v>
      </c>
      <c r="N12" s="234" t="s">
        <v>116</v>
      </c>
      <c r="O12" s="211" t="s">
        <v>125</v>
      </c>
      <c r="P12" s="212">
        <f>P5</f>
        <v>5</v>
      </c>
      <c r="Q12" s="212">
        <f>SUM(Q5:R5)</f>
        <v>1</v>
      </c>
      <c r="R12" s="69"/>
      <c r="T12" s="234" t="s">
        <v>118</v>
      </c>
      <c r="U12" s="211" t="s">
        <v>125</v>
      </c>
      <c r="V12" s="212">
        <f>V5</f>
        <v>6</v>
      </c>
      <c r="W12" s="212">
        <f>SUM(W5:X5)</f>
        <v>1</v>
      </c>
      <c r="X12" s="69"/>
      <c r="Z12" s="234" t="s">
        <v>120</v>
      </c>
      <c r="AA12" s="211" t="s">
        <v>125</v>
      </c>
      <c r="AB12" s="212">
        <f>AB5</f>
        <v>5</v>
      </c>
      <c r="AC12" s="212">
        <f>SUM(AC5:AD5)</f>
        <v>0</v>
      </c>
      <c r="AD12" s="69"/>
    </row>
    <row r="13" spans="1:30" x14ac:dyDescent="0.3">
      <c r="A13" s="5" t="s">
        <v>116</v>
      </c>
      <c r="B13" t="s">
        <v>196</v>
      </c>
      <c r="C13" t="s">
        <v>129</v>
      </c>
      <c r="D13" s="5" t="s">
        <v>118</v>
      </c>
      <c r="E13" t="s">
        <v>196</v>
      </c>
      <c r="F13" t="s">
        <v>129</v>
      </c>
      <c r="G13" s="5" t="s">
        <v>119</v>
      </c>
      <c r="H13" t="s">
        <v>196</v>
      </c>
      <c r="I13" t="s">
        <v>129</v>
      </c>
      <c r="J13" s="5" t="s">
        <v>120</v>
      </c>
      <c r="K13" t="s">
        <v>196</v>
      </c>
      <c r="L13" t="s">
        <v>129</v>
      </c>
      <c r="N13" s="234"/>
      <c r="O13" s="211" t="s">
        <v>127</v>
      </c>
      <c r="P13" s="212">
        <f>SUM(P6:P7)</f>
        <v>1</v>
      </c>
      <c r="Q13" s="212">
        <f>SUM(Q6:R7)</f>
        <v>65</v>
      </c>
      <c r="R13" s="69"/>
      <c r="T13" s="234"/>
      <c r="U13" s="211" t="s">
        <v>127</v>
      </c>
      <c r="V13" s="212">
        <f>SUM(V6:V7)</f>
        <v>0</v>
      </c>
      <c r="W13" s="212">
        <f>SUM(W6:X7)</f>
        <v>65</v>
      </c>
      <c r="X13" s="69"/>
      <c r="Z13" s="234"/>
      <c r="AA13" s="211" t="s">
        <v>127</v>
      </c>
      <c r="AB13" s="212">
        <f>SUM(AB6:AB7)</f>
        <v>1</v>
      </c>
      <c r="AC13" s="212">
        <f>SUM(AC6:AD7)</f>
        <v>66</v>
      </c>
      <c r="AD13" s="69"/>
    </row>
    <row r="14" spans="1:30" x14ac:dyDescent="0.3">
      <c r="A14" s="5" t="s">
        <v>116</v>
      </c>
      <c r="B14" t="s">
        <v>186</v>
      </c>
      <c r="C14" t="s">
        <v>129</v>
      </c>
      <c r="D14" s="5" t="s">
        <v>118</v>
      </c>
      <c r="E14" t="s">
        <v>186</v>
      </c>
      <c r="F14" t="s">
        <v>129</v>
      </c>
      <c r="G14" s="5" t="s">
        <v>119</v>
      </c>
      <c r="H14" t="s">
        <v>186</v>
      </c>
      <c r="I14" t="s">
        <v>129</v>
      </c>
      <c r="J14" s="5" t="s">
        <v>120</v>
      </c>
      <c r="K14" t="s">
        <v>186</v>
      </c>
      <c r="L14" t="s">
        <v>129</v>
      </c>
      <c r="N14" s="5"/>
      <c r="R14" s="26"/>
      <c r="T14" s="5"/>
      <c r="X14" s="26"/>
      <c r="Z14" s="5"/>
      <c r="AD14" s="26"/>
    </row>
    <row r="15" spans="1:30" ht="36" x14ac:dyDescent="0.3">
      <c r="A15" s="5" t="s">
        <v>116</v>
      </c>
      <c r="B15" t="s">
        <v>158</v>
      </c>
      <c r="C15" t="s">
        <v>122</v>
      </c>
      <c r="D15" s="5" t="s">
        <v>118</v>
      </c>
      <c r="E15" t="s">
        <v>158</v>
      </c>
      <c r="F15" t="s">
        <v>122</v>
      </c>
      <c r="G15" s="5" t="s">
        <v>119</v>
      </c>
      <c r="H15" t="s">
        <v>158</v>
      </c>
      <c r="I15" t="s">
        <v>122</v>
      </c>
      <c r="J15" s="5" t="s">
        <v>120</v>
      </c>
      <c r="K15" t="s">
        <v>158</v>
      </c>
      <c r="L15" t="s">
        <v>122</v>
      </c>
      <c r="N15" s="215" t="s">
        <v>0</v>
      </c>
      <c r="O15" s="216" t="s">
        <v>61</v>
      </c>
      <c r="P15" s="209" t="s">
        <v>131</v>
      </c>
      <c r="Q15" s="209" t="s">
        <v>132</v>
      </c>
      <c r="R15" s="26"/>
      <c r="T15" s="215" t="s">
        <v>23</v>
      </c>
      <c r="U15" s="216" t="s">
        <v>61</v>
      </c>
      <c r="V15" s="209" t="s">
        <v>131</v>
      </c>
      <c r="W15" s="209" t="s">
        <v>132</v>
      </c>
      <c r="X15" s="26"/>
      <c r="Z15" s="215" t="s">
        <v>9</v>
      </c>
      <c r="AA15" s="216" t="s">
        <v>61</v>
      </c>
      <c r="AB15" s="209" t="s">
        <v>131</v>
      </c>
      <c r="AC15" s="209" t="s">
        <v>132</v>
      </c>
      <c r="AD15" s="26"/>
    </row>
    <row r="16" spans="1:30" x14ac:dyDescent="0.3">
      <c r="A16" s="5" t="s">
        <v>116</v>
      </c>
      <c r="B16" t="s">
        <v>175</v>
      </c>
      <c r="C16" t="s">
        <v>129</v>
      </c>
      <c r="D16" s="5" t="s">
        <v>118</v>
      </c>
      <c r="E16" t="s">
        <v>175</v>
      </c>
      <c r="F16" t="s">
        <v>129</v>
      </c>
      <c r="G16" s="5" t="s">
        <v>119</v>
      </c>
      <c r="H16" t="s">
        <v>175</v>
      </c>
      <c r="I16" t="s">
        <v>129</v>
      </c>
      <c r="J16" s="5" t="s">
        <v>120</v>
      </c>
      <c r="K16" t="s">
        <v>175</v>
      </c>
      <c r="L16" t="s">
        <v>129</v>
      </c>
      <c r="N16" s="217" t="s">
        <v>133</v>
      </c>
      <c r="O16" s="218">
        <f>Q13/SUM(Q12:Q13)</f>
        <v>0.98484848484848486</v>
      </c>
      <c r="P16" s="218">
        <f>((2*Q13+NORMSINV(0.975)^2)-(NORMSINV(0.975)*SQRT(NORMSINV(0.975)^2+(4*Q12*Q13)/(Q12+Q13))))/(2*(Q12+Q13+NORMSINV(0.975)^2))</f>
        <v>0.91904079737933608</v>
      </c>
      <c r="Q16" s="218">
        <f>((2*Q13+NORMSINV(0.975)^2)+(NORMSINV(0.975)*SQRT(NORMSINV(0.975)^2+(4*Q12*Q13)/(Q12+Q13))))/(2*(Q12+Q13+NORMSINV(0.975)^2))</f>
        <v>0.99732035945601782</v>
      </c>
      <c r="R16" s="26"/>
      <c r="T16" s="217" t="s">
        <v>133</v>
      </c>
      <c r="U16" s="218">
        <f>W13/SUM(W12:W13)</f>
        <v>0.98484848484848486</v>
      </c>
      <c r="V16" s="218">
        <f>((2*W13+NORMSINV(0.975)^2)-(NORMSINV(0.975)*SQRT(NORMSINV(0.975)^2+(4*W12*W13)/(W12+W13))))/(2*(W12+W13+NORMSINV(0.975)^2))</f>
        <v>0.91904079737933608</v>
      </c>
      <c r="W16" s="218">
        <f>((2*W13+NORMSINV(0.975)^2)+(NORMSINV(0.975)*SQRT(NORMSINV(0.975)^2+(4*W12*W13)/(W12+W13))))/(2*(W12+W13+NORMSINV(0.975)^2))</f>
        <v>0.99732035945601782</v>
      </c>
      <c r="X16" s="26"/>
      <c r="Z16" s="217" t="s">
        <v>133</v>
      </c>
      <c r="AA16" s="218">
        <f>AC13/SUM(AC12:AC13)</f>
        <v>1</v>
      </c>
      <c r="AB16" s="218">
        <f>((2*AC13+NORMSINV(0.975)^2)-(NORMSINV(0.975)*SQRT(NORMSINV(0.975)^2+(4*AC12*AC13)/(AC12+AC13))))/(2*(AC12+AC13+NORMSINV(0.975)^2))</f>
        <v>0.9449974429864586</v>
      </c>
      <c r="AC16" s="218">
        <f>((2*AC13+NORMSINV(0.975)^2)+(NORMSINV(0.975)*SQRT(NORMSINV(0.975)^2+(4*AC12*AC13)/(AC12+AC13))))/(2*(AC12+AC13+NORMSINV(0.975)^2))</f>
        <v>1</v>
      </c>
      <c r="AD16" s="26"/>
    </row>
    <row r="17" spans="1:30" x14ac:dyDescent="0.3">
      <c r="A17" s="5" t="s">
        <v>116</v>
      </c>
      <c r="B17" t="s">
        <v>162</v>
      </c>
      <c r="C17" t="s">
        <v>129</v>
      </c>
      <c r="D17" s="5" t="s">
        <v>118</v>
      </c>
      <c r="E17" t="s">
        <v>162</v>
      </c>
      <c r="F17" t="s">
        <v>129</v>
      </c>
      <c r="G17" s="5" t="s">
        <v>119</v>
      </c>
      <c r="H17" t="s">
        <v>162</v>
      </c>
      <c r="I17" t="s">
        <v>129</v>
      </c>
      <c r="J17" s="5" t="s">
        <v>120</v>
      </c>
      <c r="K17" t="s">
        <v>162</v>
      </c>
      <c r="L17" t="s">
        <v>129</v>
      </c>
      <c r="N17" s="217" t="s">
        <v>134</v>
      </c>
      <c r="O17" s="218">
        <f>P12/SUM(P12:P13)</f>
        <v>0.83333333333333337</v>
      </c>
      <c r="P17" s="218">
        <f>((2*P12+NORMSINV(0.975)^2)-(NORMSINV(0.975)*SQRT(NORMSINV(0.975)^2+(4*P12*P13)/(P12+P13))))/(2*(P12+P13+NORMSINV(0.975)^2))</f>
        <v>0.43649717781352981</v>
      </c>
      <c r="Q17" s="218">
        <f>((2*P12+NORMSINV(0.975)^2)+(NORMSINV(0.975)*SQRT(NORMSINV(0.975)^2+(4*P12*P13)/(P12+P13))))/(2*(P12+P13+NORMSINV(0.975)^2))</f>
        <v>0.96994663025169348</v>
      </c>
      <c r="R17" s="26"/>
      <c r="T17" s="217" t="s">
        <v>134</v>
      </c>
      <c r="U17" s="218">
        <f>V12/SUM(V12:V13)</f>
        <v>1</v>
      </c>
      <c r="V17" s="218">
        <f>((2*V12+NORMSINV(0.975)^2)-(NORMSINV(0.975)*SQRT(NORMSINV(0.975)^2+(4*V12*V13)/(V12+V13))))/(2*(V12+V13+NORMSINV(0.975)^2))</f>
        <v>0.60966571209783471</v>
      </c>
      <c r="W17" s="218">
        <f>((2*V12+NORMSINV(0.975)^2)+(NORMSINV(0.975)*SQRT(NORMSINV(0.975)^2+(4*V12*V13)/(V12+V13))))/(2*(V12+V13+NORMSINV(0.975)^2))</f>
        <v>1</v>
      </c>
      <c r="X17" s="26"/>
      <c r="Z17" s="217" t="s">
        <v>134</v>
      </c>
      <c r="AA17" s="218">
        <f>AB12/SUM(AB12:AB13)</f>
        <v>0.83333333333333337</v>
      </c>
      <c r="AB17" s="218">
        <f>((2*AB12+NORMSINV(0.975)^2)-(NORMSINV(0.975)*SQRT(NORMSINV(0.975)^2+(4*AB12*AB13)/(AB12+AB13))))/(2*(AB12+AB13+NORMSINV(0.975)^2))</f>
        <v>0.43649717781352981</v>
      </c>
      <c r="AC17" s="218">
        <f>((2*AB12+NORMSINV(0.975)^2)+(NORMSINV(0.975)*SQRT(NORMSINV(0.975)^2+(4*AB12*AB13)/(AB12+AB13))))/(2*(AB12+AB13+NORMSINV(0.975)^2))</f>
        <v>0.96994663025169348</v>
      </c>
      <c r="AD17" s="26"/>
    </row>
    <row r="18" spans="1:30" x14ac:dyDescent="0.3">
      <c r="A18" s="5" t="s">
        <v>116</v>
      </c>
      <c r="B18" t="s">
        <v>197</v>
      </c>
      <c r="C18" t="s">
        <v>129</v>
      </c>
      <c r="D18" s="5" t="s">
        <v>118</v>
      </c>
      <c r="E18" t="s">
        <v>197</v>
      </c>
      <c r="F18" t="s">
        <v>129</v>
      </c>
      <c r="G18" s="5" t="s">
        <v>119</v>
      </c>
      <c r="H18" t="s">
        <v>197</v>
      </c>
      <c r="I18" t="s">
        <v>129</v>
      </c>
      <c r="J18" s="5" t="s">
        <v>120</v>
      </c>
      <c r="K18" t="s">
        <v>197</v>
      </c>
      <c r="L18" t="s">
        <v>129</v>
      </c>
      <c r="N18" s="217" t="s">
        <v>135</v>
      </c>
      <c r="O18" s="218">
        <f>SUM(P12,Q13)/SUM(P12:Q13)</f>
        <v>0.97222222222222221</v>
      </c>
      <c r="P18" s="218">
        <f>((2*(P12+Q13)+NORMSINV(0.975)^2)-(NORMSINV(0.975)*SQRT(NORMSINV(0.975)^2+(4*(P12+Q13)*(Q12+P13))/SUM(P12:Q13))))/(2*(SUM(P12:Q13)+NORMSINV(0.975)^2))</f>
        <v>0.90425824778561781</v>
      </c>
      <c r="Q18" s="218">
        <f>((2*(P12+Q13)+NORMSINV(0.975)^2)+(NORMSINV(0.975)*SQRT(NORMSINV(0.975)^2+(4*(P12+Q13)*(Q12+P13))/SUM(P12:Q13))))/(2*(SUM(P12:Q13)+NORMSINV(0.975)^2))</f>
        <v>0.99234897809550537</v>
      </c>
      <c r="R18" s="26"/>
      <c r="T18" s="217" t="s">
        <v>135</v>
      </c>
      <c r="U18" s="218">
        <f>SUM(V12,W13)/SUM(V12:W13)</f>
        <v>0.98611111111111116</v>
      </c>
      <c r="V18" s="218">
        <f>((2*(V12+W13)+NORMSINV(0.975)^2)-(NORMSINV(0.975)*SQRT(NORMSINV(0.975)^2+(4*(V12+W13)*(W12+V13))/SUM(V12:W13))))/(2*(SUM(V12:W13)+NORMSINV(0.975)^2))</f>
        <v>0.92543397852523834</v>
      </c>
      <c r="W18" s="218">
        <f>((2*(V12+W13)+NORMSINV(0.975)^2)+(NORMSINV(0.975)*SQRT(NORMSINV(0.975)^2+(4*(V12+W13)*(W12+V13))/SUM(V12:W13))))/(2*(SUM(V12:W13)+NORMSINV(0.975)^2))</f>
        <v>0.9975440481170943</v>
      </c>
      <c r="X18" s="26"/>
      <c r="Z18" s="217" t="s">
        <v>135</v>
      </c>
      <c r="AA18" s="218">
        <f>SUM(AB12,AC13)/SUM(AB12:AC13)</f>
        <v>0.98611111111111116</v>
      </c>
      <c r="AB18" s="218">
        <f>((2*(AB12+AC13)+NORMSINV(0.975)^2)-(NORMSINV(0.975)*SQRT(NORMSINV(0.975)^2+(4*(AB12+AC13)*(AC12+AB13))/SUM(AB12:AC13))))/(2*(SUM(AB12:AC13)+NORMSINV(0.975)^2))</f>
        <v>0.92543397852523834</v>
      </c>
      <c r="AC18" s="218">
        <f>((2*(AB12+AC13)+NORMSINV(0.975)^2)+(NORMSINV(0.975)*SQRT(NORMSINV(0.975)^2+(4*(AB12+AC13)*(AC12+AB13))/SUM(AB12:AC13))))/(2*(SUM(AB12:AC13)+NORMSINV(0.975)^2))</f>
        <v>0.9975440481170943</v>
      </c>
      <c r="AD18" s="26"/>
    </row>
    <row r="19" spans="1:30" x14ac:dyDescent="0.3">
      <c r="A19" s="5" t="s">
        <v>116</v>
      </c>
      <c r="B19" t="s">
        <v>167</v>
      </c>
      <c r="C19" t="s">
        <v>117</v>
      </c>
      <c r="D19" s="5" t="s">
        <v>118</v>
      </c>
      <c r="E19" t="s">
        <v>167</v>
      </c>
      <c r="F19" t="s">
        <v>117</v>
      </c>
      <c r="G19" s="5" t="s">
        <v>119</v>
      </c>
      <c r="H19" t="s">
        <v>167</v>
      </c>
      <c r="I19" t="s">
        <v>129</v>
      </c>
      <c r="J19" s="5" t="s">
        <v>120</v>
      </c>
      <c r="K19" t="s">
        <v>167</v>
      </c>
      <c r="L19" t="s">
        <v>117</v>
      </c>
      <c r="N19" s="5"/>
      <c r="R19" s="26"/>
      <c r="T19" s="5"/>
      <c r="X19" s="26"/>
      <c r="Z19" s="5"/>
      <c r="AD19" s="26"/>
    </row>
    <row r="20" spans="1:30" ht="33" customHeight="1" x14ac:dyDescent="0.3">
      <c r="A20" s="5" t="s">
        <v>116</v>
      </c>
      <c r="B20" t="s">
        <v>184</v>
      </c>
      <c r="C20" t="s">
        <v>129</v>
      </c>
      <c r="D20" s="5" t="s">
        <v>118</v>
      </c>
      <c r="E20" t="s">
        <v>184</v>
      </c>
      <c r="F20" t="s">
        <v>129</v>
      </c>
      <c r="G20" s="5" t="s">
        <v>119</v>
      </c>
      <c r="H20" t="s">
        <v>184</v>
      </c>
      <c r="I20" t="s">
        <v>129</v>
      </c>
      <c r="J20" s="5" t="s">
        <v>120</v>
      </c>
      <c r="K20" t="s">
        <v>184</v>
      </c>
      <c r="L20" t="s">
        <v>129</v>
      </c>
      <c r="N20" s="235" t="s">
        <v>136</v>
      </c>
      <c r="O20" s="236"/>
      <c r="P20" s="236"/>
      <c r="Q20" s="236"/>
      <c r="R20" s="237"/>
      <c r="T20" s="239" t="s">
        <v>136</v>
      </c>
      <c r="U20" s="240"/>
      <c r="V20" s="240"/>
      <c r="W20" s="240"/>
      <c r="X20" s="241"/>
      <c r="Z20" s="239" t="s">
        <v>136</v>
      </c>
      <c r="AA20" s="240"/>
      <c r="AB20" s="240"/>
      <c r="AC20" s="240"/>
      <c r="AD20" s="241"/>
    </row>
    <row r="21" spans="1:30" x14ac:dyDescent="0.3">
      <c r="A21" s="5" t="s">
        <v>116</v>
      </c>
      <c r="B21" t="s">
        <v>169</v>
      </c>
      <c r="C21" t="s">
        <v>129</v>
      </c>
      <c r="D21" s="5" t="s">
        <v>118</v>
      </c>
      <c r="E21" t="s">
        <v>169</v>
      </c>
      <c r="F21" t="s">
        <v>129</v>
      </c>
      <c r="G21" s="5" t="s">
        <v>119</v>
      </c>
      <c r="H21" t="s">
        <v>169</v>
      </c>
      <c r="I21" t="s">
        <v>129</v>
      </c>
      <c r="J21" s="5" t="s">
        <v>120</v>
      </c>
      <c r="K21" t="s">
        <v>169</v>
      </c>
      <c r="L21" t="s">
        <v>129</v>
      </c>
      <c r="N21" s="5"/>
      <c r="P21" s="242" t="s">
        <v>123</v>
      </c>
      <c r="Q21" s="243"/>
      <c r="R21" s="26"/>
      <c r="T21" s="5"/>
      <c r="V21" s="242" t="s">
        <v>123</v>
      </c>
      <c r="W21" s="243"/>
      <c r="X21" s="26"/>
      <c r="Z21" s="5"/>
      <c r="AB21" s="242" t="s">
        <v>123</v>
      </c>
      <c r="AC21" s="243"/>
      <c r="AD21" s="26"/>
    </row>
    <row r="22" spans="1:30" ht="24" x14ac:dyDescent="0.3">
      <c r="A22" s="5" t="s">
        <v>116</v>
      </c>
      <c r="B22" t="s">
        <v>201</v>
      </c>
      <c r="C22" t="s">
        <v>129</v>
      </c>
      <c r="D22" s="5" t="s">
        <v>118</v>
      </c>
      <c r="E22" t="s">
        <v>201</v>
      </c>
      <c r="F22" t="s">
        <v>129</v>
      </c>
      <c r="G22" s="5" t="s">
        <v>119</v>
      </c>
      <c r="H22" t="s">
        <v>201</v>
      </c>
      <c r="I22" t="s">
        <v>129</v>
      </c>
      <c r="J22" s="5" t="s">
        <v>120</v>
      </c>
      <c r="K22" t="s">
        <v>201</v>
      </c>
      <c r="L22" t="s">
        <v>129</v>
      </c>
      <c r="N22" s="5"/>
      <c r="O22" s="30" t="s">
        <v>130</v>
      </c>
      <c r="P22" s="209" t="s">
        <v>125</v>
      </c>
      <c r="Q22" s="209" t="s">
        <v>127</v>
      </c>
      <c r="R22" s="26"/>
      <c r="T22" s="5"/>
      <c r="U22" s="30" t="s">
        <v>130</v>
      </c>
      <c r="V22" s="209" t="s">
        <v>125</v>
      </c>
      <c r="W22" s="209" t="s">
        <v>127</v>
      </c>
      <c r="X22" s="26"/>
      <c r="Z22" s="5"/>
      <c r="AA22" s="30" t="s">
        <v>130</v>
      </c>
      <c r="AB22" s="209" t="s">
        <v>125</v>
      </c>
      <c r="AC22" s="209" t="s">
        <v>127</v>
      </c>
      <c r="AD22" s="26"/>
    </row>
    <row r="23" spans="1:30" x14ac:dyDescent="0.3">
      <c r="A23" s="5" t="s">
        <v>116</v>
      </c>
      <c r="B23" t="s">
        <v>170</v>
      </c>
      <c r="C23" t="s">
        <v>129</v>
      </c>
      <c r="D23" s="5" t="s">
        <v>118</v>
      </c>
      <c r="E23" t="s">
        <v>170</v>
      </c>
      <c r="F23" t="s">
        <v>117</v>
      </c>
      <c r="G23" s="5" t="s">
        <v>119</v>
      </c>
      <c r="H23" t="s">
        <v>170</v>
      </c>
      <c r="I23" t="s">
        <v>129</v>
      </c>
      <c r="J23" s="5" t="s">
        <v>120</v>
      </c>
      <c r="K23" t="s">
        <v>170</v>
      </c>
      <c r="L23" t="s">
        <v>117</v>
      </c>
      <c r="N23" s="234" t="s">
        <v>116</v>
      </c>
      <c r="O23" s="211" t="s">
        <v>125</v>
      </c>
      <c r="P23" s="212">
        <f>SUM(P5:Q6)</f>
        <v>8</v>
      </c>
      <c r="Q23" s="212">
        <f>SUM(R5:R6)</f>
        <v>3</v>
      </c>
      <c r="R23" s="26"/>
      <c r="T23" s="234" t="s">
        <v>118</v>
      </c>
      <c r="U23" s="211" t="s">
        <v>125</v>
      </c>
      <c r="V23" s="212">
        <f>SUM(V5:W6)</f>
        <v>7</v>
      </c>
      <c r="W23" s="212">
        <f>SUM(X5:X6)</f>
        <v>5</v>
      </c>
      <c r="X23" s="26"/>
      <c r="Z23" s="234" t="s">
        <v>120</v>
      </c>
      <c r="AA23" s="211" t="s">
        <v>125</v>
      </c>
      <c r="AB23" s="212">
        <f>SUM(AB5:AC6)</f>
        <v>8</v>
      </c>
      <c r="AC23" s="212">
        <f>SUM(AD5:AD6)</f>
        <v>3</v>
      </c>
      <c r="AD23" s="26"/>
    </row>
    <row r="24" spans="1:30" x14ac:dyDescent="0.3">
      <c r="A24" s="5" t="s">
        <v>116</v>
      </c>
      <c r="B24" t="s">
        <v>189</v>
      </c>
      <c r="C24" t="s">
        <v>129</v>
      </c>
      <c r="D24" s="5" t="s">
        <v>118</v>
      </c>
      <c r="E24" t="s">
        <v>189</v>
      </c>
      <c r="F24" t="s">
        <v>129</v>
      </c>
      <c r="G24" s="5" t="s">
        <v>119</v>
      </c>
      <c r="H24" t="s">
        <v>189</v>
      </c>
      <c r="I24" t="s">
        <v>129</v>
      </c>
      <c r="J24" s="5" t="s">
        <v>120</v>
      </c>
      <c r="K24" t="s">
        <v>189</v>
      </c>
      <c r="L24" t="s">
        <v>129</v>
      </c>
      <c r="N24" s="234"/>
      <c r="O24" s="211" t="s">
        <v>127</v>
      </c>
      <c r="P24" s="212">
        <f>SUM(P7:Q7)</f>
        <v>1</v>
      </c>
      <c r="Q24" s="212">
        <f>R7</f>
        <v>60</v>
      </c>
      <c r="R24" s="26"/>
      <c r="T24" s="234"/>
      <c r="U24" s="211" t="s">
        <v>127</v>
      </c>
      <c r="V24" s="212">
        <f>SUM(V7:W7)</f>
        <v>2</v>
      </c>
      <c r="W24" s="212">
        <f>X7</f>
        <v>58</v>
      </c>
      <c r="X24" s="26"/>
      <c r="Z24" s="234"/>
      <c r="AA24" s="211" t="s">
        <v>127</v>
      </c>
      <c r="AB24" s="212">
        <f>SUM(AB7:AC7)</f>
        <v>1</v>
      </c>
      <c r="AC24" s="212">
        <f>AD7</f>
        <v>60</v>
      </c>
      <c r="AD24" s="26"/>
    </row>
    <row r="25" spans="1:30" x14ac:dyDescent="0.3">
      <c r="A25" s="5" t="s">
        <v>116</v>
      </c>
      <c r="B25" t="s">
        <v>176</v>
      </c>
      <c r="C25" t="s">
        <v>129</v>
      </c>
      <c r="D25" s="5" t="s">
        <v>118</v>
      </c>
      <c r="E25" t="s">
        <v>176</v>
      </c>
      <c r="F25" t="s">
        <v>129</v>
      </c>
      <c r="G25" s="5" t="s">
        <v>119</v>
      </c>
      <c r="H25" t="s">
        <v>176</v>
      </c>
      <c r="I25" t="s">
        <v>129</v>
      </c>
      <c r="J25" s="5" t="s">
        <v>120</v>
      </c>
      <c r="K25" t="s">
        <v>176</v>
      </c>
      <c r="L25" t="s">
        <v>129</v>
      </c>
      <c r="N25" s="5"/>
      <c r="R25" s="26"/>
      <c r="T25" s="5"/>
      <c r="X25" s="26"/>
      <c r="Z25" s="5"/>
      <c r="AD25" s="26"/>
    </row>
    <row r="26" spans="1:30" ht="36" x14ac:dyDescent="0.3">
      <c r="A26" s="5" t="s">
        <v>116</v>
      </c>
      <c r="B26" t="s">
        <v>163</v>
      </c>
      <c r="C26" t="s">
        <v>129</v>
      </c>
      <c r="D26" s="5" t="s">
        <v>118</v>
      </c>
      <c r="E26" t="s">
        <v>163</v>
      </c>
      <c r="F26" t="s">
        <v>129</v>
      </c>
      <c r="G26" s="5" t="s">
        <v>119</v>
      </c>
      <c r="H26" t="s">
        <v>163</v>
      </c>
      <c r="I26" t="s">
        <v>129</v>
      </c>
      <c r="J26" s="5" t="s">
        <v>120</v>
      </c>
      <c r="K26" t="s">
        <v>163</v>
      </c>
      <c r="L26" t="s">
        <v>129</v>
      </c>
      <c r="N26" s="215" t="s">
        <v>0</v>
      </c>
      <c r="O26" s="216" t="s">
        <v>61</v>
      </c>
      <c r="P26" s="209" t="s">
        <v>131</v>
      </c>
      <c r="Q26" s="209" t="s">
        <v>132</v>
      </c>
      <c r="R26" s="26"/>
      <c r="T26" s="215" t="s">
        <v>23</v>
      </c>
      <c r="U26" s="216" t="s">
        <v>61</v>
      </c>
      <c r="V26" s="209" t="s">
        <v>131</v>
      </c>
      <c r="W26" s="209" t="s">
        <v>132</v>
      </c>
      <c r="X26" s="26"/>
      <c r="Z26" s="215" t="s">
        <v>9</v>
      </c>
      <c r="AA26" s="216" t="s">
        <v>61</v>
      </c>
      <c r="AB26" s="209" t="s">
        <v>131</v>
      </c>
      <c r="AC26" s="209" t="s">
        <v>132</v>
      </c>
      <c r="AD26" s="26"/>
    </row>
    <row r="27" spans="1:30" x14ac:dyDescent="0.3">
      <c r="A27" s="5" t="s">
        <v>116</v>
      </c>
      <c r="B27" t="s">
        <v>149</v>
      </c>
      <c r="C27" t="s">
        <v>122</v>
      </c>
      <c r="D27" s="5" t="s">
        <v>118</v>
      </c>
      <c r="E27" t="s">
        <v>149</v>
      </c>
      <c r="F27" t="s">
        <v>122</v>
      </c>
      <c r="G27" s="5" t="s">
        <v>119</v>
      </c>
      <c r="H27" t="s">
        <v>149</v>
      </c>
      <c r="I27" t="s">
        <v>122</v>
      </c>
      <c r="J27" s="5" t="s">
        <v>120</v>
      </c>
      <c r="K27" t="s">
        <v>149</v>
      </c>
      <c r="L27" t="s">
        <v>122</v>
      </c>
      <c r="N27" s="217" t="s">
        <v>133</v>
      </c>
      <c r="O27" s="218">
        <f>Q24/SUM(Q23:Q24)</f>
        <v>0.95238095238095233</v>
      </c>
      <c r="P27" s="218">
        <f>((2*Q24+NORMSINV(0.975)^2)-(NORMSINV(0.975)*SQRT(NORMSINV(0.975)^2+(4*Q23*Q24)/(Q23+Q24))))/(2*(Q23+Q24+NORMSINV(0.975)^2))</f>
        <v>0.86909032162093924</v>
      </c>
      <c r="Q27" s="218">
        <f>((2*Q24+NORMSINV(0.975)^2)+(NORMSINV(0.975)*SQRT(NORMSINV(0.975)^2+(4*Q23*Q24)/(Q23+Q24))))/(2*(Q23+Q24+NORMSINV(0.975)^2))</f>
        <v>0.98367383113200435</v>
      </c>
      <c r="R27" s="26"/>
      <c r="T27" s="217" t="s">
        <v>133</v>
      </c>
      <c r="U27" s="218">
        <f>W24/SUM(W23:W24)</f>
        <v>0.92063492063492058</v>
      </c>
      <c r="V27" s="218">
        <f>((2*W24+NORMSINV(0.975)^2)-(NORMSINV(0.975)*SQRT(NORMSINV(0.975)^2+(4*W23*W24)/(W23+W24))))/(2*(W23+W24+NORMSINV(0.975)^2))</f>
        <v>0.82729690149095925</v>
      </c>
      <c r="W27" s="218">
        <f>((2*W24+NORMSINV(0.975)^2)+(NORMSINV(0.975)*SQRT(NORMSINV(0.975)^2+(4*W23*W24)/(W23+W24))))/(2*(W23+W24+NORMSINV(0.975)^2))</f>
        <v>0.96562415282318137</v>
      </c>
      <c r="X27" s="26"/>
      <c r="Z27" s="217" t="s">
        <v>133</v>
      </c>
      <c r="AA27" s="218">
        <f>AC24/SUM(AC23:AC24)</f>
        <v>0.95238095238095233</v>
      </c>
      <c r="AB27" s="218">
        <f>((2*AC24+NORMSINV(0.975)^2)-(NORMSINV(0.975)*SQRT(NORMSINV(0.975)^2+(4*AC23*AC24)/(AC23+AC24))))/(2*(AC23+AC24+NORMSINV(0.975)^2))</f>
        <v>0.86909032162093924</v>
      </c>
      <c r="AC27" s="218">
        <f>((2*AC24+NORMSINV(0.975)^2)+(NORMSINV(0.975)*SQRT(NORMSINV(0.975)^2+(4*AC23*AC24)/(AC23+AC24))))/(2*(AC23+AC24+NORMSINV(0.975)^2))</f>
        <v>0.98367383113200435</v>
      </c>
      <c r="AD27" s="26"/>
    </row>
    <row r="28" spans="1:30" x14ac:dyDescent="0.3">
      <c r="A28" s="5" t="s">
        <v>116</v>
      </c>
      <c r="B28" t="s">
        <v>154</v>
      </c>
      <c r="C28" t="s">
        <v>129</v>
      </c>
      <c r="D28" s="5" t="s">
        <v>118</v>
      </c>
      <c r="E28" t="s">
        <v>154</v>
      </c>
      <c r="F28" t="s">
        <v>129</v>
      </c>
      <c r="G28" s="5" t="s">
        <v>119</v>
      </c>
      <c r="H28" t="s">
        <v>154</v>
      </c>
      <c r="I28" t="s">
        <v>129</v>
      </c>
      <c r="J28" s="5" t="s">
        <v>120</v>
      </c>
      <c r="K28" t="s">
        <v>154</v>
      </c>
      <c r="L28" t="s">
        <v>129</v>
      </c>
      <c r="N28" s="217" t="s">
        <v>134</v>
      </c>
      <c r="O28" s="218">
        <f>P23/SUM(P23:P24)</f>
        <v>0.88888888888888884</v>
      </c>
      <c r="P28" s="218">
        <f>((2*P23+NORMSINV(0.975)^2)-(NORMSINV(0.975)*SQRT(NORMSINV(0.975)^2+(4*P23*P24)/(P23+P24))))/(2*(P23+P24+NORMSINV(0.975)^2))</f>
        <v>0.56500029442334398</v>
      </c>
      <c r="Q28" s="218">
        <f>((2*P23+NORMSINV(0.975)^2)+(NORMSINV(0.975)*SQRT(NORMSINV(0.975)^2+(4*P23*P24)/(P23+P24))))/(2*(P23+P24+NORMSINV(0.975)^2))</f>
        <v>0.98010911236145504</v>
      </c>
      <c r="R28" s="26"/>
      <c r="T28" s="217" t="s">
        <v>134</v>
      </c>
      <c r="U28" s="218">
        <f>V23/SUM(V23:V24)</f>
        <v>0.77777777777777779</v>
      </c>
      <c r="V28" s="218">
        <f>((2*V23+NORMSINV(0.975)^2)-(NORMSINV(0.975)*SQRT(NORMSINV(0.975)^2+(4*V23*V24)/(V23+V24))))/(2*(V23+V24+NORMSINV(0.975)^2))</f>
        <v>0.45258896910698887</v>
      </c>
      <c r="W28" s="218">
        <f>((2*V23+NORMSINV(0.975)^2)+(NORMSINV(0.975)*SQRT(NORMSINV(0.975)^2+(4*V23*V24)/(V23+V24))))/(2*(V23+V24+NORMSINV(0.975)^2))</f>
        <v>0.93677489288215321</v>
      </c>
      <c r="X28" s="26"/>
      <c r="Z28" s="217" t="s">
        <v>134</v>
      </c>
      <c r="AA28" s="218">
        <f>AB23/SUM(AB23:AB24)</f>
        <v>0.88888888888888884</v>
      </c>
      <c r="AB28" s="218">
        <f>((2*AB23+NORMSINV(0.975)^2)-(NORMSINV(0.975)*SQRT(NORMSINV(0.975)^2+(4*AB23*AB24)/(AB23+AB24))))/(2*(AB23+AB24+NORMSINV(0.975)^2))</f>
        <v>0.56500029442334398</v>
      </c>
      <c r="AC28" s="218">
        <f>((2*AB23+NORMSINV(0.975)^2)+(NORMSINV(0.975)*SQRT(NORMSINV(0.975)^2+(4*AB23*AB24)/(AB23+AB24))))/(2*(AB23+AB24+NORMSINV(0.975)^2))</f>
        <v>0.98010911236145504</v>
      </c>
      <c r="AD28" s="26"/>
    </row>
    <row r="29" spans="1:30" ht="15" thickBot="1" x14ac:dyDescent="0.35">
      <c r="A29" s="5" t="s">
        <v>116</v>
      </c>
      <c r="B29" t="s">
        <v>150</v>
      </c>
      <c r="C29" t="s">
        <v>129</v>
      </c>
      <c r="D29" s="5" t="s">
        <v>118</v>
      </c>
      <c r="E29" t="s">
        <v>150</v>
      </c>
      <c r="F29" t="s">
        <v>129</v>
      </c>
      <c r="G29" s="5" t="s">
        <v>119</v>
      </c>
      <c r="H29" t="s">
        <v>150</v>
      </c>
      <c r="I29" t="s">
        <v>129</v>
      </c>
      <c r="J29" s="5" t="s">
        <v>120</v>
      </c>
      <c r="K29" t="s">
        <v>150</v>
      </c>
      <c r="L29" t="s">
        <v>129</v>
      </c>
      <c r="N29" s="219" t="s">
        <v>135</v>
      </c>
      <c r="O29" s="220">
        <f>SUM(P23,Q24)/SUM(P23:Q24)</f>
        <v>0.94444444444444442</v>
      </c>
      <c r="P29" s="220">
        <f>((2*(P23+Q24)+NORMSINV(0.975)^2)-(NORMSINV(0.975)*SQRT(NORMSINV(0.975)^2+(4*(P23+Q24)*(Q23+P24))/SUM(P23:Q24))))/(2*(SUM(P23:Q24)+NORMSINV(0.975)^2))</f>
        <v>0.86567984034002077</v>
      </c>
      <c r="Q29" s="220">
        <f>((2*(P23+Q24)+NORMSINV(0.975)^2)+(NORMSINV(0.975)*SQRT(NORMSINV(0.975)^2+(4*(P23+Q24)*(Q23+P24))/SUM(P23:Q24))))/(2*(SUM(P23:Q24)+NORMSINV(0.975)^2))</f>
        <v>0.97818578401868339</v>
      </c>
      <c r="R29" s="27"/>
      <c r="T29" s="219" t="s">
        <v>135</v>
      </c>
      <c r="U29" s="220">
        <f>SUM(V23,W24)/SUM(V23:W24)</f>
        <v>0.90277777777777779</v>
      </c>
      <c r="V29" s="220">
        <f>((2*(V23+W24)+NORMSINV(0.975)^2)-(NORMSINV(0.975)*SQRT(NORMSINV(0.975)^2+(4*(V23+W24)*(W23+V24))/SUM(V23:W24))))/(2*(SUM(V23:W24)+NORMSINV(0.975)^2))</f>
        <v>0.81264954204873141</v>
      </c>
      <c r="W29" s="220">
        <f>((2*(V23+W24)+NORMSINV(0.975)^2)+(NORMSINV(0.975)*SQRT(NORMSINV(0.975)^2+(4*(V23+W24)*(W23+V24))/SUM(V23:W24))))/(2*(SUM(V23:W24)+NORMSINV(0.975)^2))</f>
        <v>0.95210368002634416</v>
      </c>
      <c r="X29" s="27"/>
      <c r="Z29" s="219" t="s">
        <v>135</v>
      </c>
      <c r="AA29" s="220">
        <f>SUM(AB23,AC24)/SUM(AB23:AC24)</f>
        <v>0.94444444444444442</v>
      </c>
      <c r="AB29" s="220">
        <f>((2*(AB23+AC24)+NORMSINV(0.975)^2)-(NORMSINV(0.975)*SQRT(NORMSINV(0.975)^2+(4*(AB23+AC24)*(AC23+AB24))/SUM(AB23:AC24))))/(2*(SUM(AB23:AC24)+NORMSINV(0.975)^2))</f>
        <v>0.86567984034002077</v>
      </c>
      <c r="AC29" s="220">
        <f>((2*(AB23+AC24)+NORMSINV(0.975)^2)+(NORMSINV(0.975)*SQRT(NORMSINV(0.975)^2+(4*(AB23+AC24)*(AC23+AB24))/SUM(AB23:AC24))))/(2*(SUM(AB23:AC24)+NORMSINV(0.975)^2))</f>
        <v>0.97818578401868339</v>
      </c>
      <c r="AD29" s="27"/>
    </row>
    <row r="30" spans="1:30" x14ac:dyDescent="0.3">
      <c r="A30" s="5" t="s">
        <v>116</v>
      </c>
      <c r="B30" t="s">
        <v>171</v>
      </c>
      <c r="C30" t="s">
        <v>129</v>
      </c>
      <c r="D30" s="5" t="s">
        <v>118</v>
      </c>
      <c r="E30" t="s">
        <v>171</v>
      </c>
      <c r="F30" t="s">
        <v>129</v>
      </c>
      <c r="G30" s="5" t="s">
        <v>119</v>
      </c>
      <c r="H30" t="s">
        <v>171</v>
      </c>
      <c r="I30" t="s">
        <v>129</v>
      </c>
      <c r="J30" s="5" t="s">
        <v>120</v>
      </c>
      <c r="K30" t="s">
        <v>171</v>
      </c>
      <c r="L30" t="s">
        <v>129</v>
      </c>
    </row>
    <row r="31" spans="1:30" ht="15" thickBot="1" x14ac:dyDescent="0.35">
      <c r="A31" s="5" t="s">
        <v>116</v>
      </c>
      <c r="B31" t="s">
        <v>151</v>
      </c>
      <c r="C31" t="s">
        <v>117</v>
      </c>
      <c r="D31" s="5" t="s">
        <v>118</v>
      </c>
      <c r="E31" t="s">
        <v>151</v>
      </c>
      <c r="F31" t="s">
        <v>117</v>
      </c>
      <c r="G31" s="5" t="s">
        <v>119</v>
      </c>
      <c r="H31" t="s">
        <v>151</v>
      </c>
      <c r="I31" t="s">
        <v>129</v>
      </c>
      <c r="J31" s="5" t="s">
        <v>120</v>
      </c>
      <c r="K31" t="s">
        <v>151</v>
      </c>
      <c r="L31" t="s">
        <v>117</v>
      </c>
      <c r="N31" s="13" t="s">
        <v>137</v>
      </c>
      <c r="T31" s="13" t="s">
        <v>137</v>
      </c>
      <c r="Z31" s="13" t="s">
        <v>137</v>
      </c>
    </row>
    <row r="32" spans="1:30" x14ac:dyDescent="0.3">
      <c r="A32" s="5" t="s">
        <v>116</v>
      </c>
      <c r="B32" t="s">
        <v>160</v>
      </c>
      <c r="C32" t="s">
        <v>129</v>
      </c>
      <c r="D32" s="5" t="s">
        <v>118</v>
      </c>
      <c r="E32" t="s">
        <v>160</v>
      </c>
      <c r="F32" t="s">
        <v>129</v>
      </c>
      <c r="G32" s="5" t="s">
        <v>119</v>
      </c>
      <c r="H32" t="s">
        <v>160</v>
      </c>
      <c r="I32" t="s">
        <v>129</v>
      </c>
      <c r="J32" s="5" t="s">
        <v>120</v>
      </c>
      <c r="K32" t="s">
        <v>160</v>
      </c>
      <c r="L32" t="s">
        <v>129</v>
      </c>
      <c r="N32" s="3"/>
      <c r="O32" s="4"/>
      <c r="P32" s="232" t="s">
        <v>118</v>
      </c>
      <c r="Q32" s="232"/>
      <c r="R32" s="233"/>
      <c r="T32" s="3"/>
      <c r="U32" s="4"/>
      <c r="V32" s="232" t="s">
        <v>118</v>
      </c>
      <c r="W32" s="232"/>
      <c r="X32" s="233"/>
      <c r="Z32" s="3"/>
      <c r="AA32" s="4"/>
      <c r="AB32" s="232" t="s">
        <v>118</v>
      </c>
      <c r="AC32" s="232"/>
      <c r="AD32" s="233"/>
    </row>
    <row r="33" spans="1:30" ht="24" x14ac:dyDescent="0.3">
      <c r="A33" s="5" t="s">
        <v>116</v>
      </c>
      <c r="B33" t="s">
        <v>153</v>
      </c>
      <c r="C33" t="s">
        <v>129</v>
      </c>
      <c r="D33" s="5" t="s">
        <v>118</v>
      </c>
      <c r="E33" t="s">
        <v>153</v>
      </c>
      <c r="F33" t="s">
        <v>129</v>
      </c>
      <c r="G33" s="5" t="s">
        <v>119</v>
      </c>
      <c r="H33" t="s">
        <v>153</v>
      </c>
      <c r="I33" t="s">
        <v>129</v>
      </c>
      <c r="J33" s="5" t="s">
        <v>120</v>
      </c>
      <c r="K33" t="s">
        <v>153</v>
      </c>
      <c r="L33" t="s">
        <v>129</v>
      </c>
      <c r="N33" s="5"/>
      <c r="O33" s="30" t="s">
        <v>124</v>
      </c>
      <c r="P33" s="209" t="s">
        <v>125</v>
      </c>
      <c r="Q33" s="209" t="s">
        <v>126</v>
      </c>
      <c r="R33" s="210" t="s">
        <v>127</v>
      </c>
      <c r="T33" s="5"/>
      <c r="U33" s="30" t="s">
        <v>124</v>
      </c>
      <c r="V33" s="209" t="s">
        <v>125</v>
      </c>
      <c r="W33" s="209" t="s">
        <v>126</v>
      </c>
      <c r="X33" s="210" t="s">
        <v>127</v>
      </c>
      <c r="Z33" s="5"/>
      <c r="AA33" s="30" t="s">
        <v>124</v>
      </c>
      <c r="AB33" s="209" t="s">
        <v>125</v>
      </c>
      <c r="AC33" s="209" t="s">
        <v>126</v>
      </c>
      <c r="AD33" s="210" t="s">
        <v>127</v>
      </c>
    </row>
    <row r="34" spans="1:30" x14ac:dyDescent="0.3">
      <c r="A34" s="5" t="s">
        <v>116</v>
      </c>
      <c r="B34" t="s">
        <v>178</v>
      </c>
      <c r="C34" t="s">
        <v>129</v>
      </c>
      <c r="D34" s="5" t="s">
        <v>118</v>
      </c>
      <c r="E34" t="s">
        <v>178</v>
      </c>
      <c r="F34" t="s">
        <v>129</v>
      </c>
      <c r="G34" s="5" t="s">
        <v>119</v>
      </c>
      <c r="H34" t="s">
        <v>178</v>
      </c>
      <c r="I34" t="s">
        <v>129</v>
      </c>
      <c r="J34" s="5" t="s">
        <v>120</v>
      </c>
      <c r="K34" t="s">
        <v>178</v>
      </c>
      <c r="L34" t="s">
        <v>129</v>
      </c>
      <c r="N34" s="234" t="s">
        <v>116</v>
      </c>
      <c r="O34" s="211" t="s">
        <v>125</v>
      </c>
      <c r="P34" s="212">
        <f>COUNTIFS(C2:C82,"ON",F2:F82,"ON")</f>
        <v>5</v>
      </c>
      <c r="Q34" s="212">
        <f>COUNTIFS(C2:C82,"ON",F2:F82,"NE")</f>
        <v>1</v>
      </c>
      <c r="R34" s="213">
        <f>COUNTIFS(C2:C82,"ON",F2:F82,"OFF")</f>
        <v>0</v>
      </c>
      <c r="T34" s="234" t="s">
        <v>119</v>
      </c>
      <c r="U34" s="211" t="s">
        <v>125</v>
      </c>
      <c r="V34" s="212">
        <f>COUNTIFS(I2:I82,"ON",F2:F82,"ON")</f>
        <v>6</v>
      </c>
      <c r="W34" s="212">
        <f>COUNTIFS(I2:I82,"ON",F2:F82,"NE")</f>
        <v>0</v>
      </c>
      <c r="X34" s="213">
        <f>COUNTIFS(I2:I82,"ON",F2:F82,"OFF")</f>
        <v>0</v>
      </c>
      <c r="Z34" s="234" t="s">
        <v>120</v>
      </c>
      <c r="AA34" s="211" t="s">
        <v>125</v>
      </c>
      <c r="AB34" s="212">
        <f>COUNTIFS(L2:L82,"ON",F2:F82,"ON")</f>
        <v>5</v>
      </c>
      <c r="AC34" s="212">
        <f>COUNTIFS(L2:L82,"ON",F2:F82,"NE")</f>
        <v>0</v>
      </c>
      <c r="AD34" s="213">
        <f>COUNTIFS(L2:L82,"ON",F2:F82,"OFF")</f>
        <v>0</v>
      </c>
    </row>
    <row r="35" spans="1:30" x14ac:dyDescent="0.3">
      <c r="A35" s="5" t="s">
        <v>116</v>
      </c>
      <c r="B35" t="s">
        <v>155</v>
      </c>
      <c r="C35" t="s">
        <v>129</v>
      </c>
      <c r="D35" s="5" t="s">
        <v>118</v>
      </c>
      <c r="E35" t="s">
        <v>155</v>
      </c>
      <c r="F35" t="s">
        <v>129</v>
      </c>
      <c r="G35" s="5" t="s">
        <v>119</v>
      </c>
      <c r="H35" t="s">
        <v>155</v>
      </c>
      <c r="I35" t="s">
        <v>129</v>
      </c>
      <c r="J35" s="5" t="s">
        <v>120</v>
      </c>
      <c r="K35" t="s">
        <v>155</v>
      </c>
      <c r="L35" t="s">
        <v>129</v>
      </c>
      <c r="N35" s="234"/>
      <c r="O35" s="211" t="s">
        <v>126</v>
      </c>
      <c r="P35" s="212">
        <f>COUNTIFS(C2:C82,"NE",F2:F82,"ON")</f>
        <v>1</v>
      </c>
      <c r="Q35" s="212">
        <f>COUNTIFS(C2:C82,"NE",F2:F82,"NE")</f>
        <v>3</v>
      </c>
      <c r="R35" s="213">
        <f>COUNTIFS(C2:C82,"NE",F2:F82,"OFF")</f>
        <v>1</v>
      </c>
      <c r="T35" s="234"/>
      <c r="U35" s="211" t="s">
        <v>126</v>
      </c>
      <c r="V35" s="212">
        <f>COUNTIFS(I2:I82,"NE",F2:F82,"ON")</f>
        <v>0</v>
      </c>
      <c r="W35" s="212">
        <f>COUNTIFS(I2:I82,"NE",F2:F82,"NE")</f>
        <v>1</v>
      </c>
      <c r="X35" s="213">
        <f>COUNTIFS(I2:I82,"NE",F2:F82,"OFF")</f>
        <v>2</v>
      </c>
      <c r="Z35" s="234"/>
      <c r="AA35" s="211" t="s">
        <v>126</v>
      </c>
      <c r="AB35" s="212">
        <f>COUNTIFS(L2:L82,"NE",F2:F82,"ON")</f>
        <v>1</v>
      </c>
      <c r="AC35" s="212">
        <f>COUNTIFS(L2:L82,"NE",F2:F82,"NE")</f>
        <v>4</v>
      </c>
      <c r="AD35" s="213">
        <f>COUNTIFS(L2:L82,"NE",F2:F82,"OFF")</f>
        <v>1</v>
      </c>
    </row>
    <row r="36" spans="1:30" x14ac:dyDescent="0.3">
      <c r="A36" s="5" t="s">
        <v>116</v>
      </c>
      <c r="B36" t="s">
        <v>166</v>
      </c>
      <c r="C36" t="s">
        <v>129</v>
      </c>
      <c r="D36" s="5" t="s">
        <v>118</v>
      </c>
      <c r="E36" t="s">
        <v>166</v>
      </c>
      <c r="F36" t="s">
        <v>129</v>
      </c>
      <c r="G36" s="5" t="s">
        <v>119</v>
      </c>
      <c r="H36" t="s">
        <v>166</v>
      </c>
      <c r="I36" t="s">
        <v>129</v>
      </c>
      <c r="J36" s="5" t="s">
        <v>120</v>
      </c>
      <c r="K36" t="s">
        <v>166</v>
      </c>
      <c r="L36" t="s">
        <v>129</v>
      </c>
      <c r="N36" s="234"/>
      <c r="O36" s="211" t="s">
        <v>127</v>
      </c>
      <c r="P36" s="212">
        <f>COUNTIFS(C2:C82,"OFF",F2:F82,"ON")</f>
        <v>1</v>
      </c>
      <c r="Q36" s="212">
        <f>COUNTIFS(C2:C82,"OFF",F2:F82,"NE")</f>
        <v>1</v>
      </c>
      <c r="R36" s="213">
        <f>COUNTIFS(C2:C82,"OFF",F2:F82,"OFF")</f>
        <v>59</v>
      </c>
      <c r="T36" s="234"/>
      <c r="U36" s="211" t="s">
        <v>127</v>
      </c>
      <c r="V36" s="212">
        <f>COUNTIFS(I2:I82,"OFF",F2:F82,"ON")</f>
        <v>1</v>
      </c>
      <c r="W36" s="212">
        <f>COUNTIFS(I2:I82,"OFF",F2:F82,"NE")</f>
        <v>4</v>
      </c>
      <c r="X36" s="213">
        <f>COUNTIFS(I2:I82,"OFF",F2:F82,"OFF")</f>
        <v>58</v>
      </c>
      <c r="Z36" s="234"/>
      <c r="AA36" s="211" t="s">
        <v>127</v>
      </c>
      <c r="AB36" s="212">
        <f>COUNTIFS(L2:L82,"OFF",F2:F82,"ON")</f>
        <v>1</v>
      </c>
      <c r="AC36" s="212">
        <f>COUNTIFS(L2:L82,"OFF",F2:F82,"NE")</f>
        <v>1</v>
      </c>
      <c r="AD36" s="213">
        <f>COUNTIFS(L2:L82,"OFF",F2:F82,"OFF")</f>
        <v>59</v>
      </c>
    </row>
    <row r="37" spans="1:30" x14ac:dyDescent="0.3">
      <c r="A37" s="5" t="s">
        <v>116</v>
      </c>
      <c r="B37" t="s">
        <v>157</v>
      </c>
      <c r="C37" t="s">
        <v>129</v>
      </c>
      <c r="D37" s="5" t="s">
        <v>118</v>
      </c>
      <c r="E37" t="s">
        <v>157</v>
      </c>
      <c r="F37" t="s">
        <v>129</v>
      </c>
      <c r="G37" s="5" t="s">
        <v>119</v>
      </c>
      <c r="H37" t="s">
        <v>157</v>
      </c>
      <c r="I37" t="s">
        <v>129</v>
      </c>
      <c r="J37" s="5" t="s">
        <v>120</v>
      </c>
      <c r="K37" t="s">
        <v>157</v>
      </c>
      <c r="L37" t="s">
        <v>129</v>
      </c>
      <c r="N37" s="5"/>
      <c r="R37" s="26"/>
      <c r="T37" s="5"/>
      <c r="X37" s="26"/>
      <c r="Z37" s="5"/>
      <c r="AD37" s="26"/>
    </row>
    <row r="38" spans="1:30" x14ac:dyDescent="0.3">
      <c r="A38" s="5" t="s">
        <v>116</v>
      </c>
      <c r="B38" t="s">
        <v>218</v>
      </c>
      <c r="C38" t="s">
        <v>129</v>
      </c>
      <c r="D38" s="5" t="s">
        <v>118</v>
      </c>
      <c r="E38" t="s">
        <v>218</v>
      </c>
      <c r="F38" t="s">
        <v>129</v>
      </c>
      <c r="G38" s="5" t="s">
        <v>119</v>
      </c>
      <c r="H38" t="s">
        <v>218</v>
      </c>
      <c r="I38" t="s">
        <v>129</v>
      </c>
      <c r="J38" s="5" t="s">
        <v>120</v>
      </c>
      <c r="K38" t="s">
        <v>218</v>
      </c>
      <c r="L38" t="s">
        <v>129</v>
      </c>
      <c r="N38" s="235" t="s">
        <v>128</v>
      </c>
      <c r="O38" s="236"/>
      <c r="P38" s="236"/>
      <c r="Q38" s="236"/>
      <c r="R38" s="237"/>
      <c r="T38" s="214" t="s">
        <v>128</v>
      </c>
      <c r="X38" s="26"/>
      <c r="Z38" s="214" t="s">
        <v>128</v>
      </c>
      <c r="AD38" s="26"/>
    </row>
    <row r="39" spans="1:30" x14ac:dyDescent="0.3">
      <c r="A39" s="5" t="s">
        <v>116</v>
      </c>
      <c r="B39" t="s">
        <v>198</v>
      </c>
      <c r="C39" t="s">
        <v>129</v>
      </c>
      <c r="D39" s="5" t="s">
        <v>118</v>
      </c>
      <c r="E39" t="s">
        <v>198</v>
      </c>
      <c r="F39" t="s">
        <v>129</v>
      </c>
      <c r="G39" s="5" t="s">
        <v>119</v>
      </c>
      <c r="H39" t="s">
        <v>198</v>
      </c>
      <c r="I39" t="s">
        <v>129</v>
      </c>
      <c r="J39" s="5" t="s">
        <v>120</v>
      </c>
      <c r="K39" t="s">
        <v>198</v>
      </c>
      <c r="L39" t="s">
        <v>129</v>
      </c>
      <c r="N39" s="5"/>
      <c r="P39" s="238" t="s">
        <v>118</v>
      </c>
      <c r="Q39" s="238"/>
      <c r="R39" s="26"/>
      <c r="T39" s="5"/>
      <c r="V39" s="238" t="s">
        <v>118</v>
      </c>
      <c r="W39" s="238"/>
      <c r="X39" s="26"/>
      <c r="Z39" s="5"/>
      <c r="AB39" s="238" t="s">
        <v>118</v>
      </c>
      <c r="AC39" s="238"/>
      <c r="AD39" s="26"/>
    </row>
    <row r="40" spans="1:30" ht="24" x14ac:dyDescent="0.3">
      <c r="A40" s="5" t="s">
        <v>116</v>
      </c>
      <c r="B40" t="s">
        <v>210</v>
      </c>
      <c r="C40" t="s">
        <v>129</v>
      </c>
      <c r="D40" s="5" t="s">
        <v>118</v>
      </c>
      <c r="E40" t="s">
        <v>210</v>
      </c>
      <c r="F40" t="s">
        <v>129</v>
      </c>
      <c r="G40" s="5" t="s">
        <v>119</v>
      </c>
      <c r="H40" t="s">
        <v>210</v>
      </c>
      <c r="I40" t="s">
        <v>129</v>
      </c>
      <c r="J40" s="5" t="s">
        <v>120</v>
      </c>
      <c r="K40" t="s">
        <v>210</v>
      </c>
      <c r="L40" t="s">
        <v>129</v>
      </c>
      <c r="N40" s="5"/>
      <c r="O40" s="30" t="s">
        <v>130</v>
      </c>
      <c r="P40" s="209" t="s">
        <v>125</v>
      </c>
      <c r="Q40" s="209" t="s">
        <v>127</v>
      </c>
      <c r="R40" s="26"/>
      <c r="T40" s="5"/>
      <c r="U40" s="30" t="s">
        <v>130</v>
      </c>
      <c r="V40" s="209" t="s">
        <v>125</v>
      </c>
      <c r="W40" s="209" t="s">
        <v>127</v>
      </c>
      <c r="X40" s="26"/>
      <c r="Z40" s="5"/>
      <c r="AA40" s="30" t="s">
        <v>130</v>
      </c>
      <c r="AB40" s="209" t="s">
        <v>125</v>
      </c>
      <c r="AC40" s="209" t="s">
        <v>127</v>
      </c>
      <c r="AD40" s="26"/>
    </row>
    <row r="41" spans="1:30" x14ac:dyDescent="0.3">
      <c r="A41" s="5" t="s">
        <v>116</v>
      </c>
      <c r="B41" t="s">
        <v>194</v>
      </c>
      <c r="C41" t="s">
        <v>129</v>
      </c>
      <c r="D41" s="5" t="s">
        <v>118</v>
      </c>
      <c r="E41" t="s">
        <v>194</v>
      </c>
      <c r="F41" t="s">
        <v>129</v>
      </c>
      <c r="G41" s="5" t="s">
        <v>119</v>
      </c>
      <c r="H41" t="s">
        <v>194</v>
      </c>
      <c r="I41" t="s">
        <v>129</v>
      </c>
      <c r="J41" s="5" t="s">
        <v>120</v>
      </c>
      <c r="K41" t="s">
        <v>194</v>
      </c>
      <c r="L41" t="s">
        <v>129</v>
      </c>
      <c r="N41" s="234" t="s">
        <v>116</v>
      </c>
      <c r="O41" s="211" t="s">
        <v>125</v>
      </c>
      <c r="P41" s="212">
        <f>P34</f>
        <v>5</v>
      </c>
      <c r="Q41" s="212">
        <f>SUM(Q34:R34)</f>
        <v>1</v>
      </c>
      <c r="R41" s="69"/>
      <c r="T41" s="234" t="s">
        <v>119</v>
      </c>
      <c r="U41" s="211" t="s">
        <v>125</v>
      </c>
      <c r="V41" s="212">
        <f>V34</f>
        <v>6</v>
      </c>
      <c r="W41" s="212">
        <f>SUM(W34:X34)</f>
        <v>0</v>
      </c>
      <c r="X41" s="69"/>
      <c r="Z41" s="234" t="s">
        <v>120</v>
      </c>
      <c r="AA41" s="211" t="s">
        <v>125</v>
      </c>
      <c r="AB41" s="212">
        <f>AB34</f>
        <v>5</v>
      </c>
      <c r="AC41" s="212">
        <f>SUM(AC34:AD34)</f>
        <v>0</v>
      </c>
      <c r="AD41" s="69"/>
    </row>
    <row r="42" spans="1:30" x14ac:dyDescent="0.3">
      <c r="A42" s="5" t="s">
        <v>116</v>
      </c>
      <c r="B42" t="s">
        <v>219</v>
      </c>
      <c r="C42" t="s">
        <v>129</v>
      </c>
      <c r="D42" s="5" t="s">
        <v>118</v>
      </c>
      <c r="E42" t="s">
        <v>219</v>
      </c>
      <c r="F42" t="s">
        <v>129</v>
      </c>
      <c r="G42" s="5" t="s">
        <v>119</v>
      </c>
      <c r="H42" t="s">
        <v>219</v>
      </c>
      <c r="I42" t="s">
        <v>129</v>
      </c>
      <c r="J42" s="5" t="s">
        <v>120</v>
      </c>
      <c r="K42" t="s">
        <v>219</v>
      </c>
      <c r="L42" t="s">
        <v>129</v>
      </c>
      <c r="N42" s="234"/>
      <c r="O42" s="211" t="s">
        <v>127</v>
      </c>
      <c r="P42" s="212">
        <f>SUM(P35:P36)</f>
        <v>2</v>
      </c>
      <c r="Q42" s="212">
        <f>SUM(Q35:R36)</f>
        <v>64</v>
      </c>
      <c r="R42" s="69"/>
      <c r="T42" s="234"/>
      <c r="U42" s="211" t="s">
        <v>127</v>
      </c>
      <c r="V42" s="212">
        <f>SUM(V35:V36)</f>
        <v>1</v>
      </c>
      <c r="W42" s="212">
        <f>SUM(W35:X36)</f>
        <v>65</v>
      </c>
      <c r="X42" s="69"/>
      <c r="Z42" s="234"/>
      <c r="AA42" s="211" t="s">
        <v>127</v>
      </c>
      <c r="AB42" s="212">
        <f>SUM(AB35:AB36)</f>
        <v>2</v>
      </c>
      <c r="AC42" s="212">
        <f>SUM(AC35:AD36)</f>
        <v>65</v>
      </c>
      <c r="AD42" s="69"/>
    </row>
    <row r="43" spans="1:30" x14ac:dyDescent="0.3">
      <c r="A43" s="5" t="s">
        <v>116</v>
      </c>
      <c r="B43" t="s">
        <v>204</v>
      </c>
      <c r="C43" t="s">
        <v>129</v>
      </c>
      <c r="D43" s="5" t="s">
        <v>118</v>
      </c>
      <c r="E43" t="s">
        <v>204</v>
      </c>
      <c r="F43" t="s">
        <v>129</v>
      </c>
      <c r="G43" s="5" t="s">
        <v>119</v>
      </c>
      <c r="H43" t="s">
        <v>204</v>
      </c>
      <c r="I43" t="s">
        <v>129</v>
      </c>
      <c r="J43" s="5" t="s">
        <v>120</v>
      </c>
      <c r="K43" t="s">
        <v>204</v>
      </c>
      <c r="L43" t="s">
        <v>129</v>
      </c>
      <c r="N43" s="5"/>
      <c r="R43" s="26"/>
      <c r="T43" s="5"/>
      <c r="X43" s="26"/>
      <c r="Z43" s="5"/>
      <c r="AD43" s="26"/>
    </row>
    <row r="44" spans="1:30" ht="36" x14ac:dyDescent="0.3">
      <c r="A44" s="5" t="s">
        <v>116</v>
      </c>
      <c r="B44" t="s">
        <v>214</v>
      </c>
      <c r="C44" t="s">
        <v>129</v>
      </c>
      <c r="D44" s="5" t="s">
        <v>118</v>
      </c>
      <c r="E44" t="s">
        <v>214</v>
      </c>
      <c r="F44" t="s">
        <v>129</v>
      </c>
      <c r="G44" s="5" t="s">
        <v>119</v>
      </c>
      <c r="H44" t="s">
        <v>214</v>
      </c>
      <c r="I44" t="s">
        <v>129</v>
      </c>
      <c r="J44" s="5" t="s">
        <v>120</v>
      </c>
      <c r="K44" t="s">
        <v>214</v>
      </c>
      <c r="L44" t="s">
        <v>129</v>
      </c>
      <c r="N44" s="215" t="s">
        <v>3</v>
      </c>
      <c r="O44" s="216" t="s">
        <v>61</v>
      </c>
      <c r="P44" s="209" t="s">
        <v>131</v>
      </c>
      <c r="Q44" s="209" t="s">
        <v>132</v>
      </c>
      <c r="R44" s="26"/>
      <c r="T44" s="215" t="s">
        <v>7</v>
      </c>
      <c r="U44" s="216" t="s">
        <v>61</v>
      </c>
      <c r="V44" s="209" t="s">
        <v>131</v>
      </c>
      <c r="W44" s="209" t="s">
        <v>132</v>
      </c>
      <c r="X44" s="26"/>
      <c r="Z44" s="215" t="s">
        <v>8</v>
      </c>
      <c r="AA44" s="216" t="s">
        <v>61</v>
      </c>
      <c r="AB44" s="209" t="s">
        <v>131</v>
      </c>
      <c r="AC44" s="209" t="s">
        <v>132</v>
      </c>
      <c r="AD44" s="26"/>
    </row>
    <row r="45" spans="1:30" x14ac:dyDescent="0.3">
      <c r="A45" s="5" t="s">
        <v>116</v>
      </c>
      <c r="B45" t="s">
        <v>203</v>
      </c>
      <c r="C45" t="s">
        <v>129</v>
      </c>
      <c r="D45" s="5" t="s">
        <v>118</v>
      </c>
      <c r="E45" t="s">
        <v>203</v>
      </c>
      <c r="F45" t="s">
        <v>129</v>
      </c>
      <c r="G45" s="5" t="s">
        <v>119</v>
      </c>
      <c r="H45" t="s">
        <v>203</v>
      </c>
      <c r="I45" t="s">
        <v>129</v>
      </c>
      <c r="J45" s="5" t="s">
        <v>120</v>
      </c>
      <c r="K45" t="s">
        <v>203</v>
      </c>
      <c r="L45" t="s">
        <v>129</v>
      </c>
      <c r="N45" s="217" t="s">
        <v>133</v>
      </c>
      <c r="O45" s="218">
        <f>Q42/SUM(Q41:Q42)</f>
        <v>0.98461538461538467</v>
      </c>
      <c r="P45" s="218">
        <f>((2*Q42+NORMSINV(0.975)^2)-(NORMSINV(0.975)*SQRT(NORMSINV(0.975)^2+(4*Q41*Q42)/(Q41+Q42))))/(2*(Q41+Q42+NORMSINV(0.975)^2))</f>
        <v>0.91786715270448527</v>
      </c>
      <c r="Q45" s="218">
        <f>((2*Q42+NORMSINV(0.975)^2)+(NORMSINV(0.975)*SQRT(NORMSINV(0.975)^2+(4*Q41*Q42)/(Q41+Q42))))/(2*(Q41+Q42+NORMSINV(0.975)^2))</f>
        <v>0.99727905539797645</v>
      </c>
      <c r="R45" s="26"/>
      <c r="T45" s="217" t="s">
        <v>133</v>
      </c>
      <c r="U45" s="218">
        <f>W42/SUM(W41:W42)</f>
        <v>1</v>
      </c>
      <c r="V45" s="218">
        <f>((2*W42+NORMSINV(0.975)^2)-(NORMSINV(0.975)*SQRT(NORMSINV(0.975)^2+(4*W41*W42)/(W41+W42))))/(2*(W41+W42+NORMSINV(0.975)^2))</f>
        <v>0.94419846867714308</v>
      </c>
      <c r="W45" s="218">
        <f>((2*W42+NORMSINV(0.975)^2)+(NORMSINV(0.975)*SQRT(NORMSINV(0.975)^2+(4*W41*W42)/(W41+W42))))/(2*(W41+W42+NORMSINV(0.975)^2))</f>
        <v>1</v>
      </c>
      <c r="X45" s="26"/>
      <c r="Z45" s="217" t="s">
        <v>133</v>
      </c>
      <c r="AA45" s="218">
        <f>AC42/SUM(AC41:AC42)</f>
        <v>1</v>
      </c>
      <c r="AB45" s="218">
        <f>((2*AC42+NORMSINV(0.975)^2)-(NORMSINV(0.975)*SQRT(NORMSINV(0.975)^2+(4*AC41*AC42)/(AC41+AC42))))/(2*(AC41+AC42+NORMSINV(0.975)^2))</f>
        <v>0.94419846867714308</v>
      </c>
      <c r="AC45" s="218">
        <f>((2*AC42+NORMSINV(0.975)^2)+(NORMSINV(0.975)*SQRT(NORMSINV(0.975)^2+(4*AC41*AC42)/(AC41+AC42))))/(2*(AC41+AC42+NORMSINV(0.975)^2))</f>
        <v>1</v>
      </c>
      <c r="AD45" s="26"/>
    </row>
    <row r="46" spans="1:30" x14ac:dyDescent="0.3">
      <c r="A46" s="5" t="s">
        <v>116</v>
      </c>
      <c r="B46" t="s">
        <v>220</v>
      </c>
      <c r="C46" t="s">
        <v>129</v>
      </c>
      <c r="D46" s="5" t="s">
        <v>118</v>
      </c>
      <c r="E46" t="s">
        <v>220</v>
      </c>
      <c r="F46" t="s">
        <v>122</v>
      </c>
      <c r="G46" s="5" t="s">
        <v>119</v>
      </c>
      <c r="H46" t="s">
        <v>220</v>
      </c>
      <c r="I46" t="s">
        <v>129</v>
      </c>
      <c r="J46" s="5" t="s">
        <v>120</v>
      </c>
      <c r="K46" t="s">
        <v>220</v>
      </c>
      <c r="L46" t="s">
        <v>129</v>
      </c>
      <c r="N46" s="217" t="s">
        <v>134</v>
      </c>
      <c r="O46" s="218">
        <f>P41/SUM(P41:P42)</f>
        <v>0.7142857142857143</v>
      </c>
      <c r="P46" s="218">
        <f>((2*P41+NORMSINV(0.975)^2)-(NORMSINV(0.975)*SQRT(NORMSINV(0.975)^2+(4*P41*P42)/(P41+P42))))/(2*(P41+P42+NORMSINV(0.975)^2))</f>
        <v>0.35893445183261935</v>
      </c>
      <c r="Q46" s="218">
        <f>((2*P41+NORMSINV(0.975)^2)+(NORMSINV(0.975)*SQRT(NORMSINV(0.975)^2+(4*P41*P42)/(P41+P42))))/(2*(P41+P42+NORMSINV(0.975)^2))</f>
        <v>0.91778107599594327</v>
      </c>
      <c r="R46" s="26"/>
      <c r="T46" s="217" t="s">
        <v>134</v>
      </c>
      <c r="U46" s="218">
        <f>V41/SUM(V41:V42)</f>
        <v>0.8571428571428571</v>
      </c>
      <c r="V46" s="218">
        <f>((2*V41+NORMSINV(0.975)^2)-(NORMSINV(0.975)*SQRT(NORMSINV(0.975)^2+(4*V41*V42)/(V41+V42))))/(2*(V41+V42+NORMSINV(0.975)^2))</f>
        <v>0.48687217072568117</v>
      </c>
      <c r="W46" s="218">
        <f>((2*V41+NORMSINV(0.975)^2)+(NORMSINV(0.975)*SQRT(NORMSINV(0.975)^2+(4*V41*V42)/(V41+V42))))/(2*(V41+V42+NORMSINV(0.975)^2))</f>
        <v>0.97432037565525653</v>
      </c>
      <c r="X46" s="26"/>
      <c r="Z46" s="217" t="s">
        <v>134</v>
      </c>
      <c r="AA46" s="218">
        <f>AB41/SUM(AB41:AB42)</f>
        <v>0.7142857142857143</v>
      </c>
      <c r="AB46" s="218">
        <f>((2*AB41+NORMSINV(0.975)^2)-(NORMSINV(0.975)*SQRT(NORMSINV(0.975)^2+(4*AB41*AB42)/(AB41+AB42))))/(2*(AB41+AB42+NORMSINV(0.975)^2))</f>
        <v>0.35893445183261935</v>
      </c>
      <c r="AC46" s="218">
        <f>((2*AB41+NORMSINV(0.975)^2)+(NORMSINV(0.975)*SQRT(NORMSINV(0.975)^2+(4*AB41*AB42)/(AB41+AB42))))/(2*(AB41+AB42+NORMSINV(0.975)^2))</f>
        <v>0.91778107599594327</v>
      </c>
      <c r="AD46" s="26"/>
    </row>
    <row r="47" spans="1:30" x14ac:dyDescent="0.3">
      <c r="A47" s="5" t="s">
        <v>116</v>
      </c>
      <c r="B47" t="s">
        <v>211</v>
      </c>
      <c r="C47" t="s">
        <v>129</v>
      </c>
      <c r="D47" s="5" t="s">
        <v>118</v>
      </c>
      <c r="E47" t="s">
        <v>211</v>
      </c>
      <c r="F47" t="s">
        <v>129</v>
      </c>
      <c r="G47" s="5" t="s">
        <v>119</v>
      </c>
      <c r="H47" t="s">
        <v>211</v>
      </c>
      <c r="I47" t="s">
        <v>129</v>
      </c>
      <c r="J47" s="5" t="s">
        <v>120</v>
      </c>
      <c r="K47" t="s">
        <v>211</v>
      </c>
      <c r="L47" t="s">
        <v>129</v>
      </c>
      <c r="N47" s="217" t="s">
        <v>135</v>
      </c>
      <c r="O47" s="218">
        <f>SUM(P41,Q42)/SUM(P41:Q42)</f>
        <v>0.95833333333333337</v>
      </c>
      <c r="P47" s="218">
        <f>((2*(P41+Q42)+NORMSINV(0.975)^2)-(NORMSINV(0.975)*SQRT(NORMSINV(0.975)^2+(4*(P41+Q42)*(Q41+P42))/SUM(P41:Q42))))/(2*(SUM(P41:Q42)+NORMSINV(0.975)^2))</f>
        <v>0.88450723258683872</v>
      </c>
      <c r="Q47" s="218">
        <f>((2*(P41+Q42)+NORMSINV(0.975)^2)+(NORMSINV(0.975)*SQRT(NORMSINV(0.975)^2+(4*(P41+Q42)*(Q41+P42))/SUM(P41:Q42))))/(2*(SUM(P41:Q42)+NORMSINV(0.975)^2))</f>
        <v>0.98572919253307489</v>
      </c>
      <c r="R47" s="26"/>
      <c r="T47" s="217" t="s">
        <v>135</v>
      </c>
      <c r="U47" s="218">
        <f>SUM(V41,W42)/SUM(V41:W42)</f>
        <v>0.98611111111111116</v>
      </c>
      <c r="V47" s="218">
        <f>((2*(V41+W42)+NORMSINV(0.975)^2)-(NORMSINV(0.975)*SQRT(NORMSINV(0.975)^2+(4*(V41+W42)*(W41+V42))/SUM(V41:W42))))/(2*(SUM(V41:W42)+NORMSINV(0.975)^2))</f>
        <v>0.92543397852523834</v>
      </c>
      <c r="W47" s="218">
        <f>((2*(V41+W42)+NORMSINV(0.975)^2)+(NORMSINV(0.975)*SQRT(NORMSINV(0.975)^2+(4*(V41+W42)*(W41+V42))/SUM(V41:W42))))/(2*(SUM(V41:W42)+NORMSINV(0.975)^2))</f>
        <v>0.9975440481170943</v>
      </c>
      <c r="X47" s="26"/>
      <c r="Z47" s="217" t="s">
        <v>135</v>
      </c>
      <c r="AA47" s="218">
        <f>SUM(AB41,AC42)/SUM(AB41:AC42)</f>
        <v>0.97222222222222221</v>
      </c>
      <c r="AB47" s="218">
        <f>((2*(AB41+AC42)+NORMSINV(0.975)^2)-(NORMSINV(0.975)*SQRT(NORMSINV(0.975)^2+(4*(AB41+AC42)*(AC41+AB42))/SUM(AB41:AC42))))/(2*(SUM(AB41:AC42)+NORMSINV(0.975)^2))</f>
        <v>0.90425824778561781</v>
      </c>
      <c r="AC47" s="218">
        <f>((2*(AB41+AC42)+NORMSINV(0.975)^2)+(NORMSINV(0.975)*SQRT(NORMSINV(0.975)^2+(4*(AB41+AC42)*(AC41+AB42))/SUM(AB41:AC42))))/(2*(SUM(AB41:AC42)+NORMSINV(0.975)^2))</f>
        <v>0.99234897809550537</v>
      </c>
      <c r="AD47" s="26"/>
    </row>
    <row r="48" spans="1:30" x14ac:dyDescent="0.3">
      <c r="A48" s="5" t="s">
        <v>116</v>
      </c>
      <c r="B48" t="s">
        <v>217</v>
      </c>
      <c r="C48" t="s">
        <v>129</v>
      </c>
      <c r="D48" s="5" t="s">
        <v>118</v>
      </c>
      <c r="E48" t="s">
        <v>217</v>
      </c>
      <c r="F48" t="s">
        <v>129</v>
      </c>
      <c r="G48" s="5" t="s">
        <v>119</v>
      </c>
      <c r="H48" t="s">
        <v>217</v>
      </c>
      <c r="I48" t="s">
        <v>129</v>
      </c>
      <c r="J48" s="5" t="s">
        <v>120</v>
      </c>
      <c r="K48" t="s">
        <v>217</v>
      </c>
      <c r="L48" t="s">
        <v>129</v>
      </c>
      <c r="N48" s="5"/>
      <c r="R48" s="26"/>
      <c r="T48" s="5"/>
      <c r="X48" s="26"/>
      <c r="Z48" s="5"/>
      <c r="AD48" s="26"/>
    </row>
    <row r="49" spans="1:30" ht="28.2" customHeight="1" x14ac:dyDescent="0.3">
      <c r="A49" s="5" t="s">
        <v>116</v>
      </c>
      <c r="B49" t="s">
        <v>209</v>
      </c>
      <c r="C49" t="s">
        <v>129</v>
      </c>
      <c r="D49" s="5" t="s">
        <v>118</v>
      </c>
      <c r="E49" t="s">
        <v>209</v>
      </c>
      <c r="F49" t="s">
        <v>129</v>
      </c>
      <c r="G49" s="5" t="s">
        <v>119</v>
      </c>
      <c r="H49" t="s">
        <v>209</v>
      </c>
      <c r="I49" t="s">
        <v>129</v>
      </c>
      <c r="J49" s="5" t="s">
        <v>120</v>
      </c>
      <c r="K49" t="s">
        <v>209</v>
      </c>
      <c r="L49" t="s">
        <v>129</v>
      </c>
      <c r="N49" s="235" t="s">
        <v>136</v>
      </c>
      <c r="O49" s="236"/>
      <c r="P49" s="236"/>
      <c r="Q49" s="236"/>
      <c r="R49" s="237"/>
      <c r="T49" s="239" t="s">
        <v>136</v>
      </c>
      <c r="U49" s="240"/>
      <c r="V49" s="240"/>
      <c r="W49" s="240"/>
      <c r="X49" s="241"/>
      <c r="Z49" s="239" t="s">
        <v>136</v>
      </c>
      <c r="AA49" s="240"/>
      <c r="AB49" s="240"/>
      <c r="AC49" s="240"/>
      <c r="AD49" s="241"/>
    </row>
    <row r="50" spans="1:30" x14ac:dyDescent="0.3">
      <c r="A50" s="5" t="s">
        <v>116</v>
      </c>
      <c r="B50" t="s">
        <v>206</v>
      </c>
      <c r="C50" t="s">
        <v>129</v>
      </c>
      <c r="D50" s="5" t="s">
        <v>118</v>
      </c>
      <c r="E50" t="s">
        <v>206</v>
      </c>
      <c r="F50" t="s">
        <v>129</v>
      </c>
      <c r="G50" s="5" t="s">
        <v>119</v>
      </c>
      <c r="H50" t="s">
        <v>206</v>
      </c>
      <c r="I50" t="s">
        <v>129</v>
      </c>
      <c r="J50" s="5" t="s">
        <v>120</v>
      </c>
      <c r="K50" t="s">
        <v>206</v>
      </c>
      <c r="L50" t="s">
        <v>129</v>
      </c>
      <c r="N50" s="5"/>
      <c r="P50" s="242" t="s">
        <v>118</v>
      </c>
      <c r="Q50" s="243"/>
      <c r="R50" s="26"/>
      <c r="T50" s="5"/>
      <c r="V50" s="242" t="s">
        <v>118</v>
      </c>
      <c r="W50" s="243"/>
      <c r="X50" s="26"/>
      <c r="Z50" s="5"/>
      <c r="AB50" s="242" t="s">
        <v>118</v>
      </c>
      <c r="AC50" s="243"/>
      <c r="AD50" s="26"/>
    </row>
    <row r="51" spans="1:30" ht="24" x14ac:dyDescent="0.3">
      <c r="A51" s="5" t="s">
        <v>116</v>
      </c>
      <c r="B51" t="s">
        <v>173</v>
      </c>
      <c r="C51" t="s">
        <v>129</v>
      </c>
      <c r="D51" s="5" t="s">
        <v>118</v>
      </c>
      <c r="E51" t="s">
        <v>173</v>
      </c>
      <c r="F51" t="s">
        <v>129</v>
      </c>
      <c r="G51" s="5" t="s">
        <v>119</v>
      </c>
      <c r="H51" t="s">
        <v>173</v>
      </c>
      <c r="I51" t="s">
        <v>129</v>
      </c>
      <c r="J51" s="5" t="s">
        <v>120</v>
      </c>
      <c r="K51" t="s">
        <v>173</v>
      </c>
      <c r="L51" t="s">
        <v>129</v>
      </c>
      <c r="N51" s="5"/>
      <c r="O51" s="30" t="s">
        <v>130</v>
      </c>
      <c r="P51" s="209" t="s">
        <v>125</v>
      </c>
      <c r="Q51" s="209" t="s">
        <v>127</v>
      </c>
      <c r="R51" s="26"/>
      <c r="T51" s="5"/>
      <c r="U51" s="30" t="s">
        <v>130</v>
      </c>
      <c r="V51" s="209" t="s">
        <v>125</v>
      </c>
      <c r="W51" s="209" t="s">
        <v>127</v>
      </c>
      <c r="X51" s="26"/>
      <c r="Z51" s="5"/>
      <c r="AA51" s="30" t="s">
        <v>130</v>
      </c>
      <c r="AB51" s="209" t="s">
        <v>125</v>
      </c>
      <c r="AC51" s="209" t="s">
        <v>127</v>
      </c>
      <c r="AD51" s="26"/>
    </row>
    <row r="52" spans="1:30" x14ac:dyDescent="0.3">
      <c r="A52" s="5" t="s">
        <v>116</v>
      </c>
      <c r="B52" t="s">
        <v>187</v>
      </c>
      <c r="C52" t="s">
        <v>129</v>
      </c>
      <c r="D52" s="5" t="s">
        <v>118</v>
      </c>
      <c r="E52" t="s">
        <v>187</v>
      </c>
      <c r="F52" t="s">
        <v>129</v>
      </c>
      <c r="G52" s="5" t="s">
        <v>119</v>
      </c>
      <c r="H52" t="s">
        <v>187</v>
      </c>
      <c r="I52" t="s">
        <v>129</v>
      </c>
      <c r="J52" s="5" t="s">
        <v>120</v>
      </c>
      <c r="K52" t="s">
        <v>187</v>
      </c>
      <c r="L52" t="s">
        <v>129</v>
      </c>
      <c r="N52" s="234" t="s">
        <v>116</v>
      </c>
      <c r="O52" s="211" t="s">
        <v>125</v>
      </c>
      <c r="P52" s="212">
        <f>SUM(P34:Q35)</f>
        <v>10</v>
      </c>
      <c r="Q52" s="212">
        <f>SUM(R34:R35)</f>
        <v>1</v>
      </c>
      <c r="R52" s="26"/>
      <c r="T52" s="234" t="s">
        <v>119</v>
      </c>
      <c r="U52" s="211" t="s">
        <v>125</v>
      </c>
      <c r="V52" s="212">
        <f>SUM(V34:W35)</f>
        <v>7</v>
      </c>
      <c r="W52" s="212">
        <f>SUM(X34:X35)</f>
        <v>2</v>
      </c>
      <c r="X52" s="26"/>
      <c r="Z52" s="234" t="s">
        <v>120</v>
      </c>
      <c r="AA52" s="211" t="s">
        <v>125</v>
      </c>
      <c r="AB52" s="212">
        <f>SUM(AB34:AC35)</f>
        <v>10</v>
      </c>
      <c r="AC52" s="212">
        <f>SUM(AD34:AD35)</f>
        <v>1</v>
      </c>
      <c r="AD52" s="26"/>
    </row>
    <row r="53" spans="1:30" x14ac:dyDescent="0.3">
      <c r="A53" s="5" t="s">
        <v>116</v>
      </c>
      <c r="B53" t="s">
        <v>174</v>
      </c>
      <c r="C53" t="s">
        <v>129</v>
      </c>
      <c r="D53" s="5" t="s">
        <v>118</v>
      </c>
      <c r="E53" t="s">
        <v>174</v>
      </c>
      <c r="F53" t="s">
        <v>129</v>
      </c>
      <c r="G53" s="5" t="s">
        <v>119</v>
      </c>
      <c r="H53" t="s">
        <v>174</v>
      </c>
      <c r="I53" t="s">
        <v>129</v>
      </c>
      <c r="J53" s="5" t="s">
        <v>120</v>
      </c>
      <c r="K53" t="s">
        <v>174</v>
      </c>
      <c r="L53" t="s">
        <v>129</v>
      </c>
      <c r="N53" s="234"/>
      <c r="O53" s="211" t="s">
        <v>127</v>
      </c>
      <c r="P53" s="212">
        <f>SUM(P36:Q36)</f>
        <v>2</v>
      </c>
      <c r="Q53" s="212">
        <f>R36</f>
        <v>59</v>
      </c>
      <c r="R53" s="26"/>
      <c r="T53" s="234"/>
      <c r="U53" s="211" t="s">
        <v>127</v>
      </c>
      <c r="V53" s="212">
        <f>SUM(V36:W36)</f>
        <v>5</v>
      </c>
      <c r="W53" s="212">
        <f>X36</f>
        <v>58</v>
      </c>
      <c r="X53" s="26"/>
      <c r="Z53" s="234"/>
      <c r="AA53" s="211" t="s">
        <v>127</v>
      </c>
      <c r="AB53" s="212">
        <f>SUM(AB36:AC36)</f>
        <v>2</v>
      </c>
      <c r="AC53" s="212">
        <f>AD36</f>
        <v>59</v>
      </c>
      <c r="AD53" s="26"/>
    </row>
    <row r="54" spans="1:30" x14ac:dyDescent="0.3">
      <c r="A54" s="5" t="s">
        <v>116</v>
      </c>
      <c r="B54" t="s">
        <v>213</v>
      </c>
      <c r="C54" t="s">
        <v>129</v>
      </c>
      <c r="D54" s="5" t="s">
        <v>118</v>
      </c>
      <c r="E54" t="s">
        <v>213</v>
      </c>
      <c r="F54" t="s">
        <v>129</v>
      </c>
      <c r="G54" s="5" t="s">
        <v>119</v>
      </c>
      <c r="H54" t="s">
        <v>213</v>
      </c>
      <c r="I54" t="s">
        <v>129</v>
      </c>
      <c r="J54" s="5" t="s">
        <v>120</v>
      </c>
      <c r="K54" t="s">
        <v>213</v>
      </c>
      <c r="L54" t="s">
        <v>129</v>
      </c>
      <c r="N54" s="5"/>
      <c r="R54" s="26"/>
      <c r="T54" s="5"/>
      <c r="X54" s="26"/>
      <c r="Z54" s="5"/>
      <c r="AD54" s="26"/>
    </row>
    <row r="55" spans="1:30" ht="36" x14ac:dyDescent="0.3">
      <c r="A55" s="5" t="s">
        <v>116</v>
      </c>
      <c r="B55" t="s">
        <v>185</v>
      </c>
      <c r="C55" t="s">
        <v>129</v>
      </c>
      <c r="D55" s="5" t="s">
        <v>118</v>
      </c>
      <c r="E55" t="s">
        <v>185</v>
      </c>
      <c r="F55" t="s">
        <v>129</v>
      </c>
      <c r="G55" s="5" t="s">
        <v>119</v>
      </c>
      <c r="H55" t="s">
        <v>185</v>
      </c>
      <c r="I55" t="s">
        <v>129</v>
      </c>
      <c r="J55" s="5" t="s">
        <v>120</v>
      </c>
      <c r="K55" t="s">
        <v>185</v>
      </c>
      <c r="L55" t="s">
        <v>129</v>
      </c>
      <c r="N55" s="215" t="s">
        <v>3</v>
      </c>
      <c r="O55" s="216" t="s">
        <v>61</v>
      </c>
      <c r="P55" s="209" t="s">
        <v>131</v>
      </c>
      <c r="Q55" s="209" t="s">
        <v>132</v>
      </c>
      <c r="R55" s="26"/>
      <c r="T55" s="215" t="s">
        <v>7</v>
      </c>
      <c r="U55" s="216" t="s">
        <v>61</v>
      </c>
      <c r="V55" s="209" t="s">
        <v>131</v>
      </c>
      <c r="W55" s="209" t="s">
        <v>132</v>
      </c>
      <c r="X55" s="26"/>
      <c r="Z55" s="215" t="s">
        <v>8</v>
      </c>
      <c r="AA55" s="216" t="s">
        <v>61</v>
      </c>
      <c r="AB55" s="209" t="s">
        <v>131</v>
      </c>
      <c r="AC55" s="209" t="s">
        <v>132</v>
      </c>
      <c r="AD55" s="26"/>
    </row>
    <row r="56" spans="1:30" x14ac:dyDescent="0.3">
      <c r="A56" s="5" t="s">
        <v>116</v>
      </c>
      <c r="B56" t="s">
        <v>199</v>
      </c>
      <c r="C56" t="s">
        <v>129</v>
      </c>
      <c r="D56" s="5" t="s">
        <v>118</v>
      </c>
      <c r="E56" t="s">
        <v>199</v>
      </c>
      <c r="F56" t="s">
        <v>129</v>
      </c>
      <c r="G56" s="5" t="s">
        <v>119</v>
      </c>
      <c r="H56" t="s">
        <v>199</v>
      </c>
      <c r="I56" t="s">
        <v>129</v>
      </c>
      <c r="J56" s="5" t="s">
        <v>120</v>
      </c>
      <c r="K56" t="s">
        <v>199</v>
      </c>
      <c r="L56" t="s">
        <v>129</v>
      </c>
      <c r="N56" s="217" t="s">
        <v>133</v>
      </c>
      <c r="O56" s="218">
        <f>Q53/SUM(Q52:Q53)</f>
        <v>0.98333333333333328</v>
      </c>
      <c r="P56" s="218">
        <f>((2*Q53+NORMSINV(0.975)^2)-(NORMSINV(0.975)*SQRT(NORMSINV(0.975)^2+(4*Q52*Q53)/(Q52+Q53))))/(2*(Q52+Q53+NORMSINV(0.975)^2))</f>
        <v>0.9114487027240995</v>
      </c>
      <c r="Q56" s="218">
        <f>((2*Q53+NORMSINV(0.975)^2)+(NORMSINV(0.975)*SQRT(NORMSINV(0.975)^2+(4*Q52*Q53)/(Q52+Q53))))/(2*(Q52+Q53+NORMSINV(0.975)^2))</f>
        <v>0.99705184020521376</v>
      </c>
      <c r="R56" s="26"/>
      <c r="T56" s="217" t="s">
        <v>133</v>
      </c>
      <c r="U56" s="218">
        <f>W53/SUM(W52:W53)</f>
        <v>0.96666666666666667</v>
      </c>
      <c r="V56" s="218">
        <f>((2*W53+NORMSINV(0.975)^2)-(NORMSINV(0.975)*SQRT(NORMSINV(0.975)^2+(4*W52*W53)/(W52+W53))))/(2*(W52+W53+NORMSINV(0.975)^2))</f>
        <v>0.8863622572569142</v>
      </c>
      <c r="W56" s="218">
        <f>((2*W53+NORMSINV(0.975)^2)+(NORMSINV(0.975)*SQRT(NORMSINV(0.975)^2+(4*W52*W53)/(W52+W53))))/(2*(W52+W53+NORMSINV(0.975)^2))</f>
        <v>0.99081068074380219</v>
      </c>
      <c r="X56" s="26"/>
      <c r="Z56" s="217" t="s">
        <v>133</v>
      </c>
      <c r="AA56" s="218">
        <f>AC53/SUM(AC52:AC53)</f>
        <v>0.98333333333333328</v>
      </c>
      <c r="AB56" s="218">
        <f>((2*AC53+NORMSINV(0.975)^2)-(NORMSINV(0.975)*SQRT(NORMSINV(0.975)^2+(4*AC52*AC53)/(AC52+AC53))))/(2*(AC52+AC53+NORMSINV(0.975)^2))</f>
        <v>0.9114487027240995</v>
      </c>
      <c r="AC56" s="218">
        <f>((2*AC53+NORMSINV(0.975)^2)+(NORMSINV(0.975)*SQRT(NORMSINV(0.975)^2+(4*AC52*AC53)/(AC52+AC53))))/(2*(AC52+AC53+NORMSINV(0.975)^2))</f>
        <v>0.99705184020521376</v>
      </c>
      <c r="AD56" s="26"/>
    </row>
    <row r="57" spans="1:30" x14ac:dyDescent="0.3">
      <c r="A57" s="5" t="s">
        <v>116</v>
      </c>
      <c r="B57" t="s">
        <v>182</v>
      </c>
      <c r="C57" t="s">
        <v>129</v>
      </c>
      <c r="D57" s="5" t="s">
        <v>118</v>
      </c>
      <c r="E57" t="s">
        <v>182</v>
      </c>
      <c r="F57" t="s">
        <v>129</v>
      </c>
      <c r="G57" s="5" t="s">
        <v>119</v>
      </c>
      <c r="H57" t="s">
        <v>182</v>
      </c>
      <c r="I57" t="s">
        <v>129</v>
      </c>
      <c r="J57" s="5" t="s">
        <v>120</v>
      </c>
      <c r="K57" t="s">
        <v>182</v>
      </c>
      <c r="L57" t="s">
        <v>129</v>
      </c>
      <c r="N57" s="217" t="s">
        <v>134</v>
      </c>
      <c r="O57" s="218">
        <f>P52/SUM(P52:P53)</f>
        <v>0.83333333333333337</v>
      </c>
      <c r="P57" s="218">
        <f>((2*P52+NORMSINV(0.975)^2)-(NORMSINV(0.975)*SQRT(NORMSINV(0.975)^2+(4*P52*P53)/(P52+P53))))/(2*(P52+P53+NORMSINV(0.975)^2))</f>
        <v>0.55196913774702672</v>
      </c>
      <c r="Q57" s="218">
        <f>((2*P52+NORMSINV(0.975)^2)+(NORMSINV(0.975)*SQRT(NORMSINV(0.975)^2+(4*P52*P53)/(P52+P53))))/(2*(P52+P53+NORMSINV(0.975)^2))</f>
        <v>0.95303485781614605</v>
      </c>
      <c r="R57" s="26"/>
      <c r="T57" s="217" t="s">
        <v>134</v>
      </c>
      <c r="U57" s="218">
        <f>V52/SUM(V52:V53)</f>
        <v>0.58333333333333337</v>
      </c>
      <c r="V57" s="218">
        <f>((2*V52+NORMSINV(0.975)^2)-(NORMSINV(0.975)*SQRT(NORMSINV(0.975)^2+(4*V52*V53)/(V52+V53))))/(2*(V52+V53+NORMSINV(0.975)^2))</f>
        <v>0.31951131254954979</v>
      </c>
      <c r="W57" s="218">
        <f>((2*V52+NORMSINV(0.975)^2)+(NORMSINV(0.975)*SQRT(NORMSINV(0.975)^2+(4*V52*V53)/(V52+V53))))/(2*(V52+V53+NORMSINV(0.975)^2))</f>
        <v>0.80673968634124338</v>
      </c>
      <c r="X57" s="26"/>
      <c r="Z57" s="217" t="s">
        <v>134</v>
      </c>
      <c r="AA57" s="218">
        <f>AB52/SUM(AB52:AB53)</f>
        <v>0.83333333333333337</v>
      </c>
      <c r="AB57" s="218">
        <f>((2*AB52+NORMSINV(0.975)^2)-(NORMSINV(0.975)*SQRT(NORMSINV(0.975)^2+(4*AB52*AB53)/(AB52+AB53))))/(2*(AB52+AB53+NORMSINV(0.975)^2))</f>
        <v>0.55196913774702672</v>
      </c>
      <c r="AC57" s="218">
        <f>((2*AB52+NORMSINV(0.975)^2)+(NORMSINV(0.975)*SQRT(NORMSINV(0.975)^2+(4*AB52*AB53)/(AB52+AB53))))/(2*(AB52+AB53+NORMSINV(0.975)^2))</f>
        <v>0.95303485781614605</v>
      </c>
      <c r="AD57" s="26"/>
    </row>
    <row r="58" spans="1:30" ht="15" thickBot="1" x14ac:dyDescent="0.35">
      <c r="A58" s="5" t="s">
        <v>116</v>
      </c>
      <c r="B58" t="s">
        <v>216</v>
      </c>
      <c r="C58" t="s">
        <v>129</v>
      </c>
      <c r="D58" s="5" t="s">
        <v>118</v>
      </c>
      <c r="E58" t="s">
        <v>216</v>
      </c>
      <c r="F58" t="s">
        <v>129</v>
      </c>
      <c r="G58" s="5" t="s">
        <v>119</v>
      </c>
      <c r="H58" t="s">
        <v>216</v>
      </c>
      <c r="I58" t="s">
        <v>129</v>
      </c>
      <c r="J58" s="5" t="s">
        <v>120</v>
      </c>
      <c r="K58" t="s">
        <v>216</v>
      </c>
      <c r="L58" t="s">
        <v>129</v>
      </c>
      <c r="N58" s="219" t="s">
        <v>135</v>
      </c>
      <c r="O58" s="220">
        <f>SUM(P52,Q53)/SUM(P52:Q53)</f>
        <v>0.95833333333333337</v>
      </c>
      <c r="P58" s="220">
        <f>((2*(P52+Q53)+NORMSINV(0.975)^2)-(NORMSINV(0.975)*SQRT(NORMSINV(0.975)^2+(4*(P52+Q53)*(Q52+P53))/SUM(P52:Q53))))/(2*(SUM(P52:Q53)+NORMSINV(0.975)^2))</f>
        <v>0.88450723258683872</v>
      </c>
      <c r="Q58" s="220">
        <f>((2*(P52+Q53)+NORMSINV(0.975)^2)+(NORMSINV(0.975)*SQRT(NORMSINV(0.975)^2+(4*(P52+Q53)*(Q52+P53))/SUM(P52:Q53))))/(2*(SUM(P52:Q53)+NORMSINV(0.975)^2))</f>
        <v>0.98572919253307489</v>
      </c>
      <c r="R58" s="27"/>
      <c r="T58" s="219" t="s">
        <v>135</v>
      </c>
      <c r="U58" s="220">
        <f>SUM(V52,W53)/SUM(V52:W53)</f>
        <v>0.90277777777777779</v>
      </c>
      <c r="V58" s="220">
        <f>((2*(V52+W53)+NORMSINV(0.975)^2)-(NORMSINV(0.975)*SQRT(NORMSINV(0.975)^2+(4*(V52+W53)*(W52+V53))/SUM(V52:W53))))/(2*(SUM(V52:W53)+NORMSINV(0.975)^2))</f>
        <v>0.81264954204873141</v>
      </c>
      <c r="W58" s="220">
        <f>((2*(V52+W53)+NORMSINV(0.975)^2)+(NORMSINV(0.975)*SQRT(NORMSINV(0.975)^2+(4*(V52+W53)*(W52+V53))/SUM(V52:W53))))/(2*(SUM(V52:W53)+NORMSINV(0.975)^2))</f>
        <v>0.95210368002634416</v>
      </c>
      <c r="X58" s="27"/>
      <c r="Z58" s="219" t="s">
        <v>135</v>
      </c>
      <c r="AA58" s="220">
        <f>SUM(AB52,AC53)/SUM(AB52:AC53)</f>
        <v>0.95833333333333337</v>
      </c>
      <c r="AB58" s="220">
        <f>((2*(AB52+AC53)+NORMSINV(0.975)^2)-(NORMSINV(0.975)*SQRT(NORMSINV(0.975)^2+(4*(AB52+AC53)*(AC52+AB53))/SUM(AB52:AC53))))/(2*(SUM(AB52:AC53)+NORMSINV(0.975)^2))</f>
        <v>0.88450723258683872</v>
      </c>
      <c r="AC58" s="220">
        <f>((2*(AB52+AC53)+NORMSINV(0.975)^2)+(NORMSINV(0.975)*SQRT(NORMSINV(0.975)^2+(4*(AB52+AC53)*(AC52+AB53))/SUM(AB52:AC53))))/(2*(SUM(AB52:AC53)+NORMSINV(0.975)^2))</f>
        <v>0.98572919253307489</v>
      </c>
      <c r="AD58" s="27"/>
    </row>
    <row r="59" spans="1:30" x14ac:dyDescent="0.3">
      <c r="A59" s="5" t="s">
        <v>116</v>
      </c>
      <c r="B59" t="s">
        <v>191</v>
      </c>
      <c r="C59" t="s">
        <v>129</v>
      </c>
      <c r="D59" s="5" t="s">
        <v>118</v>
      </c>
      <c r="E59" t="s">
        <v>191</v>
      </c>
      <c r="F59" t="s">
        <v>129</v>
      </c>
      <c r="G59" s="5" t="s">
        <v>119</v>
      </c>
      <c r="H59" t="s">
        <v>191</v>
      </c>
      <c r="I59" t="s">
        <v>129</v>
      </c>
      <c r="J59" s="5" t="s">
        <v>120</v>
      </c>
      <c r="K59" t="s">
        <v>191</v>
      </c>
      <c r="L59" t="s">
        <v>129</v>
      </c>
    </row>
    <row r="60" spans="1:30" ht="15" thickBot="1" x14ac:dyDescent="0.35">
      <c r="A60" s="5" t="s">
        <v>116</v>
      </c>
      <c r="B60" t="s">
        <v>205</v>
      </c>
      <c r="C60" t="s">
        <v>129</v>
      </c>
      <c r="D60" s="5" t="s">
        <v>118</v>
      </c>
      <c r="E60" t="s">
        <v>205</v>
      </c>
      <c r="F60" t="s">
        <v>129</v>
      </c>
      <c r="G60" s="5" t="s">
        <v>119</v>
      </c>
      <c r="H60" t="s">
        <v>205</v>
      </c>
      <c r="I60" t="s">
        <v>129</v>
      </c>
      <c r="J60" s="5" t="s">
        <v>120</v>
      </c>
      <c r="K60" t="s">
        <v>205</v>
      </c>
      <c r="L60" t="s">
        <v>129</v>
      </c>
      <c r="N60" s="13" t="s">
        <v>138</v>
      </c>
      <c r="T60" s="13" t="s">
        <v>138</v>
      </c>
      <c r="Z60" s="13" t="s">
        <v>138</v>
      </c>
    </row>
    <row r="61" spans="1:30" x14ac:dyDescent="0.3">
      <c r="A61" s="5" t="s">
        <v>116</v>
      </c>
      <c r="B61" t="s">
        <v>188</v>
      </c>
      <c r="C61" t="s">
        <v>129</v>
      </c>
      <c r="D61" s="5" t="s">
        <v>118</v>
      </c>
      <c r="E61" t="s">
        <v>188</v>
      </c>
      <c r="F61" t="s">
        <v>129</v>
      </c>
      <c r="G61" s="5" t="s">
        <v>119</v>
      </c>
      <c r="H61" t="s">
        <v>188</v>
      </c>
      <c r="I61" t="s">
        <v>129</v>
      </c>
      <c r="J61" s="5" t="s">
        <v>120</v>
      </c>
      <c r="K61" t="s">
        <v>188</v>
      </c>
      <c r="L61" t="s">
        <v>129</v>
      </c>
      <c r="N61" s="3"/>
      <c r="O61" s="4"/>
      <c r="P61" s="232" t="s">
        <v>120</v>
      </c>
      <c r="Q61" s="232"/>
      <c r="R61" s="233"/>
      <c r="T61" s="3"/>
      <c r="U61" s="4"/>
      <c r="V61" s="232" t="s">
        <v>120</v>
      </c>
      <c r="W61" s="232"/>
      <c r="X61" s="233"/>
      <c r="Z61" s="3"/>
      <c r="AA61" s="4"/>
      <c r="AB61" s="232" t="s">
        <v>120</v>
      </c>
      <c r="AC61" s="232"/>
      <c r="AD61" s="233"/>
    </row>
    <row r="62" spans="1:30" ht="24" x14ac:dyDescent="0.3">
      <c r="A62" s="5" t="s">
        <v>116</v>
      </c>
      <c r="B62" t="s">
        <v>179</v>
      </c>
      <c r="C62" t="s">
        <v>129</v>
      </c>
      <c r="D62" s="5" t="s">
        <v>118</v>
      </c>
      <c r="E62" t="s">
        <v>179</v>
      </c>
      <c r="F62" t="s">
        <v>129</v>
      </c>
      <c r="G62" s="5" t="s">
        <v>119</v>
      </c>
      <c r="H62" t="s">
        <v>179</v>
      </c>
      <c r="I62" t="s">
        <v>129</v>
      </c>
      <c r="J62" s="5" t="s">
        <v>120</v>
      </c>
      <c r="K62" t="s">
        <v>179</v>
      </c>
      <c r="L62" t="s">
        <v>129</v>
      </c>
      <c r="N62" s="5"/>
      <c r="O62" s="30" t="s">
        <v>124</v>
      </c>
      <c r="P62" s="209" t="s">
        <v>125</v>
      </c>
      <c r="Q62" s="209" t="s">
        <v>126</v>
      </c>
      <c r="R62" s="210" t="s">
        <v>127</v>
      </c>
      <c r="T62" s="5"/>
      <c r="U62" s="30" t="s">
        <v>124</v>
      </c>
      <c r="V62" s="209" t="s">
        <v>125</v>
      </c>
      <c r="W62" s="209" t="s">
        <v>126</v>
      </c>
      <c r="X62" s="210" t="s">
        <v>127</v>
      </c>
      <c r="Z62" s="5"/>
      <c r="AA62" s="30" t="s">
        <v>124</v>
      </c>
      <c r="AB62" s="209" t="s">
        <v>125</v>
      </c>
      <c r="AC62" s="209" t="s">
        <v>126</v>
      </c>
      <c r="AD62" s="210" t="s">
        <v>127</v>
      </c>
    </row>
    <row r="63" spans="1:30" x14ac:dyDescent="0.3">
      <c r="A63" s="5" t="s">
        <v>116</v>
      </c>
      <c r="B63" t="s">
        <v>156</v>
      </c>
      <c r="C63" t="s">
        <v>129</v>
      </c>
      <c r="D63" s="5" t="s">
        <v>118</v>
      </c>
      <c r="E63" t="s">
        <v>156</v>
      </c>
      <c r="F63" t="s">
        <v>129</v>
      </c>
      <c r="G63" s="5" t="s">
        <v>119</v>
      </c>
      <c r="H63" t="s">
        <v>156</v>
      </c>
      <c r="I63" t="s">
        <v>129</v>
      </c>
      <c r="J63" s="5" t="s">
        <v>120</v>
      </c>
      <c r="K63" t="s">
        <v>156</v>
      </c>
      <c r="L63" t="s">
        <v>129</v>
      </c>
      <c r="N63" s="234" t="s">
        <v>116</v>
      </c>
      <c r="O63" s="211" t="s">
        <v>125</v>
      </c>
      <c r="P63" s="212">
        <f>COUNTIFS(C2:C82,"ON",L2:L82,"ON")</f>
        <v>4</v>
      </c>
      <c r="Q63" s="212">
        <f>COUNTIFS(C2:C82,"ON",L2:L82,"NE")</f>
        <v>2</v>
      </c>
      <c r="R63" s="213">
        <f>COUNTIFS(C2:C82,"ON",L2:L82,"OFF")</f>
        <v>0</v>
      </c>
      <c r="T63" s="234" t="s">
        <v>119</v>
      </c>
      <c r="U63" s="211" t="s">
        <v>125</v>
      </c>
      <c r="V63" s="212">
        <f>COUNTIFS(I2:I82,"ON",L2:L82,"ON")</f>
        <v>5</v>
      </c>
      <c r="W63" s="212">
        <f>COUNTIFS(I2:I82,"ON",L2:L82,"NE")</f>
        <v>1</v>
      </c>
      <c r="X63" s="213">
        <f>COUNTIFS(I2:I82,"ON",L2:L82,"OFF")</f>
        <v>0</v>
      </c>
      <c r="Z63" s="234" t="s">
        <v>118</v>
      </c>
      <c r="AA63" s="211" t="s">
        <v>125</v>
      </c>
      <c r="AB63" s="212">
        <f>COUNTIFS(F2:F82,"ON",L2:L82,"ON")</f>
        <v>5</v>
      </c>
      <c r="AC63" s="212">
        <f>COUNTIFS(F2:F82,"ON",L2:L82,"NE")</f>
        <v>1</v>
      </c>
      <c r="AD63" s="213">
        <f>COUNTIFS(F2:F82,"ON",L2:L82,"OFF")</f>
        <v>1</v>
      </c>
    </row>
    <row r="64" spans="1:30" x14ac:dyDescent="0.3">
      <c r="A64" s="5" t="s">
        <v>116</v>
      </c>
      <c r="B64" t="s">
        <v>164</v>
      </c>
      <c r="C64" t="s">
        <v>129</v>
      </c>
      <c r="D64" s="5" t="s">
        <v>118</v>
      </c>
      <c r="E64" t="s">
        <v>164</v>
      </c>
      <c r="F64" t="s">
        <v>129</v>
      </c>
      <c r="G64" s="5" t="s">
        <v>119</v>
      </c>
      <c r="H64" t="s">
        <v>164</v>
      </c>
      <c r="I64" t="s">
        <v>129</v>
      </c>
      <c r="J64" s="5" t="s">
        <v>120</v>
      </c>
      <c r="K64" t="s">
        <v>164</v>
      </c>
      <c r="L64" t="s">
        <v>129</v>
      </c>
      <c r="N64" s="234"/>
      <c r="O64" s="211" t="s">
        <v>126</v>
      </c>
      <c r="P64" s="212">
        <f>COUNTIFS(C2:C82,"NE",L2:L82,"ON")</f>
        <v>1</v>
      </c>
      <c r="Q64" s="212">
        <f>COUNTIFS(C2:C82,"NE",L2:L82,"NE")</f>
        <v>3</v>
      </c>
      <c r="R64" s="213">
        <f>COUNTIFS(C2:C82,"NE",L2:L82,"OFF")</f>
        <v>1</v>
      </c>
      <c r="T64" s="234"/>
      <c r="U64" s="211" t="s">
        <v>126</v>
      </c>
      <c r="V64" s="212">
        <f>COUNTIFS(I2:I82,"NE",L2:L82,"ON")</f>
        <v>0</v>
      </c>
      <c r="W64" s="212">
        <f>COUNTIFS(I2:I82,"NE",L2:L82,"NE")</f>
        <v>2</v>
      </c>
      <c r="X64" s="213">
        <f>COUNTIFS(I2:I82,"NE",L2:L82,"OFF")</f>
        <v>1</v>
      </c>
      <c r="Z64" s="234"/>
      <c r="AA64" s="211" t="s">
        <v>126</v>
      </c>
      <c r="AB64" s="212">
        <f>COUNTIFS(F2:F82,"NE",L2:L82,"ON")</f>
        <v>0</v>
      </c>
      <c r="AC64" s="212">
        <f>COUNTIFS(F2:F82,"NE",L2:L82,"NE")</f>
        <v>4</v>
      </c>
      <c r="AD64" s="213">
        <f>COUNTIFS(F2:F82,"NE",L2:L82,"OFF")</f>
        <v>1</v>
      </c>
    </row>
    <row r="65" spans="1:30" x14ac:dyDescent="0.3">
      <c r="A65" s="5" t="s">
        <v>116</v>
      </c>
      <c r="B65" t="s">
        <v>152</v>
      </c>
      <c r="C65" t="s">
        <v>129</v>
      </c>
      <c r="D65" s="5" t="s">
        <v>118</v>
      </c>
      <c r="E65" t="s">
        <v>152</v>
      </c>
      <c r="F65" t="s">
        <v>129</v>
      </c>
      <c r="G65" s="5" t="s">
        <v>119</v>
      </c>
      <c r="H65" t="s">
        <v>152</v>
      </c>
      <c r="I65" t="s">
        <v>129</v>
      </c>
      <c r="J65" s="5" t="s">
        <v>120</v>
      </c>
      <c r="K65" t="s">
        <v>152</v>
      </c>
      <c r="L65" t="s">
        <v>129</v>
      </c>
      <c r="N65" s="234"/>
      <c r="O65" s="211" t="s">
        <v>127</v>
      </c>
      <c r="P65" s="212">
        <f>COUNTIFS(C2:C82,"OFF",L2:L82,"ON")</f>
        <v>0</v>
      </c>
      <c r="Q65" s="212">
        <f>COUNTIFS(C2:C82,"OFF",L2:L82,"NE")</f>
        <v>1</v>
      </c>
      <c r="R65" s="213">
        <f>COUNTIFS(C2:C82,"OFF",L2:L82,"OFF")</f>
        <v>60</v>
      </c>
      <c r="T65" s="234"/>
      <c r="U65" s="211" t="s">
        <v>127</v>
      </c>
      <c r="V65" s="212">
        <f>COUNTIFS(I2:I82,"OFF",L2:L82,"ON")</f>
        <v>0</v>
      </c>
      <c r="W65" s="212">
        <f>COUNTIFS(I2:I82,"OFF",L2:L82,"NE")</f>
        <v>3</v>
      </c>
      <c r="X65" s="213">
        <f>COUNTIFS(I2:I82,"OFF",L2:L82,"OFF")</f>
        <v>60</v>
      </c>
      <c r="Z65" s="234"/>
      <c r="AA65" s="211" t="s">
        <v>127</v>
      </c>
      <c r="AB65" s="212">
        <f>COUNTIFS(F2:F82,"OFF",L2:L82,"ON")</f>
        <v>0</v>
      </c>
      <c r="AC65" s="212">
        <f>COUNTIFS(F2:F82,"OFF",L2:L82,"NE")</f>
        <v>1</v>
      </c>
      <c r="AD65" s="213">
        <f>COUNTIFS(F2:F82,"OFF",L2:L82,"OFF")</f>
        <v>59</v>
      </c>
    </row>
    <row r="66" spans="1:30" x14ac:dyDescent="0.3">
      <c r="A66" s="5" t="s">
        <v>116</v>
      </c>
      <c r="B66" t="s">
        <v>193</v>
      </c>
      <c r="C66" t="s">
        <v>129</v>
      </c>
      <c r="D66" s="5" t="s">
        <v>118</v>
      </c>
      <c r="E66" t="s">
        <v>193</v>
      </c>
      <c r="F66" t="s">
        <v>129</v>
      </c>
      <c r="G66" s="5" t="s">
        <v>119</v>
      </c>
      <c r="H66" t="s">
        <v>193</v>
      </c>
      <c r="I66" t="s">
        <v>129</v>
      </c>
      <c r="J66" s="5" t="s">
        <v>120</v>
      </c>
      <c r="K66" t="s">
        <v>193</v>
      </c>
      <c r="L66" t="s">
        <v>129</v>
      </c>
      <c r="N66" s="5"/>
      <c r="R66" s="26"/>
      <c r="T66" s="5"/>
      <c r="X66" s="26"/>
      <c r="Z66" s="5"/>
      <c r="AD66" s="26"/>
    </row>
    <row r="67" spans="1:30" x14ac:dyDescent="0.3">
      <c r="A67" s="5" t="s">
        <v>116</v>
      </c>
      <c r="B67" t="s">
        <v>161</v>
      </c>
      <c r="C67" t="s">
        <v>129</v>
      </c>
      <c r="D67" s="5" t="s">
        <v>118</v>
      </c>
      <c r="E67" t="s">
        <v>161</v>
      </c>
      <c r="F67" t="s">
        <v>129</v>
      </c>
      <c r="G67" s="5" t="s">
        <v>119</v>
      </c>
      <c r="H67" t="s">
        <v>161</v>
      </c>
      <c r="I67" t="s">
        <v>129</v>
      </c>
      <c r="J67" s="5" t="s">
        <v>120</v>
      </c>
      <c r="K67" t="s">
        <v>161</v>
      </c>
      <c r="L67" t="s">
        <v>129</v>
      </c>
      <c r="N67" s="235" t="s">
        <v>128</v>
      </c>
      <c r="O67" s="236"/>
      <c r="P67" s="236"/>
      <c r="Q67" s="236"/>
      <c r="R67" s="237"/>
      <c r="T67" s="214" t="s">
        <v>128</v>
      </c>
      <c r="X67" s="26"/>
      <c r="Z67" s="214" t="s">
        <v>128</v>
      </c>
      <c r="AD67" s="26"/>
    </row>
    <row r="68" spans="1:30" x14ac:dyDescent="0.3">
      <c r="A68" s="5" t="s">
        <v>116</v>
      </c>
      <c r="B68" t="s">
        <v>172</v>
      </c>
      <c r="C68" t="s">
        <v>129</v>
      </c>
      <c r="D68" s="5" t="s">
        <v>118</v>
      </c>
      <c r="E68" t="s">
        <v>172</v>
      </c>
      <c r="F68" t="s">
        <v>129</v>
      </c>
      <c r="G68" s="5" t="s">
        <v>119</v>
      </c>
      <c r="H68" t="s">
        <v>172</v>
      </c>
      <c r="I68" t="s">
        <v>129</v>
      </c>
      <c r="J68" s="5" t="s">
        <v>120</v>
      </c>
      <c r="K68" t="s">
        <v>172</v>
      </c>
      <c r="L68" t="s">
        <v>129</v>
      </c>
      <c r="N68" s="5"/>
      <c r="P68" s="238" t="s">
        <v>120</v>
      </c>
      <c r="Q68" s="238"/>
      <c r="R68" s="26"/>
      <c r="T68" s="5"/>
      <c r="V68" s="238" t="s">
        <v>120</v>
      </c>
      <c r="W68" s="238"/>
      <c r="X68" s="26"/>
      <c r="Z68" s="5"/>
      <c r="AB68" s="238" t="s">
        <v>120</v>
      </c>
      <c r="AC68" s="238"/>
      <c r="AD68" s="26"/>
    </row>
    <row r="69" spans="1:30" ht="24" x14ac:dyDescent="0.3">
      <c r="A69" s="5" t="s">
        <v>116</v>
      </c>
      <c r="B69" t="s">
        <v>159</v>
      </c>
      <c r="C69" t="s">
        <v>129</v>
      </c>
      <c r="D69" s="5" t="s">
        <v>118</v>
      </c>
      <c r="E69" t="s">
        <v>159</v>
      </c>
      <c r="F69" t="s">
        <v>129</v>
      </c>
      <c r="G69" s="5" t="s">
        <v>119</v>
      </c>
      <c r="H69" t="s">
        <v>159</v>
      </c>
      <c r="I69" t="s">
        <v>129</v>
      </c>
      <c r="J69" s="5" t="s">
        <v>120</v>
      </c>
      <c r="K69" t="s">
        <v>159</v>
      </c>
      <c r="L69" t="s">
        <v>129</v>
      </c>
      <c r="N69" s="5"/>
      <c r="O69" s="30" t="s">
        <v>130</v>
      </c>
      <c r="P69" s="209" t="s">
        <v>125</v>
      </c>
      <c r="Q69" s="209" t="s">
        <v>127</v>
      </c>
      <c r="R69" s="26"/>
      <c r="T69" s="5"/>
      <c r="U69" s="30" t="s">
        <v>130</v>
      </c>
      <c r="V69" s="209" t="s">
        <v>125</v>
      </c>
      <c r="W69" s="209" t="s">
        <v>127</v>
      </c>
      <c r="X69" s="26"/>
      <c r="Z69" s="5"/>
      <c r="AA69" s="30" t="s">
        <v>130</v>
      </c>
      <c r="AB69" s="209" t="s">
        <v>125</v>
      </c>
      <c r="AC69" s="209" t="s">
        <v>127</v>
      </c>
      <c r="AD69" s="26"/>
    </row>
    <row r="70" spans="1:30" x14ac:dyDescent="0.3">
      <c r="A70" s="5" t="s">
        <v>116</v>
      </c>
      <c r="B70" t="s">
        <v>200</v>
      </c>
      <c r="C70" t="s">
        <v>129</v>
      </c>
      <c r="D70" s="5" t="s">
        <v>118</v>
      </c>
      <c r="E70" t="s">
        <v>200</v>
      </c>
      <c r="F70" t="s">
        <v>129</v>
      </c>
      <c r="G70" s="5" t="s">
        <v>119</v>
      </c>
      <c r="H70" t="s">
        <v>200</v>
      </c>
      <c r="I70" t="s">
        <v>129</v>
      </c>
      <c r="J70" s="5" t="s">
        <v>120</v>
      </c>
      <c r="K70" t="s">
        <v>200</v>
      </c>
      <c r="L70" t="s">
        <v>129</v>
      </c>
      <c r="N70" s="234" t="s">
        <v>116</v>
      </c>
      <c r="O70" s="211" t="s">
        <v>125</v>
      </c>
      <c r="P70" s="212">
        <f>P63</f>
        <v>4</v>
      </c>
      <c r="Q70" s="212">
        <f>SUM(Q63:R63)</f>
        <v>2</v>
      </c>
      <c r="R70" s="69"/>
      <c r="T70" s="234" t="s">
        <v>119</v>
      </c>
      <c r="U70" s="211" t="s">
        <v>125</v>
      </c>
      <c r="V70" s="212">
        <f>V63</f>
        <v>5</v>
      </c>
      <c r="W70" s="212">
        <f>SUM(W63:X63)</f>
        <v>1</v>
      </c>
      <c r="X70" s="69"/>
      <c r="Z70" s="234" t="s">
        <v>118</v>
      </c>
      <c r="AA70" s="211" t="s">
        <v>125</v>
      </c>
      <c r="AB70" s="212">
        <f>AB63</f>
        <v>5</v>
      </c>
      <c r="AC70" s="212">
        <f>SUM(AC63:AD63)</f>
        <v>2</v>
      </c>
      <c r="AD70" s="69"/>
    </row>
    <row r="71" spans="1:30" x14ac:dyDescent="0.3">
      <c r="A71" s="5" t="s">
        <v>116</v>
      </c>
      <c r="B71" t="s">
        <v>168</v>
      </c>
      <c r="C71" t="s">
        <v>129</v>
      </c>
      <c r="D71" s="5" t="s">
        <v>118</v>
      </c>
      <c r="E71" t="s">
        <v>168</v>
      </c>
      <c r="F71" t="s">
        <v>129</v>
      </c>
      <c r="G71" s="5" t="s">
        <v>119</v>
      </c>
      <c r="H71" t="s">
        <v>168</v>
      </c>
      <c r="I71" t="s">
        <v>129</v>
      </c>
      <c r="J71" s="5" t="s">
        <v>120</v>
      </c>
      <c r="K71" t="s">
        <v>168</v>
      </c>
      <c r="L71" t="s">
        <v>129</v>
      </c>
      <c r="N71" s="234"/>
      <c r="O71" s="211" t="s">
        <v>127</v>
      </c>
      <c r="P71" s="212">
        <f>SUM(P64:P65)</f>
        <v>1</v>
      </c>
      <c r="Q71" s="212">
        <f>SUM(Q64:R65)</f>
        <v>65</v>
      </c>
      <c r="R71" s="69"/>
      <c r="T71" s="234"/>
      <c r="U71" s="211" t="s">
        <v>127</v>
      </c>
      <c r="V71" s="212">
        <f>SUM(V64:V65)</f>
        <v>0</v>
      </c>
      <c r="W71" s="212">
        <f>SUM(W64:X65)</f>
        <v>66</v>
      </c>
      <c r="X71" s="69"/>
      <c r="Z71" s="234"/>
      <c r="AA71" s="211" t="s">
        <v>127</v>
      </c>
      <c r="AB71" s="212">
        <f>SUM(AB64:AB65)</f>
        <v>0</v>
      </c>
      <c r="AC71" s="212">
        <f>SUM(AC64:AD65)</f>
        <v>65</v>
      </c>
      <c r="AD71" s="69"/>
    </row>
    <row r="72" spans="1:30" x14ac:dyDescent="0.3">
      <c r="A72" s="5" t="s">
        <v>116</v>
      </c>
      <c r="B72" t="s">
        <v>180</v>
      </c>
      <c r="C72" t="s">
        <v>129</v>
      </c>
      <c r="D72" s="5" t="s">
        <v>118</v>
      </c>
      <c r="E72" t="s">
        <v>180</v>
      </c>
      <c r="F72" t="s">
        <v>129</v>
      </c>
      <c r="G72" s="5" t="s">
        <v>119</v>
      </c>
      <c r="H72" t="s">
        <v>180</v>
      </c>
      <c r="I72" t="s">
        <v>129</v>
      </c>
      <c r="J72" s="5" t="s">
        <v>120</v>
      </c>
      <c r="K72" t="s">
        <v>180</v>
      </c>
      <c r="L72" t="s">
        <v>129</v>
      </c>
      <c r="N72" s="5"/>
      <c r="R72" s="26"/>
      <c r="T72" s="5"/>
      <c r="X72" s="26"/>
      <c r="Z72" s="5"/>
      <c r="AD72" s="26"/>
    </row>
    <row r="73" spans="1:30" ht="36" x14ac:dyDescent="0.3">
      <c r="A73" s="5" t="s">
        <v>116</v>
      </c>
      <c r="B73" t="s">
        <v>165</v>
      </c>
      <c r="C73" t="s">
        <v>129</v>
      </c>
      <c r="D73" s="5" t="s">
        <v>118</v>
      </c>
      <c r="E73" t="s">
        <v>165</v>
      </c>
      <c r="F73" t="s">
        <v>129</v>
      </c>
      <c r="G73" s="5" t="s">
        <v>119</v>
      </c>
      <c r="H73" t="s">
        <v>165</v>
      </c>
      <c r="I73" t="s">
        <v>129</v>
      </c>
      <c r="J73" s="5" t="s">
        <v>120</v>
      </c>
      <c r="K73" t="s">
        <v>165</v>
      </c>
      <c r="L73" t="s">
        <v>129</v>
      </c>
      <c r="N73" s="215" t="s">
        <v>2</v>
      </c>
      <c r="O73" s="216" t="s">
        <v>61</v>
      </c>
      <c r="P73" s="209" t="s">
        <v>131</v>
      </c>
      <c r="Q73" s="209" t="s">
        <v>132</v>
      </c>
      <c r="R73" s="26"/>
      <c r="T73" s="215" t="s">
        <v>6</v>
      </c>
      <c r="U73" s="216" t="s">
        <v>61</v>
      </c>
      <c r="V73" s="209" t="s">
        <v>131</v>
      </c>
      <c r="W73" s="209" t="s">
        <v>132</v>
      </c>
      <c r="X73" s="26"/>
      <c r="Z73" s="215" t="s">
        <v>28</v>
      </c>
      <c r="AA73" s="216" t="s">
        <v>61</v>
      </c>
      <c r="AB73" s="209" t="s">
        <v>131</v>
      </c>
      <c r="AC73" s="209" t="s">
        <v>132</v>
      </c>
      <c r="AD73" s="26"/>
    </row>
    <row r="74" spans="1:30" x14ac:dyDescent="0.3">
      <c r="A74" s="5"/>
      <c r="C74" s="26"/>
      <c r="D74" s="5"/>
      <c r="F74" s="26"/>
      <c r="G74" s="5"/>
      <c r="I74" s="26"/>
      <c r="J74" s="5"/>
      <c r="L74" s="26"/>
      <c r="N74" s="217" t="s">
        <v>133</v>
      </c>
      <c r="O74" s="218">
        <f>Q71/SUM(Q70:Q71)</f>
        <v>0.97014925373134331</v>
      </c>
      <c r="P74" s="218">
        <f>((2*Q71+NORMSINV(0.975)^2)-(NORMSINV(0.975)*SQRT(NORMSINV(0.975)^2+(4*Q70*Q71)/(Q70+Q71))))/(2*(Q70+Q71+NORMSINV(0.975)^2))</f>
        <v>0.89753444436647978</v>
      </c>
      <c r="Q74" s="218">
        <f>((2*Q71+NORMSINV(0.975)^2)+(NORMSINV(0.975)*SQRT(NORMSINV(0.975)^2+(4*Q70*Q71)/(Q70+Q71))))/(2*(Q70+Q71+NORMSINV(0.975)^2))</f>
        <v>0.99177530516110202</v>
      </c>
      <c r="R74" s="26"/>
      <c r="T74" s="217" t="s">
        <v>133</v>
      </c>
      <c r="U74" s="218">
        <f>W71/SUM(W70:W71)</f>
        <v>0.9850746268656716</v>
      </c>
      <c r="V74" s="218">
        <f>((2*W71+NORMSINV(0.975)^2)-(NORMSINV(0.975)*SQRT(NORMSINV(0.975)^2+(4*W70*W71)/(W70+W71))))/(2*(W70+W71+NORMSINV(0.975)^2))</f>
        <v>0.9201813768022189</v>
      </c>
      <c r="W74" s="218">
        <f>((2*W71+NORMSINV(0.975)^2)+(NORMSINV(0.975)*SQRT(NORMSINV(0.975)^2+(4*W70*W71)/(W70+W71))))/(2*(W70+W71+NORMSINV(0.975)^2))</f>
        <v>0.9973604282659212</v>
      </c>
      <c r="X74" s="26"/>
      <c r="Z74" s="217" t="s">
        <v>133</v>
      </c>
      <c r="AA74" s="218">
        <f>AC71/SUM(AC70:AC71)</f>
        <v>0.97014925373134331</v>
      </c>
      <c r="AB74" s="218">
        <f>((2*AC71+NORMSINV(0.975)^2)-(NORMSINV(0.975)*SQRT(NORMSINV(0.975)^2+(4*AC70*AC71)/(AC70+AC71))))/(2*(AC70+AC71+NORMSINV(0.975)^2))</f>
        <v>0.89753444436647978</v>
      </c>
      <c r="AC74" s="218">
        <f>((2*AC71+NORMSINV(0.975)^2)+(NORMSINV(0.975)*SQRT(NORMSINV(0.975)^2+(4*AC70*AC71)/(AC70+AC71))))/(2*(AC70+AC71+NORMSINV(0.975)^2))</f>
        <v>0.99177530516110202</v>
      </c>
      <c r="AD74" s="26"/>
    </row>
    <row r="75" spans="1:30" x14ac:dyDescent="0.3">
      <c r="A75" s="5"/>
      <c r="C75" s="26"/>
      <c r="D75" s="5"/>
      <c r="F75" s="26"/>
      <c r="G75" s="5"/>
      <c r="I75" s="26"/>
      <c r="J75" s="5"/>
      <c r="L75" s="26"/>
      <c r="N75" s="217" t="s">
        <v>134</v>
      </c>
      <c r="O75" s="218">
        <f>P70/SUM(P70:P71)</f>
        <v>0.8</v>
      </c>
      <c r="P75" s="218">
        <f>((2*P70+NORMSINV(0.975)^2)-(NORMSINV(0.975)*SQRT(NORMSINV(0.975)^2+(4*P70*P71)/(P70+P71))))/(2*(P70+P71+NORMSINV(0.975)^2))</f>
        <v>0.37553462976252538</v>
      </c>
      <c r="Q75" s="218">
        <f>((2*P70+NORMSINV(0.975)^2)+(NORMSINV(0.975)*SQRT(NORMSINV(0.975)^2+(4*P70*P71)/(P70+P71))))/(2*(P70+P71+NORMSINV(0.975)^2))</f>
        <v>0.96377589136756991</v>
      </c>
      <c r="R75" s="26"/>
      <c r="T75" s="217" t="s">
        <v>134</v>
      </c>
      <c r="U75" s="218">
        <f>V70/SUM(V70:V71)</f>
        <v>1</v>
      </c>
      <c r="V75" s="218">
        <f>((2*V70+NORMSINV(0.975)^2)-(NORMSINV(0.975)*SQRT(NORMSINV(0.975)^2+(4*V70*V71)/(V70+V71))))/(2*(V70+V71+NORMSINV(0.975)^2))</f>
        <v>0.56551753521682535</v>
      </c>
      <c r="W75" s="218">
        <f>((2*V70+NORMSINV(0.975)^2)+(NORMSINV(0.975)*SQRT(NORMSINV(0.975)^2+(4*V70*V71)/(V70+V71))))/(2*(V70+V71+NORMSINV(0.975)^2))</f>
        <v>1</v>
      </c>
      <c r="X75" s="26"/>
      <c r="Z75" s="217" t="s">
        <v>134</v>
      </c>
      <c r="AA75" s="218">
        <f>AB70/SUM(AB70:AB71)</f>
        <v>1</v>
      </c>
      <c r="AB75" s="218">
        <f>((2*AB70+NORMSINV(0.975)^2)-(NORMSINV(0.975)*SQRT(NORMSINV(0.975)^2+(4*AB70*AB71)/(AB70+AB71))))/(2*(AB70+AB71+NORMSINV(0.975)^2))</f>
        <v>0.56551753521682535</v>
      </c>
      <c r="AC75" s="218">
        <f>((2*AB70+NORMSINV(0.975)^2)+(NORMSINV(0.975)*SQRT(NORMSINV(0.975)^2+(4*AB70*AB71)/(AB70+AB71))))/(2*(AB70+AB71+NORMSINV(0.975)^2))</f>
        <v>1</v>
      </c>
      <c r="AD75" s="26"/>
    </row>
    <row r="76" spans="1:30" x14ac:dyDescent="0.3">
      <c r="A76" s="5"/>
      <c r="C76" s="26"/>
      <c r="D76" s="5"/>
      <c r="F76" s="26"/>
      <c r="G76" s="5"/>
      <c r="I76" s="26"/>
      <c r="J76" s="5"/>
      <c r="L76" s="26"/>
      <c r="N76" s="217" t="s">
        <v>135</v>
      </c>
      <c r="O76" s="218">
        <f>SUM(P70,Q71)/SUM(P70:Q71)</f>
        <v>0.95833333333333337</v>
      </c>
      <c r="P76" s="218">
        <f>((2*(P70+Q71)+NORMSINV(0.975)^2)-(NORMSINV(0.975)*SQRT(NORMSINV(0.975)^2+(4*(P70+Q71)*(Q70+P71))/SUM(P70:Q71))))/(2*(SUM(P70:Q71)+NORMSINV(0.975)^2))</f>
        <v>0.88450723258683872</v>
      </c>
      <c r="Q76" s="218">
        <f>((2*(P70+Q71)+NORMSINV(0.975)^2)+(NORMSINV(0.975)*SQRT(NORMSINV(0.975)^2+(4*(P70+Q71)*(Q70+P71))/SUM(P70:Q71))))/(2*(SUM(P70:Q71)+NORMSINV(0.975)^2))</f>
        <v>0.98572919253307489</v>
      </c>
      <c r="R76" s="26"/>
      <c r="T76" s="217" t="s">
        <v>135</v>
      </c>
      <c r="U76" s="218">
        <f>SUM(V70,W71)/SUM(V70:W71)</f>
        <v>0.98611111111111116</v>
      </c>
      <c r="V76" s="218">
        <f>((2*(V70+W71)+NORMSINV(0.975)^2)-(NORMSINV(0.975)*SQRT(NORMSINV(0.975)^2+(4*(V70+W71)*(W70+V71))/SUM(V70:W71))))/(2*(SUM(V70:W71)+NORMSINV(0.975)^2))</f>
        <v>0.92543397852523834</v>
      </c>
      <c r="W76" s="218">
        <f>((2*(V70+W71)+NORMSINV(0.975)^2)+(NORMSINV(0.975)*SQRT(NORMSINV(0.975)^2+(4*(V70+W71)*(W70+V71))/SUM(V70:W71))))/(2*(SUM(V70:W71)+NORMSINV(0.975)^2))</f>
        <v>0.9975440481170943</v>
      </c>
      <c r="X76" s="26"/>
      <c r="Z76" s="217" t="s">
        <v>135</v>
      </c>
      <c r="AA76" s="218">
        <f>SUM(AB70,AC71)/SUM(AB70:AC71)</f>
        <v>0.97222222222222221</v>
      </c>
      <c r="AB76" s="218">
        <f>((2*(AB70+AC71)+NORMSINV(0.975)^2)-(NORMSINV(0.975)*SQRT(NORMSINV(0.975)^2+(4*(AB70+AC71)*(AC70+AB71))/SUM(AB70:AC71))))/(2*(SUM(AB70:AC71)+NORMSINV(0.975)^2))</f>
        <v>0.90425824778561781</v>
      </c>
      <c r="AC76" s="218">
        <f>((2*(AB70+AC71)+NORMSINV(0.975)^2)+(NORMSINV(0.975)*SQRT(NORMSINV(0.975)^2+(4*(AB70+AC71)*(AC70+AB71))/SUM(AB70:AC71))))/(2*(SUM(AB70:AC71)+NORMSINV(0.975)^2))</f>
        <v>0.99234897809550537</v>
      </c>
      <c r="AD76" s="26"/>
    </row>
    <row r="77" spans="1:30" x14ac:dyDescent="0.3">
      <c r="A77" s="5"/>
      <c r="C77" s="26"/>
      <c r="D77" s="5"/>
      <c r="F77" s="26"/>
      <c r="G77" s="5"/>
      <c r="I77" s="26"/>
      <c r="J77" s="5"/>
      <c r="L77" s="26"/>
      <c r="N77" s="5"/>
      <c r="R77" s="26"/>
      <c r="T77" s="5"/>
      <c r="X77" s="26"/>
      <c r="Z77" s="5"/>
      <c r="AD77" s="26"/>
    </row>
    <row r="78" spans="1:30" ht="30.6" customHeight="1" x14ac:dyDescent="0.3">
      <c r="A78" s="5"/>
      <c r="C78" s="26"/>
      <c r="D78" s="5"/>
      <c r="F78" s="26"/>
      <c r="G78" s="5"/>
      <c r="I78" s="26"/>
      <c r="J78" s="5"/>
      <c r="L78" s="26"/>
      <c r="N78" s="235" t="s">
        <v>136</v>
      </c>
      <c r="O78" s="236"/>
      <c r="P78" s="236"/>
      <c r="Q78" s="236"/>
      <c r="R78" s="237"/>
      <c r="T78" s="239" t="s">
        <v>136</v>
      </c>
      <c r="U78" s="240"/>
      <c r="V78" s="240"/>
      <c r="W78" s="240"/>
      <c r="X78" s="241"/>
      <c r="Z78" s="239" t="s">
        <v>136</v>
      </c>
      <c r="AA78" s="240"/>
      <c r="AB78" s="240"/>
      <c r="AC78" s="240"/>
      <c r="AD78" s="241"/>
    </row>
    <row r="79" spans="1:30" x14ac:dyDescent="0.3">
      <c r="A79" s="5"/>
      <c r="C79" s="26"/>
      <c r="D79" s="5"/>
      <c r="F79" s="26"/>
      <c r="G79" s="5"/>
      <c r="I79" s="26"/>
      <c r="J79" s="5"/>
      <c r="L79" s="26"/>
      <c r="N79" s="5"/>
      <c r="P79" s="242" t="s">
        <v>120</v>
      </c>
      <c r="Q79" s="243"/>
      <c r="R79" s="26"/>
      <c r="T79" s="5"/>
      <c r="V79" s="242" t="s">
        <v>120</v>
      </c>
      <c r="W79" s="243"/>
      <c r="X79" s="26"/>
      <c r="Z79" s="5"/>
      <c r="AB79" s="242" t="s">
        <v>120</v>
      </c>
      <c r="AC79" s="243"/>
      <c r="AD79" s="26"/>
    </row>
    <row r="80" spans="1:30" ht="24" x14ac:dyDescent="0.3">
      <c r="A80" s="5"/>
      <c r="C80" s="26"/>
      <c r="D80" s="5"/>
      <c r="F80" s="26"/>
      <c r="G80" s="5"/>
      <c r="I80" s="26"/>
      <c r="J80" s="5"/>
      <c r="L80" s="26"/>
      <c r="N80" s="5"/>
      <c r="O80" s="30" t="s">
        <v>130</v>
      </c>
      <c r="P80" s="209" t="s">
        <v>125</v>
      </c>
      <c r="Q80" s="209" t="s">
        <v>127</v>
      </c>
      <c r="R80" s="26"/>
      <c r="T80" s="5"/>
      <c r="U80" s="30" t="s">
        <v>130</v>
      </c>
      <c r="V80" s="209" t="s">
        <v>125</v>
      </c>
      <c r="W80" s="209" t="s">
        <v>127</v>
      </c>
      <c r="X80" s="26"/>
      <c r="Z80" s="5"/>
      <c r="AA80" s="30" t="s">
        <v>130</v>
      </c>
      <c r="AB80" s="209" t="s">
        <v>125</v>
      </c>
      <c r="AC80" s="209" t="s">
        <v>127</v>
      </c>
      <c r="AD80" s="26"/>
    </row>
    <row r="81" spans="1:30" x14ac:dyDescent="0.3">
      <c r="A81" s="5"/>
      <c r="C81" s="26"/>
      <c r="D81" s="5"/>
      <c r="F81" s="26"/>
      <c r="G81" s="5"/>
      <c r="I81" s="26"/>
      <c r="J81" s="5"/>
      <c r="L81" s="26"/>
      <c r="N81" s="234" t="s">
        <v>116</v>
      </c>
      <c r="O81" s="211" t="s">
        <v>125</v>
      </c>
      <c r="P81" s="212">
        <f>SUM(P63:Q64)</f>
        <v>10</v>
      </c>
      <c r="Q81" s="212">
        <f>SUM(R63:R64)</f>
        <v>1</v>
      </c>
      <c r="R81" s="26"/>
      <c r="T81" s="234" t="s">
        <v>119</v>
      </c>
      <c r="U81" s="211" t="s">
        <v>125</v>
      </c>
      <c r="V81" s="212">
        <f>SUM(V63:W64)</f>
        <v>8</v>
      </c>
      <c r="W81" s="212">
        <f>SUM(X63:X64)</f>
        <v>1</v>
      </c>
      <c r="X81" s="26"/>
      <c r="Z81" s="234" t="s">
        <v>118</v>
      </c>
      <c r="AA81" s="211" t="s">
        <v>125</v>
      </c>
      <c r="AB81" s="212">
        <f>SUM(AB63:AC64)</f>
        <v>10</v>
      </c>
      <c r="AC81" s="212">
        <f>SUM(AD63:AD64)</f>
        <v>2</v>
      </c>
      <c r="AD81" s="26"/>
    </row>
    <row r="82" spans="1:30" ht="15" thickBot="1" x14ac:dyDescent="0.35">
      <c r="A82" s="8"/>
      <c r="B82" s="9"/>
      <c r="C82" s="27"/>
      <c r="D82" s="8"/>
      <c r="E82" s="9"/>
      <c r="F82" s="27"/>
      <c r="G82" s="8"/>
      <c r="H82" s="9"/>
      <c r="I82" s="27"/>
      <c r="J82" s="8"/>
      <c r="K82" s="9"/>
      <c r="L82" s="27"/>
      <c r="N82" s="234"/>
      <c r="O82" s="211" t="s">
        <v>127</v>
      </c>
      <c r="P82" s="212">
        <f>SUM(P65:Q65)</f>
        <v>1</v>
      </c>
      <c r="Q82" s="212">
        <f>R65</f>
        <v>60</v>
      </c>
      <c r="R82" s="26"/>
      <c r="T82" s="234"/>
      <c r="U82" s="211" t="s">
        <v>127</v>
      </c>
      <c r="V82" s="212">
        <f>SUM(V65:W65)</f>
        <v>3</v>
      </c>
      <c r="W82" s="212">
        <f>X65</f>
        <v>60</v>
      </c>
      <c r="X82" s="26"/>
      <c r="Z82" s="234"/>
      <c r="AA82" s="211" t="s">
        <v>127</v>
      </c>
      <c r="AB82" s="212">
        <f>SUM(AB65:AC65)</f>
        <v>1</v>
      </c>
      <c r="AC82" s="212">
        <f>AD65</f>
        <v>59</v>
      </c>
      <c r="AD82" s="26"/>
    </row>
    <row r="83" spans="1:30" x14ac:dyDescent="0.3">
      <c r="N83" s="5"/>
      <c r="R83" s="26"/>
      <c r="T83" s="5"/>
      <c r="X83" s="26"/>
      <c r="Z83" s="5"/>
      <c r="AD83" s="26"/>
    </row>
    <row r="84" spans="1:30" ht="36" x14ac:dyDescent="0.3">
      <c r="N84" s="215" t="s">
        <v>2</v>
      </c>
      <c r="O84" s="216" t="s">
        <v>61</v>
      </c>
      <c r="P84" s="209" t="s">
        <v>131</v>
      </c>
      <c r="Q84" s="209" t="s">
        <v>132</v>
      </c>
      <c r="R84" s="26"/>
      <c r="T84" s="215" t="s">
        <v>6</v>
      </c>
      <c r="U84" s="216" t="s">
        <v>61</v>
      </c>
      <c r="V84" s="209" t="s">
        <v>131</v>
      </c>
      <c r="W84" s="209" t="s">
        <v>132</v>
      </c>
      <c r="X84" s="26"/>
      <c r="Z84" s="215" t="s">
        <v>28</v>
      </c>
      <c r="AA84" s="216" t="s">
        <v>61</v>
      </c>
      <c r="AB84" s="209" t="s">
        <v>131</v>
      </c>
      <c r="AC84" s="209" t="s">
        <v>132</v>
      </c>
      <c r="AD84" s="26"/>
    </row>
    <row r="85" spans="1:30" x14ac:dyDescent="0.3">
      <c r="N85" s="217" t="s">
        <v>133</v>
      </c>
      <c r="O85" s="218">
        <f>Q82/SUM(Q81:Q82)</f>
        <v>0.98360655737704916</v>
      </c>
      <c r="P85" s="218">
        <f>((2*Q82+NORMSINV(0.975)^2)-(NORMSINV(0.975)*SQRT(NORMSINV(0.975)^2+(4*Q81*Q82)/(Q81+Q82))))/(2*(Q81+Q82+NORMSINV(0.975)^2))</f>
        <v>0.91281139955358415</v>
      </c>
      <c r="Q85" s="218">
        <f>((2*Q82+NORMSINV(0.975)^2)+(NORMSINV(0.975)*SQRT(NORMSINV(0.975)^2+(4*Q81*Q82)/(Q81+Q82))))/(2*(Q81+Q82+NORMSINV(0.975)^2))</f>
        <v>0.99710026920070027</v>
      </c>
      <c r="R85" s="26"/>
      <c r="T85" s="217" t="s">
        <v>133</v>
      </c>
      <c r="U85" s="218">
        <f>W82/SUM(W81:W82)</f>
        <v>0.98360655737704916</v>
      </c>
      <c r="V85" s="218">
        <f>((2*W82+NORMSINV(0.975)^2)-(NORMSINV(0.975)*SQRT(NORMSINV(0.975)^2+(4*W81*W82)/(W81+W82))))/(2*(W81+W82+NORMSINV(0.975)^2))</f>
        <v>0.91281139955358415</v>
      </c>
      <c r="W85" s="218">
        <f>((2*W82+NORMSINV(0.975)^2)+(NORMSINV(0.975)*SQRT(NORMSINV(0.975)^2+(4*W81*W82)/(W81+W82))))/(2*(W81+W82+NORMSINV(0.975)^2))</f>
        <v>0.99710026920070027</v>
      </c>
      <c r="X85" s="26"/>
      <c r="Z85" s="217" t="s">
        <v>133</v>
      </c>
      <c r="AA85" s="218">
        <f>AC82/SUM(AC81:AC82)</f>
        <v>0.96721311475409832</v>
      </c>
      <c r="AB85" s="218">
        <f>((2*AC82+NORMSINV(0.975)^2)-(NORMSINV(0.975)*SQRT(NORMSINV(0.975)^2+(4*AC81*AC82)/(AC81+AC82))))/(2*(AC81+AC82+NORMSINV(0.975)^2))</f>
        <v>0.88810509580504382</v>
      </c>
      <c r="AC85" s="218">
        <f>((2*AC82+NORMSINV(0.975)^2)+(NORMSINV(0.975)*SQRT(NORMSINV(0.975)^2+(4*AC81*AC82)/(AC81+AC82))))/(2*(AC81+AC82+NORMSINV(0.975)^2))</f>
        <v>0.99096210960163755</v>
      </c>
      <c r="AD85" s="26"/>
    </row>
    <row r="86" spans="1:30" x14ac:dyDescent="0.3">
      <c r="N86" s="217" t="s">
        <v>134</v>
      </c>
      <c r="O86" s="218">
        <f>P81/SUM(P81:P82)</f>
        <v>0.90909090909090906</v>
      </c>
      <c r="P86" s="218">
        <f>((2*P81+NORMSINV(0.975)^2)-(NORMSINV(0.975)*SQRT(NORMSINV(0.975)^2+(4*P81*P82)/(P81+P82))))/(2*(P81+P82+NORMSINV(0.975)^2))</f>
        <v>0.62264156354840439</v>
      </c>
      <c r="Q86" s="218">
        <f>((2*P81+NORMSINV(0.975)^2)+(NORMSINV(0.975)*SQRT(NORMSINV(0.975)^2+(4*P81*P82)/(P81+P82))))/(2*(P81+P82+NORMSINV(0.975)^2))</f>
        <v>0.98376782711411515</v>
      </c>
      <c r="R86" s="26"/>
      <c r="T86" s="217" t="s">
        <v>134</v>
      </c>
      <c r="U86" s="218">
        <f>V81/SUM(V81:V82)</f>
        <v>0.72727272727272729</v>
      </c>
      <c r="V86" s="218">
        <f>((2*V81+NORMSINV(0.975)^2)-(NORMSINV(0.975)*SQRT(NORMSINV(0.975)^2+(4*V81*V82)/(V81+V82))))/(2*(V81+V82+NORMSINV(0.975)^2))</f>
        <v>0.4343546988238709</v>
      </c>
      <c r="W86" s="218">
        <f>((2*V81+NORMSINV(0.975)^2)+(NORMSINV(0.975)*SQRT(NORMSINV(0.975)^2+(4*V81*V82)/(V81+V82))))/(2*(V81+V82+NORMSINV(0.975)^2))</f>
        <v>0.902539407099751</v>
      </c>
      <c r="X86" s="26"/>
      <c r="Z86" s="217" t="s">
        <v>134</v>
      </c>
      <c r="AA86" s="218">
        <f>AB81/SUM(AB81:AB82)</f>
        <v>0.90909090909090906</v>
      </c>
      <c r="AB86" s="218">
        <f>((2*AB81+NORMSINV(0.975)^2)-(NORMSINV(0.975)*SQRT(NORMSINV(0.975)^2+(4*AB81*AB82)/(AB81+AB82))))/(2*(AB81+AB82+NORMSINV(0.975)^2))</f>
        <v>0.62264156354840439</v>
      </c>
      <c r="AC86" s="218">
        <f>((2*AB81+NORMSINV(0.975)^2)+(NORMSINV(0.975)*SQRT(NORMSINV(0.975)^2+(4*AB81*AB82)/(AB81+AB82))))/(2*(AB81+AB82+NORMSINV(0.975)^2))</f>
        <v>0.98376782711411515</v>
      </c>
      <c r="AD86" s="26"/>
    </row>
    <row r="87" spans="1:30" ht="15" thickBot="1" x14ac:dyDescent="0.35">
      <c r="N87" s="219" t="s">
        <v>135</v>
      </c>
      <c r="O87" s="220">
        <f>SUM(P81,Q82)/SUM(P81:Q82)</f>
        <v>0.97222222222222221</v>
      </c>
      <c r="P87" s="220">
        <f>((2*(P81+Q82)+NORMSINV(0.975)^2)-(NORMSINV(0.975)*SQRT(NORMSINV(0.975)^2+(4*(P81+Q82)*(Q81+P82))/SUM(P81:Q82))))/(2*(SUM(P81:Q82)+NORMSINV(0.975)^2))</f>
        <v>0.90425824778561781</v>
      </c>
      <c r="Q87" s="220">
        <f>((2*(P81+Q82)+NORMSINV(0.975)^2)+(NORMSINV(0.975)*SQRT(NORMSINV(0.975)^2+(4*(P81+Q82)*(Q81+P82))/SUM(P81:Q82))))/(2*(SUM(P81:Q82)+NORMSINV(0.975)^2))</f>
        <v>0.99234897809550537</v>
      </c>
      <c r="R87" s="27"/>
      <c r="T87" s="219" t="s">
        <v>135</v>
      </c>
      <c r="U87" s="220">
        <f>SUM(V81,W82)/SUM(V81:W82)</f>
        <v>0.94444444444444442</v>
      </c>
      <c r="V87" s="220">
        <f>((2*(V81+W82)+NORMSINV(0.975)^2)-(NORMSINV(0.975)*SQRT(NORMSINV(0.975)^2+(4*(V81+W82)*(W81+V82))/SUM(V81:W82))))/(2*(SUM(V81:W82)+NORMSINV(0.975)^2))</f>
        <v>0.86567984034002077</v>
      </c>
      <c r="W87" s="220">
        <f>((2*(V81+W82)+NORMSINV(0.975)^2)+(NORMSINV(0.975)*SQRT(NORMSINV(0.975)^2+(4*(V81+W82)*(W81+V82))/SUM(V81:W82))))/(2*(SUM(V81:W82)+NORMSINV(0.975)^2))</f>
        <v>0.97818578401868339</v>
      </c>
      <c r="X87" s="27"/>
      <c r="Z87" s="219" t="s">
        <v>135</v>
      </c>
      <c r="AA87" s="220">
        <f>SUM(AB81,AC82)/SUM(AB81:AC82)</f>
        <v>0.95833333333333337</v>
      </c>
      <c r="AB87" s="220">
        <f>((2*(AB81+AC82)+NORMSINV(0.975)^2)-(NORMSINV(0.975)*SQRT(NORMSINV(0.975)^2+(4*(AB81+AC82)*(AC81+AB82))/SUM(AB81:AC82))))/(2*(SUM(AB81:AC82)+NORMSINV(0.975)^2))</f>
        <v>0.88450723258683872</v>
      </c>
      <c r="AC87" s="220">
        <f>((2*(AB81+AC82)+NORMSINV(0.975)^2)+(NORMSINV(0.975)*SQRT(NORMSINV(0.975)^2+(4*(AB81+AC82)*(AC81+AB82))/SUM(AB81:AC82))))/(2*(SUM(AB81:AC82)+NORMSINV(0.975)^2))</f>
        <v>0.98572919253307489</v>
      </c>
      <c r="AD87" s="27"/>
    </row>
  </sheetData>
  <mergeCells count="66">
    <mergeCell ref="N81:N82"/>
    <mergeCell ref="T81:T82"/>
    <mergeCell ref="Z81:Z82"/>
    <mergeCell ref="N78:R78"/>
    <mergeCell ref="T78:X78"/>
    <mergeCell ref="Z78:AD78"/>
    <mergeCell ref="P79:Q79"/>
    <mergeCell ref="V79:W79"/>
    <mergeCell ref="AB79:AC79"/>
    <mergeCell ref="N67:R67"/>
    <mergeCell ref="P68:Q68"/>
    <mergeCell ref="V68:W68"/>
    <mergeCell ref="AB68:AC68"/>
    <mergeCell ref="N70:N71"/>
    <mergeCell ref="T70:T71"/>
    <mergeCell ref="Z70:Z71"/>
    <mergeCell ref="P61:R61"/>
    <mergeCell ref="V61:X61"/>
    <mergeCell ref="AB61:AD61"/>
    <mergeCell ref="N63:N65"/>
    <mergeCell ref="T63:T65"/>
    <mergeCell ref="Z63:Z65"/>
    <mergeCell ref="P50:Q50"/>
    <mergeCell ref="V50:W50"/>
    <mergeCell ref="AB50:AC50"/>
    <mergeCell ref="N52:N53"/>
    <mergeCell ref="T52:T53"/>
    <mergeCell ref="Z52:Z53"/>
    <mergeCell ref="AB39:AC39"/>
    <mergeCell ref="N41:N42"/>
    <mergeCell ref="T41:T42"/>
    <mergeCell ref="Z41:Z42"/>
    <mergeCell ref="N49:R49"/>
    <mergeCell ref="T49:X49"/>
    <mergeCell ref="Z49:AD49"/>
    <mergeCell ref="N34:N36"/>
    <mergeCell ref="T34:T36"/>
    <mergeCell ref="Z34:Z36"/>
    <mergeCell ref="N38:R38"/>
    <mergeCell ref="P39:Q39"/>
    <mergeCell ref="V39:W39"/>
    <mergeCell ref="AB32:AD32"/>
    <mergeCell ref="N20:R20"/>
    <mergeCell ref="T20:X20"/>
    <mergeCell ref="Z20:AD20"/>
    <mergeCell ref="P21:Q21"/>
    <mergeCell ref="V21:W21"/>
    <mergeCell ref="AB21:AC21"/>
    <mergeCell ref="N23:N24"/>
    <mergeCell ref="T23:T24"/>
    <mergeCell ref="Z23:Z24"/>
    <mergeCell ref="P32:R32"/>
    <mergeCell ref="V32:X32"/>
    <mergeCell ref="N9:R9"/>
    <mergeCell ref="P10:Q10"/>
    <mergeCell ref="V10:W10"/>
    <mergeCell ref="AB10:AC10"/>
    <mergeCell ref="N12:N13"/>
    <mergeCell ref="T12:T13"/>
    <mergeCell ref="Z12:Z13"/>
    <mergeCell ref="P3:R3"/>
    <mergeCell ref="V3:X3"/>
    <mergeCell ref="AB3:AD3"/>
    <mergeCell ref="N5:N7"/>
    <mergeCell ref="T5:T7"/>
    <mergeCell ref="Z5:Z7"/>
  </mergeCell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81"/>
  <sheetViews>
    <sheetView zoomScale="80" zoomScaleNormal="80" workbookViewId="0">
      <selection activeCell="Q62" sqref="Q62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4" t="s">
        <v>92</v>
      </c>
      <c r="B1" s="75" t="s">
        <v>97</v>
      </c>
      <c r="C1" s="75" t="s">
        <v>111</v>
      </c>
      <c r="D1" s="75" t="s">
        <v>95</v>
      </c>
      <c r="E1" s="75" t="s">
        <v>75</v>
      </c>
      <c r="F1" s="76" t="s">
        <v>77</v>
      </c>
      <c r="G1" s="76" t="s">
        <v>78</v>
      </c>
      <c r="H1" s="77" t="s">
        <v>96</v>
      </c>
      <c r="I1" s="77" t="s">
        <v>98</v>
      </c>
      <c r="J1" s="76" t="s">
        <v>76</v>
      </c>
      <c r="K1" s="78" t="s">
        <v>80</v>
      </c>
      <c r="L1" s="78" t="s">
        <v>81</v>
      </c>
      <c r="M1" s="79" t="s">
        <v>96</v>
      </c>
      <c r="N1" s="79" t="s">
        <v>98</v>
      </c>
      <c r="O1" s="78" t="s">
        <v>79</v>
      </c>
      <c r="P1" s="80" t="s">
        <v>101</v>
      </c>
    </row>
    <row r="2" spans="1:20" ht="15" thickTop="1" x14ac:dyDescent="0.3">
      <c r="A2" s="161" t="s">
        <v>105</v>
      </c>
      <c r="B2" s="97" t="s">
        <v>73</v>
      </c>
      <c r="C2" s="175">
        <f>SIG_FIT!G2</f>
        <v>3000</v>
      </c>
      <c r="D2" s="169">
        <f>SIG_FIT!H2</f>
        <v>3288.9161038156872</v>
      </c>
      <c r="E2" s="173">
        <f t="shared" ref="E2:E9" si="0">ABS(D2-C2)</f>
        <v>288.91610381568717</v>
      </c>
      <c r="F2" s="170">
        <f>SIG_FIT!M2</f>
        <v>3179.6687790855281</v>
      </c>
      <c r="G2" s="170">
        <f>SIG_FIT!N2</f>
        <v>3389.7910640901541</v>
      </c>
      <c r="H2" s="170">
        <f t="shared" ref="H2:H9" si="1">F2-C2</f>
        <v>179.66877908552806</v>
      </c>
      <c r="I2" s="170">
        <f t="shared" ref="I2:I9" si="2">G2-C2</f>
        <v>389.79106409015412</v>
      </c>
      <c r="J2" s="173">
        <f t="shared" ref="J2:J9" si="3">MAX(ABS(H2),ABS(I2))</f>
        <v>389.79106409015412</v>
      </c>
      <c r="K2" s="170">
        <f>SIG_FIT!Q2</f>
        <v>2285.4703088987044</v>
      </c>
      <c r="L2" s="170">
        <f>SIG_FIT!R2</f>
        <v>2516.9476627651939</v>
      </c>
      <c r="M2" s="170">
        <f>SIG_FIT!Q2-SummaryQuantgFOBT!C2</f>
        <v>-714.52969110129561</v>
      </c>
      <c r="N2" s="170">
        <f>SIG_FIT!R2-SummaryQuantgFOBT!C2</f>
        <v>-483.05233723480615</v>
      </c>
      <c r="O2" s="173">
        <f t="shared" ref="O2:O9" si="4">MAX(ABS(M2),ABS(N2))</f>
        <v>714.52969110129561</v>
      </c>
      <c r="P2" s="202" t="str">
        <f t="shared" ref="P2:P9" si="5">IF(OR(E2&lt;J2,E2&lt;O2),"YES","NO")</f>
        <v>YES</v>
      </c>
      <c r="S2" s="160"/>
      <c r="T2" s="160"/>
    </row>
    <row r="3" spans="1:20" x14ac:dyDescent="0.3">
      <c r="A3" s="162"/>
      <c r="B3" s="131" t="s">
        <v>74</v>
      </c>
      <c r="C3" s="176">
        <f>SIG_FIT!G3</f>
        <v>22500</v>
      </c>
      <c r="D3" s="171">
        <f>SIG_FIT!H3</f>
        <v>22801.176541773053</v>
      </c>
      <c r="E3" s="174">
        <f t="shared" si="0"/>
        <v>301.17654177305303</v>
      </c>
      <c r="F3" s="172">
        <f>SIG_FIT!M3</f>
        <v>22190.804664698542</v>
      </c>
      <c r="G3" s="172">
        <f>SIG_FIT!N3</f>
        <v>22733.993182715752</v>
      </c>
      <c r="H3" s="172">
        <f t="shared" si="1"/>
        <v>-309.19533530145782</v>
      </c>
      <c r="I3" s="172">
        <f t="shared" si="2"/>
        <v>233.99318271575248</v>
      </c>
      <c r="J3" s="174">
        <f t="shared" si="3"/>
        <v>309.19533530145782</v>
      </c>
      <c r="K3" s="172">
        <f>SIG_FIT!Q3</f>
        <v>21311.673262686221</v>
      </c>
      <c r="L3" s="172">
        <f>SIG_FIT!R3</f>
        <v>21923.253969071495</v>
      </c>
      <c r="M3" s="172">
        <f>SIG_FIT!Q3-SummaryQuantgFOBT!C3</f>
        <v>-1188.3267373137787</v>
      </c>
      <c r="N3" s="172">
        <f>SIG_FIT!R3-SummaryQuantgFOBT!C3</f>
        <v>-576.74603092850521</v>
      </c>
      <c r="O3" s="174">
        <f t="shared" si="4"/>
        <v>1188.3267373137787</v>
      </c>
      <c r="P3" s="204" t="str">
        <f t="shared" si="5"/>
        <v>YES</v>
      </c>
      <c r="S3" s="160"/>
      <c r="T3" s="160"/>
    </row>
    <row r="4" spans="1:20" x14ac:dyDescent="0.3">
      <c r="A4" s="201" t="s">
        <v>109</v>
      </c>
      <c r="B4" s="107" t="s">
        <v>73</v>
      </c>
      <c r="C4" s="197">
        <f>SIG_FIT!G4</f>
        <v>1200</v>
      </c>
      <c r="D4" s="198">
        <f>SIG_FIT!H4</f>
        <v>1022.2955574512202</v>
      </c>
      <c r="E4" s="199">
        <f t="shared" ref="E4:E5" si="6">ABS(D4-C4)</f>
        <v>177.70444254877975</v>
      </c>
      <c r="F4" s="200">
        <f>SIG_FIT!M4</f>
        <v>1099.6490307162578</v>
      </c>
      <c r="G4" s="200">
        <f>SIG_FIT!N4</f>
        <v>1203.2060659894685</v>
      </c>
      <c r="H4" s="200">
        <f t="shared" ref="H4:H5" si="7">F4-C4</f>
        <v>-100.35096928374219</v>
      </c>
      <c r="I4" s="200">
        <f t="shared" ref="I4:I5" si="8">G4-C4</f>
        <v>3.2060659894684704</v>
      </c>
      <c r="J4" s="199">
        <f t="shared" ref="J4:J5" si="9">MAX(ABS(H4),ABS(I4))</f>
        <v>100.35096928374219</v>
      </c>
      <c r="K4" s="200">
        <f>SIG_FIT!Q4</f>
        <v>975.29377861481657</v>
      </c>
      <c r="L4" s="200">
        <f>SIG_FIT!R4</f>
        <v>1193.8121468536644</v>
      </c>
      <c r="M4" s="200">
        <f>SIG_FIT!Q4-SummaryQuantgFOBT!C4</f>
        <v>-224.70622138518343</v>
      </c>
      <c r="N4" s="200">
        <f>SIG_FIT!R4-SummaryQuantgFOBT!C4</f>
        <v>-6.1878531463355557</v>
      </c>
      <c r="O4" s="199">
        <f t="shared" ref="O4:O5" si="10">MAX(ABS(M4),ABS(N4))</f>
        <v>224.70622138518343</v>
      </c>
      <c r="P4" s="113" t="str">
        <f t="shared" ref="P4:P5" si="11">IF(OR(E4&lt;J4,E4&lt;O4),"YES","NO")</f>
        <v>YES</v>
      </c>
      <c r="S4" s="160"/>
      <c r="T4" s="160"/>
    </row>
    <row r="5" spans="1:20" x14ac:dyDescent="0.3">
      <c r="A5" s="196"/>
      <c r="B5" s="99" t="s">
        <v>74</v>
      </c>
      <c r="C5" s="197">
        <f>SIG_FIT!G5</f>
        <v>6000</v>
      </c>
      <c r="D5" s="198">
        <f>SIG_FIT!H5</f>
        <v>6161.1809756954926</v>
      </c>
      <c r="E5" s="199">
        <f t="shared" si="6"/>
        <v>161.18097569549263</v>
      </c>
      <c r="F5" s="200">
        <f>SIG_FIT!M5</f>
        <v>6064.3066948649139</v>
      </c>
      <c r="G5" s="200">
        <f>SIG_FIT!N5</f>
        <v>6286.7481775550041</v>
      </c>
      <c r="H5" s="200">
        <f t="shared" si="7"/>
        <v>64.306694864913879</v>
      </c>
      <c r="I5" s="200">
        <f t="shared" si="8"/>
        <v>286.74817755500408</v>
      </c>
      <c r="J5" s="199">
        <f t="shared" si="9"/>
        <v>286.74817755500408</v>
      </c>
      <c r="K5" s="200">
        <f>SIG_FIT!Q5</f>
        <v>5207.1046300087719</v>
      </c>
      <c r="L5" s="200">
        <f>SIG_FIT!R5</f>
        <v>5641.7369311291668</v>
      </c>
      <c r="M5" s="200">
        <f>SIG_FIT!Q5-SummaryQuantgFOBT!C5</f>
        <v>-792.89536999122811</v>
      </c>
      <c r="N5" s="200">
        <f>SIG_FIT!R5-SummaryQuantgFOBT!C5</f>
        <v>-358.26306887083319</v>
      </c>
      <c r="O5" s="199">
        <f t="shared" si="10"/>
        <v>792.89536999122811</v>
      </c>
      <c r="P5" s="105" t="str">
        <f t="shared" si="11"/>
        <v>YES</v>
      </c>
      <c r="S5" s="160"/>
      <c r="T5" s="160"/>
    </row>
    <row r="6" spans="1:20" x14ac:dyDescent="0.3">
      <c r="A6" s="106" t="s">
        <v>108</v>
      </c>
      <c r="B6" s="107" t="s">
        <v>73</v>
      </c>
      <c r="C6" s="125">
        <f>SIG_FIT!G6</f>
        <v>600</v>
      </c>
      <c r="D6" s="109">
        <f>SIG_FIT!H6</f>
        <v>561.67192831962939</v>
      </c>
      <c r="E6" s="110">
        <f t="shared" si="0"/>
        <v>38.328071680370613</v>
      </c>
      <c r="F6" s="111">
        <f>SIG_FIT!M6</f>
        <v>504.40666506233651</v>
      </c>
      <c r="G6" s="111">
        <f>SIG_FIT!N6</f>
        <v>629.29350040763836</v>
      </c>
      <c r="H6" s="109">
        <f t="shared" si="1"/>
        <v>-95.593334937663485</v>
      </c>
      <c r="I6" s="109">
        <f t="shared" si="2"/>
        <v>29.293500407638362</v>
      </c>
      <c r="J6" s="110">
        <f t="shared" si="3"/>
        <v>95.593334937663485</v>
      </c>
      <c r="K6" s="111">
        <f>SIG_FIT!Q6</f>
        <v>546.54566954709833</v>
      </c>
      <c r="L6" s="111">
        <f>SIG_FIT!R6</f>
        <v>664.45389056406066</v>
      </c>
      <c r="M6" s="112">
        <f>SIG_FIT!Q6-SummaryQuantgFOBT!C6</f>
        <v>-53.454330452901672</v>
      </c>
      <c r="N6" s="112">
        <f>SIG_FIT!R6-SummaryQuantgFOBT!C6</f>
        <v>64.453890564060657</v>
      </c>
      <c r="O6" s="110">
        <f t="shared" si="4"/>
        <v>64.453890564060657</v>
      </c>
      <c r="P6" s="113" t="str">
        <f t="shared" si="5"/>
        <v>YES</v>
      </c>
    </row>
    <row r="7" spans="1:20" x14ac:dyDescent="0.3">
      <c r="A7" s="98"/>
      <c r="B7" s="99" t="s">
        <v>74</v>
      </c>
      <c r="C7" s="100">
        <f>SIG_FIT!G7</f>
        <v>2000</v>
      </c>
      <c r="D7" s="101">
        <f>SIG_FIT!H7</f>
        <v>1923.9012625663179</v>
      </c>
      <c r="E7" s="102">
        <f t="shared" si="0"/>
        <v>76.098737433682118</v>
      </c>
      <c r="F7" s="103">
        <f>SIG_FIT!M7</f>
        <v>1856.5686433980168</v>
      </c>
      <c r="G7" s="103">
        <f>SIG_FIT!N7</f>
        <v>2093.5196896197185</v>
      </c>
      <c r="H7" s="101">
        <f t="shared" si="1"/>
        <v>-143.43135660198323</v>
      </c>
      <c r="I7" s="101">
        <f t="shared" si="2"/>
        <v>93.51968961971852</v>
      </c>
      <c r="J7" s="102">
        <f t="shared" si="3"/>
        <v>143.43135660198323</v>
      </c>
      <c r="K7" s="103">
        <f>SIG_FIT!Q7</f>
        <v>1822.2666999979162</v>
      </c>
      <c r="L7" s="103">
        <f>SIG_FIT!R7</f>
        <v>2036.0377940059163</v>
      </c>
      <c r="M7" s="104">
        <f>SIG_FIT!Q7-SummaryQuantgFOBT!C7</f>
        <v>-177.73330000208375</v>
      </c>
      <c r="N7" s="104">
        <f>SIG_FIT!R7-SummaryQuantgFOBT!C7</f>
        <v>36.037794005916339</v>
      </c>
      <c r="O7" s="102">
        <f t="shared" si="4"/>
        <v>177.73330000208375</v>
      </c>
      <c r="P7" s="105" t="str">
        <f t="shared" si="5"/>
        <v>YES</v>
      </c>
    </row>
    <row r="8" spans="1:20" x14ac:dyDescent="0.3">
      <c r="A8" s="106" t="s">
        <v>11</v>
      </c>
      <c r="B8" s="107" t="s">
        <v>73</v>
      </c>
      <c r="C8" s="108">
        <f>SIG_FIT!G8</f>
        <v>800</v>
      </c>
      <c r="D8" s="109">
        <f>SIG_FIT!H8</f>
        <v>807.10303383765518</v>
      </c>
      <c r="E8" s="110">
        <f t="shared" si="0"/>
        <v>7.1030338376551754</v>
      </c>
      <c r="F8" s="111">
        <f>SIG_FIT!M8</f>
        <v>461.03020832603261</v>
      </c>
      <c r="G8" s="111">
        <f>SIG_FIT!N8</f>
        <v>1008.0509167187373</v>
      </c>
      <c r="H8" s="109">
        <f t="shared" si="1"/>
        <v>-338.96979167396739</v>
      </c>
      <c r="I8" s="109">
        <f t="shared" si="2"/>
        <v>208.05091671873731</v>
      </c>
      <c r="J8" s="110">
        <f t="shared" si="3"/>
        <v>338.96979167396739</v>
      </c>
      <c r="K8" s="111">
        <f>SIG_FIT!Q8</f>
        <v>827.48962088237192</v>
      </c>
      <c r="L8" s="111">
        <f>SIG_FIT!R8</f>
        <v>1177.9002786491819</v>
      </c>
      <c r="M8" s="112">
        <f>SIG_FIT!Q8-SummaryQuantgFOBT!C8</f>
        <v>27.489620882371923</v>
      </c>
      <c r="N8" s="112">
        <f>SIG_FIT!R8-SummaryQuantgFOBT!C8</f>
        <v>377.90027864918193</v>
      </c>
      <c r="O8" s="110">
        <f t="shared" si="4"/>
        <v>377.90027864918193</v>
      </c>
      <c r="P8" s="113" t="str">
        <f t="shared" si="5"/>
        <v>YES</v>
      </c>
    </row>
    <row r="9" spans="1:20" x14ac:dyDescent="0.3">
      <c r="A9" s="98"/>
      <c r="B9" s="99" t="s">
        <v>74</v>
      </c>
      <c r="C9" s="114">
        <f>SIG_FIT!G9</f>
        <v>2000</v>
      </c>
      <c r="D9" s="101">
        <f>SIG_FIT!H9</f>
        <v>1941.0284484140727</v>
      </c>
      <c r="E9" s="102">
        <f t="shared" si="0"/>
        <v>58.971551585927273</v>
      </c>
      <c r="F9" s="103">
        <f>SIG_FIT!M9</f>
        <v>1585.7680694772309</v>
      </c>
      <c r="G9" s="103">
        <f>SIG_FIT!N9</f>
        <v>2469.9570932799334</v>
      </c>
      <c r="H9" s="101">
        <f t="shared" si="1"/>
        <v>-414.23193052276906</v>
      </c>
      <c r="I9" s="101">
        <f t="shared" si="2"/>
        <v>469.95709327993336</v>
      </c>
      <c r="J9" s="102">
        <f t="shared" si="3"/>
        <v>469.95709327993336</v>
      </c>
      <c r="K9" s="103">
        <f>SIG_FIT!Q9</f>
        <v>2060.6278983597758</v>
      </c>
      <c r="L9" s="103">
        <f>SIG_FIT!R9</f>
        <v>2624.0541248030336</v>
      </c>
      <c r="M9" s="104">
        <f>SIG_FIT!Q9-SummaryQuantgFOBT!C9</f>
        <v>60.627898359775827</v>
      </c>
      <c r="N9" s="104">
        <f>SIG_FIT!R9-SummaryQuantgFOBT!C9</f>
        <v>624.05412480303357</v>
      </c>
      <c r="O9" s="102">
        <f t="shared" si="4"/>
        <v>624.05412480303357</v>
      </c>
      <c r="P9" s="105" t="str">
        <f t="shared" si="5"/>
        <v>YES</v>
      </c>
    </row>
    <row r="10" spans="1:20" ht="18" customHeight="1" x14ac:dyDescent="0.3">
      <c r="A10" s="115" t="s">
        <v>13</v>
      </c>
      <c r="B10" s="116" t="s">
        <v>82</v>
      </c>
      <c r="C10" s="117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9"/>
    </row>
    <row r="11" spans="1:20" ht="10.199999999999999" customHeight="1" x14ac:dyDescent="0.3">
      <c r="A11" s="120"/>
      <c r="B11" s="121" t="s">
        <v>103</v>
      </c>
      <c r="C11" s="122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4"/>
    </row>
    <row r="12" spans="1:20" x14ac:dyDescent="0.3">
      <c r="A12" s="115" t="s">
        <v>14</v>
      </c>
      <c r="B12" s="107" t="s">
        <v>73</v>
      </c>
      <c r="C12" s="125">
        <f>SIG_FIT!G12</f>
        <v>1500</v>
      </c>
      <c r="D12" s="109">
        <f>SIG_FIT!H12</f>
        <v>1469.2369778841505</v>
      </c>
      <c r="E12" s="110">
        <f>ABS(D12-C12)</f>
        <v>30.763022115849481</v>
      </c>
      <c r="F12" s="111">
        <f>SIG_FIT!M12</f>
        <v>1161.994672010949</v>
      </c>
      <c r="G12" s="111">
        <f>SIG_FIT!N12</f>
        <v>1670.9687163945623</v>
      </c>
      <c r="H12" s="109">
        <f>F12-C12</f>
        <v>-338.00532798905101</v>
      </c>
      <c r="I12" s="109">
        <f>G12-C12</f>
        <v>170.96871639456231</v>
      </c>
      <c r="J12" s="110">
        <f>MAX(ABS(H12),ABS(I12))</f>
        <v>338.00532798905101</v>
      </c>
      <c r="K12" s="111">
        <f>SIG_FIT!Q12</f>
        <v>1536.533948627088</v>
      </c>
      <c r="L12" s="111">
        <f>SIG_FIT!R12</f>
        <v>1913.7140555105691</v>
      </c>
      <c r="M12" s="112">
        <f>SIG_FIT!Q12-SummaryQuantgFOBT!C12</f>
        <v>36.533948627087966</v>
      </c>
      <c r="N12" s="112">
        <f>SIG_FIT!R12-SummaryQuantgFOBT!C12</f>
        <v>413.7140555105691</v>
      </c>
      <c r="O12" s="110">
        <f>MAX(ABS(M12),ABS(N12))</f>
        <v>413.7140555105691</v>
      </c>
      <c r="P12" s="113" t="str">
        <f>IF(OR(E12&lt;J12,E12&lt;O12),"YES","NO")</f>
        <v>YES</v>
      </c>
    </row>
    <row r="13" spans="1:20" x14ac:dyDescent="0.3">
      <c r="A13" s="120"/>
      <c r="B13" s="99" t="s">
        <v>74</v>
      </c>
      <c r="C13" s="100">
        <f>SIG_FIT!G13</f>
        <v>4000</v>
      </c>
      <c r="D13" s="101">
        <f>SIG_FIT!H13</f>
        <v>3859.2616547390353</v>
      </c>
      <c r="E13" s="102">
        <f>ABS(D13-C13)</f>
        <v>140.73834526096471</v>
      </c>
      <c r="F13" s="103">
        <f>SIG_FIT!M13</f>
        <v>3567.655049369439</v>
      </c>
      <c r="G13" s="103">
        <f>SIG_FIT!N13</f>
        <v>4430.0360739075122</v>
      </c>
      <c r="H13" s="101">
        <f>F13-C13</f>
        <v>-432.34495063056102</v>
      </c>
      <c r="I13" s="101">
        <f>G13-C13</f>
        <v>430.03607390751222</v>
      </c>
      <c r="J13" s="102">
        <f>MAX(ABS(H13),ABS(I13))</f>
        <v>432.34495063056102</v>
      </c>
      <c r="K13" s="103">
        <f>SIG_FIT!Q13</f>
        <v>3955.7175009034527</v>
      </c>
      <c r="L13" s="103">
        <f>SIG_FIT!R13</f>
        <v>4586.8043790880447</v>
      </c>
      <c r="M13" s="104">
        <f>SIG_FIT!Q13-SummaryQuantgFOBT!C13</f>
        <v>-44.282499096547326</v>
      </c>
      <c r="N13" s="104">
        <f>SIG_FIT!R13-SummaryQuantgFOBT!C13</f>
        <v>586.8043790880447</v>
      </c>
      <c r="O13" s="102">
        <f>MAX(ABS(M13),ABS(N13))</f>
        <v>586.8043790880447</v>
      </c>
      <c r="P13" s="105" t="str">
        <f>IF(OR(E13&lt;J13,E13&lt;O13),"YES","NO")</f>
        <v>YES</v>
      </c>
    </row>
    <row r="14" spans="1:20" ht="14.4" customHeight="1" x14ac:dyDescent="0.3">
      <c r="A14" s="115" t="s">
        <v>15</v>
      </c>
      <c r="B14" s="116" t="s">
        <v>82</v>
      </c>
      <c r="C14" s="117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9"/>
    </row>
    <row r="15" spans="1:20" ht="13.2" customHeight="1" x14ac:dyDescent="0.3">
      <c r="A15" s="120"/>
      <c r="B15" s="121" t="s">
        <v>103</v>
      </c>
      <c r="C15" s="122"/>
      <c r="D15" s="123"/>
      <c r="E15" s="123"/>
      <c r="F15" s="123"/>
      <c r="G15" s="123"/>
      <c r="H15" s="123"/>
      <c r="I15" s="123"/>
      <c r="J15" s="123"/>
      <c r="K15" s="123"/>
      <c r="L15" s="123"/>
      <c r="M15" s="123"/>
      <c r="N15" s="123"/>
      <c r="O15" s="123"/>
      <c r="P15" s="124"/>
    </row>
    <row r="16" spans="1:20" x14ac:dyDescent="0.3">
      <c r="A16" s="115" t="s">
        <v>16</v>
      </c>
      <c r="B16" s="107" t="s">
        <v>73</v>
      </c>
      <c r="C16" s="125">
        <f>SIG_FIT!G16</f>
        <v>8</v>
      </c>
      <c r="D16" s="109">
        <f>SIG_FIT!H16</f>
        <v>10.269112217241631</v>
      </c>
      <c r="E16" s="110">
        <f t="shared" ref="E16:E27" si="12">ABS(D16-C16)</f>
        <v>2.2691122172416307</v>
      </c>
      <c r="F16" s="111">
        <f>SIG_FIT!M16</f>
        <v>2.9788631799531484</v>
      </c>
      <c r="G16" s="111">
        <f>SIG_FIT!N16</f>
        <v>12.005898437457871</v>
      </c>
      <c r="H16" s="109">
        <f t="shared" ref="H16:H27" si="13">F16-C16</f>
        <v>-5.021136820046852</v>
      </c>
      <c r="I16" s="109">
        <f t="shared" ref="I16:I27" si="14">G16-C16</f>
        <v>4.005898437457871</v>
      </c>
      <c r="J16" s="110">
        <f t="shared" ref="J16:J27" si="15">MAX(ABS(H16),ABS(I16))</f>
        <v>5.021136820046852</v>
      </c>
      <c r="K16" s="111">
        <f>SIG_FIT!Q16</f>
        <v>22.614834506349819</v>
      </c>
      <c r="L16" s="111">
        <f>SIG_FIT!R16</f>
        <v>25.074210586092775</v>
      </c>
      <c r="M16" s="112">
        <f>SIG_FIT!Q16-SummaryQuantgFOBT!C16</f>
        <v>14.614834506349819</v>
      </c>
      <c r="N16" s="112">
        <f>SIG_FIT!R16-SummaryQuantgFOBT!C16</f>
        <v>17.074210586092775</v>
      </c>
      <c r="O16" s="110">
        <f t="shared" ref="O16:O27" si="16">MAX(ABS(M16),ABS(N16))</f>
        <v>17.074210586092775</v>
      </c>
      <c r="P16" s="113" t="str">
        <f t="shared" ref="P16:P27" si="17">IF(OR(E16&lt;J16,E16&lt;O16),"YES","NO")</f>
        <v>YES</v>
      </c>
    </row>
    <row r="17" spans="1:16" x14ac:dyDescent="0.3">
      <c r="A17" s="120"/>
      <c r="B17" s="99" t="s">
        <v>74</v>
      </c>
      <c r="C17" s="100">
        <f>SIG_FIT!G17</f>
        <v>35</v>
      </c>
      <c r="D17" s="101">
        <f>SIG_FIT!H17</f>
        <v>34.797028885625593</v>
      </c>
      <c r="E17" s="102">
        <f t="shared" si="12"/>
        <v>0.20297111437440662</v>
      </c>
      <c r="F17" s="103">
        <f>SIG_FIT!M17</f>
        <v>23.652380065051577</v>
      </c>
      <c r="G17" s="103">
        <f>SIG_FIT!N17</f>
        <v>42.222597096945215</v>
      </c>
      <c r="H17" s="101">
        <f t="shared" si="13"/>
        <v>-11.347619934948423</v>
      </c>
      <c r="I17" s="101">
        <f t="shared" si="14"/>
        <v>7.2225970969452149</v>
      </c>
      <c r="J17" s="102">
        <f t="shared" si="15"/>
        <v>11.347619934948423</v>
      </c>
      <c r="K17" s="103">
        <f>SIG_FIT!Q17</f>
        <v>34.160539938680202</v>
      </c>
      <c r="L17" s="103">
        <f>SIG_FIT!R17</f>
        <v>39.543367450433117</v>
      </c>
      <c r="M17" s="104">
        <f>SIG_FIT!Q17-SummaryQuantgFOBT!C17</f>
        <v>-0.839460061319798</v>
      </c>
      <c r="N17" s="104">
        <f>SIG_FIT!R17-SummaryQuantgFOBT!C17</f>
        <v>4.5433674504331165</v>
      </c>
      <c r="O17" s="102">
        <f t="shared" si="16"/>
        <v>4.5433674504331165</v>
      </c>
      <c r="P17" s="105" t="str">
        <f t="shared" si="17"/>
        <v>YES</v>
      </c>
    </row>
    <row r="18" spans="1:16" x14ac:dyDescent="0.3">
      <c r="A18" s="115" t="s">
        <v>18</v>
      </c>
      <c r="B18" s="107" t="s">
        <v>73</v>
      </c>
      <c r="C18" s="125">
        <f>SIG_FIT!G18</f>
        <v>2</v>
      </c>
      <c r="D18" s="109">
        <f>SIG_FIT!H18</f>
        <v>3.6172917304135099</v>
      </c>
      <c r="E18" s="110">
        <f t="shared" si="12"/>
        <v>1.6172917304135099</v>
      </c>
      <c r="F18" s="111">
        <f>SIG_FIT!M18</f>
        <v>1.199592391304348</v>
      </c>
      <c r="G18" s="111">
        <f>SIG_FIT!N18</f>
        <v>3.6793478260869601</v>
      </c>
      <c r="H18" s="109">
        <f t="shared" si="13"/>
        <v>-0.80040760869565197</v>
      </c>
      <c r="I18" s="109">
        <f t="shared" si="14"/>
        <v>1.6793478260869601</v>
      </c>
      <c r="J18" s="110">
        <f t="shared" si="15"/>
        <v>1.6793478260869601</v>
      </c>
      <c r="K18" s="111">
        <f>SIG_FIT!Q18</f>
        <v>4.3715103814384504</v>
      </c>
      <c r="L18" s="111">
        <f>SIG_FIT!R18</f>
        <v>5.2918706744006458</v>
      </c>
      <c r="M18" s="112">
        <f>SIG_FIT!Q18-SummaryQuantgFOBT!C18</f>
        <v>2.3715103814384504</v>
      </c>
      <c r="N18" s="112">
        <f>SIG_FIT!R18-SummaryQuantgFOBT!C18</f>
        <v>3.2918706744006458</v>
      </c>
      <c r="O18" s="110">
        <f t="shared" si="16"/>
        <v>3.2918706744006458</v>
      </c>
      <c r="P18" s="113" t="str">
        <f t="shared" si="17"/>
        <v>YES</v>
      </c>
    </row>
    <row r="19" spans="1:16" x14ac:dyDescent="0.3">
      <c r="A19" s="120"/>
      <c r="B19" s="99" t="s">
        <v>74</v>
      </c>
      <c r="C19" s="100">
        <f>SIG_FIT!G19</f>
        <v>9</v>
      </c>
      <c r="D19" s="101">
        <f>SIG_FIT!H19</f>
        <v>11.661801539488829</v>
      </c>
      <c r="E19" s="102">
        <f t="shared" si="12"/>
        <v>2.6618015394888292</v>
      </c>
      <c r="F19" s="103">
        <f>SIG_FIT!M19</f>
        <v>6.6778532608695658</v>
      </c>
      <c r="G19" s="103">
        <f>SIG_FIT!N19</f>
        <v>11.991847826086961</v>
      </c>
      <c r="H19" s="101">
        <f t="shared" si="13"/>
        <v>-2.3221467391304342</v>
      </c>
      <c r="I19" s="101">
        <f t="shared" si="14"/>
        <v>2.9918478260869605</v>
      </c>
      <c r="J19" s="102">
        <f t="shared" si="15"/>
        <v>2.9918478260869605</v>
      </c>
      <c r="K19" s="103">
        <f>SIG_FIT!Q19</f>
        <v>8.5715103814384506</v>
      </c>
      <c r="L19" s="103">
        <f>SIG_FIT!R19</f>
        <v>10.583418034802907</v>
      </c>
      <c r="M19" s="104">
        <f>SIG_FIT!Q19-SummaryQuantgFOBT!C19</f>
        <v>-0.42848961856154943</v>
      </c>
      <c r="N19" s="104">
        <f>SIG_FIT!R19-SummaryQuantgFOBT!C19</f>
        <v>1.5834180348029072</v>
      </c>
      <c r="O19" s="102">
        <f t="shared" si="16"/>
        <v>1.5834180348029072</v>
      </c>
      <c r="P19" s="105" t="str">
        <f t="shared" si="17"/>
        <v>YES</v>
      </c>
    </row>
    <row r="20" spans="1:16" x14ac:dyDescent="0.3">
      <c r="A20" s="115" t="s">
        <v>19</v>
      </c>
      <c r="B20" s="107" t="s">
        <v>73</v>
      </c>
      <c r="C20" s="125">
        <f>SIG_FIT!G20</f>
        <v>110</v>
      </c>
      <c r="D20" s="109">
        <f>SIG_FIT!H20</f>
        <v>100.45519150640609</v>
      </c>
      <c r="E20" s="110">
        <f t="shared" si="12"/>
        <v>9.544808493593905</v>
      </c>
      <c r="F20" s="111">
        <f>SIG_FIT!M20</f>
        <v>43.450375108499898</v>
      </c>
      <c r="G20" s="111">
        <f>SIG_FIT!N20</f>
        <v>106.31890223020432</v>
      </c>
      <c r="H20" s="109">
        <f t="shared" si="13"/>
        <v>-66.549624891500102</v>
      </c>
      <c r="I20" s="109">
        <f t="shared" si="14"/>
        <v>-3.6810977697956844</v>
      </c>
      <c r="J20" s="110">
        <f t="shared" si="15"/>
        <v>66.549624891500102</v>
      </c>
      <c r="K20" s="111">
        <f>SIG_FIT!Q20</f>
        <v>317.84987144645459</v>
      </c>
      <c r="L20" s="111">
        <f>SIG_FIT!R20</f>
        <v>370.82046346704698</v>
      </c>
      <c r="M20" s="112">
        <f>SIG_FIT!Q20-SummaryQuantgFOBT!C20</f>
        <v>207.84987144645459</v>
      </c>
      <c r="N20" s="112">
        <f>SIG_FIT!R20-SummaryQuantgFOBT!C20</f>
        <v>260.82046346704698</v>
      </c>
      <c r="O20" s="110">
        <f t="shared" si="16"/>
        <v>260.82046346704698</v>
      </c>
      <c r="P20" s="113" t="str">
        <f t="shared" si="17"/>
        <v>YES</v>
      </c>
    </row>
    <row r="21" spans="1:16" x14ac:dyDescent="0.3">
      <c r="A21" s="120"/>
      <c r="B21" s="99" t="s">
        <v>74</v>
      </c>
      <c r="C21" s="100">
        <f>SIG_FIT!G21</f>
        <v>525</v>
      </c>
      <c r="D21" s="101">
        <f>SIG_FIT!H21</f>
        <v>419.18833511727814</v>
      </c>
      <c r="E21" s="102">
        <f t="shared" si="12"/>
        <v>105.81166488272186</v>
      </c>
      <c r="F21" s="103">
        <f>SIG_FIT!M21</f>
        <v>335.47292550339193</v>
      </c>
      <c r="G21" s="103">
        <f>SIG_FIT!N21</f>
        <v>462.54553395839093</v>
      </c>
      <c r="H21" s="101">
        <f t="shared" si="13"/>
        <v>-189.52707449660807</v>
      </c>
      <c r="I21" s="101">
        <f t="shared" si="14"/>
        <v>-62.454466041609066</v>
      </c>
      <c r="J21" s="102">
        <f t="shared" si="15"/>
        <v>189.52707449660807</v>
      </c>
      <c r="K21" s="103">
        <f>SIG_FIT!Q21</f>
        <v>449.88100280560388</v>
      </c>
      <c r="L21" s="103">
        <f>SIG_FIT!R21</f>
        <v>559.35971700630034</v>
      </c>
      <c r="M21" s="104">
        <f>SIG_FIT!Q21-SummaryQuantgFOBT!C21</f>
        <v>-75.118997194396115</v>
      </c>
      <c r="N21" s="104">
        <f>SIG_FIT!R21-SummaryQuantgFOBT!C21</f>
        <v>34.359717006300343</v>
      </c>
      <c r="O21" s="102">
        <f t="shared" si="16"/>
        <v>75.118997194396115</v>
      </c>
      <c r="P21" s="105" t="str">
        <f t="shared" si="17"/>
        <v>YES</v>
      </c>
    </row>
    <row r="22" spans="1:16" x14ac:dyDescent="0.3">
      <c r="A22" s="115" t="s">
        <v>20</v>
      </c>
      <c r="B22" s="107" t="s">
        <v>73</v>
      </c>
      <c r="C22" s="125">
        <f>SIG_FIT!G22</f>
        <v>175</v>
      </c>
      <c r="D22" s="109">
        <f>SIG_FIT!H22</f>
        <v>185.98975767878136</v>
      </c>
      <c r="E22" s="110">
        <f t="shared" si="12"/>
        <v>10.989757678781359</v>
      </c>
      <c r="F22" s="111">
        <f>SIG_FIT!M22</f>
        <v>121.85556452664254</v>
      </c>
      <c r="G22" s="111">
        <f>SIG_FIT!N22</f>
        <v>216.34270018233897</v>
      </c>
      <c r="H22" s="109">
        <f t="shared" si="13"/>
        <v>-53.144435473357461</v>
      </c>
      <c r="I22" s="109">
        <f t="shared" si="14"/>
        <v>41.342700182338973</v>
      </c>
      <c r="J22" s="110">
        <f t="shared" si="15"/>
        <v>53.144435473357461</v>
      </c>
      <c r="K22" s="111">
        <f>SIG_FIT!Q22</f>
        <v>156.57860571774242</v>
      </c>
      <c r="L22" s="111">
        <f>SIG_FIT!R22</f>
        <v>199.57462672512062</v>
      </c>
      <c r="M22" s="112">
        <f>SIG_FIT!Q22-SummaryQuantgFOBT!C22</f>
        <v>-18.42139428225758</v>
      </c>
      <c r="N22" s="112">
        <f>SIG_FIT!R22-SummaryQuantgFOBT!C22</f>
        <v>24.574626725120623</v>
      </c>
      <c r="O22" s="110">
        <f t="shared" si="16"/>
        <v>24.574626725120623</v>
      </c>
      <c r="P22" s="113" t="str">
        <f t="shared" si="17"/>
        <v>YES</v>
      </c>
    </row>
    <row r="23" spans="1:16" x14ac:dyDescent="0.3">
      <c r="A23" s="120"/>
      <c r="B23" s="99" t="s">
        <v>74</v>
      </c>
      <c r="C23" s="100">
        <f>SIG_FIT!G23</f>
        <v>350</v>
      </c>
      <c r="D23" s="101">
        <f>SIG_FIT!H23</f>
        <v>348.61834894020751</v>
      </c>
      <c r="E23" s="102">
        <f t="shared" si="12"/>
        <v>1.3816510597924889</v>
      </c>
      <c r="F23" s="103">
        <f>SIG_FIT!M23</f>
        <v>248.59001722357729</v>
      </c>
      <c r="G23" s="103">
        <f>SIG_FIT!N23</f>
        <v>381.14748612626175</v>
      </c>
      <c r="H23" s="101">
        <f t="shared" si="13"/>
        <v>-101.40998277642271</v>
      </c>
      <c r="I23" s="101">
        <f t="shared" si="14"/>
        <v>31.147486126261754</v>
      </c>
      <c r="J23" s="102">
        <f t="shared" si="15"/>
        <v>101.40998277642271</v>
      </c>
      <c r="K23" s="103">
        <f>SIG_FIT!Q23</f>
        <v>267.34833648570498</v>
      </c>
      <c r="L23" s="103">
        <f>SIG_FIT!R23</f>
        <v>327.44904418480587</v>
      </c>
      <c r="M23" s="104">
        <f>SIG_FIT!Q23-SummaryQuantgFOBT!C23</f>
        <v>-82.651663514295024</v>
      </c>
      <c r="N23" s="104">
        <f>SIG_FIT!R23-SummaryQuantgFOBT!C23</f>
        <v>-22.550955815194129</v>
      </c>
      <c r="O23" s="102">
        <f t="shared" si="16"/>
        <v>82.651663514295024</v>
      </c>
      <c r="P23" s="105" t="str">
        <f t="shared" si="17"/>
        <v>YES</v>
      </c>
    </row>
    <row r="24" spans="1:16" x14ac:dyDescent="0.3">
      <c r="A24" s="115" t="s">
        <v>22</v>
      </c>
      <c r="B24" s="107" t="s">
        <v>73</v>
      </c>
      <c r="C24" s="125">
        <f>SIG_FIT!G24</f>
        <v>0.45</v>
      </c>
      <c r="D24" s="112">
        <f>SIG_FIT!H24</f>
        <v>0.46675387906394888</v>
      </c>
      <c r="E24" s="126">
        <f t="shared" si="12"/>
        <v>1.6753879063948873E-2</v>
      </c>
      <c r="F24" s="127">
        <f>SIG_FIT!M24</f>
        <v>0.29321706870725661</v>
      </c>
      <c r="G24" s="127">
        <f>SIG_FIT!N24</f>
        <v>0.70027120010602451</v>
      </c>
      <c r="H24" s="112">
        <f t="shared" si="13"/>
        <v>-0.1567829312927434</v>
      </c>
      <c r="I24" s="112">
        <f t="shared" si="14"/>
        <v>0.25027120010602449</v>
      </c>
      <c r="J24" s="126">
        <f t="shared" si="15"/>
        <v>0.25027120010602449</v>
      </c>
      <c r="K24" s="127">
        <f>SIG_FIT!Q24</f>
        <v>0.34701648351648406</v>
      </c>
      <c r="L24" s="127">
        <f>SIG_FIT!R24</f>
        <v>0.49396153846153862</v>
      </c>
      <c r="M24" s="112">
        <f>SIG_FIT!Q24-SummaryQuantgFOBT!C24</f>
        <v>-0.10298351648351595</v>
      </c>
      <c r="N24" s="112">
        <f>SIG_FIT!R24-SummaryQuantgFOBT!C24</f>
        <v>4.3961538461538607E-2</v>
      </c>
      <c r="O24" s="126">
        <f t="shared" si="16"/>
        <v>0.10298351648351595</v>
      </c>
      <c r="P24" s="113" t="str">
        <f t="shared" si="17"/>
        <v>YES</v>
      </c>
    </row>
    <row r="25" spans="1:16" x14ac:dyDescent="0.3">
      <c r="A25" s="120"/>
      <c r="B25" s="99" t="s">
        <v>74</v>
      </c>
      <c r="C25" s="100">
        <f>SIG_FIT!G25</f>
        <v>0.97</v>
      </c>
      <c r="D25" s="104">
        <f>SIG_FIT!H25</f>
        <v>0.93134852522805389</v>
      </c>
      <c r="E25" s="128">
        <f t="shared" si="12"/>
        <v>3.8651474771946082E-2</v>
      </c>
      <c r="F25" s="129">
        <f>SIG_FIT!M25</f>
        <v>0.68080432091433407</v>
      </c>
      <c r="G25" s="129">
        <f>SIG_FIT!N25</f>
        <v>1.2648774866210224</v>
      </c>
      <c r="H25" s="104">
        <f t="shared" si="13"/>
        <v>-0.2891956790856659</v>
      </c>
      <c r="I25" s="104">
        <f t="shared" si="14"/>
        <v>0.29487748662102242</v>
      </c>
      <c r="J25" s="128">
        <f t="shared" si="15"/>
        <v>0.29487748662102242</v>
      </c>
      <c r="K25" s="129">
        <f>SIG_FIT!Q25</f>
        <v>0.5813021978021975</v>
      </c>
      <c r="L25" s="129">
        <f>SIG_FIT!R25</f>
        <v>0.78996153846153794</v>
      </c>
      <c r="M25" s="104">
        <f>SIG_FIT!Q25-SummaryQuantgFOBT!C25</f>
        <v>-0.38869780219780248</v>
      </c>
      <c r="N25" s="104">
        <f>SIG_FIT!R25-SummaryQuantgFOBT!C25</f>
        <v>-0.18003846153846204</v>
      </c>
      <c r="O25" s="128">
        <f t="shared" si="16"/>
        <v>0.38869780219780248</v>
      </c>
      <c r="P25" s="105" t="str">
        <f t="shared" si="17"/>
        <v>YES</v>
      </c>
    </row>
    <row r="26" spans="1:16" x14ac:dyDescent="0.3">
      <c r="A26" s="62" t="s">
        <v>21</v>
      </c>
      <c r="B26" s="60" t="s">
        <v>73</v>
      </c>
      <c r="C26" s="85">
        <f>SIG_FIT!G26</f>
        <v>0.6</v>
      </c>
      <c r="D26" s="68">
        <f>SIG_FIT!H26</f>
        <v>0.55097076687786539</v>
      </c>
      <c r="E26" s="81">
        <f t="shared" si="12"/>
        <v>4.9029233122134586E-2</v>
      </c>
      <c r="F26" s="82">
        <f>SIG_FIT!M26</f>
        <v>0.28572684262209613</v>
      </c>
      <c r="G26" s="82">
        <f>SIG_FIT!N26</f>
        <v>0.85430100137893794</v>
      </c>
      <c r="H26" s="68">
        <f t="shared" si="13"/>
        <v>-0.31427315737790384</v>
      </c>
      <c r="I26" s="68">
        <f t="shared" si="14"/>
        <v>0.25430100137893796</v>
      </c>
      <c r="J26" s="81">
        <f t="shared" si="15"/>
        <v>0.31427315737790384</v>
      </c>
      <c r="K26" s="82">
        <f>SIG_FIT!Q26</f>
        <v>0.47779338235294083</v>
      </c>
      <c r="L26" s="82">
        <f>SIG_FIT!R26</f>
        <v>0.7215098039215686</v>
      </c>
      <c r="M26" s="68">
        <f>SIG_FIT!Q26-SummaryQuantgFOBT!C26</f>
        <v>-0.12220661764705915</v>
      </c>
      <c r="N26" s="68">
        <f>SIG_FIT!R26-SummaryQuantgFOBT!C26</f>
        <v>0.12150980392156863</v>
      </c>
      <c r="O26" s="81">
        <f t="shared" si="16"/>
        <v>0.12220661764705915</v>
      </c>
      <c r="P26" s="69" t="str">
        <f t="shared" si="17"/>
        <v>YES</v>
      </c>
    </row>
    <row r="27" spans="1:16" ht="15" thickBot="1" x14ac:dyDescent="0.35">
      <c r="A27" s="63"/>
      <c r="B27" s="70" t="s">
        <v>74</v>
      </c>
      <c r="C27" s="71">
        <f>SIG_FIT!G27</f>
        <v>0.99</v>
      </c>
      <c r="D27" s="72">
        <f>SIG_FIT!H27</f>
        <v>0.94938240294940024</v>
      </c>
      <c r="E27" s="83">
        <f t="shared" si="12"/>
        <v>4.0617597050599752E-2</v>
      </c>
      <c r="F27" s="84">
        <f>SIG_FIT!M27</f>
        <v>0.61492473611260323</v>
      </c>
      <c r="G27" s="84">
        <f>SIG_FIT!N27</f>
        <v>1.3356424189805123</v>
      </c>
      <c r="H27" s="72">
        <f t="shared" si="13"/>
        <v>-0.37507526388739676</v>
      </c>
      <c r="I27" s="72">
        <f t="shared" si="14"/>
        <v>0.34564241898051229</v>
      </c>
      <c r="J27" s="83">
        <f t="shared" si="15"/>
        <v>0.37507526388739676</v>
      </c>
      <c r="K27" s="84">
        <f>SIG_FIT!Q27</f>
        <v>0.71485220588235299</v>
      </c>
      <c r="L27" s="84">
        <f>SIG_FIT!R27</f>
        <v>1.023759803921569</v>
      </c>
      <c r="M27" s="72">
        <f>SIG_FIT!Q27-SummaryQuantgFOBT!C27</f>
        <v>-0.275147794117647</v>
      </c>
      <c r="N27" s="72">
        <f>SIG_FIT!R27-SummaryQuantgFOBT!C27</f>
        <v>3.3759803921568965E-2</v>
      </c>
      <c r="O27" s="83">
        <f t="shared" si="16"/>
        <v>0.275147794117647</v>
      </c>
      <c r="P27" s="73" t="str">
        <f t="shared" si="17"/>
        <v>YES</v>
      </c>
    </row>
    <row r="28" spans="1:16" ht="60.6" customHeight="1" thickBot="1" x14ac:dyDescent="0.35">
      <c r="A28" s="74" t="s">
        <v>93</v>
      </c>
      <c r="B28" s="75" t="s">
        <v>97</v>
      </c>
      <c r="C28" s="75" t="s">
        <v>111</v>
      </c>
      <c r="D28" s="75" t="s">
        <v>99</v>
      </c>
      <c r="E28" s="75" t="s">
        <v>75</v>
      </c>
      <c r="F28" s="86" t="s">
        <v>83</v>
      </c>
      <c r="G28" s="86" t="s">
        <v>84</v>
      </c>
      <c r="H28" s="87" t="s">
        <v>96</v>
      </c>
      <c r="I28" s="87" t="s">
        <v>98</v>
      </c>
      <c r="J28" s="86" t="s">
        <v>85</v>
      </c>
      <c r="K28" s="78" t="s">
        <v>86</v>
      </c>
      <c r="L28" s="78" t="s">
        <v>87</v>
      </c>
      <c r="M28" s="79" t="s">
        <v>96</v>
      </c>
      <c r="N28" s="79" t="s">
        <v>98</v>
      </c>
      <c r="O28" s="78" t="s">
        <v>79</v>
      </c>
      <c r="P28" s="80" t="s">
        <v>102</v>
      </c>
    </row>
    <row r="29" spans="1:16" ht="15" thickTop="1" x14ac:dyDescent="0.3">
      <c r="A29" s="161" t="s">
        <v>105</v>
      </c>
      <c r="B29" s="97" t="s">
        <v>73</v>
      </c>
      <c r="C29" s="175">
        <f>SIG_FIT!G29</f>
        <v>3000</v>
      </c>
      <c r="D29" s="169">
        <f>SIG_FIT!H29</f>
        <v>3020.2513856030318</v>
      </c>
      <c r="E29" s="173">
        <f t="shared" ref="E29:E36" si="18">ABS(D29-C29)</f>
        <v>20.251385603031849</v>
      </c>
      <c r="F29" s="170">
        <f>SIG_FIT!M29</f>
        <v>2599.76230114791</v>
      </c>
      <c r="G29" s="170">
        <f>SIG_FIT!N29</f>
        <v>2820.2124255589811</v>
      </c>
      <c r="H29" s="170">
        <f t="shared" ref="H29:H36" si="19">F29-C29</f>
        <v>-400.23769885209003</v>
      </c>
      <c r="I29" s="170">
        <f t="shared" ref="I29:I36" si="20">G29-C29</f>
        <v>-179.78757444101893</v>
      </c>
      <c r="J29" s="173">
        <f t="shared" ref="J29:J36" si="21">MAX(ABS(H29),ABS(I29))</f>
        <v>400.23769885209003</v>
      </c>
      <c r="K29" s="170">
        <f>SIG_FIT!Q29</f>
        <v>1944.9306816879084</v>
      </c>
      <c r="L29" s="170">
        <f>SIG_FIT!R29</f>
        <v>2323.7188419051181</v>
      </c>
      <c r="M29" s="170">
        <f>SIG_FIT!Q29-SummaryQuantgFOBT!C29</f>
        <v>-1055.0693183120916</v>
      </c>
      <c r="N29" s="170">
        <f>SIG_FIT!R29-SummaryQuantgFOBT!C29</f>
        <v>-676.2811580948819</v>
      </c>
      <c r="O29" s="173">
        <f t="shared" ref="O29:O36" si="22">MAX(ABS(M29),ABS(N29))</f>
        <v>1055.0693183120916</v>
      </c>
      <c r="P29" s="202" t="str">
        <f t="shared" ref="P29:P36" si="23">IF(OR(E29&lt;J29,E29&lt;O29),"YES","NO")</f>
        <v>YES</v>
      </c>
    </row>
    <row r="30" spans="1:16" x14ac:dyDescent="0.3">
      <c r="A30" s="162"/>
      <c r="B30" s="131" t="s">
        <v>74</v>
      </c>
      <c r="C30" s="179">
        <f>SIG_FIT!G30</f>
        <v>22500</v>
      </c>
      <c r="D30" s="178">
        <f>SIG_FIT!H30</f>
        <v>22801.317538416126</v>
      </c>
      <c r="E30" s="180">
        <f t="shared" si="18"/>
        <v>301.3175384161259</v>
      </c>
      <c r="F30" s="177">
        <f>SIG_FIT!M30</f>
        <v>22256.814976061654</v>
      </c>
      <c r="G30" s="177">
        <f>SIG_FIT!N30</f>
        <v>22821.647494347268</v>
      </c>
      <c r="H30" s="177">
        <f t="shared" si="19"/>
        <v>-243.18502393834569</v>
      </c>
      <c r="I30" s="177">
        <f t="shared" si="20"/>
        <v>321.64749434726764</v>
      </c>
      <c r="J30" s="180">
        <f t="shared" si="21"/>
        <v>321.64749434726764</v>
      </c>
      <c r="K30" s="177">
        <f>SIG_FIT!Q30</f>
        <v>21198.25054791191</v>
      </c>
      <c r="L30" s="177">
        <f>SIG_FIT!R30</f>
        <v>22152.42245980641</v>
      </c>
      <c r="M30" s="177">
        <f>SIG_FIT!Q30-SummaryQuantgFOBT!C30</f>
        <v>-1301.74945208809</v>
      </c>
      <c r="N30" s="177">
        <f>SIG_FIT!R30-SummaryQuantgFOBT!C30</f>
        <v>-347.57754019358981</v>
      </c>
      <c r="O30" s="180">
        <f t="shared" si="22"/>
        <v>1301.74945208809</v>
      </c>
      <c r="P30" s="203" t="str">
        <f t="shared" si="23"/>
        <v>YES</v>
      </c>
    </row>
    <row r="31" spans="1:16" x14ac:dyDescent="0.3">
      <c r="A31" s="201" t="s">
        <v>109</v>
      </c>
      <c r="B31" s="107" t="s">
        <v>73</v>
      </c>
      <c r="C31" s="197">
        <f>SIG_FIT!G31</f>
        <v>1200</v>
      </c>
      <c r="D31" s="198">
        <f>SIG_FIT!H31</f>
        <v>1074.1754513943022</v>
      </c>
      <c r="E31" s="199">
        <f t="shared" ref="E31:E32" si="24">ABS(D31-C31)</f>
        <v>125.82454860569783</v>
      </c>
      <c r="F31" s="200">
        <f>SIG_FIT!M31</f>
        <v>1198.5030249213733</v>
      </c>
      <c r="G31" s="200">
        <f>SIG_FIT!N31</f>
        <v>1293.8229960794417</v>
      </c>
      <c r="H31" s="200">
        <f t="shared" ref="H31:H32" si="25">F31-C31</f>
        <v>-1.4969750786267468</v>
      </c>
      <c r="I31" s="200">
        <f t="shared" ref="I31:I32" si="26">G31-C31</f>
        <v>93.822996079441737</v>
      </c>
      <c r="J31" s="199">
        <f t="shared" ref="J31:J32" si="27">MAX(ABS(H31),ABS(I31))</f>
        <v>93.822996079441737</v>
      </c>
      <c r="K31" s="200">
        <f>SIG_FIT!Q31</f>
        <v>972.43253889268647</v>
      </c>
      <c r="L31" s="200">
        <f>SIG_FIT!R31</f>
        <v>1220.2705757598685</v>
      </c>
      <c r="M31" s="200">
        <f>SIG_FIT!Q31-SummaryQuantgFOBT!C31</f>
        <v>-227.56746110731353</v>
      </c>
      <c r="N31" s="200">
        <f>SIG_FIT!R31-SummaryQuantgFOBT!C31</f>
        <v>20.270575759868507</v>
      </c>
      <c r="O31" s="199">
        <f t="shared" ref="O31:O32" si="28">MAX(ABS(M31),ABS(N31))</f>
        <v>227.56746110731353</v>
      </c>
      <c r="P31" s="113" t="str">
        <f t="shared" ref="P31:P32" si="29">IF(OR(E31&lt;J31,E31&lt;O31),"YES","NO")</f>
        <v>YES</v>
      </c>
    </row>
    <row r="32" spans="1:16" x14ac:dyDescent="0.3">
      <c r="A32" s="196"/>
      <c r="B32" s="99" t="s">
        <v>74</v>
      </c>
      <c r="C32" s="197">
        <f>SIG_FIT!G32</f>
        <v>6000</v>
      </c>
      <c r="D32" s="198">
        <f>SIG_FIT!H32</f>
        <v>5970.518149087502</v>
      </c>
      <c r="E32" s="199">
        <f t="shared" si="24"/>
        <v>29.481850912497976</v>
      </c>
      <c r="F32" s="200">
        <f>SIG_FIT!M32</f>
        <v>5730.7758957572205</v>
      </c>
      <c r="G32" s="200">
        <f>SIG_FIT!N32</f>
        <v>5934.6263623173572</v>
      </c>
      <c r="H32" s="200">
        <f t="shared" si="25"/>
        <v>-269.2241042427795</v>
      </c>
      <c r="I32" s="200">
        <f t="shared" si="26"/>
        <v>-65.373637682642766</v>
      </c>
      <c r="J32" s="199">
        <f t="shared" si="27"/>
        <v>269.2241042427795</v>
      </c>
      <c r="K32" s="200">
        <f>SIG_FIT!Q32</f>
        <v>5034.4883726513463</v>
      </c>
      <c r="L32" s="200">
        <f>SIG_FIT!R32</f>
        <v>5529.920551994147</v>
      </c>
      <c r="M32" s="200">
        <f>SIG_FIT!Q32-SummaryQuantgFOBT!C32</f>
        <v>-965.51162734865375</v>
      </c>
      <c r="N32" s="200">
        <f>SIG_FIT!R32-SummaryQuantgFOBT!C32</f>
        <v>-470.07944800585301</v>
      </c>
      <c r="O32" s="199">
        <f t="shared" si="28"/>
        <v>965.51162734865375</v>
      </c>
      <c r="P32" s="105" t="str">
        <f t="shared" si="29"/>
        <v>YES</v>
      </c>
    </row>
    <row r="33" spans="1:16" x14ac:dyDescent="0.3">
      <c r="A33" s="106" t="s">
        <v>108</v>
      </c>
      <c r="B33" s="107" t="s">
        <v>73</v>
      </c>
      <c r="C33" s="125">
        <f>SIG_FIT!G33</f>
        <v>600</v>
      </c>
      <c r="D33" s="109">
        <f>SIG_FIT!H33</f>
        <v>591.81583221226754</v>
      </c>
      <c r="E33" s="110">
        <f t="shared" si="18"/>
        <v>8.1841677877324628</v>
      </c>
      <c r="F33" s="111">
        <f>SIG_FIT!M33</f>
        <v>571.85131714437603</v>
      </c>
      <c r="G33" s="111">
        <f>SIG_FIT!N33</f>
        <v>693.02490006656171</v>
      </c>
      <c r="H33" s="109">
        <f t="shared" si="19"/>
        <v>-28.148682855623974</v>
      </c>
      <c r="I33" s="109">
        <f t="shared" si="20"/>
        <v>93.024900066561713</v>
      </c>
      <c r="J33" s="110">
        <f t="shared" si="21"/>
        <v>93.024900066561713</v>
      </c>
      <c r="K33" s="111">
        <f>SIG_FIT!Q33</f>
        <v>540.39905600046086</v>
      </c>
      <c r="L33" s="111">
        <f>SIG_FIT!R33</f>
        <v>733.79110973238494</v>
      </c>
      <c r="M33" s="112">
        <f>SIG_FIT!Q33-SummaryQuantgFOBT!C33</f>
        <v>-59.60094399953914</v>
      </c>
      <c r="N33" s="112">
        <f>SIG_FIT!R33-SummaryQuantgFOBT!C33</f>
        <v>133.79110973238494</v>
      </c>
      <c r="O33" s="110">
        <f t="shared" si="22"/>
        <v>133.79110973238494</v>
      </c>
      <c r="P33" s="113" t="str">
        <f t="shared" si="23"/>
        <v>YES</v>
      </c>
    </row>
    <row r="34" spans="1:16" x14ac:dyDescent="0.3">
      <c r="A34" s="98"/>
      <c r="B34" s="99" t="s">
        <v>74</v>
      </c>
      <c r="C34" s="100">
        <f>SIG_FIT!G34</f>
        <v>2000</v>
      </c>
      <c r="D34" s="101">
        <f>SIG_FIT!H34</f>
        <v>1947.3257543294826</v>
      </c>
      <c r="E34" s="102">
        <f t="shared" si="18"/>
        <v>52.674245670517394</v>
      </c>
      <c r="F34" s="103">
        <f>SIG_FIT!M34</f>
        <v>1910.4423179341586</v>
      </c>
      <c r="G34" s="103">
        <f>SIG_FIT!N34</f>
        <v>2142.5553789611718</v>
      </c>
      <c r="H34" s="101">
        <f t="shared" si="19"/>
        <v>-89.557682065841391</v>
      </c>
      <c r="I34" s="101">
        <f t="shared" si="20"/>
        <v>142.55537896117175</v>
      </c>
      <c r="J34" s="102">
        <f t="shared" si="21"/>
        <v>142.55537896117175</v>
      </c>
      <c r="K34" s="103">
        <f>SIG_FIT!Q34</f>
        <v>1776.8301866682023</v>
      </c>
      <c r="L34" s="103">
        <f>SIG_FIT!R34</f>
        <v>2133.7911097323849</v>
      </c>
      <c r="M34" s="104">
        <f>SIG_FIT!Q34-SummaryQuantgFOBT!C34</f>
        <v>-223.16981333179774</v>
      </c>
      <c r="N34" s="104">
        <f>SIG_FIT!R34-SummaryQuantgFOBT!C34</f>
        <v>133.79110973238494</v>
      </c>
      <c r="O34" s="102">
        <f t="shared" si="22"/>
        <v>223.16981333179774</v>
      </c>
      <c r="P34" s="105" t="str">
        <f t="shared" si="23"/>
        <v>YES</v>
      </c>
    </row>
    <row r="35" spans="1:16" x14ac:dyDescent="0.3">
      <c r="A35" s="106" t="s">
        <v>11</v>
      </c>
      <c r="B35" s="107" t="s">
        <v>73</v>
      </c>
      <c r="C35" s="108">
        <f>SIG_FIT!G35</f>
        <v>800</v>
      </c>
      <c r="D35" s="109">
        <f>SIG_FIT!H35</f>
        <v>848.05218402334424</v>
      </c>
      <c r="E35" s="110">
        <f t="shared" si="18"/>
        <v>48.052184023344239</v>
      </c>
      <c r="F35" s="111">
        <f>SIG_FIT!M35</f>
        <v>620.99198834352603</v>
      </c>
      <c r="G35" s="111">
        <f>SIG_FIT!N35</f>
        <v>1090.5884961663301</v>
      </c>
      <c r="H35" s="109">
        <f t="shared" si="19"/>
        <v>-179.00801165647397</v>
      </c>
      <c r="I35" s="109">
        <f t="shared" si="20"/>
        <v>290.58849616633006</v>
      </c>
      <c r="J35" s="110">
        <f t="shared" si="21"/>
        <v>290.58849616633006</v>
      </c>
      <c r="K35" s="111">
        <f>SIG_FIT!Q35</f>
        <v>665.5</v>
      </c>
      <c r="L35" s="111">
        <f>SIG_FIT!R35</f>
        <v>1506.23125</v>
      </c>
      <c r="M35" s="112">
        <f>SIG_FIT!Q35-SummaryQuantgFOBT!C35</f>
        <v>-134.5</v>
      </c>
      <c r="N35" s="112">
        <f>SIG_FIT!R35-SummaryQuantgFOBT!C35</f>
        <v>706.23125000000005</v>
      </c>
      <c r="O35" s="110">
        <f t="shared" si="22"/>
        <v>706.23125000000005</v>
      </c>
      <c r="P35" s="113" t="str">
        <f t="shared" si="23"/>
        <v>YES</v>
      </c>
    </row>
    <row r="36" spans="1:16" x14ac:dyDescent="0.3">
      <c r="A36" s="98"/>
      <c r="B36" s="99" t="s">
        <v>74</v>
      </c>
      <c r="C36" s="114">
        <f>SIG_FIT!G36</f>
        <v>2000</v>
      </c>
      <c r="D36" s="101">
        <f>SIG_FIT!H36</f>
        <v>1936.9364553882313</v>
      </c>
      <c r="E36" s="102">
        <f t="shared" si="18"/>
        <v>63.063544611768748</v>
      </c>
      <c r="F36" s="103">
        <f>SIG_FIT!M36</f>
        <v>1606.0073218085486</v>
      </c>
      <c r="G36" s="103">
        <f>SIG_FIT!N36</f>
        <v>2370.8868214366498</v>
      </c>
      <c r="H36" s="101">
        <f t="shared" si="19"/>
        <v>-393.99267819145143</v>
      </c>
      <c r="I36" s="101">
        <f t="shared" si="20"/>
        <v>370.88682143664983</v>
      </c>
      <c r="J36" s="102">
        <f t="shared" si="21"/>
        <v>393.99267819145143</v>
      </c>
      <c r="K36" s="103">
        <f>SIG_FIT!Q36</f>
        <v>1573</v>
      </c>
      <c r="L36" s="103">
        <f>SIG_FIT!R36</f>
        <v>2946.2312499999998</v>
      </c>
      <c r="M36" s="104">
        <f>SIG_FIT!Q36-SummaryQuantgFOBT!C36</f>
        <v>-427</v>
      </c>
      <c r="N36" s="104">
        <f>SIG_FIT!R36-SummaryQuantgFOBT!C36</f>
        <v>946.23124999999982</v>
      </c>
      <c r="O36" s="102">
        <f t="shared" si="22"/>
        <v>946.23124999999982</v>
      </c>
      <c r="P36" s="105" t="str">
        <f t="shared" si="23"/>
        <v>YES</v>
      </c>
    </row>
    <row r="37" spans="1:16" ht="18" customHeight="1" x14ac:dyDescent="0.3">
      <c r="A37" s="115" t="s">
        <v>13</v>
      </c>
      <c r="B37" s="116" t="s">
        <v>82</v>
      </c>
      <c r="C37" s="117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9"/>
    </row>
    <row r="38" spans="1:16" ht="13.8" customHeight="1" x14ac:dyDescent="0.3">
      <c r="A38" s="120"/>
      <c r="B38" s="121" t="s">
        <v>103</v>
      </c>
      <c r="C38" s="122"/>
      <c r="D38" s="123"/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4"/>
    </row>
    <row r="39" spans="1:16" x14ac:dyDescent="0.3">
      <c r="A39" s="115" t="s">
        <v>14</v>
      </c>
      <c r="B39" s="107" t="s">
        <v>73</v>
      </c>
      <c r="C39" s="125">
        <f>SIG_FIT!G39</f>
        <v>1500</v>
      </c>
      <c r="D39" s="109">
        <f>SIG_FIT!H39</f>
        <v>1535.0077773310766</v>
      </c>
      <c r="E39" s="110">
        <f>ABS(D39-C39)</f>
        <v>35.007777331076568</v>
      </c>
      <c r="F39" s="111">
        <f>SIG_FIT!M39</f>
        <v>1343.0176746755046</v>
      </c>
      <c r="G39" s="111">
        <f>SIG_FIT!N39</f>
        <v>1813.8024026512012</v>
      </c>
      <c r="H39" s="109">
        <f>F39-C39</f>
        <v>-156.98232532449538</v>
      </c>
      <c r="I39" s="109">
        <f>G39-C39</f>
        <v>313.80240265120119</v>
      </c>
      <c r="J39" s="110">
        <f>MAX(ABS(H39),ABS(I39))</f>
        <v>313.80240265120119</v>
      </c>
      <c r="K39" s="111">
        <f>SIG_FIT!Q39</f>
        <v>1428.9373460245615</v>
      </c>
      <c r="L39" s="111">
        <f>SIG_FIT!R39</f>
        <v>2168.797131646551</v>
      </c>
      <c r="M39" s="112">
        <f>SIG_FIT!Q39-SummaryQuantgFOBT!C39</f>
        <v>-71.062653975438479</v>
      </c>
      <c r="N39" s="112">
        <f>SIG_FIT!R39-SummaryQuantgFOBT!C39</f>
        <v>668.79713164655095</v>
      </c>
      <c r="O39" s="110">
        <f>MAX(ABS(M39),ABS(N39))</f>
        <v>668.79713164655095</v>
      </c>
      <c r="P39" s="113" t="str">
        <f>IF(OR(E39&lt;J39,E39&lt;O39),"YES","NO")</f>
        <v>YES</v>
      </c>
    </row>
    <row r="40" spans="1:16" x14ac:dyDescent="0.3">
      <c r="A40" s="120"/>
      <c r="B40" s="99" t="s">
        <v>74</v>
      </c>
      <c r="C40" s="100">
        <f>SIG_FIT!G40</f>
        <v>4000</v>
      </c>
      <c r="D40" s="101">
        <f>SIG_FIT!H40</f>
        <v>3876.7908133816491</v>
      </c>
      <c r="E40" s="102">
        <f>ABS(D40-C40)</f>
        <v>123.20918661835094</v>
      </c>
      <c r="F40" s="103">
        <f>SIG_FIT!M40</f>
        <v>3608.2758906379468</v>
      </c>
      <c r="G40" s="103">
        <f>SIG_FIT!N40</f>
        <v>4411.8416183374766</v>
      </c>
      <c r="H40" s="101">
        <f>F40-C40</f>
        <v>-391.72410936205324</v>
      </c>
      <c r="I40" s="101">
        <f>G40-C40</f>
        <v>411.84161833747658</v>
      </c>
      <c r="J40" s="102">
        <f>MAX(ABS(H40),ABS(I40))</f>
        <v>411.84161833747658</v>
      </c>
      <c r="K40" s="103">
        <f>SIG_FIT!Q40</f>
        <v>3633.0683905260939</v>
      </c>
      <c r="L40" s="103">
        <f>SIG_FIT!R40</f>
        <v>4892.569306753001</v>
      </c>
      <c r="M40" s="104">
        <f>SIG_FIT!Q40-SummaryQuantgFOBT!C40</f>
        <v>-366.93160947390606</v>
      </c>
      <c r="N40" s="104">
        <f>SIG_FIT!R40-SummaryQuantgFOBT!C40</f>
        <v>892.569306753001</v>
      </c>
      <c r="O40" s="102">
        <f>MAX(ABS(M40),ABS(N40))</f>
        <v>892.569306753001</v>
      </c>
      <c r="P40" s="105" t="str">
        <f>IF(OR(E40&lt;J40,E40&lt;O40),"YES","NO")</f>
        <v>YES</v>
      </c>
    </row>
    <row r="41" spans="1:16" ht="17.399999999999999" customHeight="1" x14ac:dyDescent="0.3">
      <c r="A41" s="115" t="s">
        <v>15</v>
      </c>
      <c r="B41" s="116" t="s">
        <v>82</v>
      </c>
      <c r="C41" s="117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9"/>
    </row>
    <row r="42" spans="1:16" ht="16.8" customHeight="1" x14ac:dyDescent="0.3">
      <c r="A42" s="120"/>
      <c r="B42" s="121" t="s">
        <v>103</v>
      </c>
      <c r="C42" s="122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4"/>
    </row>
    <row r="43" spans="1:16" x14ac:dyDescent="0.3">
      <c r="A43" s="115" t="s">
        <v>16</v>
      </c>
      <c r="B43" s="107" t="s">
        <v>73</v>
      </c>
      <c r="C43" s="125">
        <f>SIG_FIT!G43</f>
        <v>8</v>
      </c>
      <c r="D43" s="109">
        <f>SIG_FIT!H43</f>
        <v>10.634279847380288</v>
      </c>
      <c r="E43" s="110">
        <f t="shared" ref="E43:E54" si="30">ABS(D43-C43)</f>
        <v>2.634279847380288</v>
      </c>
      <c r="F43" s="111">
        <f>SIG_FIT!M43</f>
        <v>3.1613480394445963</v>
      </c>
      <c r="G43" s="111">
        <f>SIG_FIT!N43</f>
        <v>13.259801339672531</v>
      </c>
      <c r="H43" s="109">
        <f t="shared" ref="H43:H54" si="31">F43-C43</f>
        <v>-4.8386519605554037</v>
      </c>
      <c r="I43" s="109">
        <f t="shared" ref="I43:I54" si="32">G43-C43</f>
        <v>5.2598013396725314</v>
      </c>
      <c r="J43" s="110">
        <f t="shared" ref="J43:J54" si="33">MAX(ABS(H43),ABS(I43))</f>
        <v>5.2598013396725314</v>
      </c>
      <c r="K43" s="111">
        <f>SIG_FIT!Q43</f>
        <v>20.290476190476237</v>
      </c>
      <c r="L43" s="111">
        <f>SIG_FIT!R43</f>
        <v>27.360119047619012</v>
      </c>
      <c r="M43" s="112">
        <f>SIG_FIT!Q43-SummaryQuantgFOBT!C43</f>
        <v>12.290476190476237</v>
      </c>
      <c r="N43" s="112">
        <f>SIG_FIT!R43-SummaryQuantgFOBT!C43</f>
        <v>19.360119047619012</v>
      </c>
      <c r="O43" s="110">
        <f t="shared" ref="O43:O54" si="34">MAX(ABS(M43),ABS(N43))</f>
        <v>19.360119047619012</v>
      </c>
      <c r="P43" s="113" t="str">
        <f t="shared" ref="P43:P54" si="35">IF(OR(E43&lt;J43,E43&lt;O43),"YES","NO")</f>
        <v>YES</v>
      </c>
    </row>
    <row r="44" spans="1:16" x14ac:dyDescent="0.3">
      <c r="A44" s="120"/>
      <c r="B44" s="99" t="s">
        <v>74</v>
      </c>
      <c r="C44" s="100">
        <f>SIG_FIT!G44</f>
        <v>35</v>
      </c>
      <c r="D44" s="101">
        <f>SIG_FIT!H44</f>
        <v>37.09126751069789</v>
      </c>
      <c r="E44" s="102">
        <f t="shared" si="30"/>
        <v>2.0912675106978895</v>
      </c>
      <c r="F44" s="103">
        <f>SIG_FIT!M44</f>
        <v>27.287080907059288</v>
      </c>
      <c r="G44" s="103">
        <f>SIG_FIT!N44</f>
        <v>48.522306701083359</v>
      </c>
      <c r="H44" s="101">
        <f t="shared" si="31"/>
        <v>-7.7129190929407123</v>
      </c>
      <c r="I44" s="101">
        <f t="shared" si="32"/>
        <v>13.522306701083359</v>
      </c>
      <c r="J44" s="102">
        <f t="shared" si="33"/>
        <v>13.522306701083359</v>
      </c>
      <c r="K44" s="103">
        <f>SIG_FIT!Q44</f>
        <v>31.540476190476248</v>
      </c>
      <c r="L44" s="103">
        <f>SIG_FIT!R44</f>
        <v>46.645833333333286</v>
      </c>
      <c r="M44" s="104">
        <f>SIG_FIT!Q44-SummaryQuantgFOBT!C44</f>
        <v>-3.4595238095237519</v>
      </c>
      <c r="N44" s="104">
        <f>SIG_FIT!R44-SummaryQuantgFOBT!C44</f>
        <v>11.645833333333286</v>
      </c>
      <c r="O44" s="102">
        <f t="shared" si="34"/>
        <v>11.645833333333286</v>
      </c>
      <c r="P44" s="105" t="str">
        <f t="shared" si="35"/>
        <v>YES</v>
      </c>
    </row>
    <row r="45" spans="1:16" x14ac:dyDescent="0.3">
      <c r="A45" s="115" t="s">
        <v>18</v>
      </c>
      <c r="B45" s="107" t="s">
        <v>73</v>
      </c>
      <c r="C45" s="125">
        <f>SIG_FIT!G45</f>
        <v>2</v>
      </c>
      <c r="D45" s="109">
        <f>SIG_FIT!H45</f>
        <v>3.0386010870361568</v>
      </c>
      <c r="E45" s="110">
        <f t="shared" si="30"/>
        <v>1.0386010870361568</v>
      </c>
      <c r="F45" s="111">
        <f>SIG_FIT!M45</f>
        <v>1.7543859649119975E-2</v>
      </c>
      <c r="G45" s="111">
        <f>SIG_FIT!N45</f>
        <v>2.8634502923976646</v>
      </c>
      <c r="H45" s="109">
        <f t="shared" si="31"/>
        <v>-1.98245614035088</v>
      </c>
      <c r="I45" s="109">
        <f t="shared" si="32"/>
        <v>0.86345029239766458</v>
      </c>
      <c r="J45" s="110">
        <f t="shared" si="33"/>
        <v>1.98245614035088</v>
      </c>
      <c r="K45" s="111">
        <f>SIG_FIT!Q45</f>
        <v>3.9643479439794342</v>
      </c>
      <c r="L45" s="111">
        <f>SIG_FIT!R45</f>
        <v>5.1937467526311778</v>
      </c>
      <c r="M45" s="112">
        <f>SIG_FIT!Q45-SummaryQuantgFOBT!C45</f>
        <v>1.9643479439794342</v>
      </c>
      <c r="N45" s="112">
        <f>SIG_FIT!R45-SummaryQuantgFOBT!C45</f>
        <v>3.1937467526311778</v>
      </c>
      <c r="O45" s="110">
        <f t="shared" si="34"/>
        <v>3.1937467526311778</v>
      </c>
      <c r="P45" s="113" t="str">
        <f t="shared" si="35"/>
        <v>YES</v>
      </c>
    </row>
    <row r="46" spans="1:16" x14ac:dyDescent="0.3">
      <c r="A46" s="120"/>
      <c r="B46" s="99" t="s">
        <v>74</v>
      </c>
      <c r="C46" s="100">
        <f>SIG_FIT!G46</f>
        <v>9</v>
      </c>
      <c r="D46" s="101">
        <f>SIG_FIT!H46</f>
        <v>11.415466602662947</v>
      </c>
      <c r="E46" s="102">
        <f t="shared" si="30"/>
        <v>2.4154666026629474</v>
      </c>
      <c r="F46" s="103">
        <f>SIG_FIT!M46</f>
        <v>5.9122807017543852</v>
      </c>
      <c r="G46" s="103">
        <f>SIG_FIT!N46</f>
        <v>11.807894736842124</v>
      </c>
      <c r="H46" s="101">
        <f t="shared" si="31"/>
        <v>-3.0877192982456148</v>
      </c>
      <c r="I46" s="101">
        <f t="shared" si="32"/>
        <v>2.8078947368421243</v>
      </c>
      <c r="J46" s="102">
        <f t="shared" si="33"/>
        <v>3.0877192982456148</v>
      </c>
      <c r="K46" s="103">
        <f>SIG_FIT!Q46</f>
        <v>8.1827475660892688</v>
      </c>
      <c r="L46" s="103">
        <f>SIG_FIT!R46</f>
        <v>10.921019479903912</v>
      </c>
      <c r="M46" s="104">
        <f>SIG_FIT!Q46-SummaryQuantgFOBT!C46</f>
        <v>-0.81725243391073121</v>
      </c>
      <c r="N46" s="104">
        <f>SIG_FIT!R46-SummaryQuantgFOBT!C46</f>
        <v>1.9210194799039115</v>
      </c>
      <c r="O46" s="102">
        <f t="shared" si="34"/>
        <v>1.9210194799039115</v>
      </c>
      <c r="P46" s="105" t="str">
        <f t="shared" si="35"/>
        <v>YES</v>
      </c>
    </row>
    <row r="47" spans="1:16" x14ac:dyDescent="0.3">
      <c r="A47" s="115" t="s">
        <v>19</v>
      </c>
      <c r="B47" s="107" t="s">
        <v>73</v>
      </c>
      <c r="C47" s="125">
        <f>SIG_FIT!G47</f>
        <v>110</v>
      </c>
      <c r="D47" s="109">
        <f>SIG_FIT!H47</f>
        <v>135.55966747449412</v>
      </c>
      <c r="E47" s="110">
        <f t="shared" si="30"/>
        <v>25.55966747449412</v>
      </c>
      <c r="F47" s="111">
        <f>SIG_FIT!M47</f>
        <v>111.24110728911877</v>
      </c>
      <c r="G47" s="111">
        <f>SIG_FIT!N47</f>
        <v>195.8786294751155</v>
      </c>
      <c r="H47" s="109">
        <f t="shared" si="31"/>
        <v>1.2411072891187729</v>
      </c>
      <c r="I47" s="109">
        <f t="shared" si="32"/>
        <v>85.878629475115503</v>
      </c>
      <c r="J47" s="110">
        <f t="shared" si="33"/>
        <v>85.878629475115503</v>
      </c>
      <c r="K47" s="111">
        <f>SIG_FIT!Q47</f>
        <v>322.0045448273749</v>
      </c>
      <c r="L47" s="111">
        <f>SIG_FIT!R47</f>
        <v>405.79573214977233</v>
      </c>
      <c r="M47" s="112">
        <f>SIG_FIT!Q47-SummaryQuantgFOBT!C47</f>
        <v>212.0045448273749</v>
      </c>
      <c r="N47" s="112">
        <f>SIG_FIT!R47-SummaryQuantgFOBT!C47</f>
        <v>295.79573214977233</v>
      </c>
      <c r="O47" s="110">
        <f t="shared" si="34"/>
        <v>295.79573214977233</v>
      </c>
      <c r="P47" s="113" t="str">
        <f t="shared" si="35"/>
        <v>YES</v>
      </c>
    </row>
    <row r="48" spans="1:16" x14ac:dyDescent="0.3">
      <c r="A48" s="130"/>
      <c r="B48" s="131" t="s">
        <v>74</v>
      </c>
      <c r="C48" s="132">
        <f>SIG_FIT!G48</f>
        <v>525</v>
      </c>
      <c r="D48" s="133">
        <f>SIG_FIT!H48</f>
        <v>543.5147021422332</v>
      </c>
      <c r="E48" s="134">
        <f t="shared" si="30"/>
        <v>18.514702142233205</v>
      </c>
      <c r="F48" s="135">
        <f>SIG_FIT!M48</f>
        <v>594.71141708733296</v>
      </c>
      <c r="G48" s="135">
        <f>SIG_FIT!N48</f>
        <v>785.64472722032906</v>
      </c>
      <c r="H48" s="133">
        <f t="shared" si="31"/>
        <v>69.711417087332961</v>
      </c>
      <c r="I48" s="133">
        <f t="shared" si="32"/>
        <v>260.64472722032906</v>
      </c>
      <c r="J48" s="134">
        <f t="shared" si="33"/>
        <v>260.64472722032906</v>
      </c>
      <c r="K48" s="135">
        <f>SIG_FIT!Q48</f>
        <v>472.73286568794447</v>
      </c>
      <c r="L48" s="135">
        <f>SIG_FIT!R48</f>
        <v>664.59631960196066</v>
      </c>
      <c r="M48" s="136">
        <f>SIG_FIT!Q48-SummaryQuantgFOBT!C48</f>
        <v>-52.267134312055532</v>
      </c>
      <c r="N48" s="136">
        <f>SIG_FIT!R48-SummaryQuantgFOBT!C48</f>
        <v>139.59631960196066</v>
      </c>
      <c r="O48" s="134">
        <f t="shared" si="34"/>
        <v>139.59631960196066</v>
      </c>
      <c r="P48" s="137" t="str">
        <f t="shared" si="35"/>
        <v>YES</v>
      </c>
    </row>
    <row r="49" spans="1:16" x14ac:dyDescent="0.3">
      <c r="A49" s="138" t="s">
        <v>20</v>
      </c>
      <c r="B49" s="139" t="s">
        <v>73</v>
      </c>
      <c r="C49" s="140">
        <f>SIG_FIT!G49</f>
        <v>175</v>
      </c>
      <c r="D49" s="141">
        <f>SIG_FIT!H49</f>
        <v>190.87704097465837</v>
      </c>
      <c r="E49" s="142">
        <f t="shared" si="30"/>
        <v>15.877040974658371</v>
      </c>
      <c r="F49" s="143">
        <f>SIG_FIT!M49</f>
        <v>114.66030130266878</v>
      </c>
      <c r="G49" s="143">
        <f>SIG_FIT!N49</f>
        <v>246.82770544300806</v>
      </c>
      <c r="H49" s="141">
        <f t="shared" si="31"/>
        <v>-60.339698697331215</v>
      </c>
      <c r="I49" s="141">
        <f t="shared" si="32"/>
        <v>71.827705443008057</v>
      </c>
      <c r="J49" s="142">
        <f t="shared" si="33"/>
        <v>71.827705443008057</v>
      </c>
      <c r="K49" s="143">
        <f>SIG_FIT!Q49</f>
        <v>151.92297153092321</v>
      </c>
      <c r="L49" s="143">
        <f>SIG_FIT!R49</f>
        <v>212.69833349941152</v>
      </c>
      <c r="M49" s="144">
        <f>SIG_FIT!Q49-SummaryQuantgFOBT!C49</f>
        <v>-23.077028469076794</v>
      </c>
      <c r="N49" s="144">
        <f>SIG_FIT!R49-SummaryQuantgFOBT!C49</f>
        <v>37.698333499411518</v>
      </c>
      <c r="O49" s="142">
        <f t="shared" si="34"/>
        <v>37.698333499411518</v>
      </c>
      <c r="P49" s="145" t="str">
        <f t="shared" si="35"/>
        <v>YES</v>
      </c>
    </row>
    <row r="50" spans="1:16" x14ac:dyDescent="0.3">
      <c r="A50" s="120"/>
      <c r="B50" s="99" t="s">
        <v>74</v>
      </c>
      <c r="C50" s="100">
        <f>SIG_FIT!G50</f>
        <v>350</v>
      </c>
      <c r="D50" s="101">
        <f>SIG_FIT!H50</f>
        <v>390.96520625002216</v>
      </c>
      <c r="E50" s="102">
        <f t="shared" si="30"/>
        <v>40.965206250022163</v>
      </c>
      <c r="F50" s="103">
        <f>SIG_FIT!M50</f>
        <v>300.48621542642775</v>
      </c>
      <c r="G50" s="103">
        <f>SIG_FIT!N50</f>
        <v>488.47470314800381</v>
      </c>
      <c r="H50" s="101">
        <f t="shared" si="31"/>
        <v>-49.513784573572252</v>
      </c>
      <c r="I50" s="101">
        <f t="shared" si="32"/>
        <v>138.47470314800381</v>
      </c>
      <c r="J50" s="102">
        <f t="shared" si="33"/>
        <v>138.47470314800381</v>
      </c>
      <c r="K50" s="103">
        <f>SIG_FIT!Q50</f>
        <v>281.10617264629792</v>
      </c>
      <c r="L50" s="103">
        <f>SIG_FIT!R50</f>
        <v>366.66261568856601</v>
      </c>
      <c r="M50" s="104">
        <f>SIG_FIT!Q50-SummaryQuantgFOBT!C50</f>
        <v>-68.893827353702079</v>
      </c>
      <c r="N50" s="104">
        <f>SIG_FIT!R50-SummaryQuantgFOBT!C50</f>
        <v>16.662615688566007</v>
      </c>
      <c r="O50" s="102">
        <f t="shared" si="34"/>
        <v>68.893827353702079</v>
      </c>
      <c r="P50" s="105" t="str">
        <f t="shared" si="35"/>
        <v>YES</v>
      </c>
    </row>
    <row r="51" spans="1:16" x14ac:dyDescent="0.3">
      <c r="A51" s="115" t="s">
        <v>22</v>
      </c>
      <c r="B51" s="107" t="s">
        <v>73</v>
      </c>
      <c r="C51" s="125">
        <f>SIG_FIT!G51</f>
        <v>0.45</v>
      </c>
      <c r="D51" s="112">
        <f>SIG_FIT!H51</f>
        <v>0.41626641571417133</v>
      </c>
      <c r="E51" s="126">
        <f t="shared" si="30"/>
        <v>3.3733584285828677E-2</v>
      </c>
      <c r="F51" s="127">
        <f>SIG_FIT!M51</f>
        <v>0.13046508366985482</v>
      </c>
      <c r="G51" s="127">
        <f>SIG_FIT!N51</f>
        <v>0.64259642127231764</v>
      </c>
      <c r="H51" s="112">
        <f t="shared" si="31"/>
        <v>-0.31953491633014519</v>
      </c>
      <c r="I51" s="112">
        <f t="shared" si="32"/>
        <v>0.19259642127231763</v>
      </c>
      <c r="J51" s="126">
        <f t="shared" si="33"/>
        <v>0.31953491633014519</v>
      </c>
      <c r="K51" s="127">
        <f>SIG_FIT!Q51</f>
        <v>0.17280874722016371</v>
      </c>
      <c r="L51" s="127">
        <f>SIG_FIT!R51</f>
        <v>0.57586786508524834</v>
      </c>
      <c r="M51" s="112">
        <f>SIG_FIT!Q51-SummaryQuantgFOBT!C51</f>
        <v>-0.27719125277983631</v>
      </c>
      <c r="N51" s="112">
        <f>SIG_FIT!R51-SummaryQuantgFOBT!C51</f>
        <v>0.12586786508524833</v>
      </c>
      <c r="O51" s="126">
        <f t="shared" si="34"/>
        <v>0.27719125277983631</v>
      </c>
      <c r="P51" s="113" t="str">
        <f t="shared" si="35"/>
        <v>YES</v>
      </c>
    </row>
    <row r="52" spans="1:16" x14ac:dyDescent="0.3">
      <c r="A52" s="120"/>
      <c r="B52" s="99" t="s">
        <v>74</v>
      </c>
      <c r="C52" s="100">
        <f>SIG_FIT!G52</f>
        <v>0.97</v>
      </c>
      <c r="D52" s="104">
        <f>SIG_FIT!H52</f>
        <v>0.9320757233726733</v>
      </c>
      <c r="E52" s="128">
        <f t="shared" si="30"/>
        <v>3.792427662732667E-2</v>
      </c>
      <c r="F52" s="129">
        <f>SIG_FIT!M52</f>
        <v>0.60938288260020168</v>
      </c>
      <c r="G52" s="129">
        <f>SIG_FIT!N52</f>
        <v>1.3402457852806364</v>
      </c>
      <c r="H52" s="104">
        <f t="shared" si="31"/>
        <v>-0.36061711739979829</v>
      </c>
      <c r="I52" s="104">
        <f t="shared" si="32"/>
        <v>0.37024578528063645</v>
      </c>
      <c r="J52" s="128">
        <f t="shared" si="33"/>
        <v>0.37024578528063645</v>
      </c>
      <c r="K52" s="129">
        <f>SIG_FIT!Q52</f>
        <v>0.40544032616753234</v>
      </c>
      <c r="L52" s="129">
        <f>SIG_FIT!R52</f>
        <v>0.97868476649369862</v>
      </c>
      <c r="M52" s="104">
        <f>SIG_FIT!Q52-SummaryQuantgFOBT!C52</f>
        <v>-0.56455967383246763</v>
      </c>
      <c r="N52" s="104">
        <f>SIG_FIT!R52-SummaryQuantgFOBT!C52</f>
        <v>8.6847664936986479E-3</v>
      </c>
      <c r="O52" s="128">
        <f t="shared" si="34"/>
        <v>0.56455967383246763</v>
      </c>
      <c r="P52" s="105" t="str">
        <f t="shared" si="35"/>
        <v>YES</v>
      </c>
    </row>
    <row r="53" spans="1:16" x14ac:dyDescent="0.3">
      <c r="A53" s="62" t="s">
        <v>21</v>
      </c>
      <c r="B53" s="60" t="s">
        <v>73</v>
      </c>
      <c r="C53" s="85">
        <f>SIG_FIT!G53</f>
        <v>0.6</v>
      </c>
      <c r="D53" s="68">
        <f>SIG_FIT!H53</f>
        <v>0.57497253464067388</v>
      </c>
      <c r="E53" s="81">
        <f t="shared" si="30"/>
        <v>2.5027465359326095E-2</v>
      </c>
      <c r="F53" s="82">
        <f>SIG_FIT!M53</f>
        <v>0.35135155338644741</v>
      </c>
      <c r="G53" s="82">
        <f>SIG_FIT!N53</f>
        <v>0.88966314801660495</v>
      </c>
      <c r="H53" s="68">
        <f t="shared" si="31"/>
        <v>-0.24864844661355257</v>
      </c>
      <c r="I53" s="68">
        <f t="shared" si="32"/>
        <v>0.28966314801660498</v>
      </c>
      <c r="J53" s="81">
        <f t="shared" si="33"/>
        <v>0.28966314801660498</v>
      </c>
      <c r="K53" s="82">
        <f>SIG_FIT!Q53</f>
        <v>0.46545231416549476</v>
      </c>
      <c r="L53" s="82">
        <f>SIG_FIT!R53</f>
        <v>0.76154908835904778</v>
      </c>
      <c r="M53" s="68">
        <f>SIG_FIT!Q53-SummaryQuantgFOBT!C53</f>
        <v>-0.13454768583450522</v>
      </c>
      <c r="N53" s="68">
        <f>SIG_FIT!R53-SummaryQuantgFOBT!C53</f>
        <v>0.1615490883590478</v>
      </c>
      <c r="O53" s="81">
        <f t="shared" si="34"/>
        <v>0.1615490883590478</v>
      </c>
      <c r="P53" s="69" t="str">
        <f t="shared" si="35"/>
        <v>YES</v>
      </c>
    </row>
    <row r="54" spans="1:16" ht="15" thickBot="1" x14ac:dyDescent="0.35">
      <c r="A54" s="63"/>
      <c r="B54" s="70" t="s">
        <v>74</v>
      </c>
      <c r="C54" s="71">
        <f>SIG_FIT!G54</f>
        <v>0.99</v>
      </c>
      <c r="D54" s="72">
        <f>SIG_FIT!H54</f>
        <v>0.96866065183538907</v>
      </c>
      <c r="E54" s="83">
        <f t="shared" si="30"/>
        <v>2.1339348164610916E-2</v>
      </c>
      <c r="F54" s="84">
        <f>SIG_FIT!M54</f>
        <v>0.66734347603852806</v>
      </c>
      <c r="G54" s="84">
        <f>SIG_FIT!N54</f>
        <v>1.3516952661060442</v>
      </c>
      <c r="H54" s="72">
        <f t="shared" si="31"/>
        <v>-0.32265652396147193</v>
      </c>
      <c r="I54" s="72">
        <f t="shared" si="32"/>
        <v>0.36169526610604419</v>
      </c>
      <c r="J54" s="83">
        <f t="shared" si="33"/>
        <v>0.36169526610604419</v>
      </c>
      <c r="K54" s="84">
        <f>SIG_FIT!Q54</f>
        <v>0.69190392706872073</v>
      </c>
      <c r="L54" s="84">
        <f>SIG_FIT!R54</f>
        <v>1.0667664796633973</v>
      </c>
      <c r="M54" s="72">
        <f>SIG_FIT!Q54-SummaryQuantgFOBT!C54</f>
        <v>-0.29809607293127927</v>
      </c>
      <c r="N54" s="72">
        <f>SIG_FIT!R54-SummaryQuantgFOBT!C54</f>
        <v>7.6766479663397336E-2</v>
      </c>
      <c r="O54" s="83">
        <f t="shared" si="34"/>
        <v>0.29809607293127927</v>
      </c>
      <c r="P54" s="73" t="str">
        <f t="shared" si="35"/>
        <v>YES</v>
      </c>
    </row>
    <row r="55" spans="1:16" ht="63.6" customHeight="1" thickBot="1" x14ac:dyDescent="0.35">
      <c r="A55" s="74" t="s">
        <v>94</v>
      </c>
      <c r="B55" s="75" t="s">
        <v>97</v>
      </c>
      <c r="C55" s="75" t="s">
        <v>111</v>
      </c>
      <c r="D55" s="75" t="s">
        <v>100</v>
      </c>
      <c r="E55" s="75" t="s">
        <v>75</v>
      </c>
      <c r="F55" s="86" t="s">
        <v>88</v>
      </c>
      <c r="G55" s="86" t="s">
        <v>89</v>
      </c>
      <c r="H55" s="87" t="s">
        <v>96</v>
      </c>
      <c r="I55" s="87" t="s">
        <v>98</v>
      </c>
      <c r="J55" s="86" t="s">
        <v>85</v>
      </c>
      <c r="K55" s="76" t="s">
        <v>90</v>
      </c>
      <c r="L55" s="76" t="s">
        <v>91</v>
      </c>
      <c r="M55" s="77" t="s">
        <v>96</v>
      </c>
      <c r="N55" s="77" t="s">
        <v>98</v>
      </c>
      <c r="O55" s="76" t="s">
        <v>76</v>
      </c>
      <c r="P55" s="80" t="s">
        <v>102</v>
      </c>
    </row>
    <row r="56" spans="1:16" ht="15" thickTop="1" x14ac:dyDescent="0.3">
      <c r="A56" s="161" t="s">
        <v>105</v>
      </c>
      <c r="B56" s="97" t="s">
        <v>73</v>
      </c>
      <c r="C56" s="175">
        <f>SIG_FIT!G56</f>
        <v>3000</v>
      </c>
      <c r="D56" s="169">
        <f>SIG_FIT!H56</f>
        <v>3860.7542596102394</v>
      </c>
      <c r="E56" s="169">
        <f t="shared" ref="E56:E63" si="36">ABS(D56-C56)</f>
        <v>860.75425961023939</v>
      </c>
      <c r="F56" s="170">
        <f>SIG_FIT!M56</f>
        <v>3494.7921127107497</v>
      </c>
      <c r="G56" s="170">
        <f>SIG_FIT!N56</f>
        <v>3719.4426981178331</v>
      </c>
      <c r="H56" s="170">
        <f t="shared" ref="H56:H63" si="37">F56-C56</f>
        <v>494.79211271074973</v>
      </c>
      <c r="I56" s="170">
        <f t="shared" ref="I56:I63" si="38">G56-C56</f>
        <v>719.44269811783306</v>
      </c>
      <c r="J56" s="170">
        <f t="shared" ref="J56:J63" si="39">MAX(ABS(H56),ABS(I56))</f>
        <v>719.44269811783306</v>
      </c>
      <c r="K56" s="170">
        <f>SIG_FIT!Q56</f>
        <v>3686.4321250792909</v>
      </c>
      <c r="L56" s="170">
        <f>SIG_FIT!R56</f>
        <v>4038.6946189493297</v>
      </c>
      <c r="M56" s="170">
        <f>SIG_FIT!Q56-SummaryQuantgFOBT!C56</f>
        <v>686.43212507929093</v>
      </c>
      <c r="N56" s="170">
        <f>SIG_FIT!R56-SummaryQuantgFOBT!C56</f>
        <v>1038.6946189493297</v>
      </c>
      <c r="O56" s="170">
        <f t="shared" ref="O56:O63" si="40">MAX(ABS(M56),ABS(N56))</f>
        <v>1038.6946189493297</v>
      </c>
      <c r="P56" s="202" t="str">
        <f t="shared" ref="P56:P63" si="41">IF(OR(E56&lt;J56,E56&lt;O56),"YES","NO")</f>
        <v>YES</v>
      </c>
    </row>
    <row r="57" spans="1:16" x14ac:dyDescent="0.3">
      <c r="A57" s="163"/>
      <c r="B57" s="99" t="s">
        <v>74</v>
      </c>
      <c r="C57" s="179">
        <f>SIG_FIT!G57</f>
        <v>22500</v>
      </c>
      <c r="D57" s="178">
        <f>SIG_FIT!H57</f>
        <v>23658.066199811357</v>
      </c>
      <c r="E57" s="178">
        <f t="shared" si="36"/>
        <v>1158.0661998113574</v>
      </c>
      <c r="F57" s="177">
        <f>SIG_FIT!M57</f>
        <v>23088.938159783749</v>
      </c>
      <c r="G57" s="177">
        <f>SIG_FIT!N57</f>
        <v>23705.038401242833</v>
      </c>
      <c r="H57" s="177">
        <f t="shared" si="37"/>
        <v>588.93815978374914</v>
      </c>
      <c r="I57" s="177">
        <f t="shared" si="38"/>
        <v>1205.0384012428331</v>
      </c>
      <c r="J57" s="177">
        <f t="shared" si="39"/>
        <v>1205.0384012428331</v>
      </c>
      <c r="K57" s="177">
        <f>SIG_FIT!Q57</f>
        <v>22863.17748006625</v>
      </c>
      <c r="L57" s="177">
        <f>SIG_FIT!R57</f>
        <v>23788.535303156208</v>
      </c>
      <c r="M57" s="177">
        <f>SIG_FIT!Q57-SummaryQuantgFOBT!C57</f>
        <v>363.1774800662497</v>
      </c>
      <c r="N57" s="177">
        <f>SIG_FIT!R57-SummaryQuantgFOBT!C57</f>
        <v>1288.5353031562081</v>
      </c>
      <c r="O57" s="177">
        <f t="shared" si="40"/>
        <v>1288.5353031562081</v>
      </c>
      <c r="P57" s="203" t="str">
        <f t="shared" si="41"/>
        <v>YES</v>
      </c>
    </row>
    <row r="58" spans="1:16" x14ac:dyDescent="0.3">
      <c r="A58" s="201" t="s">
        <v>109</v>
      </c>
      <c r="B58" s="60" t="s">
        <v>73</v>
      </c>
      <c r="C58" s="197">
        <f>SIG_FIT!G58</f>
        <v>1200</v>
      </c>
      <c r="D58" s="198">
        <f>SIG_FIT!H58</f>
        <v>1278.0018013297304</v>
      </c>
      <c r="E58" s="198">
        <f t="shared" ref="E58:E59" si="42">ABS(D58-C58)</f>
        <v>78.00180132973037</v>
      </c>
      <c r="F58" s="200">
        <f>SIG_FIT!M58</f>
        <v>1202.1678456745296</v>
      </c>
      <c r="G58" s="200">
        <f>SIG_FIT!N58</f>
        <v>1450.3212333081713</v>
      </c>
      <c r="H58" s="200">
        <f t="shared" ref="H58:H59" si="43">F58-C58</f>
        <v>2.1678456745296444</v>
      </c>
      <c r="I58" s="200">
        <f t="shared" ref="I58:I59" si="44">G58-C58</f>
        <v>250.32123330817126</v>
      </c>
      <c r="J58" s="200">
        <f t="shared" ref="J58:J59" si="45">MAX(ABS(H58),ABS(I58))</f>
        <v>250.32123330817126</v>
      </c>
      <c r="K58" s="200">
        <f>SIG_FIT!Q58</f>
        <v>1167.7246821861208</v>
      </c>
      <c r="L58" s="200">
        <f>SIG_FIT!R58</f>
        <v>1465.9843924588654</v>
      </c>
      <c r="M58" s="200">
        <f>SIG_FIT!Q58-SummaryQuantgFOBT!C58</f>
        <v>-32.275317813879155</v>
      </c>
      <c r="N58" s="200">
        <f>SIG_FIT!R58-SummaryQuantgFOBT!C58</f>
        <v>265.98439245886539</v>
      </c>
      <c r="O58" s="200">
        <f t="shared" ref="O58:O59" si="46">MAX(ABS(M58),ABS(N58))</f>
        <v>265.98439245886539</v>
      </c>
      <c r="P58" s="113" t="str">
        <f t="shared" ref="P58:P59" si="47">IF(OR(E58&lt;J58,E58&lt;O58),"YES","NO")</f>
        <v>YES</v>
      </c>
    </row>
    <row r="59" spans="1:16" x14ac:dyDescent="0.3">
      <c r="A59" s="196"/>
      <c r="B59" s="60" t="s">
        <v>74</v>
      </c>
      <c r="C59" s="197">
        <f>SIG_FIT!G59</f>
        <v>6000</v>
      </c>
      <c r="D59" s="198">
        <f>SIG_FIT!H59</f>
        <v>6756.3453492106901</v>
      </c>
      <c r="E59" s="198">
        <f t="shared" si="42"/>
        <v>756.34534921069007</v>
      </c>
      <c r="F59" s="200">
        <f>SIG_FIT!M59</f>
        <v>6382.11155368237</v>
      </c>
      <c r="G59" s="200">
        <f>SIG_FIT!N59</f>
        <v>6894.7989779622349</v>
      </c>
      <c r="H59" s="200">
        <f t="shared" si="43"/>
        <v>382.11155368236996</v>
      </c>
      <c r="I59" s="200">
        <f t="shared" si="44"/>
        <v>894.79897796223486</v>
      </c>
      <c r="J59" s="200">
        <f t="shared" si="45"/>
        <v>894.79897796223486</v>
      </c>
      <c r="K59" s="200">
        <f>SIG_FIT!Q59</f>
        <v>6513.8665097254643</v>
      </c>
      <c r="L59" s="200">
        <f>SIG_FIT!R59</f>
        <v>7137.9891464360971</v>
      </c>
      <c r="M59" s="200">
        <f>SIG_FIT!Q59-SummaryQuantgFOBT!C59</f>
        <v>513.86650972546431</v>
      </c>
      <c r="N59" s="200">
        <f>SIG_FIT!R59-SummaryQuantgFOBT!C59</f>
        <v>1137.9891464360971</v>
      </c>
      <c r="O59" s="200">
        <f t="shared" si="46"/>
        <v>1137.9891464360971</v>
      </c>
      <c r="P59" s="105" t="str">
        <f t="shared" si="47"/>
        <v>YES</v>
      </c>
    </row>
    <row r="60" spans="1:16" x14ac:dyDescent="0.3">
      <c r="A60" s="106" t="s">
        <v>108</v>
      </c>
      <c r="B60" s="107" t="s">
        <v>73</v>
      </c>
      <c r="C60" s="125">
        <f>SIG_FIT!G60</f>
        <v>600</v>
      </c>
      <c r="D60" s="109">
        <f>SIG_FIT!H60</f>
        <v>559.91051346067547</v>
      </c>
      <c r="E60" s="110">
        <f t="shared" si="36"/>
        <v>40.089486539324525</v>
      </c>
      <c r="F60" s="111">
        <f>SIG_FIT!M60</f>
        <v>528.33301252717229</v>
      </c>
      <c r="G60" s="111">
        <f>SIG_FIT!N60</f>
        <v>658.64705697939348</v>
      </c>
      <c r="H60" s="109">
        <f t="shared" si="37"/>
        <v>-71.666987472827714</v>
      </c>
      <c r="I60" s="109">
        <f t="shared" si="38"/>
        <v>58.647056979393483</v>
      </c>
      <c r="J60" s="110">
        <f t="shared" si="39"/>
        <v>71.666987472827714</v>
      </c>
      <c r="K60" s="111">
        <f>SIG_FIT!Q60</f>
        <v>448.50951340558504</v>
      </c>
      <c r="L60" s="111">
        <f>SIG_FIT!R60</f>
        <v>668.87467697562022</v>
      </c>
      <c r="M60" s="112">
        <f>SIG_FIT!Q60-SummaryQuantgFOBT!C60</f>
        <v>-151.49048659441496</v>
      </c>
      <c r="N60" s="112">
        <f>SIG_FIT!R60-SummaryQuantgFOBT!C60</f>
        <v>68.874676975620218</v>
      </c>
      <c r="O60" s="110">
        <f t="shared" si="40"/>
        <v>151.49048659441496</v>
      </c>
      <c r="P60" s="113" t="str">
        <f t="shared" si="41"/>
        <v>YES</v>
      </c>
    </row>
    <row r="61" spans="1:16" x14ac:dyDescent="0.3">
      <c r="A61" s="98"/>
      <c r="B61" s="99" t="s">
        <v>74</v>
      </c>
      <c r="C61" s="100">
        <f>SIG_FIT!G61</f>
        <v>2000</v>
      </c>
      <c r="D61" s="101">
        <f>SIG_FIT!H61</f>
        <v>1989.3148079207617</v>
      </c>
      <c r="E61" s="102">
        <f t="shared" si="36"/>
        <v>10.685192079238277</v>
      </c>
      <c r="F61" s="103">
        <f>SIG_FIT!M61</f>
        <v>1957.3378259269023</v>
      </c>
      <c r="G61" s="103">
        <f>SIG_FIT!N61</f>
        <v>2195.0331109957456</v>
      </c>
      <c r="H61" s="101">
        <f t="shared" si="37"/>
        <v>-42.662174073097731</v>
      </c>
      <c r="I61" s="101">
        <f t="shared" si="38"/>
        <v>195.03311099574557</v>
      </c>
      <c r="J61" s="102">
        <f t="shared" si="39"/>
        <v>195.03311099574557</v>
      </c>
      <c r="K61" s="103">
        <f>SIG_FIT!Q61</f>
        <v>1848.509513405585</v>
      </c>
      <c r="L61" s="103">
        <f>SIG_FIT!R61</f>
        <v>2254.0822565854</v>
      </c>
      <c r="M61" s="104">
        <f>SIG_FIT!Q61-SummaryQuantgFOBT!C61</f>
        <v>-151.49048659441496</v>
      </c>
      <c r="N61" s="104">
        <f>SIG_FIT!R61-SummaryQuantgFOBT!C61</f>
        <v>254.08225658540005</v>
      </c>
      <c r="O61" s="102">
        <f t="shared" si="40"/>
        <v>254.08225658540005</v>
      </c>
      <c r="P61" s="105" t="str">
        <f t="shared" si="41"/>
        <v>YES</v>
      </c>
    </row>
    <row r="62" spans="1:16" x14ac:dyDescent="0.3">
      <c r="A62" s="106" t="s">
        <v>11</v>
      </c>
      <c r="B62" s="107" t="s">
        <v>73</v>
      </c>
      <c r="C62" s="108">
        <f>SIG_FIT!G62</f>
        <v>800</v>
      </c>
      <c r="D62" s="109">
        <f>SIG_FIT!H62</f>
        <v>585.84860095485578</v>
      </c>
      <c r="E62" s="110">
        <f t="shared" si="36"/>
        <v>214.15139904514422</v>
      </c>
      <c r="F62" s="111">
        <f>SIG_FIT!M62</f>
        <v>455.77748511852531</v>
      </c>
      <c r="G62" s="111">
        <f>SIG_FIT!N62</f>
        <v>774.02277763084544</v>
      </c>
      <c r="H62" s="109">
        <f t="shared" si="37"/>
        <v>-344.22251488147469</v>
      </c>
      <c r="I62" s="109">
        <f t="shared" si="38"/>
        <v>-25.977222369154561</v>
      </c>
      <c r="J62" s="110">
        <f t="shared" si="39"/>
        <v>344.22251488147469</v>
      </c>
      <c r="K62" s="111">
        <f>SIG_FIT!Q62</f>
        <v>-55.622589531679751</v>
      </c>
      <c r="L62" s="111">
        <f>SIG_FIT!R62</f>
        <v>1007.4345730027572</v>
      </c>
      <c r="M62" s="112">
        <f>SIG_FIT!Q62-SummaryQuantgFOBT!C62</f>
        <v>-855.62258953167975</v>
      </c>
      <c r="N62" s="112">
        <f>SIG_FIT!R62-SummaryQuantgFOBT!C62</f>
        <v>207.43457300275725</v>
      </c>
      <c r="O62" s="110">
        <f t="shared" si="40"/>
        <v>855.62258953167975</v>
      </c>
      <c r="P62" s="113" t="str">
        <f t="shared" si="41"/>
        <v>YES</v>
      </c>
    </row>
    <row r="63" spans="1:16" x14ac:dyDescent="0.3">
      <c r="A63" s="98"/>
      <c r="B63" s="99" t="s">
        <v>74</v>
      </c>
      <c r="C63" s="114">
        <f>SIG_FIT!G63</f>
        <v>2000</v>
      </c>
      <c r="D63" s="101">
        <f>SIG_FIT!H63</f>
        <v>1718.349535295059</v>
      </c>
      <c r="E63" s="102">
        <f t="shared" si="36"/>
        <v>281.65046470494099</v>
      </c>
      <c r="F63" s="103">
        <f>SIG_FIT!M63</f>
        <v>1451.522165969589</v>
      </c>
      <c r="G63" s="103">
        <f>SIG_FIT!N63</f>
        <v>1941.7750291834966</v>
      </c>
      <c r="H63" s="101">
        <f t="shared" si="37"/>
        <v>-548.47783403041103</v>
      </c>
      <c r="I63" s="101">
        <f t="shared" si="38"/>
        <v>-58.224970816503401</v>
      </c>
      <c r="J63" s="102">
        <f t="shared" si="39"/>
        <v>548.47783403041103</v>
      </c>
      <c r="K63" s="103">
        <f>SIG_FIT!Q63</f>
        <v>944.37741046832116</v>
      </c>
      <c r="L63" s="103">
        <f>SIG_FIT!R63</f>
        <v>2594.2114325068928</v>
      </c>
      <c r="M63" s="104">
        <f>SIG_FIT!Q63-SummaryQuantgFOBT!C63</f>
        <v>-1055.6225895316788</v>
      </c>
      <c r="N63" s="104">
        <f>SIG_FIT!R63-SummaryQuantgFOBT!C63</f>
        <v>594.21143250689283</v>
      </c>
      <c r="O63" s="102">
        <f t="shared" si="40"/>
        <v>1055.6225895316788</v>
      </c>
      <c r="P63" s="105" t="str">
        <f t="shared" si="41"/>
        <v>YES</v>
      </c>
    </row>
    <row r="64" spans="1:16" ht="15" customHeight="1" x14ac:dyDescent="0.3">
      <c r="A64" s="115" t="s">
        <v>13</v>
      </c>
      <c r="B64" s="116" t="s">
        <v>82</v>
      </c>
      <c r="C64" s="117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9"/>
    </row>
    <row r="65" spans="1:16" ht="16.8" customHeight="1" x14ac:dyDescent="0.3">
      <c r="A65" s="120"/>
      <c r="B65" s="121" t="s">
        <v>103</v>
      </c>
      <c r="C65" s="122"/>
      <c r="D65" s="123"/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4"/>
    </row>
    <row r="66" spans="1:16" x14ac:dyDescent="0.3">
      <c r="A66" s="115" t="s">
        <v>14</v>
      </c>
      <c r="B66" s="107" t="s">
        <v>73</v>
      </c>
      <c r="C66" s="125">
        <f>SIG_FIT!G66</f>
        <v>1500</v>
      </c>
      <c r="D66" s="109">
        <f>SIG_FIT!H66</f>
        <v>1255.6065305097916</v>
      </c>
      <c r="E66" s="110">
        <f>ABS(D66-C66)</f>
        <v>244.39346949020842</v>
      </c>
      <c r="F66" s="111">
        <f>SIG_FIT!M66</f>
        <v>1082.6594712117135</v>
      </c>
      <c r="G66" s="111">
        <f>SIG_FIT!N66</f>
        <v>1470.5914658999445</v>
      </c>
      <c r="H66" s="109">
        <f>F66-C66</f>
        <v>-417.34052878828652</v>
      </c>
      <c r="I66" s="109">
        <f>G66-C66</f>
        <v>-29.408534100055476</v>
      </c>
      <c r="J66" s="110">
        <f>MAX(ABS(H66),ABS(I66))</f>
        <v>417.34052878828652</v>
      </c>
      <c r="K66" s="111">
        <f>SIG_FIT!Q66</f>
        <v>770.48077963566607</v>
      </c>
      <c r="L66" s="111">
        <f>SIG_FIT!R66</f>
        <v>1603.6381704615501</v>
      </c>
      <c r="M66" s="112">
        <f>SIG_FIT!Q66-SummaryQuantgFOBT!C66</f>
        <v>-729.51922036433393</v>
      </c>
      <c r="N66" s="112">
        <f>SIG_FIT!R66-SummaryQuantgFOBT!C66</f>
        <v>103.63817046155009</v>
      </c>
      <c r="O66" s="110">
        <f>MAX(ABS(M66),ABS(N66))</f>
        <v>729.51922036433393</v>
      </c>
      <c r="P66" s="113" t="str">
        <f>IF(OR(E66&lt;J66,E66&lt;O66),"YES","NO")</f>
        <v>YES</v>
      </c>
    </row>
    <row r="67" spans="1:16" x14ac:dyDescent="0.3">
      <c r="A67" s="120"/>
      <c r="B67" s="99" t="s">
        <v>74</v>
      </c>
      <c r="C67" s="100">
        <f>SIG_FIT!G67</f>
        <v>4000</v>
      </c>
      <c r="D67" s="101">
        <f>SIG_FIT!H67</f>
        <v>3667.1459002398187</v>
      </c>
      <c r="E67" s="102">
        <f>ABS(D67-C67)</f>
        <v>332.85409976018127</v>
      </c>
      <c r="F67" s="103">
        <f>SIG_FIT!M67</f>
        <v>3420.777246310101</v>
      </c>
      <c r="G67" s="103">
        <f>SIG_FIT!N67</f>
        <v>4054.1077080300443</v>
      </c>
      <c r="H67" s="101">
        <f>F67-C67</f>
        <v>-579.22275368989904</v>
      </c>
      <c r="I67" s="101">
        <f>G67-C67</f>
        <v>54.10770803004425</v>
      </c>
      <c r="J67" s="102">
        <f>MAX(ABS(H67),ABS(I67))</f>
        <v>579.22275368989904</v>
      </c>
      <c r="K67" s="103">
        <f>SIG_FIT!Q67</f>
        <v>3065.0926627883864</v>
      </c>
      <c r="L67" s="103">
        <f>SIG_FIT!R67</f>
        <v>4439.2227495143006</v>
      </c>
      <c r="M67" s="104">
        <f>SIG_FIT!Q67-SummaryQuantgFOBT!C67</f>
        <v>-934.90733721161359</v>
      </c>
      <c r="N67" s="104">
        <f>SIG_FIT!R67-SummaryQuantgFOBT!C67</f>
        <v>439.22274951430063</v>
      </c>
      <c r="O67" s="102">
        <f>MAX(ABS(M67),ABS(N67))</f>
        <v>934.90733721161359</v>
      </c>
      <c r="P67" s="105" t="str">
        <f>IF(OR(E67&lt;J67,E67&lt;O67),"YES","NO")</f>
        <v>YES</v>
      </c>
    </row>
    <row r="68" spans="1:16" ht="13.8" customHeight="1" x14ac:dyDescent="0.3">
      <c r="A68" s="115" t="s">
        <v>15</v>
      </c>
      <c r="B68" s="116" t="s">
        <v>82</v>
      </c>
      <c r="C68" s="117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9"/>
    </row>
    <row r="69" spans="1:16" ht="16.2" customHeight="1" x14ac:dyDescent="0.3">
      <c r="A69" s="120"/>
      <c r="B69" s="121" t="s">
        <v>103</v>
      </c>
      <c r="C69" s="122"/>
      <c r="D69" s="123"/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4"/>
    </row>
    <row r="70" spans="1:16" x14ac:dyDescent="0.3">
      <c r="A70" s="115" t="s">
        <v>16</v>
      </c>
      <c r="B70" s="107" t="s">
        <v>73</v>
      </c>
      <c r="C70" s="125">
        <f>SIG_FIT!G70</f>
        <v>8</v>
      </c>
      <c r="D70" s="109">
        <f>SIG_FIT!H70</f>
        <v>-17.379992856931217</v>
      </c>
      <c r="E70" s="110">
        <f t="shared" ref="E70:E81" si="48">ABS(D70-C70)</f>
        <v>25.379992856931217</v>
      </c>
      <c r="F70" s="111">
        <f>SIG_FIT!M70</f>
        <v>-33.682879793978259</v>
      </c>
      <c r="G70" s="111">
        <f>SIG_FIT!N70</f>
        <v>-17.10826802236728</v>
      </c>
      <c r="H70" s="109">
        <f t="shared" ref="H70:H81" si="49">F70-C70</f>
        <v>-41.682879793978259</v>
      </c>
      <c r="I70" s="109">
        <f t="shared" ref="I70:I81" si="50">G70-C70</f>
        <v>-25.10826802236728</v>
      </c>
      <c r="J70" s="110">
        <f t="shared" ref="J70:J81" si="51">MAX(ABS(H70),ABS(I70))</f>
        <v>41.682879793978259</v>
      </c>
      <c r="K70" s="111">
        <f>SIG_FIT!Q70</f>
        <v>-40.749999999999901</v>
      </c>
      <c r="L70" s="111">
        <f>SIG_FIT!R70</f>
        <v>-4.5399999999999991</v>
      </c>
      <c r="M70" s="112">
        <f>SIG_FIT!Q70-SummaryQuantgFOBT!C70</f>
        <v>-48.749999999999901</v>
      </c>
      <c r="N70" s="112">
        <f>SIG_FIT!R70-SummaryQuantgFOBT!C70</f>
        <v>-12.54</v>
      </c>
      <c r="O70" s="110">
        <f t="shared" ref="O70:O81" si="52">MAX(ABS(M70),ABS(N70))</f>
        <v>48.749999999999901</v>
      </c>
      <c r="P70" s="113" t="str">
        <f t="shared" ref="P70:P81" si="53">IF(OR(E70&lt;J70,E70&lt;O70),"YES","NO")</f>
        <v>YES</v>
      </c>
    </row>
    <row r="71" spans="1:16" x14ac:dyDescent="0.3">
      <c r="A71" s="120"/>
      <c r="B71" s="99" t="s">
        <v>74</v>
      </c>
      <c r="C71" s="100">
        <f>SIG_FIT!G71</f>
        <v>35</v>
      </c>
      <c r="D71" s="101">
        <f>SIG_FIT!H71</f>
        <v>30.257260066977548</v>
      </c>
      <c r="E71" s="102">
        <f t="shared" si="48"/>
        <v>4.7427399330224524</v>
      </c>
      <c r="F71" s="103">
        <f>SIG_FIT!M71</f>
        <v>16.70015266844824</v>
      </c>
      <c r="G71" s="103">
        <f>SIG_FIT!N71</f>
        <v>46.03209219838169</v>
      </c>
      <c r="H71" s="101">
        <f t="shared" si="49"/>
        <v>-18.29984733155176</v>
      </c>
      <c r="I71" s="101">
        <f t="shared" si="50"/>
        <v>11.03209219838169</v>
      </c>
      <c r="J71" s="102">
        <f t="shared" si="51"/>
        <v>18.29984733155176</v>
      </c>
      <c r="K71" s="103">
        <f>SIG_FIT!Q71</f>
        <v>-2.9499999999999034</v>
      </c>
      <c r="L71" s="103">
        <f>SIG_FIT!R71</f>
        <v>60.260000000000005</v>
      </c>
      <c r="M71" s="104">
        <f>SIG_FIT!Q71-SummaryQuantgFOBT!C71</f>
        <v>-37.949999999999903</v>
      </c>
      <c r="N71" s="104">
        <f>SIG_FIT!R71-SummaryQuantgFOBT!C71</f>
        <v>25.260000000000005</v>
      </c>
      <c r="O71" s="102">
        <f t="shared" si="52"/>
        <v>37.949999999999903</v>
      </c>
      <c r="P71" s="105" t="str">
        <f t="shared" si="53"/>
        <v>YES</v>
      </c>
    </row>
    <row r="72" spans="1:16" x14ac:dyDescent="0.3">
      <c r="A72" s="62" t="s">
        <v>18</v>
      </c>
      <c r="B72" s="60" t="s">
        <v>73</v>
      </c>
      <c r="C72" s="64">
        <f>SIG_FIT!G72</f>
        <v>2</v>
      </c>
      <c r="D72" s="65">
        <f>SIG_FIT!H72</f>
        <v>-1.2561172590975898</v>
      </c>
      <c r="E72" s="66">
        <f t="shared" si="48"/>
        <v>3.2561172590975898</v>
      </c>
      <c r="F72" s="67">
        <f>SIG_FIT!M72</f>
        <v>-3.6542710578828297</v>
      </c>
      <c r="G72" s="67">
        <f>SIG_FIT!N72</f>
        <v>-0.86214506986505945</v>
      </c>
      <c r="H72" s="65">
        <f t="shared" si="49"/>
        <v>-5.6542710578828297</v>
      </c>
      <c r="I72" s="65">
        <f t="shared" si="50"/>
        <v>-2.8621450698650595</v>
      </c>
      <c r="J72" s="66">
        <f t="shared" si="51"/>
        <v>5.6542710578828297</v>
      </c>
      <c r="K72" s="67">
        <f>SIG_FIT!Q72</f>
        <v>-3.4586666983112098</v>
      </c>
      <c r="L72" s="67">
        <f>SIG_FIT!R72</f>
        <v>-5.3428069429759972E-2</v>
      </c>
      <c r="M72" s="68">
        <f>SIG_FIT!Q72-SummaryQuantgFOBT!C72</f>
        <v>-5.4586666983112098</v>
      </c>
      <c r="N72" s="68">
        <f>SIG_FIT!R72-SummaryQuantgFOBT!C72</f>
        <v>-2.05342806942976</v>
      </c>
      <c r="O72" s="66">
        <f t="shared" si="52"/>
        <v>5.4586666983112098</v>
      </c>
      <c r="P72" s="69" t="str">
        <f t="shared" si="53"/>
        <v>YES</v>
      </c>
    </row>
    <row r="73" spans="1:16" x14ac:dyDescent="0.3">
      <c r="A73" s="62"/>
      <c r="B73" s="60" t="s">
        <v>74</v>
      </c>
      <c r="C73" s="64">
        <f>SIG_FIT!G73</f>
        <v>9</v>
      </c>
      <c r="D73" s="65">
        <f>SIG_FIT!H73</f>
        <v>10.45685357944866</v>
      </c>
      <c r="E73" s="66">
        <f t="shared" si="48"/>
        <v>1.4568535794486603</v>
      </c>
      <c r="F73" s="67">
        <f>SIG_FIT!M73</f>
        <v>5.6057802395273004</v>
      </c>
      <c r="G73" s="67">
        <f>SIG_FIT!N73</f>
        <v>10.804521596801631</v>
      </c>
      <c r="H73" s="65">
        <f t="shared" si="49"/>
        <v>-3.3942197604726996</v>
      </c>
      <c r="I73" s="65">
        <f t="shared" si="50"/>
        <v>1.8045215968016315</v>
      </c>
      <c r="J73" s="66">
        <f t="shared" si="51"/>
        <v>3.3942197604726996</v>
      </c>
      <c r="K73" s="67">
        <f>SIG_FIT!Q73</f>
        <v>5.0968888572443305</v>
      </c>
      <c r="L73" s="67">
        <f>SIG_FIT!R73</f>
        <v>11.56235146534385</v>
      </c>
      <c r="M73" s="68">
        <f>SIG_FIT!Q73-SummaryQuantgFOBT!C73</f>
        <v>-3.9031111427556695</v>
      </c>
      <c r="N73" s="68">
        <f>SIG_FIT!R73-SummaryQuantgFOBT!C73</f>
        <v>2.5623514653438502</v>
      </c>
      <c r="O73" s="66">
        <f t="shared" si="52"/>
        <v>3.9031111427556695</v>
      </c>
      <c r="P73" s="69" t="str">
        <f t="shared" si="53"/>
        <v>YES</v>
      </c>
    </row>
    <row r="74" spans="1:16" x14ac:dyDescent="0.3">
      <c r="A74" s="115" t="s">
        <v>19</v>
      </c>
      <c r="B74" s="107" t="s">
        <v>73</v>
      </c>
      <c r="C74" s="125">
        <f>SIG_FIT!G74</f>
        <v>110</v>
      </c>
      <c r="D74" s="109">
        <f>SIG_FIT!H74</f>
        <v>-345.23499207500333</v>
      </c>
      <c r="E74" s="110">
        <f t="shared" si="48"/>
        <v>455.23499207500333</v>
      </c>
      <c r="F74" s="111">
        <f>SIG_FIT!M74</f>
        <v>-766.35852833199874</v>
      </c>
      <c r="G74" s="111">
        <f>SIG_FIT!N74</f>
        <v>-276.84679359327163</v>
      </c>
      <c r="H74" s="109">
        <f t="shared" si="49"/>
        <v>-876.35852833199874</v>
      </c>
      <c r="I74" s="109">
        <f t="shared" si="50"/>
        <v>-386.84679359327163</v>
      </c>
      <c r="J74" s="110">
        <f t="shared" si="51"/>
        <v>876.35852833199874</v>
      </c>
      <c r="K74" s="111">
        <f>SIG_FIT!Q74</f>
        <v>-752.01594048372726</v>
      </c>
      <c r="L74" s="111">
        <f>SIG_FIT!R74</f>
        <v>-149.42277703356098</v>
      </c>
      <c r="M74" s="112">
        <f>SIG_FIT!Q74-SummaryQuantgFOBT!C74</f>
        <v>-862.01594048372726</v>
      </c>
      <c r="N74" s="112">
        <f>SIG_FIT!R74-SummaryQuantgFOBT!C74</f>
        <v>-259.42277703356098</v>
      </c>
      <c r="O74" s="110">
        <f t="shared" si="52"/>
        <v>862.01594048372726</v>
      </c>
      <c r="P74" s="113" t="str">
        <f t="shared" si="53"/>
        <v>YES</v>
      </c>
    </row>
    <row r="75" spans="1:16" x14ac:dyDescent="0.3">
      <c r="A75" s="120"/>
      <c r="B75" s="99" t="s">
        <v>74</v>
      </c>
      <c r="C75" s="100">
        <f>SIG_FIT!G75</f>
        <v>525</v>
      </c>
      <c r="D75" s="101">
        <f>SIG_FIT!H75</f>
        <v>450.52069851907504</v>
      </c>
      <c r="E75" s="102">
        <f t="shared" si="48"/>
        <v>74.47930148092496</v>
      </c>
      <c r="F75" s="103">
        <f>SIG_FIT!M75</f>
        <v>147.11172662550803</v>
      </c>
      <c r="G75" s="103">
        <f>SIG_FIT!N75</f>
        <v>1027.5804140439625</v>
      </c>
      <c r="H75" s="101">
        <f t="shared" si="49"/>
        <v>-377.88827337449197</v>
      </c>
      <c r="I75" s="101">
        <f t="shared" si="50"/>
        <v>502.58041404396249</v>
      </c>
      <c r="J75" s="102">
        <f t="shared" si="51"/>
        <v>502.58041404396249</v>
      </c>
      <c r="K75" s="103">
        <f>SIG_FIT!Q75</f>
        <v>-86.542180568799267</v>
      </c>
      <c r="L75" s="103">
        <f>SIG_FIT!R75</f>
        <v>993.19593600388941</v>
      </c>
      <c r="M75" s="104">
        <f>SIG_FIT!Q75-SummaryQuantgFOBT!C75</f>
        <v>-611.54218056879927</v>
      </c>
      <c r="N75" s="104">
        <f>SIG_FIT!R75-SummaryQuantgFOBT!C75</f>
        <v>468.19593600388941</v>
      </c>
      <c r="O75" s="102">
        <f t="shared" si="52"/>
        <v>611.54218056879927</v>
      </c>
      <c r="P75" s="105" t="str">
        <f t="shared" si="53"/>
        <v>YES</v>
      </c>
    </row>
    <row r="76" spans="1:16" x14ac:dyDescent="0.3">
      <c r="A76" s="62" t="s">
        <v>20</v>
      </c>
      <c r="B76" s="60" t="s">
        <v>73</v>
      </c>
      <c r="C76" s="64">
        <f>SIG_FIT!G76</f>
        <v>175</v>
      </c>
      <c r="D76" s="65">
        <f>SIG_FIT!H76</f>
        <v>182.15427087143127</v>
      </c>
      <c r="E76" s="66">
        <f t="shared" si="48"/>
        <v>7.1542708714312653</v>
      </c>
      <c r="F76" s="67">
        <f>SIG_FIT!M76</f>
        <v>126.21692116109898</v>
      </c>
      <c r="G76" s="67">
        <f>SIG_FIT!N76</f>
        <v>213.78361842852334</v>
      </c>
      <c r="H76" s="65">
        <f t="shared" si="49"/>
        <v>-48.783078838901019</v>
      </c>
      <c r="I76" s="65">
        <f t="shared" si="50"/>
        <v>38.78361842852334</v>
      </c>
      <c r="J76" s="66">
        <f t="shared" si="51"/>
        <v>48.783078838901019</v>
      </c>
      <c r="K76" s="67">
        <f>SIG_FIT!Q76</f>
        <v>119.34478898314836</v>
      </c>
      <c r="L76" s="67">
        <f>SIG_FIT!R76</f>
        <v>211.21978473316122</v>
      </c>
      <c r="M76" s="68">
        <f>SIG_FIT!Q76-SummaryQuantgFOBT!C76</f>
        <v>-55.655211016851638</v>
      </c>
      <c r="N76" s="68">
        <f>SIG_FIT!R76-SummaryQuantgFOBT!C76</f>
        <v>36.219784733161219</v>
      </c>
      <c r="O76" s="66">
        <f t="shared" si="52"/>
        <v>55.655211016851638</v>
      </c>
      <c r="P76" s="69" t="str">
        <f t="shared" si="53"/>
        <v>YES</v>
      </c>
    </row>
    <row r="77" spans="1:16" x14ac:dyDescent="0.3">
      <c r="A77" s="62"/>
      <c r="B77" s="60" t="s">
        <v>74</v>
      </c>
      <c r="C77" s="64">
        <f>SIG_FIT!G77</f>
        <v>350</v>
      </c>
      <c r="D77" s="65">
        <f>SIG_FIT!H77</f>
        <v>423.02425169212603</v>
      </c>
      <c r="E77" s="66">
        <f t="shared" si="48"/>
        <v>73.024251692126029</v>
      </c>
      <c r="F77" s="67">
        <f>SIG_FIT!M77</f>
        <v>365.70970328583496</v>
      </c>
      <c r="G77" s="67">
        <f>SIG_FIT!N77</f>
        <v>490.25806490120056</v>
      </c>
      <c r="H77" s="65">
        <f t="shared" si="49"/>
        <v>15.709703285834962</v>
      </c>
      <c r="I77" s="65">
        <f t="shared" si="50"/>
        <v>140.25806490120056</v>
      </c>
      <c r="J77" s="66">
        <f t="shared" si="51"/>
        <v>140.25806490120056</v>
      </c>
      <c r="K77" s="67">
        <f>SIG_FIT!Q77</f>
        <v>318.25455925295159</v>
      </c>
      <c r="L77" s="67">
        <f>SIG_FIT!R77</f>
        <v>448.28621237686423</v>
      </c>
      <c r="M77" s="68">
        <f>SIG_FIT!Q77-SummaryQuantgFOBT!C77</f>
        <v>-31.745440747048406</v>
      </c>
      <c r="N77" s="68">
        <f>SIG_FIT!R77-SummaryQuantgFOBT!C77</f>
        <v>98.286212376864228</v>
      </c>
      <c r="O77" s="66">
        <f t="shared" si="52"/>
        <v>98.286212376864228</v>
      </c>
      <c r="P77" s="69" t="str">
        <f t="shared" si="53"/>
        <v>YES</v>
      </c>
    </row>
    <row r="78" spans="1:16" x14ac:dyDescent="0.3">
      <c r="A78" s="115" t="s">
        <v>22</v>
      </c>
      <c r="B78" s="107" t="s">
        <v>73</v>
      </c>
      <c r="C78" s="125">
        <f>SIG_FIT!G78</f>
        <v>0.45</v>
      </c>
      <c r="D78" s="112">
        <f>SIG_FIT!H78</f>
        <v>0.53576344809149856</v>
      </c>
      <c r="E78" s="126">
        <f t="shared" si="48"/>
        <v>8.5763448091498551E-2</v>
      </c>
      <c r="F78" s="127">
        <f>SIG_FIT!M78</f>
        <v>0.26272346736980701</v>
      </c>
      <c r="G78" s="127">
        <f>SIG_FIT!N78</f>
        <v>0.745334541858933</v>
      </c>
      <c r="H78" s="112">
        <f t="shared" si="49"/>
        <v>-0.187276532630193</v>
      </c>
      <c r="I78" s="112">
        <f t="shared" si="50"/>
        <v>0.29533454185893299</v>
      </c>
      <c r="J78" s="126">
        <f t="shared" si="51"/>
        <v>0.29533454185893299</v>
      </c>
      <c r="K78" s="127">
        <f>SIG_FIT!Q78</f>
        <v>7.2879679144384535E-2</v>
      </c>
      <c r="L78" s="127">
        <f>SIG_FIT!R78</f>
        <v>1.0426823529411766</v>
      </c>
      <c r="M78" s="112">
        <f>SIG_FIT!Q78-SummaryQuantgFOBT!C78</f>
        <v>-0.37712032085561548</v>
      </c>
      <c r="N78" s="112">
        <f>SIG_FIT!R78-SummaryQuantgFOBT!C78</f>
        <v>0.59268235294117666</v>
      </c>
      <c r="O78" s="126">
        <f t="shared" si="52"/>
        <v>0.59268235294117666</v>
      </c>
      <c r="P78" s="113" t="str">
        <f t="shared" si="53"/>
        <v>YES</v>
      </c>
    </row>
    <row r="79" spans="1:16" x14ac:dyDescent="0.3">
      <c r="A79" s="120"/>
      <c r="B79" s="99" t="s">
        <v>74</v>
      </c>
      <c r="C79" s="100">
        <f>SIG_FIT!G79</f>
        <v>0.97</v>
      </c>
      <c r="D79" s="104">
        <f>SIG_FIT!H79</f>
        <v>1.3907836996518357</v>
      </c>
      <c r="E79" s="128">
        <f t="shared" si="48"/>
        <v>0.42078369965183571</v>
      </c>
      <c r="F79" s="129">
        <f>SIG_FIT!M79</f>
        <v>1.176236980883322</v>
      </c>
      <c r="G79" s="129">
        <f>SIG_FIT!N79</f>
        <v>1.899480883322352</v>
      </c>
      <c r="H79" s="104">
        <f t="shared" si="49"/>
        <v>0.20623698088332199</v>
      </c>
      <c r="I79" s="104">
        <f t="shared" si="50"/>
        <v>0.92948088332235201</v>
      </c>
      <c r="J79" s="128">
        <f t="shared" si="51"/>
        <v>0.92948088332235201</v>
      </c>
      <c r="K79" s="129">
        <f>SIG_FIT!Q79</f>
        <v>0.74415240641711122</v>
      </c>
      <c r="L79" s="129">
        <f>SIG_FIT!R79</f>
        <v>2.2050352941176476</v>
      </c>
      <c r="M79" s="104">
        <f>SIG_FIT!Q79-SummaryQuantgFOBT!C79</f>
        <v>-0.22584759358288875</v>
      </c>
      <c r="N79" s="104">
        <f>SIG_FIT!R79-SummaryQuantgFOBT!C79</f>
        <v>1.2350352941176477</v>
      </c>
      <c r="O79" s="128">
        <f t="shared" si="52"/>
        <v>1.2350352941176477</v>
      </c>
      <c r="P79" s="105" t="str">
        <f t="shared" si="53"/>
        <v>YES</v>
      </c>
    </row>
    <row r="80" spans="1:16" x14ac:dyDescent="0.3">
      <c r="A80" s="62" t="s">
        <v>21</v>
      </c>
      <c r="B80" s="60" t="s">
        <v>73</v>
      </c>
      <c r="C80" s="85">
        <f>SIG_FIT!G80</f>
        <v>0.6</v>
      </c>
      <c r="D80" s="68">
        <f>SIG_FIT!H80</f>
        <v>0.55971020960674789</v>
      </c>
      <c r="E80" s="81">
        <f t="shared" si="48"/>
        <v>4.028979039325209E-2</v>
      </c>
      <c r="F80" s="82">
        <f>SIG_FIT!M80</f>
        <v>0.35219354838709899</v>
      </c>
      <c r="G80" s="82">
        <f>SIG_FIT!N80</f>
        <v>0.84117741935484003</v>
      </c>
      <c r="H80" s="68">
        <f t="shared" si="49"/>
        <v>-0.24780645161290099</v>
      </c>
      <c r="I80" s="68">
        <f t="shared" si="50"/>
        <v>0.24117741935484005</v>
      </c>
      <c r="J80" s="81">
        <f t="shared" si="51"/>
        <v>0.24780645161290099</v>
      </c>
      <c r="K80" s="82">
        <f>SIG_FIT!Q80</f>
        <v>0.26380555555555196</v>
      </c>
      <c r="L80" s="82">
        <f>SIG_FIT!R80</f>
        <v>0.88375000000000414</v>
      </c>
      <c r="M80" s="68">
        <f>SIG_FIT!Q80-SummaryQuantgFOBT!C80</f>
        <v>-0.33619444444444802</v>
      </c>
      <c r="N80" s="68">
        <f>SIG_FIT!R80-SummaryQuantgFOBT!C80</f>
        <v>0.28375000000000417</v>
      </c>
      <c r="O80" s="81">
        <f t="shared" si="52"/>
        <v>0.33619444444444802</v>
      </c>
      <c r="P80" s="69" t="str">
        <f t="shared" si="53"/>
        <v>YES</v>
      </c>
    </row>
    <row r="81" spans="1:16" ht="15" thickBot="1" x14ac:dyDescent="0.35">
      <c r="A81" s="63"/>
      <c r="B81" s="70" t="s">
        <v>74</v>
      </c>
      <c r="C81" s="71">
        <f>SIG_FIT!G81</f>
        <v>0.99</v>
      </c>
      <c r="D81" s="72">
        <f>SIG_FIT!H81</f>
        <v>1.1278362025126039</v>
      </c>
      <c r="E81" s="83">
        <f t="shared" si="48"/>
        <v>0.13783620251260387</v>
      </c>
      <c r="F81" s="84">
        <f>SIG_FIT!M81</f>
        <v>0.85541935483871123</v>
      </c>
      <c r="G81" s="84">
        <f>SIG_FIT!N81</f>
        <v>1.4827903225806462</v>
      </c>
      <c r="H81" s="72">
        <f t="shared" si="49"/>
        <v>-0.13458064516128876</v>
      </c>
      <c r="I81" s="72">
        <f t="shared" si="50"/>
        <v>0.49279032258064626</v>
      </c>
      <c r="J81" s="83">
        <f t="shared" si="51"/>
        <v>0.49279032258064626</v>
      </c>
      <c r="K81" s="84">
        <f>SIG_FIT!Q81</f>
        <v>0.76213888888888215</v>
      </c>
      <c r="L81" s="84">
        <f>SIG_FIT!R81</f>
        <v>1.5554166666666698</v>
      </c>
      <c r="M81" s="72">
        <f>SIG_FIT!Q81-SummaryQuantgFOBT!C81</f>
        <v>-0.22786111111111784</v>
      </c>
      <c r="N81" s="72">
        <f>SIG_FIT!R81-SummaryQuantgFOBT!C81</f>
        <v>0.56541666666666979</v>
      </c>
      <c r="O81" s="83">
        <f t="shared" si="52"/>
        <v>0.56541666666666979</v>
      </c>
      <c r="P81" s="73" t="str">
        <f t="shared" si="53"/>
        <v>YES</v>
      </c>
    </row>
  </sheetData>
  <conditionalFormatting sqref="P6:P27">
    <cfRule type="containsText" dxfId="5" priority="6" operator="containsText" text="NO">
      <formula>NOT(ISERROR(SEARCH("NO",P6)))</formula>
    </cfRule>
  </conditionalFormatting>
  <conditionalFormatting sqref="P33:P54">
    <cfRule type="containsText" dxfId="4" priority="5" operator="containsText" text="NO">
      <formula>NOT(ISERROR(SEARCH("NO",P33)))</formula>
    </cfRule>
  </conditionalFormatting>
  <conditionalFormatting sqref="P60:P81">
    <cfRule type="containsText" dxfId="3" priority="4" operator="containsText" text="NO">
      <formula>NOT(ISERROR(SEARCH("NO",P60)))</formula>
    </cfRule>
  </conditionalFormatting>
  <conditionalFormatting sqref="P4:P5">
    <cfRule type="containsText" dxfId="2" priority="3" operator="containsText" text="NO">
      <formula>NOT(ISERROR(SEARCH("NO",P4)))</formula>
    </cfRule>
  </conditionalFormatting>
  <conditionalFormatting sqref="P58:P59">
    <cfRule type="containsText" dxfId="1" priority="2" operator="containsText" text="NO">
      <formula>NOT(ISERROR(SEARCH("NO",P58)))</formula>
    </cfRule>
  </conditionalFormatting>
  <conditionalFormatting sqref="P31:P32">
    <cfRule type="containsText" dxfId="0" priority="1" operator="containsText" text="NO">
      <formula>NOT(ISERROR(SEARCH("NO",P31)))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8"/>
  <sheetViews>
    <sheetView zoomScale="60" zoomScaleNormal="60" workbookViewId="0">
      <selection activeCell="G1" sqref="G1:G81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36</v>
      </c>
      <c r="C1" s="1" t="s">
        <v>29</v>
      </c>
      <c r="D1" s="1" t="s">
        <v>30</v>
      </c>
      <c r="E1" s="1" t="s">
        <v>31</v>
      </c>
      <c r="F1" s="1" t="s">
        <v>25</v>
      </c>
      <c r="G1" s="1" t="s">
        <v>65</v>
      </c>
      <c r="H1" s="20" t="s">
        <v>62</v>
      </c>
      <c r="I1" s="20" t="s">
        <v>63</v>
      </c>
      <c r="J1" s="20" t="s">
        <v>64</v>
      </c>
      <c r="K1" s="61" t="s">
        <v>30</v>
      </c>
      <c r="L1" s="61" t="s">
        <v>61</v>
      </c>
      <c r="M1" s="61" t="s">
        <v>59</v>
      </c>
      <c r="N1" s="61" t="s">
        <v>60</v>
      </c>
      <c r="O1" s="48" t="s">
        <v>31</v>
      </c>
      <c r="P1" s="48" t="s">
        <v>61</v>
      </c>
      <c r="Q1" s="48" t="s">
        <v>59</v>
      </c>
      <c r="R1" s="48" t="s">
        <v>60</v>
      </c>
    </row>
    <row r="2" spans="1:23" x14ac:dyDescent="0.3">
      <c r="A2" s="4" t="s">
        <v>105</v>
      </c>
      <c r="B2" s="158" t="s">
        <v>4</v>
      </c>
      <c r="C2" s="148" t="str">
        <f>'Intermediate SIG_FIT'!C2</f>
        <v>287.03 (201.00, 366.30)</v>
      </c>
      <c r="D2" s="164" t="str">
        <f>'Intermediate SIG_FIT'!G2</f>
        <v>326.92 (254.88, 413.76)</v>
      </c>
      <c r="E2" s="190" t="str">
        <f>'Intermediate SIG_FIT'!K2</f>
        <v>-555.38 (-641.64, -468.64)</v>
      </c>
      <c r="F2" s="1"/>
      <c r="G2" s="1">
        <v>3000</v>
      </c>
      <c r="H2" s="166">
        <f>'Intermediate SIG_FIT'!D2+SIG_FIT!$G2*'Intermediate SIG_FIT'!D3</f>
        <v>3288.9161038156872</v>
      </c>
      <c r="I2" s="167">
        <f>'Intermediate SIG_FIT'!E2+SIG_FIT!$G2*'Intermediate SIG_FIT'!E3</f>
        <v>3173.4355832126394</v>
      </c>
      <c r="J2" s="167">
        <f>'Intermediate SIG_FIT'!F2+SIG_FIT!$G2*'Intermediate SIG_FIT'!F3</f>
        <v>3395.3187012109211</v>
      </c>
      <c r="K2" s="150"/>
      <c r="L2" s="167">
        <f>'Intermediate SIG_FIT'!H2+SIG_FIT!$G2*'Intermediate SIG_FIT'!H3</f>
        <v>3277.170047199621</v>
      </c>
      <c r="M2" s="167">
        <f>'Intermediate SIG_FIT'!I2+SIG_FIT!$G2*'Intermediate SIG_FIT'!I3</f>
        <v>3179.6687790855281</v>
      </c>
      <c r="N2" s="167">
        <f>'Intermediate SIG_FIT'!J2+SIG_FIT!$G2*'Intermediate SIG_FIT'!J3</f>
        <v>3389.7910640901541</v>
      </c>
      <c r="O2" s="150"/>
      <c r="P2" s="167">
        <f>'Intermediate SIG_FIT'!L2+SIG_FIT!$G2*'Intermediate SIG_FIT'!L3</f>
        <v>2404.3917624521059</v>
      </c>
      <c r="Q2" s="167">
        <f>'Intermediate SIG_FIT'!M2+SIG_FIT!$G2*'Intermediate SIG_FIT'!M3</f>
        <v>2285.4703088987044</v>
      </c>
      <c r="R2" s="167">
        <f>'Intermediate SIG_FIT'!N2+SIG_FIT!$G2*'Intermediate SIG_FIT'!N3</f>
        <v>2516.9476627651939</v>
      </c>
    </row>
    <row r="3" spans="1:23" x14ac:dyDescent="0.3">
      <c r="A3" s="6"/>
      <c r="B3" s="159" t="s">
        <v>5</v>
      </c>
      <c r="C3" s="184" t="str">
        <f>'Intermediate SIG_FIT'!C3</f>
        <v>1.00 (0.99, 1.01)</v>
      </c>
      <c r="D3" s="165" t="str">
        <f>'Intermediate SIG_FIT'!G3</f>
        <v>0.98 (0.97, 0.99)</v>
      </c>
      <c r="E3" s="191" t="str">
        <f>'Intermediate SIG_FIT'!K3</f>
        <v>0.99 (0.98, 1.00)</v>
      </c>
      <c r="F3" s="1"/>
      <c r="G3" s="1">
        <v>22500</v>
      </c>
      <c r="H3" s="166">
        <f>'Intermediate SIG_FIT'!D2+SIG_FIT!$G3*'Intermediate SIG_FIT'!D3</f>
        <v>22801.176541773053</v>
      </c>
      <c r="I3" s="167">
        <f>'Intermediate SIG_FIT'!E2+SIG_FIT!$G3*'Intermediate SIG_FIT'!E3</f>
        <v>22494.260436505647</v>
      </c>
      <c r="J3" s="167">
        <f>'Intermediate SIG_FIT'!F2+SIG_FIT!$G3*'Intermediate SIG_FIT'!F3</f>
        <v>23083.94633476164</v>
      </c>
      <c r="K3" s="150"/>
      <c r="L3" s="167">
        <f>'Intermediate SIG_FIT'!H2+SIG_FIT!$G3*'Intermediate SIG_FIT'!H3</f>
        <v>22453.793777115778</v>
      </c>
      <c r="M3" s="167">
        <f>'Intermediate SIG_FIT'!I2+SIG_FIT!$G3*'Intermediate SIG_FIT'!I3</f>
        <v>22190.804664698542</v>
      </c>
      <c r="N3" s="167">
        <f>'Intermediate SIG_FIT'!J2+SIG_FIT!$G3*'Intermediate SIG_FIT'!J3</f>
        <v>22733.993182715752</v>
      </c>
      <c r="O3" s="150"/>
      <c r="P3" s="167">
        <f>'Intermediate SIG_FIT'!L2+SIG_FIT!$G3*'Intermediate SIG_FIT'!L3</f>
        <v>21642.897509578539</v>
      </c>
      <c r="Q3" s="167">
        <f>'Intermediate SIG_FIT'!M2+SIG_FIT!$G3*'Intermediate SIG_FIT'!M3</f>
        <v>21311.673262686221</v>
      </c>
      <c r="R3" s="167">
        <f>'Intermediate SIG_FIT'!N2+SIG_FIT!$G3*'Intermediate SIG_FIT'!N3</f>
        <v>21923.253969071495</v>
      </c>
    </row>
    <row r="4" spans="1:23" x14ac:dyDescent="0.3">
      <c r="A4" s="5" t="s">
        <v>109</v>
      </c>
      <c r="B4" s="6" t="s">
        <v>4</v>
      </c>
      <c r="C4" s="184" t="str">
        <f>'Intermediate SIG_FIT'!C4</f>
        <v>-262.43 (-366.31, -152.75)</v>
      </c>
      <c r="D4" s="165" t="str">
        <f>'Intermediate SIG_FIT'!G4</f>
        <v>-106.82 (-141.52, -67.68)</v>
      </c>
      <c r="E4" s="191" t="str">
        <f>'Intermediate SIG_FIT'!K4</f>
        <v>12.46 (-82.66, 81.83)</v>
      </c>
      <c r="F4" s="1"/>
      <c r="G4" s="1">
        <v>1200</v>
      </c>
      <c r="H4" s="166">
        <f>'Intermediate SIG_FIT'!D4+SIG_FIT!$G4*'Intermediate SIG_FIT'!D5</f>
        <v>1022.2955574512202</v>
      </c>
      <c r="I4" s="167">
        <f>'Intermediate SIG_FIT'!E4+SIG_FIT!$G4*'Intermediate SIG_FIT'!E5</f>
        <v>882.2940816106759</v>
      </c>
      <c r="J4" s="167">
        <f>'Intermediate SIG_FIT'!F4+SIG_FIT!$G4*'Intermediate SIG_FIT'!F5</f>
        <v>1170.9733193317829</v>
      </c>
      <c r="K4" s="150"/>
      <c r="L4" s="167">
        <f>'Intermediate SIG_FIT'!H4+SIG_FIT!$G4*'Intermediate SIG_FIT'!H5</f>
        <v>1149.913404296638</v>
      </c>
      <c r="M4" s="167">
        <f>'Intermediate SIG_FIT'!I4+SIG_FIT!$G4*'Intermediate SIG_FIT'!I5</f>
        <v>1099.6490307162578</v>
      </c>
      <c r="N4" s="167">
        <f>'Intermediate SIG_FIT'!J4+SIG_FIT!$G4*'Intermediate SIG_FIT'!J5</f>
        <v>1203.2060659894685</v>
      </c>
      <c r="O4" s="150"/>
      <c r="P4" s="167">
        <f>'Intermediate SIG_FIT'!L4+SIG_FIT!$G4*'Intermediate SIG_FIT'!L5</f>
        <v>1094.2942547326304</v>
      </c>
      <c r="Q4" s="167">
        <f>'Intermediate SIG_FIT'!M4+SIG_FIT!$G4*'Intermediate SIG_FIT'!M5</f>
        <v>975.29377861481657</v>
      </c>
      <c r="R4" s="167">
        <f>'Intermediate SIG_FIT'!N4+SIG_FIT!$G4*'Intermediate SIG_FIT'!N5</f>
        <v>1193.8121468536644</v>
      </c>
    </row>
    <row r="5" spans="1:23" x14ac:dyDescent="0.3">
      <c r="A5" s="6"/>
      <c r="B5" s="6" t="s">
        <v>5</v>
      </c>
      <c r="C5" s="184" t="str">
        <f>'Intermediate SIG_FIT'!C5</f>
        <v>1.07 (1.04, 1.10)</v>
      </c>
      <c r="D5" s="165" t="str">
        <f>'Intermediate SIG_FIT'!G5</f>
        <v>1.05 (1.03, 1.06)</v>
      </c>
      <c r="E5" s="191" t="str">
        <f>'Intermediate SIG_FIT'!K5</f>
        <v>0.90 (0.88, 0.93)</v>
      </c>
      <c r="F5" s="1"/>
      <c r="G5" s="1">
        <v>6000</v>
      </c>
      <c r="H5" s="166">
        <f>'Intermediate SIG_FIT'!D4+SIG_FIT!$G5*'Intermediate SIG_FIT'!D5</f>
        <v>6161.1809756954926</v>
      </c>
      <c r="I5" s="167">
        <f>'Intermediate SIG_FIT'!E4+SIG_FIT!$G5*'Intermediate SIG_FIT'!E5</f>
        <v>5876.6907261966444</v>
      </c>
      <c r="J5" s="167">
        <f>'Intermediate SIG_FIT'!F4+SIG_FIT!$G5*'Intermediate SIG_FIT'!F5</f>
        <v>6465.8773298760379</v>
      </c>
      <c r="K5" s="150"/>
      <c r="L5" s="167">
        <f>'Intermediate SIG_FIT'!H4+SIG_FIT!$G5*'Intermediate SIG_FIT'!H5</f>
        <v>6176.8302957717578</v>
      </c>
      <c r="M5" s="167">
        <f>'Intermediate SIG_FIT'!I4+SIG_FIT!$G5*'Intermediate SIG_FIT'!I5</f>
        <v>6064.3066948649139</v>
      </c>
      <c r="N5" s="167">
        <f>'Intermediate SIG_FIT'!J4+SIG_FIT!$G5*'Intermediate SIG_FIT'!J5</f>
        <v>6286.7481775550041</v>
      </c>
      <c r="O5" s="150"/>
      <c r="P5" s="167">
        <f>'Intermediate SIG_FIT'!L4+SIG_FIT!$G5*'Intermediate SIG_FIT'!L5</f>
        <v>5421.6430747405711</v>
      </c>
      <c r="Q5" s="167">
        <f>'Intermediate SIG_FIT'!M4+SIG_FIT!$G5*'Intermediate SIG_FIT'!M5</f>
        <v>5207.1046300087719</v>
      </c>
      <c r="R5" s="167">
        <f>'Intermediate SIG_FIT'!N4+SIG_FIT!$G5*'Intermediate SIG_FIT'!N5</f>
        <v>5641.7369311291668</v>
      </c>
    </row>
    <row r="6" spans="1:23" x14ac:dyDescent="0.3">
      <c r="A6" s="5" t="s">
        <v>108</v>
      </c>
      <c r="B6" s="6" t="s">
        <v>4</v>
      </c>
      <c r="C6" s="181" t="str">
        <f>'Intermediate SIG_FIT'!C6</f>
        <v>-22.14 (-52.32, 9.33)</v>
      </c>
      <c r="D6" s="49" t="str">
        <f>'Intermediate SIG_FIT'!G6</f>
        <v>-29.50 (-75.09, 1.77)</v>
      </c>
      <c r="E6" s="93" t="str">
        <f>'Intermediate SIG_FIT'!K6</f>
        <v>35.61 (-0.19, 76.63)</v>
      </c>
      <c r="F6" s="15"/>
      <c r="G6" s="19">
        <v>600</v>
      </c>
      <c r="H6" s="35">
        <f>'Intermediate SIG_FIT'!D6+SIG_FIT!$G6*'Intermediate SIG_FIT'!D7</f>
        <v>561.67192831962939</v>
      </c>
      <c r="I6" s="31">
        <f>'Intermediate SIG_FIT'!E6+SIG_FIT!$G6*'Intermediate SIG_FIT'!E7</f>
        <v>512.68381159089142</v>
      </c>
      <c r="J6" s="31">
        <f>'Intermediate SIG_FIT'!F6+SIG_FIT!$G6*'Intermediate SIG_FIT'!F7</f>
        <v>611.38643304786024</v>
      </c>
      <c r="K6" s="29"/>
      <c r="L6" s="31">
        <f>'Intermediate SIG_FIT'!H6+SIG_FIT!$G6*'Intermediate SIG_FIT'!H7</f>
        <v>570.50000000000011</v>
      </c>
      <c r="M6" s="31">
        <f>'Intermediate SIG_FIT'!I6+SIG_FIT!$G6*'Intermediate SIG_FIT'!I7</f>
        <v>504.40666506233651</v>
      </c>
      <c r="N6" s="31">
        <f>'Intermediate SIG_FIT'!J6+SIG_FIT!$G6*'Intermediate SIG_FIT'!J7</f>
        <v>629.29350040763836</v>
      </c>
      <c r="O6" s="29"/>
      <c r="P6" s="31">
        <f>'Intermediate SIG_FIT'!L6+SIG_FIT!$G6*'Intermediate SIG_FIT'!L7</f>
        <v>604.2627760325513</v>
      </c>
      <c r="Q6" s="28">
        <f>'Intermediate SIG_FIT'!M6+SIG_FIT!$G6*'Intermediate SIG_FIT'!M7</f>
        <v>546.54566954709833</v>
      </c>
      <c r="R6" s="28">
        <f>'Intermediate SIG_FIT'!N6+SIG_FIT!$G6*'Intermediate SIG_FIT'!N7</f>
        <v>664.45389056406066</v>
      </c>
      <c r="S6" s="13" t="s">
        <v>37</v>
      </c>
    </row>
    <row r="7" spans="1:23" x14ac:dyDescent="0.3">
      <c r="A7" s="5"/>
      <c r="B7" s="6" t="s">
        <v>5</v>
      </c>
      <c r="C7" s="19" t="str">
        <f>'Intermediate SIG_FIT'!C7</f>
        <v>0.97 (0.94, 1.00)</v>
      </c>
      <c r="D7" s="91" t="str">
        <f>'Intermediate SIG_FIT'!G7</f>
        <v>1.00 (0.97, 1.05)</v>
      </c>
      <c r="E7" s="93" t="str">
        <f>'Intermediate SIG_FIT'!K7</f>
        <v>0.95 (0.91, 0.98)</v>
      </c>
      <c r="F7" s="15"/>
      <c r="G7" s="19">
        <v>2000</v>
      </c>
      <c r="H7" s="35">
        <f>'Intermediate SIG_FIT'!D6+SIG_FIT!$G7*'Intermediate SIG_FIT'!D7</f>
        <v>1923.9012625663179</v>
      </c>
      <c r="I7" s="31">
        <f>'Intermediate SIG_FIT'!E6+SIG_FIT!$G7*'Intermediate SIG_FIT'!E7</f>
        <v>1831.0340923635958</v>
      </c>
      <c r="J7" s="31">
        <f>'Intermediate SIG_FIT'!F6+SIG_FIT!$G7*'Intermediate SIG_FIT'!F7</f>
        <v>2016.1766514128763</v>
      </c>
      <c r="K7" s="29"/>
      <c r="L7" s="31">
        <f>'Intermediate SIG_FIT'!H6+SIG_FIT!$G7*'Intermediate SIG_FIT'!H7</f>
        <v>1970.5</v>
      </c>
      <c r="M7" s="31">
        <f>'Intermediate SIG_FIT'!I6+SIG_FIT!$G7*'Intermediate SIG_FIT'!I7</f>
        <v>1856.5686433980168</v>
      </c>
      <c r="N7" s="31">
        <f>'Intermediate SIG_FIT'!J6+SIG_FIT!$G7*'Intermediate SIG_FIT'!J7</f>
        <v>2093.5196896197185</v>
      </c>
      <c r="O7" s="29"/>
      <c r="P7" s="31">
        <f>'Intermediate SIG_FIT'!L6+SIG_FIT!$G7*'Intermediate SIG_FIT'!L7</f>
        <v>1931.1230058960132</v>
      </c>
      <c r="Q7" s="28">
        <f>'Intermediate SIG_FIT'!M6+SIG_FIT!$G7*'Intermediate SIG_FIT'!M7</f>
        <v>1822.2666999979162</v>
      </c>
      <c r="R7" s="28">
        <f>'Intermediate SIG_FIT'!N6+SIG_FIT!$G7*'Intermediate SIG_FIT'!N7</f>
        <v>2036.0377940059163</v>
      </c>
      <c r="T7" t="s">
        <v>38</v>
      </c>
    </row>
    <row r="8" spans="1:23" x14ac:dyDescent="0.3">
      <c r="A8" s="5" t="s">
        <v>11</v>
      </c>
      <c r="B8" s="6" t="s">
        <v>4</v>
      </c>
      <c r="C8" s="19" t="str">
        <f>'Intermediate SIG_FIT'!C8</f>
        <v>51.15 (-134.04, 142.65)</v>
      </c>
      <c r="D8" s="91" t="str">
        <f>'Intermediate SIG_FIT'!G8</f>
        <v>-105.01 (-288.80, 33.45)</v>
      </c>
      <c r="E8" s="93" t="str">
        <f>'Intermediate SIG_FIT'!K8</f>
        <v>102.92 (5.40, 213.80)</v>
      </c>
      <c r="F8" s="15"/>
      <c r="G8" s="19">
        <v>800</v>
      </c>
      <c r="H8" s="36">
        <f>'Intermediate SIG_FIT'!D8+SIG_FIT!$G8*'Intermediate SIG_FIT'!D9</f>
        <v>807.10303383765518</v>
      </c>
      <c r="I8" s="32">
        <f>'Intermediate SIG_FIT'!E8+SIG_FIT!$G8*'Intermediate SIG_FIT'!E9</f>
        <v>554.07638298353754</v>
      </c>
      <c r="J8" s="32">
        <f>'Intermediate SIG_FIT'!F8+SIG_FIT!$G8*'Intermediate SIG_FIT'!F9</f>
        <v>1025.0065770013362</v>
      </c>
      <c r="K8" s="15"/>
      <c r="L8" s="31">
        <f>'Intermediate SIG_FIT'!H8+SIG_FIT!$G8*'Intermediate SIG_FIT'!H9</f>
        <v>744.14227530266612</v>
      </c>
      <c r="M8" s="31">
        <f>'Intermediate SIG_FIT'!I8+SIG_FIT!$G8*'Intermediate SIG_FIT'!I9</f>
        <v>461.03020832603261</v>
      </c>
      <c r="N8" s="31">
        <f>'Intermediate SIG_FIT'!J8+SIG_FIT!$G8*'Intermediate SIG_FIT'!J9</f>
        <v>1008.0509167187373</v>
      </c>
      <c r="O8" s="30"/>
      <c r="P8" s="31">
        <f>'Intermediate SIG_FIT'!L8+SIG_FIT!$G8*'Intermediate SIG_FIT'!L9</f>
        <v>998.43047906751906</v>
      </c>
      <c r="Q8" s="31">
        <f>'Intermediate SIG_FIT'!M8+SIG_FIT!$G8*'Intermediate SIG_FIT'!M9</f>
        <v>827.48962088237192</v>
      </c>
      <c r="R8" s="31">
        <f>'Intermediate SIG_FIT'!N8+SIG_FIT!$G8*'Intermediate SIG_FIT'!N9</f>
        <v>1177.9002786491819</v>
      </c>
      <c r="U8" t="s">
        <v>42</v>
      </c>
    </row>
    <row r="9" spans="1:23" x14ac:dyDescent="0.3">
      <c r="A9" s="5"/>
      <c r="B9" s="6" t="s">
        <v>5</v>
      </c>
      <c r="C9" s="17" t="str">
        <f>'Intermediate SIG_FIT'!C9</f>
        <v>0.94 (0.86, 1.10)</v>
      </c>
      <c r="D9" s="91" t="str">
        <f>'Intermediate SIG_FIT'!G9</f>
        <v>1.06 (0.94, 1.22)</v>
      </c>
      <c r="E9" s="93" t="str">
        <f>'Intermediate SIG_FIT'!K9</f>
        <v>1.12 (1.03, 1.21)</v>
      </c>
      <c r="F9" s="16"/>
      <c r="G9" s="40">
        <v>2000</v>
      </c>
      <c r="H9" s="36">
        <f>'Intermediate SIG_FIT'!D8+SIG_FIT!$G9*'Intermediate SIG_FIT'!D9</f>
        <v>1941.0284484140727</v>
      </c>
      <c r="I9" s="32">
        <f>'Intermediate SIG_FIT'!E8+SIG_FIT!$G9*'Intermediate SIG_FIT'!E9</f>
        <v>1586.2449780643201</v>
      </c>
      <c r="J9" s="32">
        <f>'Intermediate SIG_FIT'!F8+SIG_FIT!$G9*'Intermediate SIG_FIT'!F9</f>
        <v>2348.5450678818761</v>
      </c>
      <c r="K9" s="16"/>
      <c r="L9" s="32">
        <f>'Intermediate SIG_FIT'!H8+SIG_FIT!$G9*'Intermediate SIG_FIT'!H9</f>
        <v>2017.8768711005303</v>
      </c>
      <c r="M9" s="32">
        <f>'Intermediate SIG_FIT'!I8+SIG_FIT!$G9*'Intermediate SIG_FIT'!I9</f>
        <v>1585.7680694772309</v>
      </c>
      <c r="N9" s="32">
        <f>'Intermediate SIG_FIT'!J8+SIG_FIT!$G9*'Intermediate SIG_FIT'!J9</f>
        <v>2469.9570932799334</v>
      </c>
      <c r="O9" s="30"/>
      <c r="P9" s="32">
        <f>'Intermediate SIG_FIT'!L8+SIG_FIT!$G9*'Intermediate SIG_FIT'!L9</f>
        <v>2341.7020824281676</v>
      </c>
      <c r="Q9" s="32">
        <f>'Intermediate SIG_FIT'!M8+SIG_FIT!$G9*'Intermediate SIG_FIT'!M9</f>
        <v>2060.6278983597758</v>
      </c>
      <c r="R9" s="32">
        <f>'Intermediate SIG_FIT'!N8+SIG_FIT!$G9*'Intermediate SIG_FIT'!N9</f>
        <v>2624.0541248030336</v>
      </c>
      <c r="V9" t="s">
        <v>43</v>
      </c>
    </row>
    <row r="10" spans="1:23" x14ac:dyDescent="0.3">
      <c r="A10" s="5" t="s">
        <v>13</v>
      </c>
      <c r="B10" s="6" t="s">
        <v>4</v>
      </c>
      <c r="C10" s="17" t="str">
        <f>'Intermediate SIG_FIT'!C10</f>
        <v>1.69 (0.10, 2.94)</v>
      </c>
      <c r="D10" s="91" t="str">
        <f>'Intermediate SIG_FIT'!G10</f>
        <v>*2.79 (0.00, 0.00)</v>
      </c>
      <c r="E10" s="93" t="str">
        <f>'Intermediate SIG_FIT'!K10</f>
        <v>*6.30 (0.00, 0.00)</v>
      </c>
      <c r="F10" s="16"/>
      <c r="G10" s="40"/>
      <c r="H10" s="37"/>
      <c r="I10" s="16"/>
      <c r="J10" s="16"/>
      <c r="K10" s="16"/>
      <c r="L10" s="16"/>
      <c r="M10" s="16"/>
      <c r="N10" s="16"/>
      <c r="W10" t="s">
        <v>40</v>
      </c>
    </row>
    <row r="11" spans="1:23" x14ac:dyDescent="0.3">
      <c r="A11" s="5"/>
      <c r="B11" s="6" t="s">
        <v>5</v>
      </c>
      <c r="C11" s="17" t="str">
        <f>'Intermediate SIG_FIT'!C11</f>
        <v>1.19 (1.01, 1.46)</v>
      </c>
      <c r="D11" s="91" t="str">
        <f>'Intermediate SIG_FIT'!G11</f>
        <v>*1.25 (0.99, 1.56)</v>
      </c>
      <c r="E11" s="93" t="str">
        <f>'Intermediate SIG_FIT'!K11</f>
        <v>*0.75 (0.64, 0.87)</v>
      </c>
      <c r="F11" s="16"/>
      <c r="G11" s="40"/>
      <c r="H11" s="37"/>
      <c r="I11" s="16"/>
      <c r="J11" s="16"/>
      <c r="K11" s="16"/>
      <c r="L11" s="16"/>
      <c r="M11" s="16"/>
      <c r="N11" s="16"/>
      <c r="V11" t="s">
        <v>44</v>
      </c>
    </row>
    <row r="12" spans="1:23" x14ac:dyDescent="0.3">
      <c r="A12" s="5" t="s">
        <v>14</v>
      </c>
      <c r="B12" s="6" t="s">
        <v>4</v>
      </c>
      <c r="C12" s="17" t="str">
        <f>'Intermediate SIG_FIT'!C12</f>
        <v>35.22 (-144.04, 135.55)</v>
      </c>
      <c r="D12" s="91" t="str">
        <f>'Intermediate SIG_FIT'!G12</f>
        <v>-109.71 (-281.40, 15.53)</v>
      </c>
      <c r="E12" s="93" t="str">
        <f>'Intermediate SIG_FIT'!K12</f>
        <v>204.73 (85.02, 309.86)</v>
      </c>
      <c r="F12" s="16"/>
      <c r="G12" s="40">
        <v>1500</v>
      </c>
      <c r="H12" s="38">
        <f>'Intermediate SIG_FIT'!D12+SIG_FIT!$G12*'Intermediate SIG_FIT'!D13</f>
        <v>1469.2369778841505</v>
      </c>
      <c r="I12" s="33">
        <f>'Intermediate SIG_FIT'!E12+SIG_FIT!$G12*'Intermediate SIG_FIT'!E13</f>
        <v>1215.9427094043053</v>
      </c>
      <c r="J12" s="33">
        <f>'Intermediate SIG_FIT'!F12+SIG_FIT!$G12*'Intermediate SIG_FIT'!F13</f>
        <v>1693.644559538634</v>
      </c>
      <c r="K12" s="33"/>
      <c r="L12" s="33">
        <f>'Intermediate SIG_FIT'!H12+SIG_FIT!$G12*'Intermediate SIG_FIT'!H13</f>
        <v>1425.9999999999948</v>
      </c>
      <c r="M12" s="33">
        <f>'Intermediate SIG_FIT'!I12+SIG_FIT!$G12*'Intermediate SIG_FIT'!I13</f>
        <v>1161.994672010949</v>
      </c>
      <c r="N12" s="33">
        <f>'Intermediate SIG_FIT'!J12+SIG_FIT!$G12*'Intermediate SIG_FIT'!J13</f>
        <v>1670.9687163945623</v>
      </c>
      <c r="O12" s="34"/>
      <c r="P12" s="33">
        <f>'Intermediate SIG_FIT'!L12+SIG_FIT!$G12*'Intermediate SIG_FIT'!L13</f>
        <v>1729.095876168494</v>
      </c>
      <c r="Q12" s="33">
        <f>'Intermediate SIG_FIT'!M12+SIG_FIT!$G12*'Intermediate SIG_FIT'!M13</f>
        <v>1536.533948627088</v>
      </c>
      <c r="R12" s="33">
        <f>'Intermediate SIG_FIT'!N12+SIG_FIT!$G12*'Intermediate SIG_FIT'!N13</f>
        <v>1913.7140555105691</v>
      </c>
      <c r="W12" t="s">
        <v>45</v>
      </c>
    </row>
    <row r="13" spans="1:23" x14ac:dyDescent="0.3">
      <c r="A13" s="5"/>
      <c r="B13" s="6" t="s">
        <v>5</v>
      </c>
      <c r="C13" s="17" t="str">
        <f>'Intermediate SIG_FIT'!C13</f>
        <v>0.96 (0.91, 1.04)</v>
      </c>
      <c r="D13" s="91" t="str">
        <f>'Intermediate SIG_FIT'!G13</f>
        <v>1.02 (0.96, 1.10)</v>
      </c>
      <c r="E13" s="93" t="str">
        <f>'Intermediate SIG_FIT'!K13</f>
        <v>1.02 (0.97, 1.07)</v>
      </c>
      <c r="F13" s="16"/>
      <c r="G13" s="40">
        <v>4000</v>
      </c>
      <c r="H13" s="38">
        <f>'Intermediate SIG_FIT'!D12+SIG_FIT!$G13*'Intermediate SIG_FIT'!D13</f>
        <v>3859.2616547390353</v>
      </c>
      <c r="I13" s="33">
        <f>'Intermediate SIG_FIT'!E12+SIG_FIT!$G13*'Intermediate SIG_FIT'!E13</f>
        <v>3482.5858047592878</v>
      </c>
      <c r="J13" s="33">
        <f>'Intermediate SIG_FIT'!F12+SIG_FIT!$G13*'Intermediate SIG_FIT'!F13</f>
        <v>4290.4755018481083</v>
      </c>
      <c r="K13" s="33"/>
      <c r="L13" s="33">
        <f>'Intermediate SIG_FIT'!H12+SIG_FIT!$G13*'Intermediate SIG_FIT'!H13</f>
        <v>3985.5238095237951</v>
      </c>
      <c r="M13" s="33">
        <f>'Intermediate SIG_FIT'!I12+SIG_FIT!$G13*'Intermediate SIG_FIT'!I13</f>
        <v>3567.655049369439</v>
      </c>
      <c r="N13" s="33">
        <f>'Intermediate SIG_FIT'!J12+SIG_FIT!$G13*'Intermediate SIG_FIT'!J13</f>
        <v>4430.0360739075122</v>
      </c>
      <c r="O13" s="34"/>
      <c r="P13" s="33">
        <f>'Intermediate SIG_FIT'!L12+SIG_FIT!$G13*'Intermediate SIG_FIT'!L13</f>
        <v>4269.7131620446689</v>
      </c>
      <c r="Q13" s="33">
        <f>'Intermediate SIG_FIT'!M12+SIG_FIT!$G13*'Intermediate SIG_FIT'!M13</f>
        <v>3955.7175009034527</v>
      </c>
      <c r="R13" s="33">
        <f>'Intermediate SIG_FIT'!N12+SIG_FIT!$G13*'Intermediate SIG_FIT'!N13</f>
        <v>4586.8043790880447</v>
      </c>
    </row>
    <row r="14" spans="1:23" x14ac:dyDescent="0.3">
      <c r="A14" s="5" t="s">
        <v>15</v>
      </c>
      <c r="B14" s="6" t="s">
        <v>4</v>
      </c>
      <c r="C14" s="17" t="str">
        <f>'Intermediate SIG_FIT'!C14</f>
        <v>0.26 (-1.21, 1.88)</v>
      </c>
      <c r="D14" s="91" t="str">
        <f>'Intermediate SIG_FIT'!G14</f>
        <v>*1.38 (0.00, 0.00)</v>
      </c>
      <c r="E14" s="93" t="str">
        <f>'Intermediate SIG_FIT'!K14</f>
        <v>*4.50 (0.00, 0.00)</v>
      </c>
      <c r="F14" s="16"/>
      <c r="G14" s="40"/>
      <c r="H14" s="37"/>
      <c r="I14" s="16"/>
      <c r="J14" s="16"/>
      <c r="K14" s="16"/>
      <c r="L14" s="16"/>
      <c r="M14" s="16"/>
      <c r="N14" s="16"/>
      <c r="T14" t="s">
        <v>46</v>
      </c>
    </row>
    <row r="15" spans="1:23" x14ac:dyDescent="0.3">
      <c r="A15" s="5"/>
      <c r="B15" s="6" t="s">
        <v>5</v>
      </c>
      <c r="C15" s="17" t="str">
        <f>'Intermediate SIG_FIT'!C15</f>
        <v>0.92 (0.79, 1.04)</v>
      </c>
      <c r="D15" s="91" t="str">
        <f>'Intermediate SIG_FIT'!G15</f>
        <v>*0.89 (0.75, 1.05)</v>
      </c>
      <c r="E15" s="93" t="str">
        <f>'Intermediate SIG_FIT'!K15</f>
        <v>*0.69 (0.56, 0.85)</v>
      </c>
      <c r="F15" s="16"/>
      <c r="G15" s="40"/>
      <c r="H15" s="37"/>
      <c r="I15" s="16"/>
      <c r="J15" s="16"/>
      <c r="K15" s="16"/>
      <c r="L15" s="16"/>
      <c r="M15" s="16"/>
      <c r="N15" s="16"/>
      <c r="U15" t="s">
        <v>41</v>
      </c>
    </row>
    <row r="16" spans="1:23" x14ac:dyDescent="0.3">
      <c r="A16" s="5" t="s">
        <v>16</v>
      </c>
      <c r="B16" s="6" t="s">
        <v>4</v>
      </c>
      <c r="C16" s="17" t="str">
        <f>'Intermediate SIG_FIT'!C16</f>
        <v>3.00 (0.24, 5.37)</v>
      </c>
      <c r="D16" s="49" t="str">
        <f>'Intermediate SIG_FIT'!G16</f>
        <v>0.00 (-3.15, 3.05)</v>
      </c>
      <c r="E16" s="93" t="str">
        <f>'Intermediate SIG_FIT'!K16</f>
        <v>20.18 (19.19, 20.79)</v>
      </c>
      <c r="F16" s="16"/>
      <c r="G16" s="40">
        <v>8</v>
      </c>
      <c r="H16" s="38">
        <f>'Intermediate SIG_FIT'!D16+'Intermediate SIG_FIT'!D17*SIG_FIT!$G16</f>
        <v>10.269112217241631</v>
      </c>
      <c r="I16" s="33">
        <f>'Intermediate SIG_FIT'!E16+'Intermediate SIG_FIT'!E17*SIG_FIT!$G16</f>
        <v>6.3893924451307935</v>
      </c>
      <c r="J16" s="33">
        <f>'Intermediate SIG_FIT'!F16+'Intermediate SIG_FIT'!F17*SIG_FIT!$G16</f>
        <v>13.8465802268977</v>
      </c>
      <c r="K16" s="16"/>
      <c r="L16" s="33">
        <f>'Intermediate SIG_FIT'!H16+'Intermediate SIG_FIT'!H17*SIG_FIT!$G16</f>
        <v>7.4254741896579182</v>
      </c>
      <c r="M16" s="33">
        <f>'Intermediate SIG_FIT'!I16+'Intermediate SIG_FIT'!I17*SIG_FIT!$G16</f>
        <v>2.9788631799531484</v>
      </c>
      <c r="N16" s="33">
        <f>'Intermediate SIG_FIT'!J16+'Intermediate SIG_FIT'!J17*SIG_FIT!$G16</f>
        <v>12.005898437457871</v>
      </c>
      <c r="P16" s="33">
        <f>'Intermediate SIG_FIT'!L16+'Intermediate SIG_FIT'!L17*SIG_FIT!$G16</f>
        <v>23.895045404561916</v>
      </c>
      <c r="Q16" s="33">
        <f>'Intermediate SIG_FIT'!M16+'Intermediate SIG_FIT'!M17*SIG_FIT!$G16</f>
        <v>22.614834506349819</v>
      </c>
      <c r="R16" s="33">
        <f>'Intermediate SIG_FIT'!N16+'Intermediate SIG_FIT'!N17*SIG_FIT!$G16</f>
        <v>25.074210586092775</v>
      </c>
      <c r="V16" t="s">
        <v>47</v>
      </c>
    </row>
    <row r="17" spans="1:23" x14ac:dyDescent="0.3">
      <c r="A17" s="5"/>
      <c r="B17" s="6" t="s">
        <v>5</v>
      </c>
      <c r="C17" s="17" t="str">
        <f>'Intermediate SIG_FIT'!C17</f>
        <v>0.91 (0.77, 1.06)</v>
      </c>
      <c r="D17" s="91" t="str">
        <f>'Intermediate SIG_FIT'!G17</f>
        <v>0.93 (0.77, 1.12)</v>
      </c>
      <c r="E17" s="93" t="str">
        <f>'Intermediate SIG_FIT'!K17</f>
        <v>0.46 (0.43, 0.54)</v>
      </c>
      <c r="F17" s="16"/>
      <c r="G17" s="40">
        <v>35</v>
      </c>
      <c r="H17" s="38">
        <f>'Intermediate SIG_FIT'!D16+'Intermediate SIG_FIT'!D17*SIG_FIT!$G17</f>
        <v>34.797028885625593</v>
      </c>
      <c r="I17" s="33">
        <f>'Intermediate SIG_FIT'!E16+'Intermediate SIG_FIT'!E17*SIG_FIT!$G17</f>
        <v>27.152655774376065</v>
      </c>
      <c r="J17" s="33">
        <f>'Intermediate SIG_FIT'!F16+'Intermediate SIG_FIT'!F17*SIG_FIT!$G17</f>
        <v>42.450216409514205</v>
      </c>
      <c r="K17" s="16"/>
      <c r="L17" s="33">
        <f>'Intermediate SIG_FIT'!H16+'Intermediate SIG_FIT'!H17*SIG_FIT!$G17</f>
        <v>32.485282368300069</v>
      </c>
      <c r="M17" s="33">
        <f>'Intermediate SIG_FIT'!I16+'Intermediate SIG_FIT'!I17*SIG_FIT!$G17</f>
        <v>23.652380065051577</v>
      </c>
      <c r="N17" s="33">
        <f>'Intermediate SIG_FIT'!J16+'Intermediate SIG_FIT'!J17*SIG_FIT!$G17</f>
        <v>42.222597096945215</v>
      </c>
      <c r="P17" s="33">
        <f>'Intermediate SIG_FIT'!L16+'Intermediate SIG_FIT'!L17*SIG_FIT!$G17</f>
        <v>36.437549782166819</v>
      </c>
      <c r="Q17" s="33">
        <f>'Intermediate SIG_FIT'!M16+'Intermediate SIG_FIT'!M17*SIG_FIT!$G17</f>
        <v>34.160539938680202</v>
      </c>
      <c r="R17" s="33">
        <f>'Intermediate SIG_FIT'!N16+'Intermediate SIG_FIT'!N17*SIG_FIT!$G17</f>
        <v>39.543367450433117</v>
      </c>
      <c r="W17" t="s">
        <v>48</v>
      </c>
    </row>
    <row r="18" spans="1:23" x14ac:dyDescent="0.3">
      <c r="A18" s="5" t="s">
        <v>18</v>
      </c>
      <c r="B18" s="6" t="s">
        <v>4</v>
      </c>
      <c r="C18" s="17" t="str">
        <f>'Intermediate SIG_FIT'!C18</f>
        <v>1.32 (0.46, 1.94)</v>
      </c>
      <c r="D18" s="49" t="str">
        <f>'Intermediate SIG_FIT'!G18</f>
        <v>0.52 (-0.37, 1.30)</v>
      </c>
      <c r="E18" s="93" t="str">
        <f>'Intermediate SIG_FIT'!K18</f>
        <v>3.49 (3.17, 3.78)</v>
      </c>
      <c r="F18" s="16"/>
      <c r="G18" s="40">
        <v>2</v>
      </c>
      <c r="H18" s="38">
        <f>'Intermediate SIG_FIT'!D18+'Intermediate SIG_FIT'!D19*SIG_FIT!$G18</f>
        <v>3.6172917304135099</v>
      </c>
      <c r="I18" s="33">
        <f>'Intermediate SIG_FIT'!E18+'Intermediate SIG_FIT'!E19*SIG_FIT!$G18</f>
        <v>2.4374839728299009</v>
      </c>
      <c r="J18" s="33">
        <f>'Intermediate SIG_FIT'!F18+'Intermediate SIG_FIT'!F19*SIG_FIT!$G18</f>
        <v>4.6817280565865893</v>
      </c>
      <c r="K18" s="16"/>
      <c r="L18" s="33">
        <f>'Intermediate SIG_FIT'!H18+'Intermediate SIG_FIT'!H19*SIG_FIT!$G18</f>
        <v>2.4482142857142848</v>
      </c>
      <c r="M18" s="33">
        <f>'Intermediate SIG_FIT'!I18+'Intermediate SIG_FIT'!I19*SIG_FIT!$G18</f>
        <v>1.199592391304348</v>
      </c>
      <c r="N18" s="33">
        <f>'Intermediate SIG_FIT'!J18+'Intermediate SIG_FIT'!J19*SIG_FIT!$G18</f>
        <v>3.6793478260869601</v>
      </c>
      <c r="P18" s="33">
        <f>'Intermediate SIG_FIT'!L18+'Intermediate SIG_FIT'!L19*SIG_FIT!$G18</f>
        <v>4.8440095248378379</v>
      </c>
      <c r="Q18" s="33">
        <f>'Intermediate SIG_FIT'!M18+'Intermediate SIG_FIT'!M19*SIG_FIT!$G18</f>
        <v>4.3715103814384504</v>
      </c>
      <c r="R18" s="33">
        <f>'Intermediate SIG_FIT'!N18+'Intermediate SIG_FIT'!N19*SIG_FIT!$G18</f>
        <v>5.2918706744006458</v>
      </c>
      <c r="V18" t="s">
        <v>49</v>
      </c>
    </row>
    <row r="19" spans="1:23" x14ac:dyDescent="0.3">
      <c r="A19" s="5"/>
      <c r="B19" s="6" t="s">
        <v>5</v>
      </c>
      <c r="C19" s="17" t="str">
        <f>'Intermediate SIG_FIT'!C19</f>
        <v>1.15 (0.99, 1.37)</v>
      </c>
      <c r="D19" s="91" t="str">
        <f>'Intermediate SIG_FIT'!G19</f>
        <v>0.96 (0.78, 1.19)</v>
      </c>
      <c r="E19" s="93" t="str">
        <f>'Intermediate SIG_FIT'!K19</f>
        <v>0.68 (0.60, 0.76)</v>
      </c>
      <c r="F19" s="16"/>
      <c r="G19" s="40">
        <v>9</v>
      </c>
      <c r="H19" s="38">
        <f>'Intermediate SIG_FIT'!D18+'Intermediate SIG_FIT'!D19*SIG_FIT!$G19</f>
        <v>11.661801539488829</v>
      </c>
      <c r="I19" s="33">
        <f>'Intermediate SIG_FIT'!E18+'Intermediate SIG_FIT'!E19*SIG_FIT!$G19</f>
        <v>9.3414957934125677</v>
      </c>
      <c r="J19" s="33">
        <f>'Intermediate SIG_FIT'!F18+'Intermediate SIG_FIT'!F19*SIG_FIT!$G19</f>
        <v>14.282874569070968</v>
      </c>
      <c r="K19" s="16"/>
      <c r="L19" s="33">
        <f>'Intermediate SIG_FIT'!H18+'Intermediate SIG_FIT'!H19*SIG_FIT!$G19</f>
        <v>9.1982142857142826</v>
      </c>
      <c r="M19" s="33">
        <f>'Intermediate SIG_FIT'!I18+'Intermediate SIG_FIT'!I19*SIG_FIT!$G19</f>
        <v>6.6778532608695658</v>
      </c>
      <c r="N19" s="33">
        <f>'Intermediate SIG_FIT'!J18+'Intermediate SIG_FIT'!J19*SIG_FIT!$G19</f>
        <v>11.991847826086961</v>
      </c>
      <c r="P19" s="33">
        <f>'Intermediate SIG_FIT'!L18+'Intermediate SIG_FIT'!L19*SIG_FIT!$G19</f>
        <v>9.5899761879053926</v>
      </c>
      <c r="Q19" s="33">
        <f>'Intermediate SIG_FIT'!M18+'Intermediate SIG_FIT'!M19*SIG_FIT!$G19</f>
        <v>8.5715103814384506</v>
      </c>
      <c r="R19" s="33">
        <f>'Intermediate SIG_FIT'!N18+'Intermediate SIG_FIT'!N19*SIG_FIT!$G19</f>
        <v>10.583418034802907</v>
      </c>
      <c r="W19" t="s">
        <v>50</v>
      </c>
    </row>
    <row r="20" spans="1:23" x14ac:dyDescent="0.3">
      <c r="A20" s="5" t="s">
        <v>19</v>
      </c>
      <c r="B20" s="6" t="s">
        <v>4</v>
      </c>
      <c r="C20" s="17" t="str">
        <f>'Intermediate SIG_FIT'!C20</f>
        <v>15.97 (-2.18, 37.54)</v>
      </c>
      <c r="D20" s="49" t="str">
        <f>'Intermediate SIG_FIT'!G20</f>
        <v>-10.69 (-33.95, 11.90)</v>
      </c>
      <c r="E20" s="94" t="str">
        <f>'Intermediate SIG_FIT'!K20</f>
        <v>303.42 (282.85, 320.85)</v>
      </c>
      <c r="F20" s="16"/>
      <c r="G20" s="40">
        <v>110</v>
      </c>
      <c r="H20" s="41">
        <f>'Intermediate SIG_FIT'!D20+'Intermediate SIG_FIT'!D21*SIG_FIT!$G20</f>
        <v>100.45519150640609</v>
      </c>
      <c r="I20" s="42">
        <f>'Intermediate SIG_FIT'!E20+'Intermediate SIG_FIT'!E21*SIG_FIT!$G20</f>
        <v>74.757721217323123</v>
      </c>
      <c r="J20" s="42">
        <f>'Intermediate SIG_FIT'!F20+'Intermediate SIG_FIT'!F21*SIG_FIT!$G20</f>
        <v>129.01067656489707</v>
      </c>
      <c r="K20" s="16"/>
      <c r="L20" s="42">
        <f>'Intermediate SIG_FIT'!H20+'Intermediate SIG_FIT'!H21*SIG_FIT!$G20</f>
        <v>75.01648361811769</v>
      </c>
      <c r="M20" s="42">
        <f>'Intermediate SIG_FIT'!I20+'Intermediate SIG_FIT'!I21*SIG_FIT!$G20</f>
        <v>43.450375108499898</v>
      </c>
      <c r="N20" s="42">
        <f>'Intermediate SIG_FIT'!J20+'Intermediate SIG_FIT'!J21*SIG_FIT!$G20</f>
        <v>106.31890223020432</v>
      </c>
      <c r="O20" s="43"/>
      <c r="P20" s="42">
        <f>'Intermediate SIG_FIT'!L20+'Intermediate SIG_FIT'!L21*SIG_FIT!$G20</f>
        <v>345.0269565217389</v>
      </c>
      <c r="Q20" s="42">
        <f>'Intermediate SIG_FIT'!M20+'Intermediate SIG_FIT'!M21*SIG_FIT!$G20</f>
        <v>317.84987144645459</v>
      </c>
      <c r="R20" s="42">
        <f>'Intermediate SIG_FIT'!N20+'Intermediate SIG_FIT'!N21*SIG_FIT!$G20</f>
        <v>370.82046346704698</v>
      </c>
    </row>
    <row r="21" spans="1:23" x14ac:dyDescent="0.3">
      <c r="A21" s="5"/>
      <c r="B21" s="6" t="s">
        <v>5</v>
      </c>
      <c r="C21" s="17" t="str">
        <f>'Intermediate SIG_FIT'!C21</f>
        <v>0.77 (0.70, 0.83)</v>
      </c>
      <c r="D21" s="91" t="str">
        <f>'Intermediate SIG_FIT'!G21</f>
        <v>0.78 (0.70, 0.86)</v>
      </c>
      <c r="E21" s="93" t="str">
        <f>'Intermediate SIG_FIT'!K21</f>
        <v>0.38 (0.32, 0.45)</v>
      </c>
      <c r="F21" s="16"/>
      <c r="G21" s="40">
        <v>525</v>
      </c>
      <c r="H21" s="41">
        <f>'Intermediate SIG_FIT'!D20+'Intermediate SIG_FIT'!D21*SIG_FIT!$G21</f>
        <v>419.18833511727814</v>
      </c>
      <c r="I21" s="42">
        <f>'Intermediate SIG_FIT'!E20+'Intermediate SIG_FIT'!E21*SIG_FIT!$G21</f>
        <v>365.04085701617453</v>
      </c>
      <c r="J21" s="42">
        <f>'Intermediate SIG_FIT'!F20+'Intermediate SIG_FIT'!F21*SIG_FIT!$G21</f>
        <v>474.08970808914137</v>
      </c>
      <c r="K21" s="16"/>
      <c r="L21" s="42">
        <f>'Intermediate SIG_FIT'!H20+'Intermediate SIG_FIT'!H21*SIG_FIT!$G21</f>
        <v>398.34977663306233</v>
      </c>
      <c r="M21" s="42">
        <f>'Intermediate SIG_FIT'!I20+'Intermediate SIG_FIT'!I21*SIG_FIT!$G21</f>
        <v>335.47292550339193</v>
      </c>
      <c r="N21" s="42">
        <f>'Intermediate SIG_FIT'!J20+'Intermediate SIG_FIT'!J21*SIG_FIT!$G21</f>
        <v>462.54553395839093</v>
      </c>
      <c r="O21" s="43"/>
      <c r="P21" s="42">
        <f>'Intermediate SIG_FIT'!L20+'Intermediate SIG_FIT'!L21*SIG_FIT!$G21</f>
        <v>502.00521739130397</v>
      </c>
      <c r="Q21" s="42">
        <f>'Intermediate SIG_FIT'!M20+'Intermediate SIG_FIT'!M21*SIG_FIT!$G21</f>
        <v>449.88100280560388</v>
      </c>
      <c r="R21" s="42">
        <f>'Intermediate SIG_FIT'!N20+'Intermediate SIG_FIT'!N21*SIG_FIT!$G21</f>
        <v>559.35971700630034</v>
      </c>
      <c r="T21" t="s">
        <v>51</v>
      </c>
    </row>
    <row r="22" spans="1:23" x14ac:dyDescent="0.3">
      <c r="A22" s="5" t="s">
        <v>20</v>
      </c>
      <c r="B22" s="6" t="s">
        <v>4</v>
      </c>
      <c r="C22" s="17" t="str">
        <f>'Intermediate SIG_FIT'!C22</f>
        <v>23.36 (-3.81, 45.79)</v>
      </c>
      <c r="D22" s="91" t="str">
        <f>'Intermediate SIG_FIT'!G22</f>
        <v>28.25 (-4.88, 51.54)</v>
      </c>
      <c r="E22" s="94" t="str">
        <f>'Intermediate SIG_FIT'!K22</f>
        <v>61.30 (45.81, 71.70)</v>
      </c>
      <c r="F22" s="16"/>
      <c r="G22" s="40">
        <v>175</v>
      </c>
      <c r="H22" s="38">
        <f>'Intermediate SIG_FIT'!D22+'Intermediate SIG_FIT'!D23*SIG_FIT!$G22</f>
        <v>185.98975767878136</v>
      </c>
      <c r="I22" s="33">
        <f>'Intermediate SIG_FIT'!E22+'Intermediate SIG_FIT'!E23*SIG_FIT!$G22</f>
        <v>143.93749789449848</v>
      </c>
      <c r="J22" s="33">
        <f>'Intermediate SIG_FIT'!F22+'Intermediate SIG_FIT'!F23*SIG_FIT!$G22</f>
        <v>226.36240794428363</v>
      </c>
      <c r="K22" s="16"/>
      <c r="L22" s="33">
        <f>'Intermediate SIG_FIT'!H22+'Intermediate SIG_FIT'!H23*SIG_FIT!$G22</f>
        <v>171.06646018282564</v>
      </c>
      <c r="M22" s="33">
        <f>'Intermediate SIG_FIT'!I22+'Intermediate SIG_FIT'!I23*SIG_FIT!$G22</f>
        <v>121.85556452664254</v>
      </c>
      <c r="N22" s="33">
        <f>'Intermediate SIG_FIT'!J22+'Intermediate SIG_FIT'!J23*SIG_FIT!$G22</f>
        <v>216.34270018233897</v>
      </c>
      <c r="O22" s="43"/>
      <c r="P22" s="33">
        <f>'Intermediate SIG_FIT'!L22+'Intermediate SIG_FIT'!L23*SIG_FIT!$G22</f>
        <v>179.20820741164445</v>
      </c>
      <c r="Q22" s="33">
        <f>'Intermediate SIG_FIT'!M22+'Intermediate SIG_FIT'!M23*SIG_FIT!$G22</f>
        <v>156.57860571774242</v>
      </c>
      <c r="R22" s="33">
        <f>'Intermediate SIG_FIT'!N22+'Intermediate SIG_FIT'!N23*SIG_FIT!$G22</f>
        <v>199.57462672512062</v>
      </c>
      <c r="U22" t="s">
        <v>52</v>
      </c>
    </row>
    <row r="23" spans="1:23" x14ac:dyDescent="0.3">
      <c r="A23" s="5"/>
      <c r="B23" s="6" t="s">
        <v>5</v>
      </c>
      <c r="C23" s="17" t="str">
        <f>'Intermediate SIG_FIT'!C23</f>
        <v>0.93 (0.84, 1.03)</v>
      </c>
      <c r="D23" s="91" t="str">
        <f>'Intermediate SIG_FIT'!G23</f>
        <v>0.82 (0.72, 0.94)</v>
      </c>
      <c r="E23" s="94" t="str">
        <f>'Intermediate SIG_FIT'!K23</f>
        <v>0.67 (0.63, 0.73)</v>
      </c>
      <c r="F23" s="16"/>
      <c r="G23" s="40">
        <v>350</v>
      </c>
      <c r="H23" s="38">
        <f>'Intermediate SIG_FIT'!D22+'Intermediate SIG_FIT'!D23*SIG_FIT!$G23</f>
        <v>348.61834894020751</v>
      </c>
      <c r="I23" s="33">
        <f>'Intermediate SIG_FIT'!E22+'Intermediate SIG_FIT'!E23*SIG_FIT!$G23</f>
        <v>291.68245367595085</v>
      </c>
      <c r="J23" s="33">
        <f>'Intermediate SIG_FIT'!F22+'Intermediate SIG_FIT'!F23*SIG_FIT!$G23</f>
        <v>406.93504962866263</v>
      </c>
      <c r="K23" s="16"/>
      <c r="L23" s="33">
        <f>'Intermediate SIG_FIT'!H22+'Intermediate SIG_FIT'!H23*SIG_FIT!$G23</f>
        <v>313.88711471362234</v>
      </c>
      <c r="M23" s="33">
        <f>'Intermediate SIG_FIT'!I22+'Intermediate SIG_FIT'!I23*SIG_FIT!$G23</f>
        <v>248.59001722357729</v>
      </c>
      <c r="N23" s="33">
        <f>'Intermediate SIG_FIT'!J22+'Intermediate SIG_FIT'!J23*SIG_FIT!$G23</f>
        <v>381.14748612626175</v>
      </c>
      <c r="O23" s="43"/>
      <c r="P23" s="33">
        <f>'Intermediate SIG_FIT'!L22+'Intermediate SIG_FIT'!L23*SIG_FIT!$G23</f>
        <v>297.12072768854091</v>
      </c>
      <c r="Q23" s="33">
        <f>'Intermediate SIG_FIT'!M22+'Intermediate SIG_FIT'!M23*SIG_FIT!$G23</f>
        <v>267.34833648570498</v>
      </c>
      <c r="R23" s="33">
        <f>'Intermediate SIG_FIT'!N22+'Intermediate SIG_FIT'!N23*SIG_FIT!$G23</f>
        <v>327.44904418480587</v>
      </c>
      <c r="V23" t="s">
        <v>53</v>
      </c>
    </row>
    <row r="24" spans="1:23" x14ac:dyDescent="0.3">
      <c r="A24" s="5" t="s">
        <v>22</v>
      </c>
      <c r="B24" s="6" t="s">
        <v>4</v>
      </c>
      <c r="C24" s="17" t="str">
        <f>'Intermediate SIG_FIT'!C24</f>
        <v>0.06 (-0.06, 0.17)</v>
      </c>
      <c r="D24" s="91" t="str">
        <f>'Intermediate SIG_FIT'!G24</f>
        <v>0.10 (-0.04, 0.21)</v>
      </c>
      <c r="E24" s="94" t="str">
        <f>'Intermediate SIG_FIT'!K24</f>
        <v>0.21 (0.14, 0.24)</v>
      </c>
      <c r="F24" s="16"/>
      <c r="G24" s="40">
        <v>0.45</v>
      </c>
      <c r="H24" s="56">
        <f>'Intermediate SIG_FIT'!D24+'Intermediate SIG_FIT'!D25*SIG_FIT!$G24</f>
        <v>0.46675387906394888</v>
      </c>
      <c r="I24" s="57">
        <f>'Intermediate SIG_FIT'!E24+'Intermediate SIG_FIT'!E25*SIG_FIT!$G24</f>
        <v>0.28131165910198186</v>
      </c>
      <c r="J24" s="57">
        <f>'Intermediate SIG_FIT'!F24+'Intermediate SIG_FIT'!F25*SIG_FIT!$G24</f>
        <v>0.64585953298406706</v>
      </c>
      <c r="K24" s="58"/>
      <c r="L24" s="57">
        <f>'Intermediate SIG_FIT'!H24+'Intermediate SIG_FIT'!H25*SIG_FIT!$G24</f>
        <v>0.50415591789017344</v>
      </c>
      <c r="M24" s="57">
        <f>'Intermediate SIG_FIT'!I24+'Intermediate SIG_FIT'!I25*SIG_FIT!$G24</f>
        <v>0.29321706870725661</v>
      </c>
      <c r="N24" s="57">
        <f>'Intermediate SIG_FIT'!J24+'Intermediate SIG_FIT'!J25*SIG_FIT!$G24</f>
        <v>0.70027120010602451</v>
      </c>
      <c r="O24" s="59"/>
      <c r="P24" s="57">
        <f>'Intermediate SIG_FIT'!L24+'Intermediate SIG_FIT'!L25*SIG_FIT!$G24</f>
        <v>0.42688805970149268</v>
      </c>
      <c r="Q24" s="57">
        <f>'Intermediate SIG_FIT'!M24+'Intermediate SIG_FIT'!M25*SIG_FIT!$G24</f>
        <v>0.34701648351648406</v>
      </c>
      <c r="R24" s="57">
        <f>'Intermediate SIG_FIT'!N24+'Intermediate SIG_FIT'!N25*SIG_FIT!$G24</f>
        <v>0.49396153846153862</v>
      </c>
      <c r="V24" t="s">
        <v>54</v>
      </c>
    </row>
    <row r="25" spans="1:23" x14ac:dyDescent="0.3">
      <c r="A25" s="5"/>
      <c r="B25" s="6" t="s">
        <v>5</v>
      </c>
      <c r="C25" s="17" t="str">
        <f>'Intermediate SIG_FIT'!C25</f>
        <v>0.89 (0.75, 1.06)</v>
      </c>
      <c r="D25" s="91" t="str">
        <f>'Intermediate SIG_FIT'!G25</f>
        <v>0.90 (0.75, 1.09)</v>
      </c>
      <c r="E25" s="94" t="str">
        <f>'Intermediate SIG_FIT'!K25</f>
        <v>0.49 (0.45, 0.57)</v>
      </c>
      <c r="F25" s="16"/>
      <c r="G25" s="40">
        <v>0.97</v>
      </c>
      <c r="H25" s="56">
        <f>'Intermediate SIG_FIT'!D24+'Intermediate SIG_FIT'!D25*SIG_FIT!$G25</f>
        <v>0.93134852522805389</v>
      </c>
      <c r="I25" s="57">
        <f>'Intermediate SIG_FIT'!E24+'Intermediate SIG_FIT'!E25*SIG_FIT!$G25</f>
        <v>0.67368144296694055</v>
      </c>
      <c r="J25" s="57">
        <f>'Intermediate SIG_FIT'!F24+'Intermediate SIG_FIT'!F25*SIG_FIT!$G25</f>
        <v>1.1963132345931613</v>
      </c>
      <c r="K25" s="58"/>
      <c r="L25" s="57">
        <f>'Intermediate SIG_FIT'!H24+'Intermediate SIG_FIT'!H25*SIG_FIT!$G25</f>
        <v>0.9720593155549897</v>
      </c>
      <c r="M25" s="57">
        <f>'Intermediate SIG_FIT'!I24+'Intermediate SIG_FIT'!I25*SIG_FIT!$G25</f>
        <v>0.68080432091433407</v>
      </c>
      <c r="N25" s="57">
        <f>'Intermediate SIG_FIT'!J24+'Intermediate SIG_FIT'!J25*SIG_FIT!$G25</f>
        <v>1.2648774866210224</v>
      </c>
      <c r="O25" s="59"/>
      <c r="P25" s="57">
        <f>'Intermediate SIG_FIT'!L24+'Intermediate SIG_FIT'!L25*SIG_FIT!$G25</f>
        <v>0.68300746268656787</v>
      </c>
      <c r="Q25" s="57">
        <f>'Intermediate SIG_FIT'!M24+'Intermediate SIG_FIT'!M25*SIG_FIT!$G25</f>
        <v>0.5813021978021975</v>
      </c>
      <c r="R25" s="57">
        <f>'Intermediate SIG_FIT'!N24+'Intermediate SIG_FIT'!N25*SIG_FIT!$G25</f>
        <v>0.78996153846153794</v>
      </c>
      <c r="W25" t="s">
        <v>55</v>
      </c>
    </row>
    <row r="26" spans="1:23" x14ac:dyDescent="0.3">
      <c r="A26" s="5" t="s">
        <v>21</v>
      </c>
      <c r="B26" s="6" t="s">
        <v>4</v>
      </c>
      <c r="C26" s="17" t="str">
        <f>'Intermediate SIG_FIT'!C26</f>
        <v>-0.06 (-0.22, 0.07)</v>
      </c>
      <c r="D26" s="91" t="str">
        <f>'Intermediate SIG_FIT'!G26</f>
        <v>-0.03 (-0.22, 0.11)</v>
      </c>
      <c r="E26" s="94" t="str">
        <f>'Intermediate SIG_FIT'!K26</f>
        <v>0.19 (0.11, 0.26)</v>
      </c>
      <c r="F26" s="16"/>
      <c r="G26" s="57">
        <v>0.6</v>
      </c>
      <c r="H26" s="56">
        <f>'Intermediate SIG_FIT'!D26+'Intermediate SIG_FIT'!D27*SIG_FIT!$G26</f>
        <v>0.55097076687786539</v>
      </c>
      <c r="I26" s="57">
        <f>'Intermediate SIG_FIT'!E26+'Intermediate SIG_FIT'!E27*SIG_FIT!$G26</f>
        <v>0.2977288751588158</v>
      </c>
      <c r="J26" s="57">
        <f>'Intermediate SIG_FIT'!F26+'Intermediate SIG_FIT'!F27*SIG_FIT!$G26</f>
        <v>0.79508235483197587</v>
      </c>
      <c r="K26" s="58"/>
      <c r="L26" s="57">
        <f>'Intermediate SIG_FIT'!H26+'Intermediate SIG_FIT'!H27*SIG_FIT!$G26</f>
        <v>0.57674586349329693</v>
      </c>
      <c r="M26" s="57">
        <f>'Intermediate SIG_FIT'!I26+'Intermediate SIG_FIT'!I27*SIG_FIT!$G26</f>
        <v>0.28572684262209613</v>
      </c>
      <c r="N26" s="57">
        <f>'Intermediate SIG_FIT'!J26+'Intermediate SIG_FIT'!J27*SIG_FIT!$G26</f>
        <v>0.85430100137893794</v>
      </c>
      <c r="O26" s="59"/>
      <c r="P26" s="57">
        <f>'Intermediate SIG_FIT'!L26+'Intermediate SIG_FIT'!L27*SIG_FIT!$G26</f>
        <v>0.600635135135135</v>
      </c>
      <c r="Q26" s="57">
        <f>'Intermediate SIG_FIT'!M26+'Intermediate SIG_FIT'!M27*SIG_FIT!$G26</f>
        <v>0.47779338235294083</v>
      </c>
      <c r="R26" s="57">
        <f>'Intermediate SIG_FIT'!N26+'Intermediate SIG_FIT'!N27*SIG_FIT!$G26</f>
        <v>0.7215098039215686</v>
      </c>
      <c r="W26" t="s">
        <v>56</v>
      </c>
    </row>
    <row r="27" spans="1:23" ht="15" thickBot="1" x14ac:dyDescent="0.35">
      <c r="A27" s="8"/>
      <c r="B27" s="9" t="s">
        <v>5</v>
      </c>
      <c r="C27" s="18" t="str">
        <f>'Intermediate SIG_FIT'!C27</f>
        <v>1.02 (0.87, 1.21)</v>
      </c>
      <c r="D27" s="92" t="str">
        <f>'Intermediate SIG_FIT'!G27</f>
        <v>1.02 (0.84, 1.23)</v>
      </c>
      <c r="E27" s="95" t="str">
        <f>'Intermediate SIG_FIT'!K27</f>
        <v>0.68 (0.61, 0.78)</v>
      </c>
      <c r="F27" s="16"/>
      <c r="G27" s="40">
        <v>0.99</v>
      </c>
      <c r="H27" s="56">
        <f>'Intermediate SIG_FIT'!D26+'Intermediate SIG_FIT'!D27*SIG_FIT!$G27</f>
        <v>0.94938240294940024</v>
      </c>
      <c r="I27" s="57">
        <f>'Intermediate SIG_FIT'!E26+'Intermediate SIG_FIT'!E27*SIG_FIT!$G27</f>
        <v>0.63617515246686374</v>
      </c>
      <c r="J27" s="57">
        <f>'Intermediate SIG_FIT'!F26+'Intermediate SIG_FIT'!F27*SIG_FIT!$G27</f>
        <v>1.266589696039697</v>
      </c>
      <c r="K27" s="58"/>
      <c r="L27" s="57">
        <f>'Intermediate SIG_FIT'!H26+'Intermediate SIG_FIT'!H27*SIG_FIT!$G27</f>
        <v>0.97325303343824399</v>
      </c>
      <c r="M27" s="57">
        <f>'Intermediate SIG_FIT'!I26+'Intermediate SIG_FIT'!I27*SIG_FIT!$G27</f>
        <v>0.61492473611260323</v>
      </c>
      <c r="N27" s="57">
        <f>'Intermediate SIG_FIT'!J26+'Intermediate SIG_FIT'!J27*SIG_FIT!$G27</f>
        <v>1.3356424189805123</v>
      </c>
      <c r="O27" s="59"/>
      <c r="P27" s="57">
        <f>'Intermediate SIG_FIT'!L26+'Intermediate SIG_FIT'!L27*SIG_FIT!$G27</f>
        <v>0.86766216216216208</v>
      </c>
      <c r="Q27" s="57">
        <f>'Intermediate SIG_FIT'!M26+'Intermediate SIG_FIT'!M27*SIG_FIT!$G27</f>
        <v>0.71485220588235299</v>
      </c>
      <c r="R27" s="57">
        <f>'Intermediate SIG_FIT'!N26+'Intermediate SIG_FIT'!N27*SIG_FIT!$G27</f>
        <v>1.023759803921569</v>
      </c>
    </row>
    <row r="28" spans="1:23" ht="51.6" customHeight="1" thickBot="1" x14ac:dyDescent="0.35">
      <c r="A28" t="s">
        <v>1</v>
      </c>
      <c r="B28" s="1" t="s">
        <v>24</v>
      </c>
      <c r="C28" s="1" t="s">
        <v>3</v>
      </c>
      <c r="D28" s="1" t="s">
        <v>32</v>
      </c>
      <c r="E28" s="1" t="s">
        <v>33</v>
      </c>
      <c r="F28" s="1" t="s">
        <v>26</v>
      </c>
      <c r="G28" s="1" t="s">
        <v>69</v>
      </c>
      <c r="H28" s="20" t="s">
        <v>66</v>
      </c>
      <c r="I28" s="20" t="s">
        <v>67</v>
      </c>
      <c r="J28" s="20" t="s">
        <v>68</v>
      </c>
      <c r="K28" s="1" t="s">
        <v>32</v>
      </c>
      <c r="L28" s="1" t="s">
        <v>61</v>
      </c>
      <c r="M28" s="1" t="s">
        <v>59</v>
      </c>
      <c r="N28" s="1" t="s">
        <v>60</v>
      </c>
      <c r="O28" s="1" t="s">
        <v>33</v>
      </c>
      <c r="P28" s="1" t="s">
        <v>61</v>
      </c>
      <c r="Q28" s="1" t="s">
        <v>59</v>
      </c>
      <c r="R28" s="1" t="s">
        <v>60</v>
      </c>
    </row>
    <row r="29" spans="1:23" x14ac:dyDescent="0.3">
      <c r="A29" s="4" t="s">
        <v>105</v>
      </c>
      <c r="B29" s="158" t="s">
        <v>4</v>
      </c>
      <c r="C29" s="148" t="str">
        <f>'Intermediate SIG_FIT'!C29</f>
        <v>-22.99 (-69.24, 24.77)</v>
      </c>
      <c r="D29" s="164" t="str">
        <f>'Intermediate SIG_FIT'!G29</f>
        <v>-332.43 (-424.40, -256.93)</v>
      </c>
      <c r="E29" s="190" t="str">
        <f>'Intermediate SIG_FIT'!K29</f>
        <v>-859.51 (-1017.12, -726.85)</v>
      </c>
      <c r="F29" s="1"/>
      <c r="G29" s="1">
        <v>3000</v>
      </c>
      <c r="H29" s="166">
        <f>'Intermediate SIG_FIT'!D29+'Intermediate SIG_FIT'!D30*SIG_FIT!$G29</f>
        <v>3020.2513856030318</v>
      </c>
      <c r="I29" s="167">
        <f>'Intermediate SIG_FIT'!E29+'Intermediate SIG_FIT'!E30*SIG_FIT!$G29</f>
        <v>2953.4810940691136</v>
      </c>
      <c r="J29" s="167">
        <f>'Intermediate SIG_FIT'!F29+'Intermediate SIG_FIT'!F30*SIG_FIT!$G29</f>
        <v>3083.9826281645655</v>
      </c>
      <c r="K29" s="1"/>
      <c r="L29" s="167">
        <f>'Intermediate SIG_FIT'!H29+'Intermediate SIG_FIT'!H30*SIG_FIT!$G29</f>
        <v>2718.1560218047725</v>
      </c>
      <c r="M29" s="167">
        <f>'Intermediate SIG_FIT'!I29+'Intermediate SIG_FIT'!I30*SIG_FIT!$G29</f>
        <v>2599.76230114791</v>
      </c>
      <c r="N29" s="167">
        <f>'Intermediate SIG_FIT'!J29+'Intermediate SIG_FIT'!J30*SIG_FIT!$G29</f>
        <v>2820.2124255589811</v>
      </c>
      <c r="O29" s="1"/>
      <c r="P29" s="167">
        <f>'Intermediate SIG_FIT'!L29+'Intermediate SIG_FIT'!L30*SIG_FIT!$G29</f>
        <v>2152.5581105420797</v>
      </c>
      <c r="Q29" s="167">
        <f>'Intermediate SIG_FIT'!M29+'Intermediate SIG_FIT'!M30*SIG_FIT!$G29</f>
        <v>1944.9306816879084</v>
      </c>
      <c r="R29" s="167">
        <f>'Intermediate SIG_FIT'!N29+'Intermediate SIG_FIT'!N30*SIG_FIT!$G29</f>
        <v>2323.7188419051181</v>
      </c>
    </row>
    <row r="30" spans="1:23" x14ac:dyDescent="0.3">
      <c r="A30" s="6"/>
      <c r="B30" s="159" t="s">
        <v>5</v>
      </c>
      <c r="C30" s="149" t="str">
        <f>'Intermediate SIG_FIT'!C30</f>
        <v>1.01 (1.01, 1.02)</v>
      </c>
      <c r="D30" s="165" t="str">
        <f>'Intermediate SIG_FIT'!G30</f>
        <v>1.02 (1.01, 1.03)</v>
      </c>
      <c r="E30" s="191" t="str">
        <f>'Intermediate SIG_FIT'!K30</f>
        <v>1.00 (0.99, 1.02)</v>
      </c>
      <c r="F30" s="1"/>
      <c r="G30" s="1">
        <v>22500</v>
      </c>
      <c r="H30" s="166">
        <f>'Intermediate SIG_FIT'!D29+'Intermediate SIG_FIT'!D30*SIG_FIT!$G30</f>
        <v>22801.317538416126</v>
      </c>
      <c r="I30" s="167">
        <f>'Intermediate SIG_FIT'!E29+'Intermediate SIG_FIT'!E30*SIG_FIT!$G30</f>
        <v>22601.15331512866</v>
      </c>
      <c r="J30" s="167">
        <f>'Intermediate SIG_FIT'!F29+'Intermediate SIG_FIT'!F30*SIG_FIT!$G30</f>
        <v>22968.875663855561</v>
      </c>
      <c r="K30" s="1"/>
      <c r="L30" s="167">
        <f>'Intermediate SIG_FIT'!H29+'Intermediate SIG_FIT'!H30*SIG_FIT!$G30</f>
        <v>22546.985400502854</v>
      </c>
      <c r="M30" s="167">
        <f>'Intermediate SIG_FIT'!I29+'Intermediate SIG_FIT'!I30*SIG_FIT!$G30</f>
        <v>22256.814976061654</v>
      </c>
      <c r="N30" s="167">
        <f>'Intermediate SIG_FIT'!J29+'Intermediate SIG_FIT'!J30*SIG_FIT!$G30</f>
        <v>22821.647494347268</v>
      </c>
      <c r="O30" s="1"/>
      <c r="P30" s="167">
        <f>'Intermediate SIG_FIT'!L29+'Intermediate SIG_FIT'!L30*SIG_FIT!$G30</f>
        <v>21731.031948466705</v>
      </c>
      <c r="Q30" s="167">
        <f>'Intermediate SIG_FIT'!M29+'Intermediate SIG_FIT'!M30*SIG_FIT!$G30</f>
        <v>21198.25054791191</v>
      </c>
      <c r="R30" s="167">
        <f>'Intermediate SIG_FIT'!N29+'Intermediate SIG_FIT'!N30*SIG_FIT!$G30</f>
        <v>22152.42245980641</v>
      </c>
    </row>
    <row r="31" spans="1:23" x14ac:dyDescent="0.3">
      <c r="A31" s="5" t="s">
        <v>109</v>
      </c>
      <c r="B31" s="6" t="s">
        <v>4</v>
      </c>
      <c r="C31" s="149" t="str">
        <f>'Intermediate SIG_FIT'!C31</f>
        <v>-149.91 (-221.26, -80.87)</v>
      </c>
      <c r="D31" s="165" t="str">
        <f>'Intermediate SIG_FIT'!G31</f>
        <v>101.99 (65.43, 133.62)</v>
      </c>
      <c r="E31" s="191" t="str">
        <f>'Intermediate SIG_FIT'!K31</f>
        <v>38.30 (-43.08, 142.86)</v>
      </c>
      <c r="F31" s="1"/>
      <c r="G31" s="1">
        <v>1200</v>
      </c>
      <c r="H31" s="166">
        <f>'Intermediate SIG_FIT'!D31+'Intermediate SIG_FIT'!D32*SIG_FIT!$G31</f>
        <v>1074.1754513943022</v>
      </c>
      <c r="I31" s="167">
        <f>'Intermediate SIG_FIT'!E31+'Intermediate SIG_FIT'!E32*SIG_FIT!$G31</f>
        <v>981.21573241961096</v>
      </c>
      <c r="J31" s="167">
        <f>'Intermediate SIG_FIT'!F31+'Intermediate SIG_FIT'!F32*SIG_FIT!$G31</f>
        <v>1170.4729010246156</v>
      </c>
      <c r="K31" s="1"/>
      <c r="L31" s="167">
        <f>'Intermediate SIG_FIT'!H31+'Intermediate SIG_FIT'!H32*SIG_FIT!$G31</f>
        <v>1247.8256682110393</v>
      </c>
      <c r="M31" s="167">
        <f>'Intermediate SIG_FIT'!I31+'Intermediate SIG_FIT'!I32*SIG_FIT!$G31</f>
        <v>1198.5030249213733</v>
      </c>
      <c r="N31" s="167">
        <f>'Intermediate SIG_FIT'!J31+'Intermediate SIG_FIT'!J32*SIG_FIT!$G31</f>
        <v>1293.8229960794417</v>
      </c>
      <c r="O31" s="1"/>
      <c r="P31" s="167">
        <f>'Intermediate SIG_FIT'!L31+'Intermediate SIG_FIT'!L32*SIG_FIT!$G31</f>
        <v>1087.6869656040496</v>
      </c>
      <c r="Q31" s="167">
        <f>'Intermediate SIG_FIT'!M31+'Intermediate SIG_FIT'!M32*SIG_FIT!$G31</f>
        <v>972.43253889268647</v>
      </c>
      <c r="R31" s="167">
        <f>'Intermediate SIG_FIT'!N31+'Intermediate SIG_FIT'!N32*SIG_FIT!$G31</f>
        <v>1220.2705757598685</v>
      </c>
    </row>
    <row r="32" spans="1:23" x14ac:dyDescent="0.3">
      <c r="A32" s="6"/>
      <c r="B32" s="6" t="s">
        <v>5</v>
      </c>
      <c r="C32" s="149" t="str">
        <f>'Intermediate SIG_FIT'!C32</f>
        <v>1.02 (1.00, 1.04)</v>
      </c>
      <c r="D32" s="165" t="str">
        <f>'Intermediate SIG_FIT'!G32</f>
        <v>0.95 (0.94, 0.97)</v>
      </c>
      <c r="E32" s="191" t="str">
        <f>'Intermediate SIG_FIT'!K32</f>
        <v>0.87 (0.85, 0.90)</v>
      </c>
      <c r="F32" s="1"/>
      <c r="G32" s="1">
        <v>6000</v>
      </c>
      <c r="H32" s="166">
        <f>'Intermediate SIG_FIT'!D31+'Intermediate SIG_FIT'!D32*SIG_FIT!$G32</f>
        <v>5970.518149087502</v>
      </c>
      <c r="I32" s="167">
        <f>'Intermediate SIG_FIT'!E31+'Intermediate SIG_FIT'!E32*SIG_FIT!$G32</f>
        <v>5791.1381204618183</v>
      </c>
      <c r="J32" s="167">
        <f>'Intermediate SIG_FIT'!F31+'Intermediate SIG_FIT'!F32*SIG_FIT!$G32</f>
        <v>6175.8320460254645</v>
      </c>
      <c r="K32" s="1"/>
      <c r="L32" s="167">
        <f>'Intermediate SIG_FIT'!H31+'Intermediate SIG_FIT'!H32*SIG_FIT!$G32</f>
        <v>5831.1518893133607</v>
      </c>
      <c r="M32" s="167">
        <f>'Intermediate SIG_FIT'!I31+'Intermediate SIG_FIT'!I32*SIG_FIT!$G32</f>
        <v>5730.7758957572205</v>
      </c>
      <c r="N32" s="167">
        <f>'Intermediate SIG_FIT'!J31+'Intermediate SIG_FIT'!J32*SIG_FIT!$G32</f>
        <v>5934.6263623173572</v>
      </c>
      <c r="O32" s="1"/>
      <c r="P32" s="167">
        <f>'Intermediate SIG_FIT'!L31+'Intermediate SIG_FIT'!L32*SIG_FIT!$G32</f>
        <v>5285.246143981336</v>
      </c>
      <c r="Q32" s="167">
        <f>'Intermediate SIG_FIT'!M31+'Intermediate SIG_FIT'!M32*SIG_FIT!$G32</f>
        <v>5034.4883726513463</v>
      </c>
      <c r="R32" s="167">
        <f>'Intermediate SIG_FIT'!N31+'Intermediate SIG_FIT'!N32*SIG_FIT!$G32</f>
        <v>5529.920551994147</v>
      </c>
    </row>
    <row r="33" spans="1:22" x14ac:dyDescent="0.3">
      <c r="A33" s="5" t="s">
        <v>108</v>
      </c>
      <c r="B33" s="6" t="s">
        <v>4</v>
      </c>
      <c r="C33" s="40" t="str">
        <f>'Intermediate SIG_FIT'!C33</f>
        <v>10.88 (-2.91, 24.10)</v>
      </c>
      <c r="D33" s="49" t="str">
        <f>'Intermediate SIG_FIT'!G33</f>
        <v>29.50 (-1.83, 71.80)</v>
      </c>
      <c r="E33" s="94" t="str">
        <f>'Intermediate SIG_FIT'!K33</f>
        <v>69.31 (10.50, 133.79)</v>
      </c>
      <c r="F33" s="15"/>
      <c r="G33" s="19">
        <v>600</v>
      </c>
      <c r="H33" s="35">
        <f>'Intermediate SIG_FIT'!D33+'Intermediate SIG_FIT'!D34*SIG_FIT!$G33</f>
        <v>591.81583221226754</v>
      </c>
      <c r="I33" s="31">
        <f>'Intermediate SIG_FIT'!E33+'Intermediate SIG_FIT'!E34*SIG_FIT!$G33</f>
        <v>569.12200183473294</v>
      </c>
      <c r="J33" s="31">
        <f>'Intermediate SIG_FIT'!F33+'Intermediate SIG_FIT'!F34*SIG_FIT!$G33</f>
        <v>615.06845394674076</v>
      </c>
      <c r="K33" s="15"/>
      <c r="L33" s="31">
        <f>'Intermediate SIG_FIT'!H33+'Intermediate SIG_FIT'!H34*SIG_FIT!$G33</f>
        <v>629.50000000000011</v>
      </c>
      <c r="M33" s="31">
        <f>'Intermediate SIG_FIT'!I33+'Intermediate SIG_FIT'!I34*SIG_FIT!$G33</f>
        <v>571.85131714437603</v>
      </c>
      <c r="N33" s="31">
        <f>'Intermediate SIG_FIT'!J33+'Intermediate SIG_FIT'!J34*SIG_FIT!$G33</f>
        <v>693.02490006656171</v>
      </c>
      <c r="P33" s="31">
        <f>'Intermediate SIG_FIT'!L33+'Intermediate SIG_FIT'!L34*SIG_FIT!$G33</f>
        <v>635.66846541628092</v>
      </c>
      <c r="Q33" s="31">
        <f>'Intermediate SIG_FIT'!M33+'Intermediate SIG_FIT'!M34*SIG_FIT!$G33</f>
        <v>540.39905600046086</v>
      </c>
      <c r="R33" s="31">
        <f>'Intermediate SIG_FIT'!N33+'Intermediate SIG_FIT'!N34*SIG_FIT!$G33</f>
        <v>733.79110973238494</v>
      </c>
    </row>
    <row r="34" spans="1:22" x14ac:dyDescent="0.3">
      <c r="A34" s="5"/>
      <c r="B34" s="6" t="s">
        <v>5</v>
      </c>
      <c r="C34" s="88" t="str">
        <f>'Intermediate SIG_FIT'!C34</f>
        <v>0.97 (0.95, 0.98)</v>
      </c>
      <c r="D34" s="49" t="str">
        <f>'Intermediate SIG_FIT'!G34</f>
        <v>1.00 (0.96, 1.04)</v>
      </c>
      <c r="E34" s="94" t="str">
        <f>'Intermediate SIG_FIT'!K34</f>
        <v>0.94 (0.88, 1.00)</v>
      </c>
      <c r="F34" s="15"/>
      <c r="G34" s="19">
        <v>2000</v>
      </c>
      <c r="H34" s="35">
        <f>'Intermediate SIG_FIT'!D33+'Intermediate SIG_FIT'!D34*SIG_FIT!$G34</f>
        <v>1947.3257543294826</v>
      </c>
      <c r="I34" s="31">
        <f>'Intermediate SIG_FIT'!E33+'Intermediate SIG_FIT'!E34*SIG_FIT!$G34</f>
        <v>1903.8598910931319</v>
      </c>
      <c r="J34" s="31">
        <f>'Intermediate SIG_FIT'!F33+'Intermediate SIG_FIT'!F34*SIG_FIT!$G34</f>
        <v>1993.9873449890965</v>
      </c>
      <c r="K34" s="15"/>
      <c r="L34" s="31">
        <f>'Intermediate SIG_FIT'!H33+'Intermediate SIG_FIT'!H34*SIG_FIT!$G34</f>
        <v>2029.5</v>
      </c>
      <c r="M34" s="31">
        <f>'Intermediate SIG_FIT'!I33+'Intermediate SIG_FIT'!I34*SIG_FIT!$G34</f>
        <v>1910.4423179341586</v>
      </c>
      <c r="N34" s="31">
        <f>'Intermediate SIG_FIT'!J33+'Intermediate SIG_FIT'!J34*SIG_FIT!$G34</f>
        <v>2142.5553789611718</v>
      </c>
      <c r="P34" s="31">
        <f>'Intermediate SIG_FIT'!L33+'Intermediate SIG_FIT'!L34*SIG_FIT!$G34</f>
        <v>1957.1630093077133</v>
      </c>
      <c r="Q34" s="31">
        <f>'Intermediate SIG_FIT'!M33+'Intermediate SIG_FIT'!M34*SIG_FIT!$G34</f>
        <v>1776.8301866682023</v>
      </c>
      <c r="R34" s="31">
        <f>'Intermediate SIG_FIT'!N33+'Intermediate SIG_FIT'!N34*SIG_FIT!$G34</f>
        <v>2133.7911097323849</v>
      </c>
    </row>
    <row r="35" spans="1:22" x14ac:dyDescent="0.3">
      <c r="A35" s="5" t="s">
        <v>11</v>
      </c>
      <c r="B35" s="6" t="s">
        <v>4</v>
      </c>
      <c r="C35" s="88" t="str">
        <f>'Intermediate SIG_FIT'!C35</f>
        <v>122.13 (103.01, 147.69)</v>
      </c>
      <c r="D35" s="49" t="str">
        <f>'Intermediate SIG_FIT'!G35</f>
        <v>98.94 (-35.68, 237.06)</v>
      </c>
      <c r="E35" s="94" t="str">
        <f>'Intermediate SIG_FIT'!K35</f>
        <v>302.52 (60.50, 546.23)</v>
      </c>
      <c r="F35" s="15"/>
      <c r="G35" s="19">
        <v>800</v>
      </c>
      <c r="H35" s="35">
        <f>'Intermediate SIG_FIT'!D35+'Intermediate SIG_FIT'!D36*SIG_FIT!$G35</f>
        <v>848.05218402334424</v>
      </c>
      <c r="I35" s="31">
        <f>'Intermediate SIG_FIT'!E35+'Intermediate SIG_FIT'!E36*SIG_FIT!$G35</f>
        <v>811.23017109597481</v>
      </c>
      <c r="J35" s="31">
        <f>'Intermediate SIG_FIT'!F35+'Intermediate SIG_FIT'!F36*SIG_FIT!$G35</f>
        <v>887.69646973167903</v>
      </c>
      <c r="K35" s="15"/>
      <c r="L35" s="31">
        <f>'Intermediate SIG_FIT'!H35+'Intermediate SIG_FIT'!H36*SIG_FIT!$G35</f>
        <v>852.62420433419788</v>
      </c>
      <c r="M35" s="31">
        <f>'Intermediate SIG_FIT'!I35+'Intermediate SIG_FIT'!I36*SIG_FIT!$G35</f>
        <v>620.99198834352603</v>
      </c>
      <c r="N35" s="31">
        <f>'Intermediate SIG_FIT'!J35+'Intermediate SIG_FIT'!J36*SIG_FIT!$G35</f>
        <v>1090.5884961663301</v>
      </c>
      <c r="O35" s="43"/>
      <c r="P35" s="31">
        <f>'Intermediate SIG_FIT'!L35+'Intermediate SIG_FIT'!L36*SIG_FIT!$G35</f>
        <v>1076.8673469387752</v>
      </c>
      <c r="Q35" s="31">
        <f>'Intermediate SIG_FIT'!M35+'Intermediate SIG_FIT'!M36*SIG_FIT!$G35</f>
        <v>665.5</v>
      </c>
      <c r="R35" s="31">
        <f>'Intermediate SIG_FIT'!N35+'Intermediate SIG_FIT'!N36*SIG_FIT!$G35</f>
        <v>1506.23125</v>
      </c>
    </row>
    <row r="36" spans="1:22" x14ac:dyDescent="0.3">
      <c r="A36" s="5"/>
      <c r="B36" s="6" t="s">
        <v>5</v>
      </c>
      <c r="C36" s="40" t="str">
        <f>'Intermediate SIG_FIT'!C36</f>
        <v>0.91 (0.89, 0.93)</v>
      </c>
      <c r="D36" s="49" t="str">
        <f>'Intermediate SIG_FIT'!G36</f>
        <v>0.94 (0.82, 1.07)</v>
      </c>
      <c r="E36" s="94" t="str">
        <f>'Intermediate SIG_FIT'!K36</f>
        <v>0.97 (0.76, 1.20)</v>
      </c>
      <c r="F36" s="15"/>
      <c r="G36" s="40">
        <v>2000</v>
      </c>
      <c r="H36" s="35">
        <f>'Intermediate SIG_FIT'!D35+'Intermediate SIG_FIT'!D36*SIG_FIT!$G36</f>
        <v>1936.9364553882313</v>
      </c>
      <c r="I36" s="31">
        <f>'Intermediate SIG_FIT'!E35+'Intermediate SIG_FIT'!E36*SIG_FIT!$G36</f>
        <v>1873.55818916004</v>
      </c>
      <c r="J36" s="31">
        <f>'Intermediate SIG_FIT'!F35+'Intermediate SIG_FIT'!F36*SIG_FIT!$G36</f>
        <v>1997.707752147561</v>
      </c>
      <c r="K36" s="15"/>
      <c r="L36" s="31">
        <f>'Intermediate SIG_FIT'!H35+'Intermediate SIG_FIT'!H36*SIG_FIT!$G36</f>
        <v>1983.1579943016375</v>
      </c>
      <c r="M36" s="31">
        <f>'Intermediate SIG_FIT'!I35+'Intermediate SIG_FIT'!I36*SIG_FIT!$G36</f>
        <v>1606.0073218085486</v>
      </c>
      <c r="N36" s="31">
        <f>'Intermediate SIG_FIT'!J35+'Intermediate SIG_FIT'!J36*SIG_FIT!$G36</f>
        <v>2370.8868214366498</v>
      </c>
      <c r="O36" s="43"/>
      <c r="P36" s="31">
        <f>'Intermediate SIG_FIT'!L35+'Intermediate SIG_FIT'!L36*SIG_FIT!$G36</f>
        <v>2238.3833819241977</v>
      </c>
      <c r="Q36" s="31">
        <f>'Intermediate SIG_FIT'!M35+'Intermediate SIG_FIT'!M36*SIG_FIT!$G36</f>
        <v>1573</v>
      </c>
      <c r="R36" s="31">
        <f>'Intermediate SIG_FIT'!N35+'Intermediate SIG_FIT'!N36*SIG_FIT!$G36</f>
        <v>2946.2312499999998</v>
      </c>
    </row>
    <row r="37" spans="1:22" x14ac:dyDescent="0.3">
      <c r="A37" s="5" t="s">
        <v>13</v>
      </c>
      <c r="B37" s="6" t="s">
        <v>4</v>
      </c>
      <c r="C37" s="17" t="str">
        <f>'Intermediate SIG_FIT'!C37</f>
        <v>-0.91 (-1.97, 0.13)</v>
      </c>
      <c r="D37" s="49" t="str">
        <f>'Intermediate SIG_FIT'!G37</f>
        <v>*-2.24 (0.00, 0.00)</v>
      </c>
      <c r="E37" s="94" t="str">
        <f>'Intermediate SIG_FIT'!K37</f>
        <v>*4.63 (0.00, 0.00)</v>
      </c>
      <c r="F37" s="16"/>
      <c r="G37" s="40"/>
      <c r="H37" s="37"/>
      <c r="I37" s="16"/>
      <c r="J37" s="16"/>
      <c r="K37" s="16"/>
      <c r="L37" s="16"/>
      <c r="M37" s="16"/>
      <c r="N37" s="16"/>
    </row>
    <row r="38" spans="1:22" x14ac:dyDescent="0.3">
      <c r="A38" s="5"/>
      <c r="B38" s="6" t="s">
        <v>5</v>
      </c>
      <c r="C38" s="17" t="str">
        <f>'Intermediate SIG_FIT'!C38</f>
        <v>0.96 (0.87, 1.04)</v>
      </c>
      <c r="D38" s="49" t="str">
        <f>'Intermediate SIG_FIT'!G38</f>
        <v>*0.80 (0.64, 1.01)</v>
      </c>
      <c r="E38" s="94" t="str">
        <f>'Intermediate SIG_FIT'!K38</f>
        <v>*0.60 (0.52, 0.69)</v>
      </c>
      <c r="F38" s="16"/>
      <c r="G38" s="40"/>
      <c r="H38" s="37"/>
      <c r="I38" s="16"/>
      <c r="J38" s="16"/>
      <c r="K38" s="16"/>
      <c r="L38" s="16"/>
      <c r="M38" s="16"/>
      <c r="N38" s="16"/>
    </row>
    <row r="39" spans="1:22" x14ac:dyDescent="0.3">
      <c r="A39" s="5" t="s">
        <v>14</v>
      </c>
      <c r="B39" s="6" t="s">
        <v>4</v>
      </c>
      <c r="C39" s="17" t="str">
        <f>'Intermediate SIG_FIT'!C39</f>
        <v>129.94 (106.80, 154.29)</v>
      </c>
      <c r="D39" s="49" t="str">
        <f>'Intermediate SIG_FIT'!G39</f>
        <v>107.16 (-16.14, 254.98)</v>
      </c>
      <c r="E39" s="94" t="str">
        <f>'Intermediate SIG_FIT'!K39</f>
        <v>359.79 (106.46, 534.53)</v>
      </c>
      <c r="F39" s="16"/>
      <c r="G39" s="40">
        <v>1500</v>
      </c>
      <c r="H39" s="39">
        <f>'Intermediate SIG_FIT'!D39+'Intermediate SIG_FIT'!D40*SIG_FIT!$G39</f>
        <v>1535.0077773310766</v>
      </c>
      <c r="I39" s="33">
        <f>'Intermediate SIG_FIT'!E39+'Intermediate SIG_FIT'!E40*SIG_FIT!$G39</f>
        <v>1494.6084413757369</v>
      </c>
      <c r="J39" s="33">
        <f>'Intermediate SIG_FIT'!F39+'Intermediate SIG_FIT'!F40*SIG_FIT!$G39</f>
        <v>1575.5593281314095</v>
      </c>
      <c r="K39" s="33"/>
      <c r="L39" s="33">
        <f>'Intermediate SIG_FIT'!H39+'Intermediate SIG_FIT'!H40*SIG_FIT!$G39</f>
        <v>1572.279069767442</v>
      </c>
      <c r="M39" s="33">
        <f>'Intermediate SIG_FIT'!I39+'Intermediate SIG_FIT'!I40*SIG_FIT!$G39</f>
        <v>1343.0176746755046</v>
      </c>
      <c r="N39" s="33">
        <f>'Intermediate SIG_FIT'!J39+'Intermediate SIG_FIT'!J40*SIG_FIT!$G39</f>
        <v>1813.8024026512012</v>
      </c>
      <c r="O39" s="45"/>
      <c r="P39" s="33">
        <f>'Intermediate SIG_FIT'!L39+'Intermediate SIG_FIT'!L40*SIG_FIT!$G39</f>
        <v>1796.3283412086121</v>
      </c>
      <c r="Q39" s="33">
        <f>'Intermediate SIG_FIT'!M39+'Intermediate SIG_FIT'!M40*SIG_FIT!$G39</f>
        <v>1428.9373460245615</v>
      </c>
      <c r="R39" s="33">
        <f>'Intermediate SIG_FIT'!N39+'Intermediate SIG_FIT'!N40*SIG_FIT!$G39</f>
        <v>2168.797131646551</v>
      </c>
    </row>
    <row r="40" spans="1:22" x14ac:dyDescent="0.3">
      <c r="A40" s="5"/>
      <c r="B40" s="6" t="s">
        <v>5</v>
      </c>
      <c r="C40" s="17" t="str">
        <f>'Intermediate SIG_FIT'!C40</f>
        <v>0.94 (0.93, 0.95)</v>
      </c>
      <c r="D40" s="49" t="str">
        <f>'Intermediate SIG_FIT'!G40</f>
        <v>0.98 (0.91, 1.04)</v>
      </c>
      <c r="E40" s="94" t="str">
        <f>'Intermediate SIG_FIT'!K40</f>
        <v>0.96 (0.88, 1.09)</v>
      </c>
      <c r="F40" s="16"/>
      <c r="G40" s="40">
        <v>4000</v>
      </c>
      <c r="H40" s="39">
        <f>'Intermediate SIG_FIT'!D39+'Intermediate SIG_FIT'!D40*SIG_FIT!$G40</f>
        <v>3876.7908133816491</v>
      </c>
      <c r="I40" s="33">
        <f>'Intermediate SIG_FIT'!E39+'Intermediate SIG_FIT'!E40*SIG_FIT!$G40</f>
        <v>3807.6195423649119</v>
      </c>
      <c r="J40" s="33">
        <f>'Intermediate SIG_FIT'!F39+'Intermediate SIG_FIT'!F40*SIG_FIT!$G40</f>
        <v>3944.3402624168771</v>
      </c>
      <c r="K40" s="33"/>
      <c r="L40" s="33">
        <f>'Intermediate SIG_FIT'!H39+'Intermediate SIG_FIT'!H40*SIG_FIT!$G40</f>
        <v>4014.1395348837223</v>
      </c>
      <c r="M40" s="33">
        <f>'Intermediate SIG_FIT'!I39+'Intermediate SIG_FIT'!I40*SIG_FIT!$G40</f>
        <v>3608.2758906379468</v>
      </c>
      <c r="N40" s="33">
        <f>'Intermediate SIG_FIT'!J39+'Intermediate SIG_FIT'!J40*SIG_FIT!$G40</f>
        <v>4411.8416183374766</v>
      </c>
      <c r="O40" s="45"/>
      <c r="P40" s="33">
        <f>'Intermediate SIG_FIT'!L39+'Intermediate SIG_FIT'!L40*SIG_FIT!$G40</f>
        <v>4190.5611781921825</v>
      </c>
      <c r="Q40" s="33">
        <f>'Intermediate SIG_FIT'!M39+'Intermediate SIG_FIT'!M40*SIG_FIT!$G40</f>
        <v>3633.0683905260939</v>
      </c>
      <c r="R40" s="33">
        <f>'Intermediate SIG_FIT'!N39+'Intermediate SIG_FIT'!N40*SIG_FIT!$G40</f>
        <v>4892.569306753001</v>
      </c>
    </row>
    <row r="41" spans="1:22" x14ac:dyDescent="0.3">
      <c r="A41" s="5" t="s">
        <v>15</v>
      </c>
      <c r="B41" s="6" t="s">
        <v>4</v>
      </c>
      <c r="C41" s="17" t="str">
        <f>'Intermediate SIG_FIT'!C41</f>
        <v>-1.17 (-2.81, 0.06)</v>
      </c>
      <c r="D41" s="49" t="str">
        <f>'Intermediate SIG_FIT'!G41</f>
        <v>*-1.56 (0.00, 0.00)</v>
      </c>
      <c r="E41" s="94" t="str">
        <f>'Intermediate SIG_FIT'!K41</f>
        <v>*3.41 (0.00, 0.00)</v>
      </c>
      <c r="F41" s="16"/>
      <c r="G41" s="40"/>
      <c r="H41" s="37"/>
      <c r="I41" s="16"/>
      <c r="J41" s="16"/>
      <c r="K41" s="16"/>
      <c r="L41" s="16"/>
      <c r="M41" s="16"/>
      <c r="N41" s="16"/>
    </row>
    <row r="42" spans="1:22" x14ac:dyDescent="0.3">
      <c r="A42" s="5"/>
      <c r="B42" s="6" t="s">
        <v>5</v>
      </c>
      <c r="C42" s="17" t="str">
        <f>'Intermediate SIG_FIT'!C42</f>
        <v>1.04 (0.94, 1.17)</v>
      </c>
      <c r="D42" s="49" t="str">
        <f>'Intermediate SIG_FIT'!G42</f>
        <v>*1.13 (0.95, 1.34)</v>
      </c>
      <c r="E42" s="94" t="str">
        <f>'Intermediate SIG_FIT'!K42</f>
        <v>*0.78 (0.58, 1.05)</v>
      </c>
      <c r="F42" s="16"/>
      <c r="G42" s="40"/>
      <c r="H42" s="37"/>
      <c r="I42" s="16"/>
      <c r="J42" s="16"/>
      <c r="K42" s="16"/>
      <c r="L42" s="16"/>
      <c r="M42" s="16"/>
      <c r="N42" s="16"/>
    </row>
    <row r="43" spans="1:22" x14ac:dyDescent="0.3">
      <c r="A43" s="5" t="s">
        <v>16</v>
      </c>
      <c r="B43" s="6" t="s">
        <v>4</v>
      </c>
      <c r="C43" s="17" t="str">
        <f>'Intermediate SIG_FIT'!C43</f>
        <v>2.80 (2.38, 3.22)</v>
      </c>
      <c r="D43" s="49" t="str">
        <f>'Intermediate SIG_FIT'!G43</f>
        <v>0.00 (-3.99, 2.81)</v>
      </c>
      <c r="E43" s="94" t="str">
        <f>'Intermediate SIG_FIT'!K43</f>
        <v>19.59 (16.96, 21.65)</v>
      </c>
      <c r="F43" s="16"/>
      <c r="G43" s="40">
        <v>8</v>
      </c>
      <c r="H43" s="38">
        <f>'Intermediate SIG_FIT'!D43+'Intermediate SIG_FIT'!D44*SIG_FIT!$G43</f>
        <v>10.634279847380288</v>
      </c>
      <c r="I43" s="33">
        <f>'Intermediate SIG_FIT'!E43+'Intermediate SIG_FIT'!E44*SIG_FIT!$G43</f>
        <v>10.014476042710811</v>
      </c>
      <c r="J43" s="33">
        <f>'Intermediate SIG_FIT'!F43+'Intermediate SIG_FIT'!F44*SIG_FIT!$G43</f>
        <v>11.263364552473579</v>
      </c>
      <c r="K43" s="33"/>
      <c r="L43" s="33">
        <f>'Intermediate SIG_FIT'!H43+'Intermediate SIG_FIT'!H44*SIG_FIT!$G43</f>
        <v>8.619007007901061</v>
      </c>
      <c r="M43" s="33">
        <f>'Intermediate SIG_FIT'!I43+'Intermediate SIG_FIT'!I44*SIG_FIT!$G43</f>
        <v>3.1613480394445963</v>
      </c>
      <c r="N43" s="33">
        <f>'Intermediate SIG_FIT'!J43+'Intermediate SIG_FIT'!J44*SIG_FIT!$G43</f>
        <v>13.259801339672531</v>
      </c>
      <c r="O43" s="33"/>
      <c r="P43" s="33">
        <f>'Intermediate SIG_FIT'!L43+'Intermediate SIG_FIT'!L44*SIG_FIT!$G43</f>
        <v>24.019642857142834</v>
      </c>
      <c r="Q43" s="33">
        <f>'Intermediate SIG_FIT'!M43+'Intermediate SIG_FIT'!M44*SIG_FIT!$G43</f>
        <v>20.290476190476237</v>
      </c>
      <c r="R43" s="33">
        <f>'Intermediate SIG_FIT'!N43+'Intermediate SIG_FIT'!N44*SIG_FIT!$G43</f>
        <v>27.360119047619012</v>
      </c>
    </row>
    <row r="44" spans="1:22" x14ac:dyDescent="0.3">
      <c r="A44" s="5"/>
      <c r="B44" s="6" t="s">
        <v>5</v>
      </c>
      <c r="C44" s="17" t="str">
        <f>'Intermediate SIG_FIT'!C44</f>
        <v>0.98 (0.95, 1.01)</v>
      </c>
      <c r="D44" s="49" t="str">
        <f>'Intermediate SIG_FIT'!G44</f>
        <v>1.08 (0.89, 1.31)</v>
      </c>
      <c r="E44" s="94" t="str">
        <f>'Intermediate SIG_FIT'!K44</f>
        <v>0.55 (0.42, 0.71)</v>
      </c>
      <c r="F44" s="16"/>
      <c r="G44" s="40">
        <v>35</v>
      </c>
      <c r="H44" s="38">
        <f>'Intermediate SIG_FIT'!D43+'Intermediate SIG_FIT'!D44*SIG_FIT!$G44</f>
        <v>37.09126751069789</v>
      </c>
      <c r="I44" s="33">
        <f>'Intermediate SIG_FIT'!E43+'Intermediate SIG_FIT'!E44*SIG_FIT!$G44</f>
        <v>35.781503574519299</v>
      </c>
      <c r="J44" s="33">
        <f>'Intermediate SIG_FIT'!F43+'Intermediate SIG_FIT'!F44*SIG_FIT!$G44</f>
        <v>38.409955577836399</v>
      </c>
      <c r="K44" s="33"/>
      <c r="L44" s="33">
        <f>'Intermediate SIG_FIT'!H43+'Intermediate SIG_FIT'!H44*SIG_FIT!$G44</f>
        <v>37.709413239394351</v>
      </c>
      <c r="M44" s="33">
        <f>'Intermediate SIG_FIT'!I43+'Intermediate SIG_FIT'!I44*SIG_FIT!$G44</f>
        <v>27.287080907059288</v>
      </c>
      <c r="N44" s="33">
        <f>'Intermediate SIG_FIT'!J43+'Intermediate SIG_FIT'!J44*SIG_FIT!$G44</f>
        <v>48.522306701083359</v>
      </c>
      <c r="O44" s="33"/>
      <c r="P44" s="33">
        <f>'Intermediate SIG_FIT'!L43+'Intermediate SIG_FIT'!L44*SIG_FIT!$G44</f>
        <v>38.966071428571418</v>
      </c>
      <c r="Q44" s="33">
        <f>'Intermediate SIG_FIT'!M43+'Intermediate SIG_FIT'!M44*SIG_FIT!$G44</f>
        <v>31.540476190476248</v>
      </c>
      <c r="R44" s="33">
        <f>'Intermediate SIG_FIT'!N43+'Intermediate SIG_FIT'!N44*SIG_FIT!$G44</f>
        <v>46.645833333333286</v>
      </c>
    </row>
    <row r="45" spans="1:22" x14ac:dyDescent="0.3">
      <c r="A45" s="5" t="s">
        <v>18</v>
      </c>
      <c r="B45" s="6" t="s">
        <v>4</v>
      </c>
      <c r="C45" s="17" t="str">
        <f>'Intermediate SIG_FIT'!C45</f>
        <v>0.65 (0.44, 0.89)</v>
      </c>
      <c r="D45" s="49" t="str">
        <f>'Intermediate SIG_FIT'!G45</f>
        <v>-0.54 (-1.67, 0.31)</v>
      </c>
      <c r="E45" s="94" t="str">
        <f>'Intermediate SIG_FIT'!K45</f>
        <v>3.14 (2.76, 3.56)</v>
      </c>
      <c r="F45" s="16"/>
      <c r="G45" s="40">
        <v>2</v>
      </c>
      <c r="H45" s="38">
        <f>'Intermediate SIG_FIT'!D45+'Intermediate SIG_FIT'!D46*SIG_FIT!$G45</f>
        <v>3.0386010870361568</v>
      </c>
      <c r="I45" s="33">
        <f>'Intermediate SIG_FIT'!E45+'Intermediate SIG_FIT'!E46*SIG_FIT!$G45</f>
        <v>2.7376451620598838</v>
      </c>
      <c r="J45" s="33">
        <f>'Intermediate SIG_FIT'!F45+'Intermediate SIG_FIT'!F46*SIG_FIT!$G45</f>
        <v>3.3792534542507293</v>
      </c>
      <c r="K45" s="16"/>
      <c r="L45" s="33">
        <f>'Intermediate SIG_FIT'!H45+'Intermediate SIG_FIT'!H46*SIG_FIT!$G45</f>
        <v>1.5351851851851923</v>
      </c>
      <c r="M45" s="33">
        <f>'Intermediate SIG_FIT'!I45+'Intermediate SIG_FIT'!I46*SIG_FIT!$G45</f>
        <v>1.7543859649119975E-2</v>
      </c>
      <c r="N45" s="33">
        <f>'Intermediate SIG_FIT'!J45+'Intermediate SIG_FIT'!J46*SIG_FIT!$G45</f>
        <v>2.8634502923976646</v>
      </c>
      <c r="O45" s="43"/>
      <c r="P45" s="33">
        <f>'Intermediate SIG_FIT'!L45+'Intermediate SIG_FIT'!L46*SIG_FIT!$G45</f>
        <v>4.5714285714285676</v>
      </c>
      <c r="Q45" s="33">
        <f>'Intermediate SIG_FIT'!M45+'Intermediate SIG_FIT'!M46*SIG_FIT!$G45</f>
        <v>3.9643479439794342</v>
      </c>
      <c r="R45" s="33">
        <f>'Intermediate SIG_FIT'!N45+'Intermediate SIG_FIT'!N46*SIG_FIT!$G45</f>
        <v>5.1937467526311778</v>
      </c>
    </row>
    <row r="46" spans="1:22" x14ac:dyDescent="0.3">
      <c r="A46" s="5"/>
      <c r="B46" s="6" t="s">
        <v>5</v>
      </c>
      <c r="C46" s="17" t="str">
        <f>'Intermediate SIG_FIT'!C46</f>
        <v>1.20 (1.15, 1.24)</v>
      </c>
      <c r="D46" s="49" t="str">
        <f>'Intermediate SIG_FIT'!G46</f>
        <v>1.04 (0.84, 1.28)</v>
      </c>
      <c r="E46" s="94" t="str">
        <f>'Intermediate SIG_FIT'!K46</f>
        <v>0.71 (0.60, 0.82)</v>
      </c>
      <c r="F46" s="16"/>
      <c r="G46" s="40">
        <v>9</v>
      </c>
      <c r="H46" s="38">
        <f>'Intermediate SIG_FIT'!D45+'Intermediate SIG_FIT'!D46*SIG_FIT!$G46</f>
        <v>11.415466602662947</v>
      </c>
      <c r="I46" s="33">
        <f>'Intermediate SIG_FIT'!E45+'Intermediate SIG_FIT'!E46*SIG_FIT!$G46</f>
        <v>10.775867732281993</v>
      </c>
      <c r="J46" s="33">
        <f>'Intermediate SIG_FIT'!F45+'Intermediate SIG_FIT'!F46*SIG_FIT!$G46</f>
        <v>12.077850488855969</v>
      </c>
      <c r="K46" s="16"/>
      <c r="L46" s="33">
        <f>'Intermediate SIG_FIT'!H45+'Intermediate SIG_FIT'!H46*SIG_FIT!$G46</f>
        <v>8.7944444444444727</v>
      </c>
      <c r="M46" s="33">
        <f>'Intermediate SIG_FIT'!I45+'Intermediate SIG_FIT'!I46*SIG_FIT!$G46</f>
        <v>5.9122807017543852</v>
      </c>
      <c r="N46" s="33">
        <f>'Intermediate SIG_FIT'!J45+'Intermediate SIG_FIT'!J46*SIG_FIT!$G46</f>
        <v>11.807894736842124</v>
      </c>
      <c r="O46" s="43"/>
      <c r="P46" s="33">
        <f>'Intermediate SIG_FIT'!L45+'Intermediate SIG_FIT'!L46*SIG_FIT!$G46</f>
        <v>9.5714285714285658</v>
      </c>
      <c r="Q46" s="33">
        <f>'Intermediate SIG_FIT'!M45+'Intermediate SIG_FIT'!M46*SIG_FIT!$G46</f>
        <v>8.1827475660892688</v>
      </c>
      <c r="R46" s="33">
        <f>'Intermediate SIG_FIT'!N45+'Intermediate SIG_FIT'!N46*SIG_FIT!$G46</f>
        <v>10.921019479903912</v>
      </c>
    </row>
    <row r="47" spans="1:22" x14ac:dyDescent="0.3">
      <c r="A47" s="5" t="s">
        <v>19</v>
      </c>
      <c r="B47" s="6" t="s">
        <v>4</v>
      </c>
      <c r="C47" s="17" t="str">
        <f>'Intermediate SIG_FIT'!C47</f>
        <v>27.43 (21.85, 33.10)</v>
      </c>
      <c r="D47" s="49" t="str">
        <f>'Intermediate SIG_FIT'!G47</f>
        <v>13.72 (-16.91, 39.56)</v>
      </c>
      <c r="E47" s="94" t="str">
        <f>'Intermediate SIG_FIT'!K47</f>
        <v>310.04 (282.05, 337.20)</v>
      </c>
      <c r="F47" s="16"/>
      <c r="G47" s="40">
        <v>110</v>
      </c>
      <c r="H47" s="38">
        <f>'Intermediate SIG_FIT'!D47+'Intermediate SIG_FIT'!D48*SIG_FIT!$G47</f>
        <v>135.55966747449412</v>
      </c>
      <c r="I47" s="33">
        <f>'Intermediate SIG_FIT'!E47+'Intermediate SIG_FIT'!E48*SIG_FIT!$G47</f>
        <v>127.11679121879594</v>
      </c>
      <c r="J47" s="33">
        <f>'Intermediate SIG_FIT'!F47+'Intermediate SIG_FIT'!F48*SIG_FIT!$G47</f>
        <v>144.04612536200523</v>
      </c>
      <c r="K47" s="16"/>
      <c r="L47" s="33">
        <f>'Intermediate SIG_FIT'!H47+'Intermediate SIG_FIT'!H48*SIG_FIT!$G47</f>
        <v>154.90152920259268</v>
      </c>
      <c r="M47" s="33">
        <f>'Intermediate SIG_FIT'!I47+'Intermediate SIG_FIT'!I48*SIG_FIT!$G47</f>
        <v>111.24110728911877</v>
      </c>
      <c r="N47" s="33">
        <f>'Intermediate SIG_FIT'!J47+'Intermediate SIG_FIT'!J48*SIG_FIT!$G47</f>
        <v>195.8786294751155</v>
      </c>
      <c r="O47" s="43"/>
      <c r="P47" s="33">
        <f>'Intermediate SIG_FIT'!L47+'Intermediate SIG_FIT'!L48*SIG_FIT!$G47</f>
        <v>363.60220078489095</v>
      </c>
      <c r="Q47" s="33">
        <f>'Intermediate SIG_FIT'!M47+'Intermediate SIG_FIT'!M48*SIG_FIT!$G47</f>
        <v>322.0045448273749</v>
      </c>
      <c r="R47" s="33">
        <f>'Intermediate SIG_FIT'!N47+'Intermediate SIG_FIT'!N48*SIG_FIT!$G47</f>
        <v>405.79573214977233</v>
      </c>
    </row>
    <row r="48" spans="1:22" x14ac:dyDescent="0.3">
      <c r="A48" s="5"/>
      <c r="B48" s="6" t="s">
        <v>5</v>
      </c>
      <c r="C48" s="17" t="str">
        <f>'Intermediate SIG_FIT'!C48</f>
        <v>0.98 (0.96, 1.01)</v>
      </c>
      <c r="D48" s="49" t="str">
        <f>'Intermediate SIG_FIT'!G48</f>
        <v>1.28 (1.16, 1.42)</v>
      </c>
      <c r="E48" s="94" t="str">
        <f>'Intermediate SIG_FIT'!K48</f>
        <v>0.49 (0.36, 0.62)</v>
      </c>
      <c r="F48" s="16"/>
      <c r="G48" s="40">
        <v>525</v>
      </c>
      <c r="H48" s="38">
        <f>'Intermediate SIG_FIT'!D47+'Intermediate SIG_FIT'!D48*SIG_FIT!$G48</f>
        <v>543.5147021422332</v>
      </c>
      <c r="I48" s="33">
        <f>'Intermediate SIG_FIT'!E47+'Intermediate SIG_FIT'!E48*SIG_FIT!$G48</f>
        <v>524.24160086738004</v>
      </c>
      <c r="J48" s="33">
        <f>'Intermediate SIG_FIT'!F47+'Intermediate SIG_FIT'!F48*SIG_FIT!$G48</f>
        <v>562.61500598715986</v>
      </c>
      <c r="K48" s="16"/>
      <c r="L48" s="33">
        <f>'Intermediate SIG_FIT'!H47+'Intermediate SIG_FIT'!H48*SIG_FIT!$G48</f>
        <v>687.5562347977849</v>
      </c>
      <c r="M48" s="33">
        <f>'Intermediate SIG_FIT'!I47+'Intermediate SIG_FIT'!I48*SIG_FIT!$G48</f>
        <v>594.71141708733296</v>
      </c>
      <c r="N48" s="33">
        <f>'Intermediate SIG_FIT'!J47+'Intermediate SIG_FIT'!J48*SIG_FIT!$G48</f>
        <v>785.64472722032906</v>
      </c>
      <c r="O48" s="43"/>
      <c r="P48" s="33">
        <f>'Intermediate SIG_FIT'!L47+'Intermediate SIG_FIT'!L48*SIG_FIT!$G48</f>
        <v>565.66226217392182</v>
      </c>
      <c r="Q48" s="33">
        <f>'Intermediate SIG_FIT'!M47+'Intermediate SIG_FIT'!M48*SIG_FIT!$G48</f>
        <v>472.73286568794447</v>
      </c>
      <c r="R48" s="33">
        <f>'Intermediate SIG_FIT'!N47+'Intermediate SIG_FIT'!N48*SIG_FIT!$G48</f>
        <v>664.59631960196066</v>
      </c>
      <c r="V48" t="s">
        <v>57</v>
      </c>
    </row>
    <row r="49" spans="1:22" x14ac:dyDescent="0.3">
      <c r="A49" s="5" t="s">
        <v>20</v>
      </c>
      <c r="B49" s="6" t="s">
        <v>4</v>
      </c>
      <c r="C49" s="17" t="str">
        <f>'Intermediate SIG_FIT'!C49</f>
        <v>-9.21 (-16.02, -0.78)</v>
      </c>
      <c r="D49" s="49" t="str">
        <f>'Intermediate SIG_FIT'!G49</f>
        <v>-34.61 (-71.17, 5.18)</v>
      </c>
      <c r="E49" s="94" t="str">
        <f>'Intermediate SIG_FIT'!K49</f>
        <v>37.70 (22.74, 58.73)</v>
      </c>
      <c r="F49" s="16"/>
      <c r="G49" s="40">
        <v>175</v>
      </c>
      <c r="H49" s="38">
        <f>'Intermediate SIG_FIT'!D49+'Intermediate SIG_FIT'!D50*SIG_FIT!$G49</f>
        <v>190.87704097465837</v>
      </c>
      <c r="I49" s="33">
        <f>'Intermediate SIG_FIT'!E49+'Intermediate SIG_FIT'!E50*SIG_FIT!$G49</f>
        <v>177.49879704916057</v>
      </c>
      <c r="J49" s="33">
        <f>'Intermediate SIG_FIT'!F49+'Intermediate SIG_FIT'!F50*SIG_FIT!$G49</f>
        <v>204.26820041089459</v>
      </c>
      <c r="K49" s="16"/>
      <c r="L49" s="33">
        <f>'Intermediate SIG_FIT'!H49+'Intermediate SIG_FIT'!H50*SIG_FIT!$G49</f>
        <v>179.8198173455165</v>
      </c>
      <c r="M49" s="33">
        <f>'Intermediate SIG_FIT'!I49+'Intermediate SIG_FIT'!I50*SIG_FIT!$G49</f>
        <v>114.66030130266878</v>
      </c>
      <c r="N49" s="33">
        <f>'Intermediate SIG_FIT'!J49+'Intermediate SIG_FIT'!J50*SIG_FIT!$G49</f>
        <v>246.82770544300806</v>
      </c>
      <c r="P49" s="33">
        <f>'Intermediate SIG_FIT'!L49+'Intermediate SIG_FIT'!L50*SIG_FIT!$G49</f>
        <v>181.00455358823453</v>
      </c>
      <c r="Q49" s="33">
        <f>'Intermediate SIG_FIT'!M49+'Intermediate SIG_FIT'!M50*SIG_FIT!$G49</f>
        <v>151.92297153092321</v>
      </c>
      <c r="R49" s="33">
        <f>'Intermediate SIG_FIT'!N49+'Intermediate SIG_FIT'!N50*SIG_FIT!$G49</f>
        <v>212.69833349941152</v>
      </c>
    </row>
    <row r="50" spans="1:22" x14ac:dyDescent="0.3">
      <c r="A50" s="5"/>
      <c r="B50" s="6" t="s">
        <v>5</v>
      </c>
      <c r="C50" s="17" t="str">
        <f>'Intermediate SIG_FIT'!C50</f>
        <v>1.14 (1.11, 1.17)</v>
      </c>
      <c r="D50" s="49" t="str">
        <f>'Intermediate SIG_FIT'!G50</f>
        <v>1.23 (1.06, 1.38)</v>
      </c>
      <c r="E50" s="94" t="str">
        <f>'Intermediate SIG_FIT'!K50</f>
        <v>0.82 (0.74, 0.88)</v>
      </c>
      <c r="F50" s="16"/>
      <c r="G50" s="40">
        <v>350</v>
      </c>
      <c r="H50" s="38">
        <f>'Intermediate SIG_FIT'!D49+'Intermediate SIG_FIT'!D50*SIG_FIT!$G50</f>
        <v>390.96520625002216</v>
      </c>
      <c r="I50" s="33">
        <f>'Intermediate SIG_FIT'!E49+'Intermediate SIG_FIT'!E50*SIG_FIT!$G50</f>
        <v>371.02073631584108</v>
      </c>
      <c r="J50" s="33">
        <f>'Intermediate SIG_FIT'!F49+'Intermediate SIG_FIT'!F50*SIG_FIT!$G50</f>
        <v>409.31992063657037</v>
      </c>
      <c r="K50" s="16"/>
      <c r="L50" s="33">
        <f>'Intermediate SIG_FIT'!H49+'Intermediate SIG_FIT'!H50*SIG_FIT!$G50</f>
        <v>394.24958662931647</v>
      </c>
      <c r="M50" s="33">
        <f>'Intermediate SIG_FIT'!I49+'Intermediate SIG_FIT'!I50*SIG_FIT!$G50</f>
        <v>300.48621542642775</v>
      </c>
      <c r="N50" s="33">
        <f>'Intermediate SIG_FIT'!J49+'Intermediate SIG_FIT'!J50*SIG_FIT!$G50</f>
        <v>488.47470314800381</v>
      </c>
      <c r="P50" s="33">
        <f>'Intermediate SIG_FIT'!L49+'Intermediate SIG_FIT'!L50*SIG_FIT!$G50</f>
        <v>324.31388053625022</v>
      </c>
      <c r="Q50" s="33">
        <f>'Intermediate SIG_FIT'!M49+'Intermediate SIG_FIT'!M50*SIG_FIT!$G50</f>
        <v>281.10617264629792</v>
      </c>
      <c r="R50" s="33">
        <f>'Intermediate SIG_FIT'!N49+'Intermediate SIG_FIT'!N50*SIG_FIT!$G50</f>
        <v>366.66261568856601</v>
      </c>
    </row>
    <row r="51" spans="1:22" x14ac:dyDescent="0.3">
      <c r="A51" s="5" t="s">
        <v>22</v>
      </c>
      <c r="B51" s="6" t="s">
        <v>4</v>
      </c>
      <c r="C51" s="17" t="str">
        <f>'Intermediate SIG_FIT'!C51</f>
        <v>-0.03 (-0.05, -0.01)</v>
      </c>
      <c r="D51" s="49" t="str">
        <f>'Intermediate SIG_FIT'!G51</f>
        <v>-0.11 (-0.28, 0.04)</v>
      </c>
      <c r="E51" s="94" t="str">
        <f>'Intermediate SIG_FIT'!K51</f>
        <v>0.11 (-0.03, 0.23)</v>
      </c>
      <c r="F51" s="16"/>
      <c r="G51" s="40">
        <v>0.45</v>
      </c>
      <c r="H51" s="56">
        <f>'Intermediate SIG_FIT'!D51+'Intermediate SIG_FIT'!D52*SIG_FIT!$G51</f>
        <v>0.41626641571417133</v>
      </c>
      <c r="I51" s="57">
        <f>'Intermediate SIG_FIT'!E51+'Intermediate SIG_FIT'!E52*SIG_FIT!$G51</f>
        <v>0.38550746158406812</v>
      </c>
      <c r="J51" s="57">
        <f>'Intermediate SIG_FIT'!F51+'Intermediate SIG_FIT'!F52*SIG_FIT!$G51</f>
        <v>0.44671085703731583</v>
      </c>
      <c r="K51" s="58"/>
      <c r="L51" s="57">
        <f>'Intermediate SIG_FIT'!H51+'Intermediate SIG_FIT'!H52*SIG_FIT!$G51</f>
        <v>0.38981433466088206</v>
      </c>
      <c r="M51" s="57">
        <f>'Intermediate SIG_FIT'!I51+'Intermediate SIG_FIT'!I52*SIG_FIT!$G51</f>
        <v>0.13046508366985482</v>
      </c>
      <c r="N51" s="57">
        <f>'Intermediate SIG_FIT'!J51+'Intermediate SIG_FIT'!J52*SIG_FIT!$G51</f>
        <v>0.64259642127231764</v>
      </c>
      <c r="O51" s="52"/>
      <c r="P51" s="57">
        <f>'Intermediate SIG_FIT'!L51+'Intermediate SIG_FIT'!L52*SIG_FIT!$G51</f>
        <v>0.37660000000000005</v>
      </c>
      <c r="Q51" s="57">
        <f>'Intermediate SIG_FIT'!M51+'Intermediate SIG_FIT'!M52*SIG_FIT!$G51</f>
        <v>0.17280874722016371</v>
      </c>
      <c r="R51" s="57">
        <f>'Intermediate SIG_FIT'!N51+'Intermediate SIG_FIT'!N52*SIG_FIT!$G51</f>
        <v>0.57586786508524834</v>
      </c>
      <c r="V51" t="s">
        <v>58</v>
      </c>
    </row>
    <row r="52" spans="1:22" x14ac:dyDescent="0.3">
      <c r="A52" s="5"/>
      <c r="B52" s="6" t="s">
        <v>5</v>
      </c>
      <c r="C52" s="17" t="str">
        <f>'Intermediate SIG_FIT'!C52</f>
        <v>0.99 (0.97, 1.02)</v>
      </c>
      <c r="D52" s="49" t="str">
        <f>'Intermediate SIG_FIT'!G52</f>
        <v>1.11 (0.92, 1.34)</v>
      </c>
      <c r="E52" s="94" t="str">
        <f>'Intermediate SIG_FIT'!K52</f>
        <v>0.60 (0.45, 0.77)</v>
      </c>
      <c r="F52" s="16"/>
      <c r="G52" s="40">
        <v>0.97</v>
      </c>
      <c r="H52" s="56">
        <f>'Intermediate SIG_FIT'!D51+'Intermediate SIG_FIT'!D52*SIG_FIT!$G52</f>
        <v>0.9320757233726733</v>
      </c>
      <c r="I52" s="57">
        <f>'Intermediate SIG_FIT'!E51+'Intermediate SIG_FIT'!E52*SIG_FIT!$G52</f>
        <v>0.88802064712934392</v>
      </c>
      <c r="J52" s="57">
        <f>'Intermediate SIG_FIT'!F51+'Intermediate SIG_FIT'!F52*SIG_FIT!$G52</f>
        <v>0.97545768737976857</v>
      </c>
      <c r="K52" s="58"/>
      <c r="L52" s="57">
        <f>'Intermediate SIG_FIT'!H51+'Intermediate SIG_FIT'!H52*SIG_FIT!$G52</f>
        <v>0.96771139920346672</v>
      </c>
      <c r="M52" s="57">
        <f>'Intermediate SIG_FIT'!I51+'Intermediate SIG_FIT'!I52*SIG_FIT!$G52</f>
        <v>0.60938288260020168</v>
      </c>
      <c r="N52" s="57">
        <f>'Intermediate SIG_FIT'!J51+'Intermediate SIG_FIT'!J52*SIG_FIT!$G52</f>
        <v>1.3402457852806364</v>
      </c>
      <c r="O52" s="52"/>
      <c r="P52" s="57">
        <f>'Intermediate SIG_FIT'!L51+'Intermediate SIG_FIT'!L52*SIG_FIT!$G52</f>
        <v>0.68859999999999999</v>
      </c>
      <c r="Q52" s="57">
        <f>'Intermediate SIG_FIT'!M51+'Intermediate SIG_FIT'!M52*SIG_FIT!$G52</f>
        <v>0.40544032616753234</v>
      </c>
      <c r="R52" s="57">
        <f>'Intermediate SIG_FIT'!N51+'Intermediate SIG_FIT'!N52*SIG_FIT!$G52</f>
        <v>0.97868476649369862</v>
      </c>
    </row>
    <row r="53" spans="1:22" x14ac:dyDescent="0.3">
      <c r="A53" s="5" t="s">
        <v>21</v>
      </c>
      <c r="B53" s="6" t="s">
        <v>4</v>
      </c>
      <c r="C53" s="17" t="str">
        <f>'Intermediate SIG_FIT'!C53</f>
        <v>-0.03 (-0.06, 0.01)</v>
      </c>
      <c r="D53" s="49" t="str">
        <f>'Intermediate SIG_FIT'!G53</f>
        <v>0.03 (-0.13, 0.18)</v>
      </c>
      <c r="E53" s="94" t="str">
        <f>'Intermediate SIG_FIT'!K53</f>
        <v>0.19 (0.12, 0.29)</v>
      </c>
      <c r="F53" s="16"/>
      <c r="G53" s="57">
        <v>0.6</v>
      </c>
      <c r="H53" s="56">
        <f>'Intermediate SIG_FIT'!D53+'Intermediate SIG_FIT'!D54*SIG_FIT!$G53</f>
        <v>0.57497253464067388</v>
      </c>
      <c r="I53" s="57">
        <f>'Intermediate SIG_FIT'!E53+'Intermediate SIG_FIT'!E54*SIG_FIT!$G53</f>
        <v>0.51701757518908764</v>
      </c>
      <c r="J53" s="57">
        <f>'Intermediate SIG_FIT'!F53+'Intermediate SIG_FIT'!F54*SIG_FIT!$G53</f>
        <v>0.6340229650350544</v>
      </c>
      <c r="K53" s="58"/>
      <c r="L53" s="57">
        <f>'Intermediate SIG_FIT'!H53+'Intermediate SIG_FIT'!H54*SIG_FIT!$G53</f>
        <v>0.62287250754853318</v>
      </c>
      <c r="M53" s="57">
        <f>'Intermediate SIG_FIT'!I53+'Intermediate SIG_FIT'!I54*SIG_FIT!$G53</f>
        <v>0.35135155338644741</v>
      </c>
      <c r="N53" s="57">
        <f>'Intermediate SIG_FIT'!J53+'Intermediate SIG_FIT'!J54*SIG_FIT!$G53</f>
        <v>0.88966314801660495</v>
      </c>
      <c r="O53" s="52"/>
      <c r="P53" s="57">
        <f>'Intermediate SIG_FIT'!L53+'Intermediate SIG_FIT'!L54*SIG_FIT!$G53</f>
        <v>0.60935975609756077</v>
      </c>
      <c r="Q53" s="57">
        <f>'Intermediate SIG_FIT'!M53+'Intermediate SIG_FIT'!M54*SIG_FIT!$G53</f>
        <v>0.46545231416549476</v>
      </c>
      <c r="R53" s="57">
        <f>'Intermediate SIG_FIT'!N53+'Intermediate SIG_FIT'!N54*SIG_FIT!$G53</f>
        <v>0.76154908835904778</v>
      </c>
    </row>
    <row r="54" spans="1:22" ht="15" thickBot="1" x14ac:dyDescent="0.35">
      <c r="A54" s="8"/>
      <c r="B54" s="9" t="s">
        <v>5</v>
      </c>
      <c r="C54" s="18" t="str">
        <f>'Intermediate SIG_FIT'!C54</f>
        <v>1.01 (0.97, 1.05)</v>
      </c>
      <c r="D54" s="50" t="str">
        <f>'Intermediate SIG_FIT'!G54</f>
        <v>0.98 (0.81, 1.18)</v>
      </c>
      <c r="E54" s="95" t="str">
        <f>'Intermediate SIG_FIT'!K54</f>
        <v>0.70 (0.58, 0.78)</v>
      </c>
      <c r="F54" s="16"/>
      <c r="G54" s="40">
        <v>0.99</v>
      </c>
      <c r="H54" s="56">
        <f>'Intermediate SIG_FIT'!D53+'Intermediate SIG_FIT'!D54*SIG_FIT!$G54</f>
        <v>0.96866065183538907</v>
      </c>
      <c r="I54" s="57">
        <f>'Intermediate SIG_FIT'!E53+'Intermediate SIG_FIT'!E54*SIG_FIT!$G54</f>
        <v>0.89358078664859619</v>
      </c>
      <c r="J54" s="57">
        <f>'Intermediate SIG_FIT'!F53+'Intermediate SIG_FIT'!F54*SIG_FIT!$G54</f>
        <v>1.0428075226550333</v>
      </c>
      <c r="K54" s="58"/>
      <c r="L54" s="57">
        <f>'Intermediate SIG_FIT'!H53+'Intermediate SIG_FIT'!H54*SIG_FIT!$G54</f>
        <v>1.0064721282593461</v>
      </c>
      <c r="M54" s="57">
        <f>'Intermediate SIG_FIT'!I53+'Intermediate SIG_FIT'!I54*SIG_FIT!$G54</f>
        <v>0.66734347603852806</v>
      </c>
      <c r="N54" s="57">
        <f>'Intermediate SIG_FIT'!J53+'Intermediate SIG_FIT'!J54*SIG_FIT!$G54</f>
        <v>1.3516952661060442</v>
      </c>
      <c r="O54" s="52"/>
      <c r="P54" s="57">
        <f>'Intermediate SIG_FIT'!L53+'Intermediate SIG_FIT'!L54*SIG_FIT!$G54</f>
        <v>0.88045731707317088</v>
      </c>
      <c r="Q54" s="57">
        <f>'Intermediate SIG_FIT'!M53+'Intermediate SIG_FIT'!M54*SIG_FIT!$G54</f>
        <v>0.69190392706872073</v>
      </c>
      <c r="R54" s="57">
        <f>'Intermediate SIG_FIT'!N53+'Intermediate SIG_FIT'!N54*SIG_FIT!$G54</f>
        <v>1.0667664796633973</v>
      </c>
    </row>
    <row r="55" spans="1:22" ht="47.4" customHeight="1" thickBot="1" x14ac:dyDescent="0.35">
      <c r="A55" t="s">
        <v>1</v>
      </c>
      <c r="B55" s="1" t="s">
        <v>24</v>
      </c>
      <c r="C55" s="1" t="s">
        <v>39</v>
      </c>
      <c r="D55" s="1" t="s">
        <v>34</v>
      </c>
      <c r="E55" s="1" t="s">
        <v>35</v>
      </c>
      <c r="F55" s="1" t="s">
        <v>27</v>
      </c>
      <c r="G55" s="1" t="s">
        <v>69</v>
      </c>
      <c r="H55" s="20" t="s">
        <v>70</v>
      </c>
      <c r="I55" s="20" t="s">
        <v>71</v>
      </c>
      <c r="J55" s="20" t="s">
        <v>72</v>
      </c>
      <c r="K55" s="1" t="s">
        <v>34</v>
      </c>
      <c r="L55" s="1"/>
      <c r="M55" s="1"/>
      <c r="N55" s="1"/>
      <c r="O55" s="1" t="s">
        <v>35</v>
      </c>
    </row>
    <row r="56" spans="1:22" x14ac:dyDescent="0.3">
      <c r="A56" s="4" t="s">
        <v>105</v>
      </c>
      <c r="B56" s="158" t="s">
        <v>4</v>
      </c>
      <c r="C56" s="148" t="str">
        <f>'Intermediate SIG_FIT'!C56</f>
        <v>815.01 (706.45, 903.36)</v>
      </c>
      <c r="D56" s="164" t="str">
        <f>'Intermediate SIG_FIT'!G56</f>
        <v>562.93 (480.31, 644.74)</v>
      </c>
      <c r="E56" s="190" t="str">
        <f>'Intermediate SIG_FIT'!K56</f>
        <v>856.07 (736.16, 1000.26)</v>
      </c>
      <c r="F56" s="1"/>
      <c r="G56" s="1">
        <v>3000</v>
      </c>
      <c r="H56" s="166">
        <f>'Intermediate SIG_FIT'!D56+'Intermediate SIG_FIT'!D57*SIG_FIT!$G56</f>
        <v>3860.7542596102394</v>
      </c>
      <c r="I56" s="167">
        <f>'Intermediate SIG_FIT'!E56+'Intermediate SIG_FIT'!E57*SIG_FIT!$G56</f>
        <v>3717.1543424487709</v>
      </c>
      <c r="J56" s="167">
        <f>'Intermediate SIG_FIT'!F56+'Intermediate SIG_FIT'!F57*SIG_FIT!$G56</f>
        <v>3987.489257280733</v>
      </c>
      <c r="K56" s="1"/>
      <c r="L56" s="167">
        <f>'Intermediate SIG_FIT'!H56+'Intermediate SIG_FIT'!H57*SIG_FIT!$G56</f>
        <v>3603.7038834951491</v>
      </c>
      <c r="M56" s="167">
        <f>'Intermediate SIG_FIT'!I56+'Intermediate SIG_FIT'!I57*SIG_FIT!$G56</f>
        <v>3494.7921127107497</v>
      </c>
      <c r="N56" s="167">
        <f>'Intermediate SIG_FIT'!J56+'Intermediate SIG_FIT'!J57*SIG_FIT!$G56</f>
        <v>3719.4426981178331</v>
      </c>
      <c r="O56" s="168"/>
      <c r="P56" s="167">
        <f>'Intermediate SIG_FIT'!L56+'Intermediate SIG_FIT'!L57*SIG_FIT!$G56</f>
        <v>3844.0451988867158</v>
      </c>
      <c r="Q56" s="167">
        <f>'Intermediate SIG_FIT'!M56+'Intermediate SIG_FIT'!M57*SIG_FIT!$G56</f>
        <v>3686.4321250792909</v>
      </c>
      <c r="R56" s="167">
        <f>'Intermediate SIG_FIT'!N56+'Intermediate SIG_FIT'!N57*SIG_FIT!$G56</f>
        <v>4038.6946189493297</v>
      </c>
    </row>
    <row r="57" spans="1:22" x14ac:dyDescent="0.3">
      <c r="A57" s="6"/>
      <c r="B57" s="159" t="s">
        <v>5</v>
      </c>
      <c r="C57" s="149" t="str">
        <f>'Intermediate SIG_FIT'!C57</f>
        <v>1.02 (1.00, 1.03)</v>
      </c>
      <c r="D57" s="165" t="str">
        <f>'Intermediate SIG_FIT'!G57</f>
        <v>1.01 (1.00, 1.02)</v>
      </c>
      <c r="E57" s="191" t="str">
        <f>'Intermediate SIG_FIT'!K57</f>
        <v>1.00 (0.98, 1.01)</v>
      </c>
      <c r="F57" s="1"/>
      <c r="G57" s="1">
        <v>22500</v>
      </c>
      <c r="H57" s="166">
        <f>'Intermediate SIG_FIT'!D56+'Intermediate SIG_FIT'!D57*SIG_FIT!$G57</f>
        <v>23658.066199811357</v>
      </c>
      <c r="I57" s="167">
        <f>'Intermediate SIG_FIT'!E56+'Intermediate SIG_FIT'!E57*SIG_FIT!$G57</f>
        <v>23286.7540744039</v>
      </c>
      <c r="J57" s="167">
        <f>'Intermediate SIG_FIT'!F56+'Intermediate SIG_FIT'!F57*SIG_FIT!$G57</f>
        <v>24034.300218697648</v>
      </c>
      <c r="K57" s="1"/>
      <c r="L57" s="167">
        <f>'Intermediate SIG_FIT'!H56+'Intermediate SIG_FIT'!H57*SIG_FIT!$G57</f>
        <v>23368.752427184492</v>
      </c>
      <c r="M57" s="167">
        <f>'Intermediate SIG_FIT'!I56+'Intermediate SIG_FIT'!I57*SIG_FIT!$G57</f>
        <v>23088.938159783749</v>
      </c>
      <c r="N57" s="167">
        <f>'Intermediate SIG_FIT'!J56+'Intermediate SIG_FIT'!J57*SIG_FIT!$G57</f>
        <v>23705.038401242833</v>
      </c>
      <c r="O57" s="168"/>
      <c r="P57" s="167">
        <f>'Intermediate SIG_FIT'!L56+'Intermediate SIG_FIT'!L57*SIG_FIT!$G57</f>
        <v>23265.885897390697</v>
      </c>
      <c r="Q57" s="167">
        <f>'Intermediate SIG_FIT'!M56+'Intermediate SIG_FIT'!M57*SIG_FIT!$G57</f>
        <v>22863.17748006625</v>
      </c>
      <c r="R57" s="167">
        <f>'Intermediate SIG_FIT'!N56+'Intermediate SIG_FIT'!N57*SIG_FIT!$G57</f>
        <v>23788.535303156208</v>
      </c>
    </row>
    <row r="58" spans="1:22" x14ac:dyDescent="0.3">
      <c r="A58" s="5" t="s">
        <v>109</v>
      </c>
      <c r="B58" s="6" t="s">
        <v>4</v>
      </c>
      <c r="C58" s="149" t="str">
        <f>'Intermediate SIG_FIT'!C58</f>
        <v>-91.58 (-313.54, 5.61)</v>
      </c>
      <c r="D58" s="165" t="str">
        <f>'Intermediate SIG_FIT'!G58</f>
        <v>-13.82 (-92.82, 89.20)</v>
      </c>
      <c r="E58" s="191" t="str">
        <f>'Intermediate SIG_FIT'!K58</f>
        <v>-43.79 (-168.81, 47.98)</v>
      </c>
      <c r="F58" s="1"/>
      <c r="G58" s="1">
        <v>1200</v>
      </c>
      <c r="H58" s="166">
        <f>'Intermediate SIG_FIT'!D58+'Intermediate SIG_FIT'!D59*SIG_FIT!$G58</f>
        <v>1278.0018013297304</v>
      </c>
      <c r="I58" s="167">
        <f>'Intermediate SIG_FIT'!E58+'Intermediate SIG_FIT'!E59*SIG_FIT!$G58</f>
        <v>1021.0232371464419</v>
      </c>
      <c r="J58" s="167">
        <f>'Intermediate SIG_FIT'!F58+'Intermediate SIG_FIT'!F59*SIG_FIT!$G58</f>
        <v>1451.875408454624</v>
      </c>
      <c r="K58" s="1"/>
      <c r="L58" s="167">
        <f>'Intermediate SIG_FIT'!H58+'Intermediate SIG_FIT'!H59*SIG_FIT!$G58</f>
        <v>1317.2513699236363</v>
      </c>
      <c r="M58" s="167">
        <f>'Intermediate SIG_FIT'!I58+'Intermediate SIG_FIT'!I59*SIG_FIT!$G58</f>
        <v>1202.1678456745296</v>
      </c>
      <c r="N58" s="167">
        <f>'Intermediate SIG_FIT'!J58+'Intermediate SIG_FIT'!J59*SIG_FIT!$G58</f>
        <v>1450.3212333081713</v>
      </c>
      <c r="O58" s="168"/>
      <c r="P58" s="167">
        <f>'Intermediate SIG_FIT'!L58+'Intermediate SIG_FIT'!L59*SIG_FIT!$G58</f>
        <v>1328.4323918237105</v>
      </c>
      <c r="Q58" s="167">
        <f>'Intermediate SIG_FIT'!M58+'Intermediate SIG_FIT'!M59*SIG_FIT!$G58</f>
        <v>1167.7246821861208</v>
      </c>
      <c r="R58" s="167">
        <f>'Intermediate SIG_FIT'!N58+'Intermediate SIG_FIT'!N59*SIG_FIT!$G58</f>
        <v>1465.9843924588654</v>
      </c>
    </row>
    <row r="59" spans="1:22" x14ac:dyDescent="0.3">
      <c r="A59" s="6"/>
      <c r="B59" s="6" t="s">
        <v>5</v>
      </c>
      <c r="C59" s="149" t="str">
        <f>'Intermediate SIG_FIT'!C59</f>
        <v>1.14 (1.11, 1.21)</v>
      </c>
      <c r="D59" s="165" t="str">
        <f>'Intermediate SIG_FIT'!G59</f>
        <v>1.11 (1.08, 1.13)</v>
      </c>
      <c r="E59" s="191" t="str">
        <f>'Intermediate SIG_FIT'!K59</f>
        <v>1.14 (1.11, 1.18)</v>
      </c>
      <c r="F59" s="1"/>
      <c r="G59" s="1">
        <v>6000</v>
      </c>
      <c r="H59" s="166">
        <f>'Intermediate SIG_FIT'!D58+'Intermediate SIG_FIT'!D59*SIG_FIT!$G59</f>
        <v>6756.3453492106901</v>
      </c>
      <c r="I59" s="167">
        <f>'Intermediate SIG_FIT'!E58+'Intermediate SIG_FIT'!E59*SIG_FIT!$G59</f>
        <v>6359.2841164764895</v>
      </c>
      <c r="J59" s="167">
        <f>'Intermediate SIG_FIT'!F58+'Intermediate SIG_FIT'!F59*SIG_FIT!$G59</f>
        <v>7236.946397592752</v>
      </c>
      <c r="K59" s="1"/>
      <c r="L59" s="167">
        <f>'Intermediate SIG_FIT'!H58+'Intermediate SIG_FIT'!H59*SIG_FIT!$G59</f>
        <v>6641.5274933256042</v>
      </c>
      <c r="M59" s="167">
        <f>'Intermediate SIG_FIT'!I58+'Intermediate SIG_FIT'!I59*SIG_FIT!$G59</f>
        <v>6382.11155368237</v>
      </c>
      <c r="N59" s="167">
        <f>'Intermediate SIG_FIT'!J58+'Intermediate SIG_FIT'!J59*SIG_FIT!$G59</f>
        <v>6894.7989779622349</v>
      </c>
      <c r="O59" s="168"/>
      <c r="P59" s="167">
        <f>'Intermediate SIG_FIT'!L58+'Intermediate SIG_FIT'!L59*SIG_FIT!$G59</f>
        <v>6817.3365432374703</v>
      </c>
      <c r="Q59" s="167">
        <f>'Intermediate SIG_FIT'!M58+'Intermediate SIG_FIT'!M59*SIG_FIT!$G59</f>
        <v>6513.8665097254643</v>
      </c>
      <c r="R59" s="167">
        <f>'Intermediate SIG_FIT'!N58+'Intermediate SIG_FIT'!N59*SIG_FIT!$G59</f>
        <v>7137.9891464360971</v>
      </c>
    </row>
    <row r="60" spans="1:22" x14ac:dyDescent="0.3">
      <c r="A60" s="5" t="s">
        <v>108</v>
      </c>
      <c r="B60" s="6" t="s">
        <v>4</v>
      </c>
      <c r="C60" s="40" t="str">
        <f>'Intermediate SIG_FIT'!C60</f>
        <v>-52.69 (-119.44, -0.04)</v>
      </c>
      <c r="D60" s="49" t="str">
        <f>'Intermediate SIG_FIT'!G60</f>
        <v>-37.57 (-84.10, 0.20)</v>
      </c>
      <c r="E60" s="94" t="str">
        <f>'Intermediate SIG_FIT'!K60</f>
        <v>-73.43 (-151.49, -10.50)</v>
      </c>
      <c r="G60" s="19">
        <v>600</v>
      </c>
      <c r="H60" s="53">
        <f>'Intermediate SIG_FIT'!D60+'Intermediate SIG_FIT'!D61*SIG_FIT!$G60</f>
        <v>559.91051346067547</v>
      </c>
      <c r="I60" s="34">
        <f>'Intermediate SIG_FIT'!E60+'Intermediate SIG_FIT'!E61*SIG_FIT!$G60</f>
        <v>462.64243994526964</v>
      </c>
      <c r="J60" s="34">
        <f>'Intermediate SIG_FIT'!F60+'Intermediate SIG_FIT'!F61*SIG_FIT!$G60</f>
        <v>649.37872433046698</v>
      </c>
      <c r="L60" s="34">
        <f>'Intermediate SIG_FIT'!H60+'Intermediate SIG_FIT'!H61*SIG_FIT!$G60</f>
        <v>595.50224936187237</v>
      </c>
      <c r="M60" s="34">
        <f>'Intermediate SIG_FIT'!I60+'Intermediate SIG_FIT'!I61*SIG_FIT!$G60</f>
        <v>528.33301252717229</v>
      </c>
      <c r="N60" s="34">
        <f>'Intermediate SIG_FIT'!J60+'Intermediate SIG_FIT'!J61*SIG_FIT!$G60</f>
        <v>658.64705697939348</v>
      </c>
      <c r="P60" s="34">
        <f>'Intermediate SIG_FIT'!L60+'Intermediate SIG_FIT'!L61*SIG_FIT!$G60</f>
        <v>562.21259345063493</v>
      </c>
      <c r="Q60" s="34">
        <f>'Intermediate SIG_FIT'!M60+'Intermediate SIG_FIT'!M61*SIG_FIT!$G60</f>
        <v>448.50951340558504</v>
      </c>
      <c r="R60" s="34">
        <f>'Intermediate SIG_FIT'!N60+'Intermediate SIG_FIT'!N61*SIG_FIT!$G60</f>
        <v>668.87467697562022</v>
      </c>
    </row>
    <row r="61" spans="1:22" x14ac:dyDescent="0.3">
      <c r="A61" s="5"/>
      <c r="B61" s="6" t="s">
        <v>5</v>
      </c>
      <c r="C61" s="40" t="str">
        <f>'Intermediate SIG_FIT'!C61</f>
        <v>1.02 (0.97, 1.08)</v>
      </c>
      <c r="D61" s="49" t="str">
        <f>'Intermediate SIG_FIT'!G61</f>
        <v>1.06 (1.02, 1.10)</v>
      </c>
      <c r="E61" s="94" t="str">
        <f>'Intermediate SIG_FIT'!K61</f>
        <v>1.06 (1.00, 1.13)</v>
      </c>
      <c r="G61" s="19">
        <v>2000</v>
      </c>
      <c r="H61" s="53">
        <f>'Intermediate SIG_FIT'!D60+'Intermediate SIG_FIT'!D61*SIG_FIT!$G61</f>
        <v>1989.3148079207617</v>
      </c>
      <c r="I61" s="34">
        <f>'Intermediate SIG_FIT'!E60+'Intermediate SIG_FIT'!E61*SIG_FIT!$G61</f>
        <v>1820.8366813991249</v>
      </c>
      <c r="J61" s="34">
        <f>'Intermediate SIG_FIT'!F60+'Intermediate SIG_FIT'!F61*SIG_FIT!$G61</f>
        <v>2164.697904613417</v>
      </c>
      <c r="L61" s="34">
        <f>'Intermediate SIG_FIT'!H60+'Intermediate SIG_FIT'!H61*SIG_FIT!$G61</f>
        <v>2072.6736619089825</v>
      </c>
      <c r="M61" s="34">
        <f>'Intermediate SIG_FIT'!I60+'Intermediate SIG_FIT'!I61*SIG_FIT!$G61</f>
        <v>1957.3378259269023</v>
      </c>
      <c r="N61" s="34">
        <f>'Intermediate SIG_FIT'!J60+'Intermediate SIG_FIT'!J61*SIG_FIT!$G61</f>
        <v>2195.0331109957456</v>
      </c>
      <c r="P61" s="34">
        <f>'Intermediate SIG_FIT'!L60+'Intermediate SIG_FIT'!L61*SIG_FIT!$G61</f>
        <v>2045.3817893130308</v>
      </c>
      <c r="Q61" s="34">
        <f>'Intermediate SIG_FIT'!M60+'Intermediate SIG_FIT'!M61*SIG_FIT!$G61</f>
        <v>1848.509513405585</v>
      </c>
      <c r="R61" s="34">
        <f>'Intermediate SIG_FIT'!N60+'Intermediate SIG_FIT'!N61*SIG_FIT!$G61</f>
        <v>2254.0822565854</v>
      </c>
    </row>
    <row r="62" spans="1:22" x14ac:dyDescent="0.3">
      <c r="A62" s="5" t="s">
        <v>11</v>
      </c>
      <c r="B62" s="6" t="s">
        <v>4</v>
      </c>
      <c r="C62" s="40" t="str">
        <f>'Intermediate SIG_FIT'!C62</f>
        <v>-169.15 (-535.70, 98.96)</v>
      </c>
      <c r="D62" s="49" t="str">
        <f>'Intermediate SIG_FIT'!G62</f>
        <v>-91.94 (-208.05, -4.48)</v>
      </c>
      <c r="E62" s="94" t="str">
        <f>'Intermediate SIG_FIT'!K62</f>
        <v>-312.55 (-722.29, -50.42)</v>
      </c>
      <c r="G62" s="19">
        <v>800</v>
      </c>
      <c r="H62" s="53">
        <f>'Intermediate SIG_FIT'!D62+'Intermediate SIG_FIT'!D63*SIG_FIT!$G62</f>
        <v>585.84860095485578</v>
      </c>
      <c r="I62" s="34">
        <f>'Intermediate SIG_FIT'!E62+'Intermediate SIG_FIT'!E63*SIG_FIT!$G62</f>
        <v>57.072640944591626</v>
      </c>
      <c r="J62" s="34">
        <f>'Intermediate SIG_FIT'!F62+'Intermediate SIG_FIT'!F63*SIG_FIT!$G62</f>
        <v>1060.1028926434369</v>
      </c>
      <c r="L62" s="34">
        <f>'Intermediate SIG_FIT'!H62+'Intermediate SIG_FIT'!H63*SIG_FIT!$G62</f>
        <v>622.73385792918123</v>
      </c>
      <c r="M62" s="34">
        <f>'Intermediate SIG_FIT'!I62+'Intermediate SIG_FIT'!I63*SIG_FIT!$G62</f>
        <v>455.77748511852531</v>
      </c>
      <c r="N62" s="34">
        <f>'Intermediate SIG_FIT'!J62+'Intermediate SIG_FIT'!J63*SIG_FIT!$G62</f>
        <v>774.02277763084544</v>
      </c>
      <c r="P62" s="34">
        <f>'Intermediate SIG_FIT'!L62+'Intermediate SIG_FIT'!L63*SIG_FIT!$G62</f>
        <v>513.95933734939604</v>
      </c>
      <c r="Q62" s="34">
        <f>'Intermediate SIG_FIT'!M62+'Intermediate SIG_FIT'!M63*SIG_FIT!$G62</f>
        <v>-55.622589531679751</v>
      </c>
      <c r="R62" s="34">
        <f>'Intermediate SIG_FIT'!N62+'Intermediate SIG_FIT'!N63*SIG_FIT!$G62</f>
        <v>1007.4345730027572</v>
      </c>
    </row>
    <row r="63" spans="1:22" x14ac:dyDescent="0.3">
      <c r="A63" s="5"/>
      <c r="B63" s="6" t="s">
        <v>5</v>
      </c>
      <c r="C63" s="40" t="str">
        <f>'Intermediate SIG_FIT'!C63</f>
        <v>0.94 (0.74, 1.20)</v>
      </c>
      <c r="D63" s="49" t="str">
        <f>'Intermediate SIG_FIT'!G63</f>
        <v>0.89 (0.83, 0.97)</v>
      </c>
      <c r="E63" s="94" t="str">
        <f>'Intermediate SIG_FIT'!K63</f>
        <v>1.03 (0.83, 1.32)</v>
      </c>
      <c r="G63" s="40">
        <v>2000</v>
      </c>
      <c r="H63" s="53">
        <f>'Intermediate SIG_FIT'!D62+'Intermediate SIG_FIT'!D63*SIG_FIT!$G63</f>
        <v>1718.349535295059</v>
      </c>
      <c r="I63" s="34">
        <f>'Intermediate SIG_FIT'!E62+'Intermediate SIG_FIT'!E63*SIG_FIT!$G63</f>
        <v>946.23702614058607</v>
      </c>
      <c r="J63" s="34">
        <f>'Intermediate SIG_FIT'!F62+'Intermediate SIG_FIT'!F63*SIG_FIT!$G63</f>
        <v>2501.8242359691408</v>
      </c>
      <c r="L63" s="34">
        <f>'Intermediate SIG_FIT'!H62+'Intermediate SIG_FIT'!H63*SIG_FIT!$G63</f>
        <v>1694.74341757248</v>
      </c>
      <c r="M63" s="34">
        <f>'Intermediate SIG_FIT'!I62+'Intermediate SIG_FIT'!I63*SIG_FIT!$G63</f>
        <v>1451.522165969589</v>
      </c>
      <c r="N63" s="34">
        <f>'Intermediate SIG_FIT'!J62+'Intermediate SIG_FIT'!J63*SIG_FIT!$G63</f>
        <v>1941.7750291834966</v>
      </c>
      <c r="P63" s="34">
        <f>'Intermediate SIG_FIT'!L62+'Intermediate SIG_FIT'!L63*SIG_FIT!$G63</f>
        <v>1753.718373493972</v>
      </c>
      <c r="Q63" s="34">
        <f>'Intermediate SIG_FIT'!M62+'Intermediate SIG_FIT'!M63*SIG_FIT!$G63</f>
        <v>944.37741046832116</v>
      </c>
      <c r="R63" s="34">
        <f>'Intermediate SIG_FIT'!N62+'Intermediate SIG_FIT'!N63*SIG_FIT!$G63</f>
        <v>2594.2114325068928</v>
      </c>
    </row>
    <row r="64" spans="1:22" x14ac:dyDescent="0.3">
      <c r="A64" s="5" t="s">
        <v>13</v>
      </c>
      <c r="B64" s="6" t="s">
        <v>4</v>
      </c>
      <c r="C64" s="17" t="str">
        <f>'Intermediate SIG_FIT'!C64</f>
        <v>-9.08 (-12.27, -6.71)</v>
      </c>
      <c r="D64" s="49" t="str">
        <f>'Intermediate SIG_FIT'!G64</f>
        <v>*-8.45 (0.00, 0.00)</v>
      </c>
      <c r="E64" s="94" t="str">
        <f>'Intermediate SIG_FIT'!K64</f>
        <v>*-7.73 (0.00, 0.00)</v>
      </c>
      <c r="G64" s="40"/>
      <c r="H64" s="13"/>
    </row>
    <row r="65" spans="1:19" x14ac:dyDescent="0.3">
      <c r="A65" s="5"/>
      <c r="B65" s="6" t="s">
        <v>5</v>
      </c>
      <c r="C65" s="17" t="str">
        <f>'Intermediate SIG_FIT'!C65</f>
        <v>1.66 (1.44, 1.95)</v>
      </c>
      <c r="D65" s="49" t="str">
        <f>'Intermediate SIG_FIT'!G65</f>
        <v>*1.34 (1.14, 1.57)</v>
      </c>
      <c r="E65" s="94" t="str">
        <f>'Intermediate SIG_FIT'!K65</f>
        <v>*1.67 (1.44, 1.93)</v>
      </c>
      <c r="G65" s="40"/>
      <c r="H65" s="13"/>
    </row>
    <row r="66" spans="1:19" x14ac:dyDescent="0.3">
      <c r="A66" s="5" t="s">
        <v>14</v>
      </c>
      <c r="B66" s="6" t="s">
        <v>4</v>
      </c>
      <c r="C66" s="40" t="str">
        <f>'Intermediate SIG_FIT'!C66</f>
        <v>-191.32 (-455.55, 99.15)</v>
      </c>
      <c r="D66" s="49" t="str">
        <f>'Intermediate SIG_FIT'!G66</f>
        <v>-201.45 (-320.21, -79.52)</v>
      </c>
      <c r="E66" s="94" t="str">
        <f>'Intermediate SIG_FIT'!K66</f>
        <v>-375.68 (-606.29, -97.71)</v>
      </c>
      <c r="G66" s="40">
        <v>1500</v>
      </c>
      <c r="H66" s="53">
        <f>'Intermediate SIG_FIT'!D66+'Intermediate SIG_FIT'!D67*SIG_FIT!$G66</f>
        <v>1255.6065305097916</v>
      </c>
      <c r="I66" s="34">
        <f>'Intermediate SIG_FIT'!E66+'Intermediate SIG_FIT'!E67*SIG_FIT!$G66</f>
        <v>800.57438029773698</v>
      </c>
      <c r="J66" s="34">
        <f>'Intermediate SIG_FIT'!F66+'Intermediate SIG_FIT'!F67*SIG_FIT!$G66</f>
        <v>1700.9282517595432</v>
      </c>
      <c r="L66" s="34">
        <f>'Intermediate SIG_FIT'!H66+'Intermediate SIG_FIT'!H67*SIG_FIT!$G66</f>
        <v>1274.5667190390232</v>
      </c>
      <c r="M66" s="34">
        <f>'Intermediate SIG_FIT'!I66+'Intermediate SIG_FIT'!I67*SIG_FIT!$G66</f>
        <v>1082.6594712117135</v>
      </c>
      <c r="N66" s="34">
        <f>'Intermediate SIG_FIT'!J66+'Intermediate SIG_FIT'!J67*SIG_FIT!$G66</f>
        <v>1470.5914658999445</v>
      </c>
      <c r="P66" s="34">
        <f>'Intermediate SIG_FIT'!L66+'Intermediate SIG_FIT'!L67*SIG_FIT!$G66</f>
        <v>1190.5811157636381</v>
      </c>
      <c r="Q66" s="34">
        <f>'Intermediate SIG_FIT'!M66+'Intermediate SIG_FIT'!M67*SIG_FIT!$G66</f>
        <v>770.48077963566607</v>
      </c>
      <c r="R66" s="34">
        <f>'Intermediate SIG_FIT'!N66+'Intermediate SIG_FIT'!N67*SIG_FIT!$G66</f>
        <v>1603.6381704615501</v>
      </c>
    </row>
    <row r="67" spans="1:19" x14ac:dyDescent="0.3">
      <c r="A67" s="5"/>
      <c r="B67" s="6" t="s">
        <v>5</v>
      </c>
      <c r="C67" s="21" t="str">
        <f>'Intermediate SIG_FIT'!C67</f>
        <v>0.96 (0.84, 1.07)</v>
      </c>
      <c r="D67" s="49" t="str">
        <f>'Intermediate SIG_FIT'!G67</f>
        <v>0.98 (0.94, 1.03)</v>
      </c>
      <c r="E67" s="94" t="str">
        <f>'Intermediate SIG_FIT'!K67</f>
        <v>1.04 (0.92, 1.13)</v>
      </c>
      <c r="G67" s="40">
        <v>4000</v>
      </c>
      <c r="H67" s="53">
        <f>'Intermediate SIG_FIT'!D66+'Intermediate SIG_FIT'!D67*SIG_FIT!$G67</f>
        <v>3667.1459002398187</v>
      </c>
      <c r="I67" s="34">
        <f>'Intermediate SIG_FIT'!E66+'Intermediate SIG_FIT'!E67*SIG_FIT!$G67</f>
        <v>2894.1128477905472</v>
      </c>
      <c r="J67" s="34">
        <f>'Intermediate SIG_FIT'!F66+'Intermediate SIG_FIT'!F67*SIG_FIT!$G67</f>
        <v>4370.5664291949688</v>
      </c>
      <c r="L67" s="34">
        <f>'Intermediate SIG_FIT'!H66+'Intermediate SIG_FIT'!H67*SIG_FIT!$G67</f>
        <v>3734.5987887037682</v>
      </c>
      <c r="M67" s="34">
        <f>'Intermediate SIG_FIT'!I66+'Intermediate SIG_FIT'!I67*SIG_FIT!$G67</f>
        <v>3420.777246310101</v>
      </c>
      <c r="N67" s="34">
        <f>'Intermediate SIG_FIT'!J66+'Intermediate SIG_FIT'!J67*SIG_FIT!$G67</f>
        <v>4054.1077080300443</v>
      </c>
      <c r="P67" s="34">
        <f>'Intermediate SIG_FIT'!L66+'Intermediate SIG_FIT'!L67*SIG_FIT!$G67</f>
        <v>3801.0206283526632</v>
      </c>
      <c r="Q67" s="34">
        <f>'Intermediate SIG_FIT'!M66+'Intermediate SIG_FIT'!M67*SIG_FIT!$G67</f>
        <v>3065.0926627883864</v>
      </c>
      <c r="R67" s="34">
        <f>'Intermediate SIG_FIT'!N66+'Intermediate SIG_FIT'!N67*SIG_FIT!$G67</f>
        <v>4439.2227495143006</v>
      </c>
    </row>
    <row r="68" spans="1:19" x14ac:dyDescent="0.3">
      <c r="A68" s="5" t="s">
        <v>15</v>
      </c>
      <c r="B68" s="6" t="s">
        <v>4</v>
      </c>
      <c r="C68" s="40" t="str">
        <f>'Intermediate SIG_FIT'!C68</f>
        <v>-6.60 (-14.87, -2.45)</v>
      </c>
      <c r="D68" s="49" t="str">
        <f>'Intermediate SIG_FIT'!G68</f>
        <v>*-6.50 (0.00, 0.00)</v>
      </c>
      <c r="E68" s="96" t="str">
        <f>'Intermediate SIG_FIT'!K68</f>
        <v>*-4.37 (0.00, 0.00)</v>
      </c>
      <c r="G68" s="40"/>
      <c r="H68" s="13"/>
    </row>
    <row r="69" spans="1:19" x14ac:dyDescent="0.3">
      <c r="A69" s="5"/>
      <c r="B69" s="6" t="s">
        <v>5</v>
      </c>
      <c r="C69" s="40" t="str">
        <f>'Intermediate SIG_FIT'!C69</f>
        <v>1.40 (1.08, 2.02)</v>
      </c>
      <c r="D69" s="49" t="str">
        <f>'Intermediate SIG_FIT'!G69</f>
        <v>*1.45 (1.18, 1.78)</v>
      </c>
      <c r="E69" s="96" t="str">
        <f>'Intermediate SIG_FIT'!K69</f>
        <v>*1.28 (0.95, 1.72)</v>
      </c>
      <c r="G69" s="40"/>
      <c r="H69" s="13"/>
      <c r="S69" s="14"/>
    </row>
    <row r="70" spans="1:19" x14ac:dyDescent="0.3">
      <c r="A70" s="5" t="s">
        <v>16</v>
      </c>
      <c r="B70" s="6" t="s">
        <v>4</v>
      </c>
      <c r="C70" s="40" t="str">
        <f>'Intermediate SIG_FIT'!C70</f>
        <v>-31.49 (-46.52, -21.05)</v>
      </c>
      <c r="D70" s="49" t="str">
        <f>'Intermediate SIG_FIT'!G70</f>
        <v>-43.44 (-48.61, -35.82)</v>
      </c>
      <c r="E70" s="94" t="str">
        <f>'Intermediate SIG_FIT'!K70</f>
        <v>-35.39 (-51.95, -23.74)</v>
      </c>
      <c r="G70" s="40">
        <v>8</v>
      </c>
      <c r="H70" s="53">
        <f>'Intermediate SIG_FIT'!D70+'Intermediate SIG_FIT'!D71*SIG_FIT!$G70</f>
        <v>-17.379992856931217</v>
      </c>
      <c r="I70" s="34">
        <f>'Intermediate SIG_FIT'!E70+'Intermediate SIG_FIT'!E71*SIG_FIT!$G70</f>
        <v>-35.370970506933901</v>
      </c>
      <c r="J70" s="34">
        <f>'Intermediate SIG_FIT'!F70+'Intermediate SIG_FIT'!F71*SIG_FIT!$G70</f>
        <v>-2.667341707084141</v>
      </c>
      <c r="L70" s="34">
        <f>'Intermediate SIG_FIT'!H70+'Intermediate SIG_FIT'!H71*SIG_FIT!$G70</f>
        <v>-26.216948466006919</v>
      </c>
      <c r="M70" s="34">
        <f>'Intermediate SIG_FIT'!I70+'Intermediate SIG_FIT'!I71*SIG_FIT!$G70</f>
        <v>-33.682879793978259</v>
      </c>
      <c r="N70" s="34">
        <f>'Intermediate SIG_FIT'!J70+'Intermediate SIG_FIT'!J71*SIG_FIT!$G70</f>
        <v>-17.10826802236728</v>
      </c>
      <c r="P70" s="34">
        <f>'Intermediate SIG_FIT'!L70+'Intermediate SIG_FIT'!L71*SIG_FIT!$G70</f>
        <v>-20.93870967741934</v>
      </c>
      <c r="Q70" s="34">
        <f>'Intermediate SIG_FIT'!M70+'Intermediate SIG_FIT'!M71*SIG_FIT!$G70</f>
        <v>-40.749999999999901</v>
      </c>
      <c r="R70" s="34">
        <f>'Intermediate SIG_FIT'!N70+'Intermediate SIG_FIT'!N71*SIG_FIT!$G70</f>
        <v>-4.5399999999999991</v>
      </c>
    </row>
    <row r="71" spans="1:19" x14ac:dyDescent="0.3">
      <c r="A71" s="5"/>
      <c r="B71" s="6" t="s">
        <v>5</v>
      </c>
      <c r="C71" s="40" t="str">
        <f>'Intermediate SIG_FIT'!C71</f>
        <v>1.76 (1.39, 2.30)</v>
      </c>
      <c r="D71" s="49" t="str">
        <f>'Intermediate SIG_FIT'!G71</f>
        <v>2.15 (1.87, 2.34)</v>
      </c>
      <c r="E71" s="94" t="str">
        <f>'Intermediate SIG_FIT'!K71</f>
        <v>1.81 (1.40, 2.40)</v>
      </c>
      <c r="G71" s="40">
        <v>35</v>
      </c>
      <c r="H71" s="53">
        <f>'Intermediate SIG_FIT'!D70+'Intermediate SIG_FIT'!D71*SIG_FIT!$G71</f>
        <v>30.257260066977548</v>
      </c>
      <c r="I71" s="34">
        <f>'Intermediate SIG_FIT'!E70+'Intermediate SIG_FIT'!E71*SIG_FIT!$G71</f>
        <v>2.252595339331954</v>
      </c>
      <c r="J71" s="34">
        <f>'Intermediate SIG_FIT'!F70+'Intermediate SIG_FIT'!F71*SIG_FIT!$G71</f>
        <v>59.366182141445691</v>
      </c>
      <c r="L71" s="34">
        <f>'Intermediate SIG_FIT'!H70+'Intermediate SIG_FIT'!H71*SIG_FIT!$G71</f>
        <v>31.905415142783646</v>
      </c>
      <c r="M71" s="34">
        <f>'Intermediate SIG_FIT'!I70+'Intermediate SIG_FIT'!I71*SIG_FIT!$G71</f>
        <v>16.70015266844824</v>
      </c>
      <c r="N71" s="34">
        <f>'Intermediate SIG_FIT'!J70+'Intermediate SIG_FIT'!J71*SIG_FIT!$G71</f>
        <v>46.03209219838169</v>
      </c>
      <c r="P71" s="34">
        <f>'Intermediate SIG_FIT'!L70+'Intermediate SIG_FIT'!L71*SIG_FIT!$G71</f>
        <v>27.8354838709676</v>
      </c>
      <c r="Q71" s="34">
        <f>'Intermediate SIG_FIT'!M70+'Intermediate SIG_FIT'!M71*SIG_FIT!$G71</f>
        <v>-2.9499999999999034</v>
      </c>
      <c r="R71" s="34">
        <f>'Intermediate SIG_FIT'!N70+'Intermediate SIG_FIT'!N71*SIG_FIT!$G71</f>
        <v>60.260000000000005</v>
      </c>
    </row>
    <row r="72" spans="1:19" x14ac:dyDescent="0.3">
      <c r="A72" s="5" t="s">
        <v>18</v>
      </c>
      <c r="B72" s="6" t="s">
        <v>4</v>
      </c>
      <c r="C72" s="40" t="str">
        <f>'Intermediate SIG_FIT'!C72</f>
        <v>-4.60 (-5.98, -3.37)</v>
      </c>
      <c r="D72" s="49" t="str">
        <f>'Intermediate SIG_FIT'!G72</f>
        <v>-5.14 (-6.30, -4.20)</v>
      </c>
      <c r="E72" s="94" t="str">
        <f>'Intermediate SIG_FIT'!K72</f>
        <v>-4.40 (-5.90, -3.37)</v>
      </c>
      <c r="G72" s="40">
        <v>2</v>
      </c>
      <c r="H72" s="53">
        <f>'Intermediate SIG_FIT'!D72+'Intermediate SIG_FIT'!D73*SIG_FIT!$G72</f>
        <v>-1.2561172590975898</v>
      </c>
      <c r="I72" s="34">
        <f>'Intermediate SIG_FIT'!E72+'Intermediate SIG_FIT'!E73*SIG_FIT!$G72</f>
        <v>-3.0095335109741002</v>
      </c>
      <c r="J72" s="34">
        <f>'Intermediate SIG_FIT'!F72+'Intermediate SIG_FIT'!F73*SIG_FIT!$G72</f>
        <v>0.47845020820876982</v>
      </c>
      <c r="L72" s="34">
        <f>'Intermediate SIG_FIT'!H72+'Intermediate SIG_FIT'!H73*SIG_FIT!$G72</f>
        <v>-2.1947337786391605</v>
      </c>
      <c r="M72" s="34">
        <f>'Intermediate SIG_FIT'!I72+'Intermediate SIG_FIT'!I73*SIG_FIT!$G72</f>
        <v>-3.6542710578828297</v>
      </c>
      <c r="N72" s="34">
        <f>'Intermediate SIG_FIT'!J72+'Intermediate SIG_FIT'!J73*SIG_FIT!$G72</f>
        <v>-0.86214506986505945</v>
      </c>
      <c r="P72" s="34">
        <f>'Intermediate SIG_FIT'!L72+'Intermediate SIG_FIT'!L73*SIG_FIT!$G72</f>
        <v>-1.6000000000000005</v>
      </c>
      <c r="Q72" s="34">
        <f>'Intermediate SIG_FIT'!M72+'Intermediate SIG_FIT'!M73*SIG_FIT!$G72</f>
        <v>-3.4586666983112098</v>
      </c>
      <c r="R72" s="34">
        <f>'Intermediate SIG_FIT'!N72+'Intermediate SIG_FIT'!N73*SIG_FIT!$G72</f>
        <v>-5.3428069429759972E-2</v>
      </c>
    </row>
    <row r="73" spans="1:19" x14ac:dyDescent="0.3">
      <c r="A73" s="5"/>
      <c r="B73" s="6" t="s">
        <v>5</v>
      </c>
      <c r="C73" s="40" t="str">
        <f>'Intermediate SIG_FIT'!C73</f>
        <v>1.67 (1.48, 1.92)</v>
      </c>
      <c r="D73" s="49" t="str">
        <f>'Intermediate SIG_FIT'!G73</f>
        <v>1.47 (1.32, 1.67)</v>
      </c>
      <c r="E73" s="94" t="str">
        <f>'Intermediate SIG_FIT'!K73</f>
        <v>1.40 (1.22, 1.66)</v>
      </c>
      <c r="G73" s="40">
        <v>9</v>
      </c>
      <c r="H73" s="53">
        <f>'Intermediate SIG_FIT'!D72+'Intermediate SIG_FIT'!D73*SIG_FIT!$G73</f>
        <v>10.45685357944866</v>
      </c>
      <c r="I73" s="34">
        <f>'Intermediate SIG_FIT'!E72+'Intermediate SIG_FIT'!E73*SIG_FIT!$G73</f>
        <v>7.3729869569457795</v>
      </c>
      <c r="J73" s="34">
        <f>'Intermediate SIG_FIT'!F72+'Intermediate SIG_FIT'!F73*SIG_FIT!$G73</f>
        <v>13.944734977793409</v>
      </c>
      <c r="L73" s="34">
        <f>'Intermediate SIG_FIT'!H72+'Intermediate SIG_FIT'!H73*SIG_FIT!$G73</f>
        <v>8.1298225190928086</v>
      </c>
      <c r="M73" s="34">
        <f>'Intermediate SIG_FIT'!I72+'Intermediate SIG_FIT'!I73*SIG_FIT!$G73</f>
        <v>5.6057802395273004</v>
      </c>
      <c r="N73" s="34">
        <f>'Intermediate SIG_FIT'!J72+'Intermediate SIG_FIT'!J73*SIG_FIT!$G73</f>
        <v>10.804521596801631</v>
      </c>
      <c r="P73" s="34">
        <f>'Intermediate SIG_FIT'!L72+'Intermediate SIG_FIT'!L73*SIG_FIT!$G73</f>
        <v>8.1999999999999993</v>
      </c>
      <c r="Q73" s="34">
        <f>'Intermediate SIG_FIT'!M72+'Intermediate SIG_FIT'!M73*SIG_FIT!$G73</f>
        <v>5.0968888572443305</v>
      </c>
      <c r="R73" s="34">
        <f>'Intermediate SIG_FIT'!N72+'Intermediate SIG_FIT'!N73*SIG_FIT!$G73</f>
        <v>11.56235146534385</v>
      </c>
    </row>
    <row r="74" spans="1:19" x14ac:dyDescent="0.3">
      <c r="A74" s="5" t="s">
        <v>19</v>
      </c>
      <c r="B74" s="6" t="s">
        <v>4</v>
      </c>
      <c r="C74" s="40" t="str">
        <f>'Intermediate SIG_FIT'!C74</f>
        <v>-556.16 (-771.89, -375.06)</v>
      </c>
      <c r="D74" s="49" t="str">
        <f>'Intermediate SIG_FIT'!G74</f>
        <v>-802.14 (-1008.48, -622.60)</v>
      </c>
      <c r="E74" s="94" t="str">
        <f>'Intermediate SIG_FIT'!K74</f>
        <v>-636.78 (-928.41, -452.29)</v>
      </c>
      <c r="G74" s="40">
        <v>110</v>
      </c>
      <c r="H74" s="53">
        <f>'Intermediate SIG_FIT'!D74+'Intermediate SIG_FIT'!D75*SIG_FIT!$G74</f>
        <v>-345.23499207500333</v>
      </c>
      <c r="I74" s="34">
        <f>'Intermediate SIG_FIT'!E74+'Intermediate SIG_FIT'!E75*SIG_FIT!$G74</f>
        <v>-609.45711795236673</v>
      </c>
      <c r="J74" s="34">
        <f>'Intermediate SIG_FIT'!F74+'Intermediate SIG_FIT'!F75*SIG_FIT!$G74</f>
        <v>-107.10264252511979</v>
      </c>
      <c r="L74" s="34">
        <f>'Intermediate SIG_FIT'!H74+'Intermediate SIG_FIT'!H75*SIG_FIT!$G74</f>
        <v>-511.33563218390958</v>
      </c>
      <c r="M74" s="34">
        <f>'Intermediate SIG_FIT'!I74+'Intermediate SIG_FIT'!I75*SIG_FIT!$G74</f>
        <v>-766.35852833199874</v>
      </c>
      <c r="N74" s="34">
        <f>'Intermediate SIG_FIT'!J74+'Intermediate SIG_FIT'!J75*SIG_FIT!$G74</f>
        <v>-276.84679359327163</v>
      </c>
      <c r="P74" s="34">
        <f>'Intermediate SIG_FIT'!L74+'Intermediate SIG_FIT'!L75*SIG_FIT!$G74</f>
        <v>-410.85955335378907</v>
      </c>
      <c r="Q74" s="34">
        <f>'Intermediate SIG_FIT'!M74+'Intermediate SIG_FIT'!M75*SIG_FIT!$G74</f>
        <v>-752.01594048372726</v>
      </c>
      <c r="R74" s="34">
        <f>'Intermediate SIG_FIT'!N74+'Intermediate SIG_FIT'!N75*SIG_FIT!$G74</f>
        <v>-149.42277703356098</v>
      </c>
    </row>
    <row r="75" spans="1:19" x14ac:dyDescent="0.3">
      <c r="A75" s="5"/>
      <c r="B75" s="6" t="s">
        <v>5</v>
      </c>
      <c r="C75" s="17" t="str">
        <f>'Intermediate SIG_FIT'!C75</f>
        <v>1.92 (1.48, 2.44)</v>
      </c>
      <c r="D75" s="49" t="str">
        <f>'Intermediate SIG_FIT'!G75</f>
        <v>2.64 (2.20, 3.14)</v>
      </c>
      <c r="E75" s="94" t="str">
        <f>'Intermediate SIG_FIT'!K75</f>
        <v>2.05 (1.60, 2.75)</v>
      </c>
      <c r="G75" s="40">
        <v>525</v>
      </c>
      <c r="H75" s="53">
        <f>'Intermediate SIG_FIT'!D74+'Intermediate SIG_FIT'!D75*SIG_FIT!$G75</f>
        <v>450.52069851907504</v>
      </c>
      <c r="I75" s="34">
        <f>'Intermediate SIG_FIT'!E74+'Intermediate SIG_FIT'!E75*SIG_FIT!$G75</f>
        <v>3.3762962982862064</v>
      </c>
      <c r="J75" s="34">
        <f>'Intermediate SIG_FIT'!F74+'Intermediate SIG_FIT'!F75*SIG_FIT!$G75</f>
        <v>903.82282106512753</v>
      </c>
      <c r="L75" s="34">
        <f>'Intermediate SIG_FIT'!H74+'Intermediate SIG_FIT'!H75*SIG_FIT!$G75</f>
        <v>585.79080459769943</v>
      </c>
      <c r="M75" s="34">
        <f>'Intermediate SIG_FIT'!I74+'Intermediate SIG_FIT'!I75*SIG_FIT!$G75</f>
        <v>147.11172662550803</v>
      </c>
      <c r="N75" s="34">
        <f>'Intermediate SIG_FIT'!J74+'Intermediate SIG_FIT'!J75*SIG_FIT!$G75</f>
        <v>1027.5804140439625</v>
      </c>
      <c r="P75" s="34">
        <f>'Intermediate SIG_FIT'!L74+'Intermediate SIG_FIT'!L75*SIG_FIT!$G75</f>
        <v>441.48602556005346</v>
      </c>
      <c r="Q75" s="34">
        <f>'Intermediate SIG_FIT'!M74+'Intermediate SIG_FIT'!M75*SIG_FIT!$G75</f>
        <v>-86.542180568799267</v>
      </c>
      <c r="R75" s="34">
        <f>'Intermediate SIG_FIT'!N74+'Intermediate SIG_FIT'!N75*SIG_FIT!$G75</f>
        <v>993.19593600388941</v>
      </c>
    </row>
    <row r="76" spans="1:19" x14ac:dyDescent="0.3">
      <c r="A76" s="5" t="s">
        <v>20</v>
      </c>
      <c r="B76" s="6" t="s">
        <v>4</v>
      </c>
      <c r="C76" s="17" t="str">
        <f>'Intermediate SIG_FIT'!C76</f>
        <v>-58.72 (-91.19, -34.68)</v>
      </c>
      <c r="D76" s="49" t="str">
        <f>'Intermediate SIG_FIT'!G76</f>
        <v>-90.97 (-113.28, -62.69)</v>
      </c>
      <c r="E76" s="94" t="str">
        <f>'Intermediate SIG_FIT'!K76</f>
        <v>-46.03 (-79.56, -25.85)</v>
      </c>
      <c r="G76" s="40">
        <v>175</v>
      </c>
      <c r="H76" s="53">
        <f>'Intermediate SIG_FIT'!D76+'Intermediate SIG_FIT'!D77*SIG_FIT!$G76</f>
        <v>182.15427087143127</v>
      </c>
      <c r="I76" s="34">
        <f>'Intermediate SIG_FIT'!E76+'Intermediate SIG_FIT'!E77*SIG_FIT!$G76</f>
        <v>132.34441872032846</v>
      </c>
      <c r="J76" s="34">
        <f>'Intermediate SIG_FIT'!F76+'Intermediate SIG_FIT'!F77*SIG_FIT!$G76</f>
        <v>228.74681210565666</v>
      </c>
      <c r="L76" s="34">
        <f>'Intermediate SIG_FIT'!H76+'Intermediate SIG_FIT'!H77*SIG_FIT!$G76</f>
        <v>168.75438422223235</v>
      </c>
      <c r="M76" s="34">
        <f>'Intermediate SIG_FIT'!I76+'Intermediate SIG_FIT'!I77*SIG_FIT!$G76</f>
        <v>126.21692116109898</v>
      </c>
      <c r="N76" s="34">
        <f>'Intermediate SIG_FIT'!J76+'Intermediate SIG_FIT'!J77*SIG_FIT!$G76</f>
        <v>213.78361842852334</v>
      </c>
      <c r="P76" s="34">
        <f>'Intermediate SIG_FIT'!L76+'Intermediate SIG_FIT'!L77*SIG_FIT!$G76</f>
        <v>167.66763091894103</v>
      </c>
      <c r="Q76" s="34">
        <f>'Intermediate SIG_FIT'!M76+'Intermediate SIG_FIT'!M77*SIG_FIT!$G76</f>
        <v>119.34478898314836</v>
      </c>
      <c r="R76" s="34">
        <f>'Intermediate SIG_FIT'!N76+'Intermediate SIG_FIT'!N77*SIG_FIT!$G76</f>
        <v>211.21978473316122</v>
      </c>
    </row>
    <row r="77" spans="1:19" x14ac:dyDescent="0.3">
      <c r="A77" s="5"/>
      <c r="B77" s="6" t="s">
        <v>5</v>
      </c>
      <c r="C77" s="17" t="str">
        <f>'Intermediate SIG_FIT'!C77</f>
        <v>1.38 (1.28, 1.51)</v>
      </c>
      <c r="D77" s="49" t="str">
        <f>'Intermediate SIG_FIT'!G77</f>
        <v>1.48 (1.37, 1.58)</v>
      </c>
      <c r="E77" s="94" t="str">
        <f>'Intermediate SIG_FIT'!K77</f>
        <v>1.22 (1.14, 1.35)</v>
      </c>
      <c r="G77" s="40">
        <v>350</v>
      </c>
      <c r="H77" s="53">
        <f>'Intermediate SIG_FIT'!D76+'Intermediate SIG_FIT'!D77*SIG_FIT!$G77</f>
        <v>423.02425169212603</v>
      </c>
      <c r="I77" s="34">
        <f>'Intermediate SIG_FIT'!E76+'Intermediate SIG_FIT'!E77*SIG_FIT!$G77</f>
        <v>355.87502105806175</v>
      </c>
      <c r="J77" s="34">
        <f>'Intermediate SIG_FIT'!F76+'Intermediate SIG_FIT'!F77*SIG_FIT!$G77</f>
        <v>492.17818720170141</v>
      </c>
      <c r="L77" s="34">
        <f>'Intermediate SIG_FIT'!H76+'Intermediate SIG_FIT'!H77*SIG_FIT!$G77</f>
        <v>428.48083166040692</v>
      </c>
      <c r="M77" s="34">
        <f>'Intermediate SIG_FIT'!I76+'Intermediate SIG_FIT'!I77*SIG_FIT!$G77</f>
        <v>365.70970328583496</v>
      </c>
      <c r="N77" s="34">
        <f>'Intermediate SIG_FIT'!J76+'Intermediate SIG_FIT'!J77*SIG_FIT!$G77</f>
        <v>490.25806490120056</v>
      </c>
      <c r="P77" s="34">
        <f>'Intermediate SIG_FIT'!L76+'Intermediate SIG_FIT'!L77*SIG_FIT!$G77</f>
        <v>381.36621322481579</v>
      </c>
      <c r="Q77" s="34">
        <f>'Intermediate SIG_FIT'!M76+'Intermediate SIG_FIT'!M77*SIG_FIT!$G77</f>
        <v>318.25455925295159</v>
      </c>
      <c r="R77" s="34">
        <f>'Intermediate SIG_FIT'!N76+'Intermediate SIG_FIT'!N77*SIG_FIT!$G77</f>
        <v>448.28621237686423</v>
      </c>
    </row>
    <row r="78" spans="1:19" x14ac:dyDescent="0.3">
      <c r="A78" s="5" t="s">
        <v>22</v>
      </c>
      <c r="B78" s="6" t="s">
        <v>4</v>
      </c>
      <c r="C78" s="17" t="str">
        <f>'Intermediate SIG_FIT'!C78</f>
        <v>-0.20 (-0.49, 0.00)</v>
      </c>
      <c r="D78" s="49" t="str">
        <f>'Intermediate SIG_FIT'!G78</f>
        <v>-0.42 (-0.53, -0.25)</v>
      </c>
      <c r="E78" s="94" t="str">
        <f>'Intermediate SIG_FIT'!K78</f>
        <v>-0.18 (-0.51, 0.04)</v>
      </c>
      <c r="G78" s="40">
        <v>0.45</v>
      </c>
      <c r="H78" s="54">
        <f>'Intermediate SIG_FIT'!D78+'Intermediate SIG_FIT'!D79*SIG_FIT!$G78</f>
        <v>0.53576344809149856</v>
      </c>
      <c r="I78" s="55">
        <f>'Intermediate SIG_FIT'!E78+'Intermediate SIG_FIT'!E79*SIG_FIT!$G78</f>
        <v>9.2841024761235014E-2</v>
      </c>
      <c r="J78" s="55">
        <f>'Intermediate SIG_FIT'!F78+'Intermediate SIG_FIT'!F79*SIG_FIT!$G78</f>
        <v>0.96090065442478334</v>
      </c>
      <c r="L78" s="55">
        <f>'Intermediate SIG_FIT'!H78+'Intermediate SIG_FIT'!H79*SIG_FIT!$G78</f>
        <v>0.49692424242424449</v>
      </c>
      <c r="M78" s="55">
        <f>'Intermediate SIG_FIT'!I78+'Intermediate SIG_FIT'!I79*SIG_FIT!$G78</f>
        <v>0.26272346736980701</v>
      </c>
      <c r="N78" s="55">
        <f>'Intermediate SIG_FIT'!J78+'Intermediate SIG_FIT'!J79*SIG_FIT!$G78</f>
        <v>0.745334541858933</v>
      </c>
      <c r="P78" s="55">
        <f>'Intermediate SIG_FIT'!L78+'Intermediate SIG_FIT'!L79*SIG_FIT!$G78</f>
        <v>0.57233333333333458</v>
      </c>
      <c r="Q78" s="55">
        <f>'Intermediate SIG_FIT'!M78+'Intermediate SIG_FIT'!M79*SIG_FIT!$G78</f>
        <v>7.2879679144384535E-2</v>
      </c>
      <c r="R78" s="55">
        <f>'Intermediate SIG_FIT'!N78+'Intermediate SIG_FIT'!N79*SIG_FIT!$G78</f>
        <v>1.0426823529411766</v>
      </c>
    </row>
    <row r="79" spans="1:19" x14ac:dyDescent="0.3">
      <c r="A79" s="5"/>
      <c r="B79" s="6" t="s">
        <v>5</v>
      </c>
      <c r="C79" s="17" t="str">
        <f>'Intermediate SIG_FIT'!C79</f>
        <v>1.64 (1.29, 2.14)</v>
      </c>
      <c r="D79" s="49" t="str">
        <f>'Intermediate SIG_FIT'!G79</f>
        <v>2.03 (1.76, 2.22)</v>
      </c>
      <c r="E79" s="94" t="str">
        <f>'Intermediate SIG_FIT'!K79</f>
        <v>1.67 (1.29, 2.24)</v>
      </c>
      <c r="G79" s="40">
        <v>0.97</v>
      </c>
      <c r="H79" s="54">
        <f>'Intermediate SIG_FIT'!D78+'Intermediate SIG_FIT'!D79*SIG_FIT!$G79</f>
        <v>1.3907836996518357</v>
      </c>
      <c r="I79" s="55">
        <f>'Intermediate SIG_FIT'!E78+'Intermediate SIG_FIT'!E79*SIG_FIT!$G79</f>
        <v>0.76376309953005117</v>
      </c>
      <c r="J79" s="55">
        <f>'Intermediate SIG_FIT'!F78+'Intermediate SIG_FIT'!F79*SIG_FIT!$G79</f>
        <v>2.0717408633639818</v>
      </c>
      <c r="L79" s="55">
        <f>'Intermediate SIG_FIT'!H78+'Intermediate SIG_FIT'!H79*SIG_FIT!$G79</f>
        <v>1.5526818181818198</v>
      </c>
      <c r="M79" s="55">
        <f>'Intermediate SIG_FIT'!I78+'Intermediate SIG_FIT'!I79*SIG_FIT!$G79</f>
        <v>1.176236980883322</v>
      </c>
      <c r="N79" s="55">
        <f>'Intermediate SIG_FIT'!J78+'Intermediate SIG_FIT'!J79*SIG_FIT!$G79</f>
        <v>1.899480883322352</v>
      </c>
      <c r="P79" s="55">
        <f>'Intermediate SIG_FIT'!L78+'Intermediate SIG_FIT'!L79*SIG_FIT!$G79</f>
        <v>1.4390000000000029</v>
      </c>
      <c r="Q79" s="55">
        <f>'Intermediate SIG_FIT'!M78+'Intermediate SIG_FIT'!M79*SIG_FIT!$G79</f>
        <v>0.74415240641711122</v>
      </c>
      <c r="R79" s="55">
        <f>'Intermediate SIG_FIT'!N78+'Intermediate SIG_FIT'!N79*SIG_FIT!$G79</f>
        <v>2.2050352941176476</v>
      </c>
    </row>
    <row r="80" spans="1:19" x14ac:dyDescent="0.3">
      <c r="A80" s="5" t="s">
        <v>21</v>
      </c>
      <c r="B80" s="6" t="s">
        <v>4</v>
      </c>
      <c r="C80" s="17" t="str">
        <f>'Intermediate SIG_FIT'!C80</f>
        <v>-0.31 (-0.51, -0.18)</v>
      </c>
      <c r="D80" s="49" t="str">
        <f>'Intermediate SIG_FIT'!G80</f>
        <v>-0.28 (-0.42, -0.15)</v>
      </c>
      <c r="E80" s="94" t="str">
        <f>'Intermediate SIG_FIT'!K80</f>
        <v>-0.28 (-0.50, -0.15)</v>
      </c>
      <c r="G80" s="57">
        <v>0.6</v>
      </c>
      <c r="H80" s="54">
        <f>'Intermediate SIG_FIT'!D80+'Intermediate SIG_FIT'!D81*SIG_FIT!$G80</f>
        <v>0.55971020960674789</v>
      </c>
      <c r="I80" s="55">
        <f>'Intermediate SIG_FIT'!E80+'Intermediate SIG_FIT'!E81*SIG_FIT!$G80</f>
        <v>0.25540819742825505</v>
      </c>
      <c r="J80" s="55">
        <f>'Intermediate SIG_FIT'!F80+'Intermediate SIG_FIT'!F81*SIG_FIT!$G80</f>
        <v>0.84479309559168592</v>
      </c>
      <c r="L80" s="55">
        <f>'Intermediate SIG_FIT'!H80+'Intermediate SIG_FIT'!H81*SIG_FIT!$G80</f>
        <v>0.59907236842105194</v>
      </c>
      <c r="M80" s="55">
        <f>'Intermediate SIG_FIT'!I80+'Intermediate SIG_FIT'!I81*SIG_FIT!$G80</f>
        <v>0.35219354838709899</v>
      </c>
      <c r="N80" s="55">
        <f>'Intermediate SIG_FIT'!J80+'Intermediate SIG_FIT'!J81*SIG_FIT!$G80</f>
        <v>0.84117741935484003</v>
      </c>
      <c r="P80" s="55">
        <f>'Intermediate SIG_FIT'!L80+'Intermediate SIG_FIT'!L81*SIG_FIT!$G80</f>
        <v>0.58653508771930007</v>
      </c>
      <c r="Q80" s="55">
        <f>'Intermediate SIG_FIT'!M80+'Intermediate SIG_FIT'!M81*SIG_FIT!$G80</f>
        <v>0.26380555555555196</v>
      </c>
      <c r="R80" s="55">
        <f>'Intermediate SIG_FIT'!N80+'Intermediate SIG_FIT'!N81*SIG_FIT!$G80</f>
        <v>0.88375000000000414</v>
      </c>
    </row>
    <row r="81" spans="1:18" ht="15" thickBot="1" x14ac:dyDescent="0.35">
      <c r="A81" s="8"/>
      <c r="B81" s="9" t="s">
        <v>5</v>
      </c>
      <c r="C81" s="18" t="str">
        <f>'Intermediate SIG_FIT'!C81</f>
        <v>1.46 (1.28, 1.70)</v>
      </c>
      <c r="D81" s="50" t="str">
        <f>'Intermediate SIG_FIT'!G81</f>
        <v>1.46 (1.29, 1.65)</v>
      </c>
      <c r="E81" s="95" t="str">
        <f>'Intermediate SIG_FIT'!K81</f>
        <v>1.44 (1.28, 1.72)</v>
      </c>
      <c r="G81" s="40">
        <v>0.99</v>
      </c>
      <c r="H81" s="54">
        <f>'Intermediate SIG_FIT'!D80+'Intermediate SIG_FIT'!D81*SIG_FIT!$G81</f>
        <v>1.1278362025126039</v>
      </c>
      <c r="I81" s="55">
        <f>'Intermediate SIG_FIT'!E80+'Intermediate SIG_FIT'!E81*SIG_FIT!$G81</f>
        <v>0.75481813911004902</v>
      </c>
      <c r="J81" s="55">
        <f>'Intermediate SIG_FIT'!F80+'Intermediate SIG_FIT'!F81*SIG_FIT!$G81</f>
        <v>1.509548101616913</v>
      </c>
      <c r="L81" s="55">
        <f>'Intermediate SIG_FIT'!H80+'Intermediate SIG_FIT'!H81*SIG_FIT!$G81</f>
        <v>1.1686776315789451</v>
      </c>
      <c r="M81" s="55">
        <f>'Intermediate SIG_FIT'!I80+'Intermediate SIG_FIT'!I81*SIG_FIT!$G81</f>
        <v>0.85541935483871123</v>
      </c>
      <c r="N81" s="55">
        <f>'Intermediate SIG_FIT'!J80+'Intermediate SIG_FIT'!J81*SIG_FIT!$G81</f>
        <v>1.4827903225806462</v>
      </c>
      <c r="P81" s="55">
        <f>'Intermediate SIG_FIT'!L80+'Intermediate SIG_FIT'!L81*SIG_FIT!$G81</f>
        <v>1.1475877192982473</v>
      </c>
      <c r="Q81" s="55">
        <f>'Intermediate SIG_FIT'!M80+'Intermediate SIG_FIT'!M81*SIG_FIT!$G81</f>
        <v>0.76213888888888215</v>
      </c>
      <c r="R81" s="55">
        <f>'Intermediate SIG_FIT'!N80+'Intermediate SIG_FIT'!N81*SIG_FIT!$G81</f>
        <v>1.5554166666666698</v>
      </c>
    </row>
    <row r="84" spans="1:18" s="90" customFormat="1" x14ac:dyDescent="0.3">
      <c r="A84" s="192"/>
      <c r="C84" s="193"/>
    </row>
    <row r="85" spans="1:18" s="90" customFormat="1" x14ac:dyDescent="0.3"/>
    <row r="86" spans="1:18" s="90" customFormat="1" x14ac:dyDescent="0.3">
      <c r="B86" s="150"/>
      <c r="C86" s="150"/>
      <c r="D86" s="150"/>
      <c r="E86" s="150"/>
    </row>
    <row r="87" spans="1:18" s="90" customFormat="1" x14ac:dyDescent="0.3">
      <c r="A87" s="194"/>
      <c r="B87" s="51"/>
      <c r="C87" s="11"/>
      <c r="D87" s="195"/>
      <c r="E87" s="195"/>
    </row>
    <row r="88" spans="1:18" s="90" customFormat="1" x14ac:dyDescent="0.3">
      <c r="A88" s="194"/>
      <c r="B88" s="51"/>
      <c r="C88" s="11"/>
      <c r="D88" s="51"/>
      <c r="E88" s="51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81"/>
  <sheetViews>
    <sheetView zoomScale="70" zoomScaleNormal="70" workbookViewId="0">
      <selection activeCell="N81" sqref="N81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" t="s">
        <v>36</v>
      </c>
      <c r="C1" s="20" t="s">
        <v>29</v>
      </c>
      <c r="D1" s="20" t="s">
        <v>62</v>
      </c>
      <c r="E1" s="20" t="s">
        <v>63</v>
      </c>
      <c r="F1" s="20" t="s">
        <v>64</v>
      </c>
      <c r="G1" s="61" t="s">
        <v>30</v>
      </c>
      <c r="H1" s="61" t="s">
        <v>61</v>
      </c>
      <c r="I1" s="61" t="s">
        <v>59</v>
      </c>
      <c r="J1" s="61" t="s">
        <v>60</v>
      </c>
      <c r="K1" s="48" t="s">
        <v>31</v>
      </c>
      <c r="L1" s="48" t="s">
        <v>61</v>
      </c>
      <c r="M1" s="48" t="s">
        <v>59</v>
      </c>
      <c r="N1" s="48" t="s">
        <v>60</v>
      </c>
    </row>
    <row r="2" spans="1:16" x14ac:dyDescent="0.3">
      <c r="A2" s="3" t="s">
        <v>105</v>
      </c>
      <c r="B2" s="4" t="s">
        <v>4</v>
      </c>
      <c r="C2" s="164" t="str">
        <f>TEXT(D2,"0.00")&amp;" ("&amp;TEXT(E2,"0.00")&amp;", "&amp;TEXT(F2,"0.00")&amp;")"</f>
        <v>287.03 (201.00, 366.30)</v>
      </c>
      <c r="D2" s="151">
        <v>287.02988259147702</v>
      </c>
      <c r="E2" s="151">
        <v>201.00099039833</v>
      </c>
      <c r="F2" s="151">
        <v>366.29906528004102</v>
      </c>
      <c r="G2" s="164" t="str">
        <f>TEXT(H2,"0.00")&amp;" ("&amp;TEXT(I2,"0.00")&amp;", "&amp;TEXT(J2,"0.00")&amp;")"</f>
        <v>326.92 (254.88, 413.76)</v>
      </c>
      <c r="H2" s="151">
        <v>326.92024259713497</v>
      </c>
      <c r="I2" s="151">
        <v>254.87864283737201</v>
      </c>
      <c r="J2" s="151">
        <v>413.75996891698497</v>
      </c>
      <c r="K2" s="164" t="str">
        <f>TEXT(L2,"0.00")&amp;" ("&amp;TEXT(M2,"0.00")&amp;", "&amp;TEXT(N2,"0.00")&amp;")"</f>
        <v>-555.38 (-641.64, -468.64)</v>
      </c>
      <c r="L2" s="151">
        <v>-555.378352490422</v>
      </c>
      <c r="M2" s="151">
        <v>-641.63783783783697</v>
      </c>
      <c r="N2" s="152">
        <v>-468.637922820391</v>
      </c>
    </row>
    <row r="3" spans="1:16" x14ac:dyDescent="0.3">
      <c r="A3" s="5"/>
      <c r="B3" s="6" t="s">
        <v>5</v>
      </c>
      <c r="C3" s="165" t="str">
        <f t="shared" ref="C3:C27" si="0">TEXT(D3,"0.00")&amp;" ("&amp;TEXT(E3,"0.00")&amp;", "&amp;TEXT(F3,"0.00")&amp;")"</f>
        <v>1.00 (0.99, 1.01)</v>
      </c>
      <c r="D3" s="153">
        <v>1.00062874040807</v>
      </c>
      <c r="E3" s="153">
        <v>0.99081153093810304</v>
      </c>
      <c r="F3" s="153">
        <v>1.00967321197696</v>
      </c>
      <c r="G3" s="165" t="str">
        <f t="shared" ref="G3:G27" si="1">TEXT(H3,"0.00")&amp;" ("&amp;TEXT(I3,"0.00")&amp;", "&amp;TEXT(J3,"0.00")&amp;")"</f>
        <v>0.98 (0.97, 0.99)</v>
      </c>
      <c r="H3" s="153">
        <v>0.98341660153416199</v>
      </c>
      <c r="I3" s="153">
        <v>0.97493004541605199</v>
      </c>
      <c r="J3" s="153">
        <v>0.992010365057723</v>
      </c>
      <c r="K3" s="165" t="str">
        <f t="shared" ref="K3:K27" si="2">TEXT(L3,"0.00")&amp;" ("&amp;TEXT(M3,"0.00")&amp;", "&amp;TEXT(N3,"0.00")&amp;")"</f>
        <v>0.99 (0.98, 1.00)</v>
      </c>
      <c r="L3" s="153">
        <v>0.98659003831417602</v>
      </c>
      <c r="M3" s="153">
        <v>0.97570271557884702</v>
      </c>
      <c r="N3" s="154">
        <v>0.99519519519519495</v>
      </c>
    </row>
    <row r="4" spans="1:16" x14ac:dyDescent="0.3">
      <c r="A4" s="5" t="s">
        <v>109</v>
      </c>
      <c r="B4" s="6" t="s">
        <v>4</v>
      </c>
      <c r="C4" s="165" t="str">
        <f>TEXT(D4,"0.00")&amp;" ("&amp;TEXT(E4,"0.00")&amp;", "&amp;TEXT(F4,"0.00")&amp;")"</f>
        <v>-262.43 (-366.31, -152.75)</v>
      </c>
      <c r="D4" s="153">
        <v>-262.42579710984802</v>
      </c>
      <c r="E4" s="153">
        <v>-366.30507953581599</v>
      </c>
      <c r="F4" s="153">
        <v>-152.75268330428099</v>
      </c>
      <c r="G4" s="165" t="str">
        <f>TEXT(H4,"0.00")&amp;" ("&amp;TEXT(I4,"0.00")&amp;", "&amp;TEXT(J4,"0.00")&amp;")"</f>
        <v>-106.82 (-141.52, -67.68)</v>
      </c>
      <c r="H4" s="153">
        <v>-106.81581857214201</v>
      </c>
      <c r="I4" s="153">
        <v>-141.51538532090601</v>
      </c>
      <c r="J4" s="153">
        <v>-67.679461901915602</v>
      </c>
      <c r="K4" s="165" t="str">
        <f>TEXT(L4,"0.00")&amp;" ("&amp;TEXT(M4,"0.00")&amp;", "&amp;TEXT(N4,"0.00")&amp;")"</f>
        <v>12.46 (-82.66, 81.83)</v>
      </c>
      <c r="L4" s="153">
        <v>12.457049730645201</v>
      </c>
      <c r="M4" s="153">
        <v>-82.658934233672198</v>
      </c>
      <c r="N4" s="154">
        <v>81.830950784788897</v>
      </c>
    </row>
    <row r="5" spans="1:16" x14ac:dyDescent="0.3">
      <c r="A5" s="5"/>
      <c r="B5" s="6" t="s">
        <v>5</v>
      </c>
      <c r="C5" s="165" t="str">
        <f t="shared" si="0"/>
        <v>1.07 (1.04, 1.10)</v>
      </c>
      <c r="D5" s="153">
        <v>1.0706011288008901</v>
      </c>
      <c r="E5" s="153">
        <v>1.04049930095541</v>
      </c>
      <c r="F5" s="153">
        <v>1.1031050021967199</v>
      </c>
      <c r="G5" s="165" t="str">
        <f t="shared" si="1"/>
        <v>1.05 (1.03, 1.06)</v>
      </c>
      <c r="H5" s="153">
        <v>1.04727435239065</v>
      </c>
      <c r="I5" s="153">
        <v>1.03430368003097</v>
      </c>
      <c r="J5" s="153">
        <v>1.05907127324282</v>
      </c>
      <c r="K5" s="165" t="str">
        <f t="shared" si="2"/>
        <v>0.90 (0.88, 0.93)</v>
      </c>
      <c r="L5" s="153">
        <v>0.90153100416832099</v>
      </c>
      <c r="M5" s="153">
        <v>0.88162726070707398</v>
      </c>
      <c r="N5" s="154">
        <v>0.92665099672406304</v>
      </c>
    </row>
    <row r="6" spans="1:16" x14ac:dyDescent="0.3">
      <c r="A6" s="5" t="s">
        <v>108</v>
      </c>
      <c r="B6" s="6" t="s">
        <v>4</v>
      </c>
      <c r="C6" s="183" t="str">
        <f>TEXT(D6,"0.00")&amp;" ("&amp;TEXT(E6,"0.00")&amp;", "&amp;TEXT(F6,"0.00")&amp;")"</f>
        <v>-22.14 (-52.32, 9.33)</v>
      </c>
      <c r="D6" s="40">
        <v>-22.140643500380101</v>
      </c>
      <c r="E6" s="40">
        <v>-52.323451597410298</v>
      </c>
      <c r="F6" s="40">
        <v>9.3334823199961701</v>
      </c>
      <c r="G6" s="49" t="str">
        <f>TEXT(H6,"0.00")&amp;" ("&amp;TEXT(I6,"0.00")&amp;", "&amp;TEXT(J6,"0.00")&amp;")"</f>
        <v>-29.50 (-75.09, 1.77)</v>
      </c>
      <c r="H6" s="17">
        <v>-29.499999999999901</v>
      </c>
      <c r="I6" s="17">
        <v>-75.091325652955106</v>
      </c>
      <c r="J6" s="17">
        <v>1.7679907453183401</v>
      </c>
      <c r="K6" s="7" t="str">
        <f>TEXT(L6,"0.00")&amp;" ("&amp;TEXT(M6,"0.00")&amp;", "&amp;TEXT(N6,"0.00")&amp;")"</f>
        <v>35.61 (-0.19, 76.63)</v>
      </c>
      <c r="L6" s="51">
        <v>35.6083918053533</v>
      </c>
      <c r="M6" s="6">
        <v>-0.19191493182375999</v>
      </c>
      <c r="N6" s="26">
        <v>76.632217660408301</v>
      </c>
      <c r="P6" s="6"/>
    </row>
    <row r="7" spans="1:16" x14ac:dyDescent="0.3">
      <c r="A7" s="5"/>
      <c r="B7" s="6" t="s">
        <v>5</v>
      </c>
      <c r="C7" s="182" t="str">
        <f t="shared" si="0"/>
        <v>0.97 (0.94, 1.00)</v>
      </c>
      <c r="D7" s="88">
        <v>0.97302095303334901</v>
      </c>
      <c r="E7" s="88">
        <v>0.94167877198050298</v>
      </c>
      <c r="F7" s="88">
        <v>1.00342158454644</v>
      </c>
      <c r="G7" s="91" t="str">
        <f t="shared" si="1"/>
        <v>1.00 (0.97, 1.05)</v>
      </c>
      <c r="H7" s="22">
        <v>1</v>
      </c>
      <c r="I7" s="21">
        <v>0.96582998452548596</v>
      </c>
      <c r="J7" s="22">
        <v>1.0458758494372</v>
      </c>
      <c r="K7" s="7" t="str">
        <f t="shared" si="2"/>
        <v>0.95 (0.91, 0.98)</v>
      </c>
      <c r="L7" s="51">
        <v>0.94775730704533001</v>
      </c>
      <c r="M7" s="6">
        <v>0.91122930746486996</v>
      </c>
      <c r="N7" s="26">
        <v>0.97970278817275402</v>
      </c>
      <c r="P7" s="6"/>
    </row>
    <row r="8" spans="1:16" x14ac:dyDescent="0.3">
      <c r="A8" s="5" t="s">
        <v>11</v>
      </c>
      <c r="B8" s="6" t="s">
        <v>4</v>
      </c>
      <c r="C8" s="182" t="str">
        <f t="shared" si="0"/>
        <v>51.15 (-134.04, 142.65)</v>
      </c>
      <c r="D8" s="88">
        <v>51.1527574533768</v>
      </c>
      <c r="E8" s="88">
        <v>-134.03601373698399</v>
      </c>
      <c r="F8" s="88">
        <v>142.64758308097601</v>
      </c>
      <c r="G8" s="91" t="str">
        <f t="shared" si="1"/>
        <v>-105.01 (-288.80, 33.45)</v>
      </c>
      <c r="H8" s="22">
        <v>-105.01412189590999</v>
      </c>
      <c r="I8" s="22">
        <v>-288.79503244143302</v>
      </c>
      <c r="J8" s="22">
        <v>33.446799011273399</v>
      </c>
      <c r="K8" s="7" t="str">
        <f t="shared" si="2"/>
        <v>102.92 (5.40, 213.80)</v>
      </c>
      <c r="L8" s="51">
        <v>102.916076827087</v>
      </c>
      <c r="M8" s="6">
        <v>5.3974358974360301</v>
      </c>
      <c r="N8" s="26">
        <v>213.797714546614</v>
      </c>
      <c r="P8" s="6"/>
    </row>
    <row r="9" spans="1:16" x14ac:dyDescent="0.3">
      <c r="A9" s="5"/>
      <c r="B9" s="6" t="s">
        <v>5</v>
      </c>
      <c r="C9" s="49" t="str">
        <f t="shared" si="0"/>
        <v>0.94 (0.86, 1.10)</v>
      </c>
      <c r="D9" s="17">
        <v>0.94493784548034798</v>
      </c>
      <c r="E9" s="17">
        <v>0.860140495900652</v>
      </c>
      <c r="F9" s="17">
        <v>1.10294874240045</v>
      </c>
      <c r="G9" s="91" t="str">
        <f t="shared" si="1"/>
        <v>1.06 (0.94, 1.22)</v>
      </c>
      <c r="H9" s="22">
        <v>1.0614454964982201</v>
      </c>
      <c r="I9" s="22">
        <v>0.93728155095933197</v>
      </c>
      <c r="J9" s="22">
        <v>1.2182551471343299</v>
      </c>
      <c r="K9" s="7" t="str">
        <f t="shared" si="2"/>
        <v>1.12 (1.03, 1.21)</v>
      </c>
      <c r="L9" s="51">
        <v>1.1193930028005401</v>
      </c>
      <c r="M9" s="6">
        <v>1.0276152312311699</v>
      </c>
      <c r="N9" s="26">
        <v>1.20512820512821</v>
      </c>
      <c r="P9" s="6"/>
    </row>
    <row r="10" spans="1:16" x14ac:dyDescent="0.3">
      <c r="A10" s="5" t="s">
        <v>13</v>
      </c>
      <c r="B10" s="6" t="s">
        <v>4</v>
      </c>
      <c r="C10" s="49" t="str">
        <f t="shared" si="0"/>
        <v>1.69 (0.10, 2.94)</v>
      </c>
      <c r="D10" s="17">
        <v>1.6946117926003199</v>
      </c>
      <c r="E10" s="17">
        <v>9.6165824138683603E-2</v>
      </c>
      <c r="F10" s="17">
        <v>2.9350979181459702</v>
      </c>
      <c r="G10" s="91" t="str">
        <f>"*"&amp;TEXT(H10,"0.00")&amp;" ("&amp;TEXT(I10,"0.00")&amp;", "&amp;TEXT(J10,"0.00")&amp;")"</f>
        <v>*2.79 (0.00, 0.00)</v>
      </c>
      <c r="H10" s="22">
        <v>2.7882956934260301</v>
      </c>
      <c r="I10" s="24"/>
      <c r="J10" s="24"/>
      <c r="K10" s="7" t="str">
        <f>"*"&amp;TEXT(L10,"0.00")&amp;" ("&amp;TEXT(M10,"0.00")&amp;", "&amp;TEXT(N10,"0.00")&amp;")"</f>
        <v>*6.30 (0.00, 0.00)</v>
      </c>
      <c r="L10" s="51">
        <v>6.29966759687247</v>
      </c>
      <c r="M10" s="24"/>
      <c r="N10" s="47"/>
      <c r="P10" s="6"/>
    </row>
    <row r="11" spans="1:16" x14ac:dyDescent="0.3">
      <c r="A11" s="5"/>
      <c r="B11" s="6" t="s">
        <v>5</v>
      </c>
      <c r="C11" s="49" t="str">
        <f t="shared" si="0"/>
        <v>1.19 (1.01, 1.46)</v>
      </c>
      <c r="D11" s="17">
        <v>1.1910655871253499</v>
      </c>
      <c r="E11" s="17">
        <v>1.0095145300813699</v>
      </c>
      <c r="F11" s="17">
        <v>1.45600524783867</v>
      </c>
      <c r="G11" s="91" t="str">
        <f>"*"&amp;TEXT(H11,"0.00")&amp;" ("&amp;TEXT(I11,"0.00")&amp;", "&amp;TEXT(J11,"0.00")&amp;")"</f>
        <v>*1.25 (0.99, 1.56)</v>
      </c>
      <c r="H11" s="22">
        <v>1.2454305871929701</v>
      </c>
      <c r="I11" s="22">
        <v>0.99357931195915505</v>
      </c>
      <c r="J11" s="22">
        <v>1.5611208172776301</v>
      </c>
      <c r="K11" s="7" t="str">
        <f>"*"&amp;TEXT(L11,"0.00")&amp;" ("&amp;TEXT(M11,"0.00")&amp;", "&amp;TEXT(N11,"0.00")&amp;")"</f>
        <v>*0.75 (0.64, 0.87)</v>
      </c>
      <c r="L11" s="51">
        <v>0.74579743527364795</v>
      </c>
      <c r="M11" s="6">
        <v>0.63572807982504798</v>
      </c>
      <c r="N11" s="26">
        <v>0.87492409429802298</v>
      </c>
      <c r="P11" s="6"/>
    </row>
    <row r="12" spans="1:16" x14ac:dyDescent="0.3">
      <c r="A12" s="5" t="s">
        <v>14</v>
      </c>
      <c r="B12" s="6" t="s">
        <v>4</v>
      </c>
      <c r="C12" s="49" t="str">
        <f t="shared" si="0"/>
        <v>35.22 (-144.04, 135.55)</v>
      </c>
      <c r="D12" s="17">
        <v>35.2221717712195</v>
      </c>
      <c r="E12" s="17">
        <v>-144.04314780868401</v>
      </c>
      <c r="F12" s="17">
        <v>135.54599415294899</v>
      </c>
      <c r="G12" s="91" t="str">
        <f t="shared" si="1"/>
        <v>-109.71 (-281.40, 15.53)</v>
      </c>
      <c r="H12" s="22">
        <v>-109.714285714285</v>
      </c>
      <c r="I12" s="22">
        <v>-281.40155440414497</v>
      </c>
      <c r="J12" s="22">
        <v>15.528301886792301</v>
      </c>
      <c r="K12" s="7" t="str">
        <f t="shared" si="2"/>
        <v>204.73 (85.02, 309.86)</v>
      </c>
      <c r="L12" s="51">
        <v>204.72550464278899</v>
      </c>
      <c r="M12" s="6">
        <v>85.023817261269002</v>
      </c>
      <c r="N12" s="26">
        <v>309.859861364084</v>
      </c>
      <c r="P12" s="6"/>
    </row>
    <row r="13" spans="1:16" x14ac:dyDescent="0.3">
      <c r="A13" s="5"/>
      <c r="B13" s="6" t="s">
        <v>5</v>
      </c>
      <c r="C13" s="49" t="str">
        <f t="shared" si="0"/>
        <v>0.96 (0.91, 1.04)</v>
      </c>
      <c r="D13" s="17">
        <v>0.95600987074195398</v>
      </c>
      <c r="E13" s="17">
        <v>0.90665723814199295</v>
      </c>
      <c r="F13" s="17">
        <v>1.0387323769237899</v>
      </c>
      <c r="G13" s="91" t="str">
        <f t="shared" si="1"/>
        <v>1.02 (0.96, 1.10)</v>
      </c>
      <c r="H13" s="22">
        <v>1.02380952380952</v>
      </c>
      <c r="I13" s="22">
        <v>0.96226415094339601</v>
      </c>
      <c r="J13" s="22">
        <v>1.1036269430051799</v>
      </c>
      <c r="K13" s="7" t="str">
        <f t="shared" si="2"/>
        <v>1.02 (0.97, 1.07)</v>
      </c>
      <c r="L13" s="51">
        <v>1.01624691435047</v>
      </c>
      <c r="M13" s="6">
        <v>0.96767342091054598</v>
      </c>
      <c r="N13" s="26">
        <v>1.06923612943099</v>
      </c>
      <c r="P13" s="6"/>
    </row>
    <row r="14" spans="1:16" x14ac:dyDescent="0.3">
      <c r="A14" s="5" t="s">
        <v>15</v>
      </c>
      <c r="B14" s="6" t="s">
        <v>4</v>
      </c>
      <c r="C14" s="49" t="str">
        <f t="shared" si="0"/>
        <v>0.26 (-1.21, 1.88)</v>
      </c>
      <c r="D14" s="17">
        <v>0.25566344857936002</v>
      </c>
      <c r="E14" s="17">
        <v>-1.2128308274083199</v>
      </c>
      <c r="F14" s="17">
        <v>1.8842478798915101</v>
      </c>
      <c r="G14" s="91" t="str">
        <f>"*"&amp;TEXT(H14,"0.00")&amp;" ("&amp;TEXT(I14,"0.00")&amp;", "&amp;TEXT(J14,"0.00")&amp;")"</f>
        <v>*1.38 (0.00, 0.00)</v>
      </c>
      <c r="H14" s="22">
        <v>1.38415720770522</v>
      </c>
      <c r="I14" s="25"/>
      <c r="J14" s="24"/>
      <c r="K14" s="91" t="str">
        <f>"*"&amp;TEXT(L14,"0.00")&amp;" ("&amp;TEXT(M14,"0.00")&amp;", "&amp;TEXT(N14,"0.00")&amp;")"</f>
        <v>*4.50 (0.00, 0.00)</v>
      </c>
      <c r="L14" s="51">
        <v>4.4955713333286296</v>
      </c>
      <c r="M14" s="46"/>
      <c r="N14" s="47"/>
      <c r="P14" s="6"/>
    </row>
    <row r="15" spans="1:16" x14ac:dyDescent="0.3">
      <c r="A15" s="5"/>
      <c r="B15" s="6" t="s">
        <v>5</v>
      </c>
      <c r="C15" s="49" t="str">
        <f t="shared" si="0"/>
        <v>0.92 (0.79, 1.04)</v>
      </c>
      <c r="D15" s="17">
        <v>0.91821084441955902</v>
      </c>
      <c r="E15" s="17">
        <v>0.78779482912216603</v>
      </c>
      <c r="F15" s="17">
        <v>1.0395782260567601</v>
      </c>
      <c r="G15" s="91" t="str">
        <f>"*"&amp;TEXT(H15,"0.00")&amp;" ("&amp;TEXT(I15,"0.00")&amp;", "&amp;TEXT(J15,"0.00")&amp;")"</f>
        <v>*0.89 (0.75, 1.05)</v>
      </c>
      <c r="H15" s="22">
        <v>0.88551878496083802</v>
      </c>
      <c r="I15" s="22">
        <v>0.748172539973043</v>
      </c>
      <c r="J15" s="22">
        <v>1.04807845332946</v>
      </c>
      <c r="K15" s="91" t="str">
        <f>"*"&amp;TEXT(L15,"0.00")&amp;" ("&amp;TEXT(M15,"0.00")&amp;", "&amp;TEXT(N15,"0.00")&amp;")"</f>
        <v>*0.69 (0.56, 0.85)</v>
      </c>
      <c r="L15" s="51">
        <v>0.69180052252290403</v>
      </c>
      <c r="M15" s="6">
        <v>0.56264090186265803</v>
      </c>
      <c r="N15" s="26">
        <v>0.85060997410349604</v>
      </c>
      <c r="P15" s="6"/>
    </row>
    <row r="16" spans="1:16" x14ac:dyDescent="0.3">
      <c r="A16" s="5" t="s">
        <v>16</v>
      </c>
      <c r="B16" s="6" t="s">
        <v>4</v>
      </c>
      <c r="C16" s="49" t="str">
        <f t="shared" si="0"/>
        <v>3.00 (0.24, 5.37)</v>
      </c>
      <c r="D16" s="17">
        <v>3.0015813525352701</v>
      </c>
      <c r="E16" s="17">
        <v>0.23731442165071401</v>
      </c>
      <c r="F16" s="17">
        <v>5.3714287653817001</v>
      </c>
      <c r="G16" s="49" t="str">
        <f t="shared" si="1"/>
        <v>0.00 (-3.15, 3.05)</v>
      </c>
      <c r="H16" s="17">
        <v>3.45840430614253E-4</v>
      </c>
      <c r="I16" s="17">
        <v>-3.1466233045204599</v>
      </c>
      <c r="J16" s="17">
        <v>3.0528025383505102</v>
      </c>
      <c r="K16" s="7" t="str">
        <f t="shared" si="2"/>
        <v>20.18 (19.19, 20.79)</v>
      </c>
      <c r="L16" s="51">
        <v>20.1787478111975</v>
      </c>
      <c r="M16" s="6">
        <v>19.193884748622299</v>
      </c>
      <c r="N16" s="26">
        <v>20.787052996658598</v>
      </c>
      <c r="P16" s="6"/>
    </row>
    <row r="17" spans="1:16" x14ac:dyDescent="0.3">
      <c r="A17" s="5"/>
      <c r="B17" s="6" t="s">
        <v>5</v>
      </c>
      <c r="C17" s="49" t="str">
        <f t="shared" si="0"/>
        <v>0.91 (0.77, 1.06)</v>
      </c>
      <c r="D17" s="17">
        <v>0.90844135808829496</v>
      </c>
      <c r="E17" s="17">
        <v>0.76900975293500995</v>
      </c>
      <c r="F17" s="17">
        <v>1.0593939326895001</v>
      </c>
      <c r="G17" s="91" t="str">
        <f t="shared" si="1"/>
        <v>0.93 (0.77, 1.12)</v>
      </c>
      <c r="H17" s="22">
        <v>0.92814104365341299</v>
      </c>
      <c r="I17" s="22">
        <v>0.76568581055920104</v>
      </c>
      <c r="J17" s="22">
        <v>1.11913698738842</v>
      </c>
      <c r="K17" s="7" t="str">
        <f t="shared" si="2"/>
        <v>0.46 (0.43, 0.54)</v>
      </c>
      <c r="L17" s="51">
        <v>0.46453719917055197</v>
      </c>
      <c r="M17" s="6">
        <v>0.42761871971594001</v>
      </c>
      <c r="N17" s="26">
        <v>0.53589469867927197</v>
      </c>
      <c r="P17" s="6"/>
    </row>
    <row r="18" spans="1:16" x14ac:dyDescent="0.3">
      <c r="A18" s="5" t="s">
        <v>18</v>
      </c>
      <c r="B18" s="6" t="s">
        <v>4</v>
      </c>
      <c r="C18" s="49" t="str">
        <f t="shared" si="0"/>
        <v>1.32 (0.46, 1.94)</v>
      </c>
      <c r="D18" s="17">
        <v>1.3188603563919901</v>
      </c>
      <c r="E18" s="17">
        <v>0.46490916694913897</v>
      </c>
      <c r="F18" s="17">
        <v>1.9385433387339099</v>
      </c>
      <c r="G18" s="49" t="str">
        <f t="shared" si="1"/>
        <v>0.52 (-0.37, 1.30)</v>
      </c>
      <c r="H18" s="17">
        <v>0.51964285714285696</v>
      </c>
      <c r="I18" s="17">
        <v>-0.36562499999999998</v>
      </c>
      <c r="J18" s="17">
        <v>1.3043478260869601</v>
      </c>
      <c r="K18" s="7" t="str">
        <f t="shared" si="2"/>
        <v>3.49 (3.17, 3.78)</v>
      </c>
      <c r="L18" s="51">
        <v>3.48801904967568</v>
      </c>
      <c r="M18" s="6">
        <v>3.1715103814384502</v>
      </c>
      <c r="N18" s="26">
        <v>3.78</v>
      </c>
      <c r="P18" s="6"/>
    </row>
    <row r="19" spans="1:16" x14ac:dyDescent="0.3">
      <c r="A19" s="5"/>
      <c r="B19" s="6" t="s">
        <v>5</v>
      </c>
      <c r="C19" s="49" t="str">
        <f t="shared" si="0"/>
        <v>1.15 (0.99, 1.37)</v>
      </c>
      <c r="D19" s="17">
        <v>1.1492156870107599</v>
      </c>
      <c r="E19" s="17">
        <v>0.98628740294038098</v>
      </c>
      <c r="F19" s="17">
        <v>1.3715923589263399</v>
      </c>
      <c r="G19" s="91" t="str">
        <f t="shared" si="1"/>
        <v>0.96 (0.78, 1.19)</v>
      </c>
      <c r="H19" s="22">
        <v>0.96428571428571397</v>
      </c>
      <c r="I19" s="22">
        <v>0.78260869565217395</v>
      </c>
      <c r="J19" s="22">
        <v>1.1875</v>
      </c>
      <c r="K19" s="7" t="str">
        <f t="shared" si="2"/>
        <v>0.68 (0.60, 0.76)</v>
      </c>
      <c r="L19" s="51">
        <v>0.67799523758107905</v>
      </c>
      <c r="M19" s="6">
        <v>0.6</v>
      </c>
      <c r="N19" s="26">
        <v>0.75593533720032302</v>
      </c>
      <c r="P19" s="6"/>
    </row>
    <row r="20" spans="1:16" x14ac:dyDescent="0.3">
      <c r="A20" s="5" t="s">
        <v>19</v>
      </c>
      <c r="B20" s="6" t="s">
        <v>4</v>
      </c>
      <c r="C20" s="49" t="str">
        <f t="shared" si="0"/>
        <v>15.97 (-2.18, 37.54)</v>
      </c>
      <c r="D20" s="17">
        <v>15.9717076577412</v>
      </c>
      <c r="E20" s="17">
        <v>-2.1847967052640098</v>
      </c>
      <c r="F20" s="17">
        <v>37.543945317507003</v>
      </c>
      <c r="G20" s="49" t="str">
        <f t="shared" si="1"/>
        <v>-10.69 (-33.95, 11.90)</v>
      </c>
      <c r="H20" s="17">
        <v>-10.686316940060401</v>
      </c>
      <c r="I20" s="17">
        <v>-33.953192466049799</v>
      </c>
      <c r="J20" s="17">
        <v>11.897385386588599</v>
      </c>
      <c r="K20" s="10" t="str">
        <f t="shared" si="2"/>
        <v>303.42 (282.85, 320.85)</v>
      </c>
      <c r="L20" s="51">
        <v>303.41826086956502</v>
      </c>
      <c r="M20" s="6">
        <v>282.85366795366798</v>
      </c>
      <c r="N20" s="26">
        <v>320.84620349278703</v>
      </c>
      <c r="P20" s="6"/>
    </row>
    <row r="21" spans="1:16" x14ac:dyDescent="0.3">
      <c r="A21" s="5"/>
      <c r="B21" s="6" t="s">
        <v>5</v>
      </c>
      <c r="C21" s="49" t="str">
        <f t="shared" si="0"/>
        <v>0.77 (0.70, 0.83)</v>
      </c>
      <c r="D21" s="17">
        <v>0.76803167135149897</v>
      </c>
      <c r="E21" s="17">
        <v>0.69947743565988296</v>
      </c>
      <c r="F21" s="17">
        <v>0.83151573861263695</v>
      </c>
      <c r="G21" s="91" t="str">
        <f t="shared" si="1"/>
        <v>0.78 (0.70, 0.86)</v>
      </c>
      <c r="H21" s="22">
        <v>0.77911636871070999</v>
      </c>
      <c r="I21" s="22">
        <v>0.70366879613226996</v>
      </c>
      <c r="J21" s="22">
        <v>0.85837742585105203</v>
      </c>
      <c r="K21" s="7" t="str">
        <f t="shared" si="2"/>
        <v>0.38 (0.32, 0.45)</v>
      </c>
      <c r="L21" s="51">
        <v>0.37826086956521698</v>
      </c>
      <c r="M21" s="6">
        <v>0.31814730447987799</v>
      </c>
      <c r="N21" s="26">
        <v>0.45431145431145398</v>
      </c>
      <c r="P21" s="6"/>
    </row>
    <row r="22" spans="1:16" x14ac:dyDescent="0.3">
      <c r="A22" s="5" t="s">
        <v>20</v>
      </c>
      <c r="B22" s="6" t="s">
        <v>4</v>
      </c>
      <c r="C22" s="49" t="str">
        <f t="shared" si="0"/>
        <v>23.36 (-3.81, 45.79)</v>
      </c>
      <c r="D22" s="17">
        <v>23.3611664173552</v>
      </c>
      <c r="E22" s="17">
        <v>-3.8074578869539302</v>
      </c>
      <c r="F22" s="17">
        <v>45.789766259904603</v>
      </c>
      <c r="G22" s="91" t="str">
        <f t="shared" si="1"/>
        <v>28.25 (-4.88, 51.54)</v>
      </c>
      <c r="H22" s="22">
        <v>28.245805652028899</v>
      </c>
      <c r="I22" s="22">
        <v>-4.87888817029223</v>
      </c>
      <c r="J22" s="22">
        <v>51.537914238416199</v>
      </c>
      <c r="K22" s="10" t="str">
        <f t="shared" si="2"/>
        <v>61.30 (45.81, 71.70)</v>
      </c>
      <c r="L22" s="51">
        <v>61.295687134748</v>
      </c>
      <c r="M22" s="6">
        <v>45.808874949779899</v>
      </c>
      <c r="N22" s="26">
        <v>71.700209265435404</v>
      </c>
      <c r="P22" s="6"/>
    </row>
    <row r="23" spans="1:16" x14ac:dyDescent="0.3">
      <c r="A23" s="5"/>
      <c r="B23" s="6" t="s">
        <v>5</v>
      </c>
      <c r="C23" s="49" t="str">
        <f t="shared" si="0"/>
        <v>0.93 (0.84, 1.03)</v>
      </c>
      <c r="D23" s="17">
        <v>0.92930623577957805</v>
      </c>
      <c r="E23" s="17">
        <v>0.84425689017972805</v>
      </c>
      <c r="F23" s="17">
        <v>1.0318436667678801</v>
      </c>
      <c r="G23" s="91" t="str">
        <f t="shared" si="1"/>
        <v>0.82 (0.72, 0.94)</v>
      </c>
      <c r="H23" s="22">
        <v>0.81611802589026705</v>
      </c>
      <c r="I23" s="22">
        <v>0.72419687255391296</v>
      </c>
      <c r="J23" s="22">
        <v>0.941741633965273</v>
      </c>
      <c r="K23" s="10" t="str">
        <f t="shared" si="2"/>
        <v>0.67 (0.63, 0.73)</v>
      </c>
      <c r="L23" s="51">
        <v>0.67378583015369398</v>
      </c>
      <c r="M23" s="6">
        <v>0.63296989010264304</v>
      </c>
      <c r="N23" s="26">
        <v>0.730710956912487</v>
      </c>
      <c r="P23" s="6"/>
    </row>
    <row r="24" spans="1:16" x14ac:dyDescent="0.3">
      <c r="A24" s="5" t="s">
        <v>22</v>
      </c>
      <c r="B24" s="6" t="s">
        <v>4</v>
      </c>
      <c r="C24" s="49" t="str">
        <f t="shared" si="0"/>
        <v>0.06 (-0.06, 0.17)</v>
      </c>
      <c r="D24" s="17">
        <v>6.4700819883473301E-2</v>
      </c>
      <c r="E24" s="17">
        <v>-5.8239115396540003E-2</v>
      </c>
      <c r="F24" s="17">
        <v>0.16950536813004299</v>
      </c>
      <c r="G24" s="91" t="str">
        <f t="shared" si="1"/>
        <v>0.10 (-0.04, 0.21)</v>
      </c>
      <c r="H24" s="22">
        <v>9.9239516064851596E-2</v>
      </c>
      <c r="I24" s="22">
        <v>-4.2194976471945103E-2</v>
      </c>
      <c r="J24" s="22">
        <v>0.211669606006507</v>
      </c>
      <c r="K24" s="10" t="str">
        <f t="shared" si="2"/>
        <v>0.21 (0.14, 0.24)</v>
      </c>
      <c r="L24" s="51">
        <v>0.205246268656716</v>
      </c>
      <c r="M24" s="6">
        <v>0.14426923076923201</v>
      </c>
      <c r="N24" s="26">
        <v>0.237807692307693</v>
      </c>
      <c r="P24" s="6"/>
    </row>
    <row r="25" spans="1:16" x14ac:dyDescent="0.3">
      <c r="A25" s="5"/>
      <c r="B25" s="6" t="s">
        <v>5</v>
      </c>
      <c r="C25" s="49" t="str">
        <f t="shared" si="0"/>
        <v>0.89 (0.75, 1.06)</v>
      </c>
      <c r="D25" s="17">
        <v>0.89345124262327902</v>
      </c>
      <c r="E25" s="17">
        <v>0.75455727666338201</v>
      </c>
      <c r="F25" s="17">
        <v>1.05856481078672</v>
      </c>
      <c r="G25" s="91" t="str">
        <f t="shared" si="1"/>
        <v>0.90 (0.75, 1.09)</v>
      </c>
      <c r="H25" s="22">
        <v>0.89981422627849295</v>
      </c>
      <c r="I25" s="22">
        <v>0.74536010039822598</v>
      </c>
      <c r="J25" s="22">
        <v>1.0857813202211499</v>
      </c>
      <c r="K25" s="10" t="str">
        <f t="shared" si="2"/>
        <v>0.49 (0.45, 0.57)</v>
      </c>
      <c r="L25" s="51">
        <v>0.49253731343283702</v>
      </c>
      <c r="M25" s="6">
        <v>0.450549450549449</v>
      </c>
      <c r="N25" s="26">
        <v>0.56923076923076799</v>
      </c>
      <c r="P25" s="6"/>
    </row>
    <row r="26" spans="1:16" x14ac:dyDescent="0.3">
      <c r="A26" s="5" t="s">
        <v>21</v>
      </c>
      <c r="B26" s="6" t="s">
        <v>4</v>
      </c>
      <c r="C26" s="49" t="str">
        <f t="shared" si="0"/>
        <v>-0.06 (-0.22, 0.07)</v>
      </c>
      <c r="D26" s="17">
        <v>-6.1970211693726601E-2</v>
      </c>
      <c r="E26" s="17">
        <v>-0.222957705315104</v>
      </c>
      <c r="F26" s="17">
        <v>6.9686445281635895E-2</v>
      </c>
      <c r="G26" s="91" t="str">
        <f t="shared" si="1"/>
        <v>-0.03 (-0.22, 0.11)</v>
      </c>
      <c r="H26" s="22">
        <v>-3.3265167191237101E-2</v>
      </c>
      <c r="I26" s="22">
        <v>-0.22073145505560701</v>
      </c>
      <c r="J26" s="22">
        <v>0.113775743530362</v>
      </c>
      <c r="K26" s="10" t="str">
        <f t="shared" si="2"/>
        <v>0.19 (0.11, 0.26)</v>
      </c>
      <c r="L26" s="51">
        <v>0.189824324324324</v>
      </c>
      <c r="M26" s="6">
        <v>0.11308749999999899</v>
      </c>
      <c r="N26" s="26">
        <v>0.25650980392156802</v>
      </c>
      <c r="P26" s="6"/>
    </row>
    <row r="27" spans="1:16" ht="15" thickBot="1" x14ac:dyDescent="0.35">
      <c r="A27" s="8"/>
      <c r="B27" s="9" t="s">
        <v>5</v>
      </c>
      <c r="C27" s="50" t="str">
        <f t="shared" si="0"/>
        <v>1.02 (0.87, 1.21)</v>
      </c>
      <c r="D27" s="18">
        <v>1.0215682976193201</v>
      </c>
      <c r="E27" s="18">
        <v>0.86781096745653297</v>
      </c>
      <c r="F27" s="18">
        <v>1.2089931825839</v>
      </c>
      <c r="G27" s="92" t="str">
        <f t="shared" si="1"/>
        <v>1.02 (0.84, 1.23)</v>
      </c>
      <c r="H27" s="23">
        <v>1.01668505114089</v>
      </c>
      <c r="I27" s="23">
        <v>0.84409716279617197</v>
      </c>
      <c r="J27" s="23">
        <v>1.2342087630809599</v>
      </c>
      <c r="K27" s="12" t="str">
        <f t="shared" si="2"/>
        <v>0.68 (0.61, 0.78)</v>
      </c>
      <c r="L27" s="89">
        <v>0.68468468468468502</v>
      </c>
      <c r="M27" s="9">
        <v>0.60784313725490302</v>
      </c>
      <c r="N27" s="27">
        <v>0.77500000000000102</v>
      </c>
    </row>
    <row r="28" spans="1:16" ht="45" customHeight="1" thickBot="1" x14ac:dyDescent="0.35">
      <c r="A28" s="155" t="s">
        <v>1</v>
      </c>
      <c r="B28" s="156" t="s">
        <v>24</v>
      </c>
      <c r="C28" s="156" t="s">
        <v>3</v>
      </c>
      <c r="D28" s="44" t="s">
        <v>66</v>
      </c>
      <c r="E28" s="44" t="s">
        <v>67</v>
      </c>
      <c r="F28" s="44" t="s">
        <v>68</v>
      </c>
      <c r="G28" s="156" t="s">
        <v>32</v>
      </c>
      <c r="H28" s="156" t="s">
        <v>61</v>
      </c>
      <c r="I28" s="156" t="s">
        <v>59</v>
      </c>
      <c r="J28" s="156" t="s">
        <v>60</v>
      </c>
      <c r="K28" s="156" t="s">
        <v>33</v>
      </c>
      <c r="L28" s="156" t="s">
        <v>61</v>
      </c>
      <c r="M28" s="156" t="s">
        <v>59</v>
      </c>
      <c r="N28" s="157" t="s">
        <v>60</v>
      </c>
      <c r="P28" s="6"/>
    </row>
    <row r="29" spans="1:16" x14ac:dyDescent="0.3">
      <c r="A29" s="3" t="s">
        <v>105</v>
      </c>
      <c r="B29" s="6" t="s">
        <v>4</v>
      </c>
      <c r="C29" s="165" t="str">
        <f>TEXT(D29,"0.00")&amp;" ("&amp;TEXT(E29,"0.00")&amp;", "&amp;TEXT(F29,"0.00")&amp;")"</f>
        <v>-22.99 (-69.24, 24.77)</v>
      </c>
      <c r="D29" s="153">
        <v>-22.989560983598</v>
      </c>
      <c r="E29" s="153">
        <v>-69.237709170816302</v>
      </c>
      <c r="F29" s="153">
        <v>24.7683149813356</v>
      </c>
      <c r="G29" s="165" t="str">
        <f>TEXT(H29,"0.00")&amp;" ("&amp;TEXT(I29,"0.00")&amp;", "&amp;TEXT(J29,"0.00")&amp;")"</f>
        <v>-332.43 (-424.40, -256.93)</v>
      </c>
      <c r="H29" s="153">
        <v>-332.43311337954702</v>
      </c>
      <c r="I29" s="153">
        <v>-424.39964883881999</v>
      </c>
      <c r="J29" s="153">
        <v>-256.93143117767897</v>
      </c>
      <c r="K29" s="165" t="str">
        <f>TEXT(L29,"0.00")&amp;" ("&amp;TEXT(M29,"0.00")&amp;", "&amp;TEXT(N29,"0.00")&amp;")"</f>
        <v>-859.51 (-1017.12, -726.85)</v>
      </c>
      <c r="L29" s="153">
        <v>-859.51478760017005</v>
      </c>
      <c r="M29" s="153">
        <v>-1017.1185285004</v>
      </c>
      <c r="N29" s="154">
        <v>-726.85094546431196</v>
      </c>
      <c r="P29" s="6"/>
    </row>
    <row r="30" spans="1:16" x14ac:dyDescent="0.3">
      <c r="A30" s="5"/>
      <c r="B30" s="6" t="s">
        <v>5</v>
      </c>
      <c r="C30" s="165" t="str">
        <f t="shared" ref="C30:C54" si="3">TEXT(D30,"0.00")&amp;" ("&amp;TEXT(E30,"0.00")&amp;", "&amp;TEXT(F30,"0.00")&amp;")"</f>
        <v>1.01 (1.01, 1.02)</v>
      </c>
      <c r="D30" s="153">
        <v>1.01441364886221</v>
      </c>
      <c r="E30" s="153">
        <v>1.00757293441331</v>
      </c>
      <c r="F30" s="153">
        <v>1.01973810439441</v>
      </c>
      <c r="G30" s="165" t="str">
        <f t="shared" ref="G30:G54" si="4">TEXT(H30,"0.00")&amp;" ("&amp;TEXT(I30,"0.00")&amp;", "&amp;TEXT(J30,"0.00")&amp;")"</f>
        <v>1.02 (1.01, 1.03)</v>
      </c>
      <c r="H30" s="153">
        <v>1.01686304506144</v>
      </c>
      <c r="I30" s="153">
        <v>1.0080539833289099</v>
      </c>
      <c r="J30" s="153">
        <v>1.0257146189122199</v>
      </c>
      <c r="K30" s="165" t="str">
        <f t="shared" ref="K30:K54" si="5">TEXT(L30,"0.00")&amp;" ("&amp;TEXT(M30,"0.00")&amp;", "&amp;TEXT(N30,"0.00")&amp;")"</f>
        <v>1.00 (0.99, 1.02)</v>
      </c>
      <c r="L30" s="153">
        <v>1.00402429938075</v>
      </c>
      <c r="M30" s="153">
        <v>0.98734973672943604</v>
      </c>
      <c r="N30" s="154">
        <v>1.0168565957898099</v>
      </c>
      <c r="P30" s="6"/>
    </row>
    <row r="31" spans="1:16" x14ac:dyDescent="0.3">
      <c r="A31" s="5" t="s">
        <v>109</v>
      </c>
      <c r="B31" s="6" t="s">
        <v>4</v>
      </c>
      <c r="C31" s="165" t="str">
        <f>TEXT(D31,"0.00")&amp;" ("&amp;TEXT(E31,"0.00")&amp;", "&amp;TEXT(F31,"0.00")&amp;")"</f>
        <v>-149.91 (-221.26, -80.87)</v>
      </c>
      <c r="D31" s="153">
        <v>-149.91022302899799</v>
      </c>
      <c r="E31" s="153">
        <v>-221.26486459094099</v>
      </c>
      <c r="F31" s="153">
        <v>-80.866885225596405</v>
      </c>
      <c r="G31" s="165" t="str">
        <f>TEXT(H31,"0.00")&amp;" ("&amp;TEXT(I31,"0.00")&amp;", "&amp;TEXT(J31,"0.00")&amp;")"</f>
        <v>101.99 (65.43, 133.62)</v>
      </c>
      <c r="H31" s="153">
        <v>101.994112935459</v>
      </c>
      <c r="I31" s="153">
        <v>65.434807212411698</v>
      </c>
      <c r="J31" s="153">
        <v>133.622154519963</v>
      </c>
      <c r="K31" s="165" t="str">
        <f>TEXT(L31,"0.00")&amp;" ("&amp;TEXT(M31,"0.00")&amp;", "&amp;TEXT(N31,"0.00")&amp;")"</f>
        <v>38.30 (-43.08, 142.86)</v>
      </c>
      <c r="L31" s="153">
        <v>38.297171009728103</v>
      </c>
      <c r="M31" s="153">
        <v>-43.081419546978402</v>
      </c>
      <c r="N31" s="154">
        <v>142.858081701299</v>
      </c>
      <c r="P31" s="6"/>
    </row>
    <row r="32" spans="1:16" x14ac:dyDescent="0.3">
      <c r="A32" s="5"/>
      <c r="B32" s="6" t="s">
        <v>5</v>
      </c>
      <c r="C32" s="165" t="str">
        <f t="shared" ref="C32" si="6">TEXT(D32,"0.00")&amp;" ("&amp;TEXT(E32,"0.00")&amp;", "&amp;TEXT(F32,"0.00")&amp;")"</f>
        <v>1.02 (1.00, 1.04)</v>
      </c>
      <c r="D32" s="153">
        <v>1.02007139535275</v>
      </c>
      <c r="E32" s="153">
        <v>1.0020671641754599</v>
      </c>
      <c r="F32" s="153">
        <v>1.0427831552085101</v>
      </c>
      <c r="G32" s="165" t="str">
        <f t="shared" ref="G32" si="7">TEXT(H32,"0.00")&amp;" ("&amp;TEXT(I32,"0.00")&amp;", "&amp;TEXT(J32,"0.00")&amp;")"</f>
        <v>0.95 (0.94, 0.97)</v>
      </c>
      <c r="H32" s="153">
        <v>0.95485962939631697</v>
      </c>
      <c r="I32" s="153">
        <v>0.94422351475746802</v>
      </c>
      <c r="J32" s="153">
        <v>0.96683403463289896</v>
      </c>
      <c r="K32" s="165" t="str">
        <f t="shared" ref="K32" si="8">TEXT(L32,"0.00")&amp;" ("&amp;TEXT(M32,"0.00")&amp;", "&amp;TEXT(N32,"0.00")&amp;")"</f>
        <v>0.87 (0.85, 0.90)</v>
      </c>
      <c r="L32" s="153">
        <v>0.87449149549526795</v>
      </c>
      <c r="M32" s="153">
        <v>0.84626163203305405</v>
      </c>
      <c r="N32" s="154">
        <v>0.89784374504880804</v>
      </c>
      <c r="P32" s="6"/>
    </row>
    <row r="33" spans="1:16" x14ac:dyDescent="0.3">
      <c r="A33" s="5" t="s">
        <v>108</v>
      </c>
      <c r="B33" s="6" t="s">
        <v>4</v>
      </c>
      <c r="C33" s="183" t="str">
        <f>TEXT(D33,"0.00")&amp;" ("&amp;TEXT(E33,"0.00")&amp;", "&amp;TEXT(F33,"0.00")&amp;")"</f>
        <v>10.88 (-2.91, 24.10)</v>
      </c>
      <c r="D33" s="90">
        <v>10.8830084477468</v>
      </c>
      <c r="E33">
        <v>-2.9085221331522502</v>
      </c>
      <c r="F33">
        <v>24.103214928588301</v>
      </c>
      <c r="G33" s="49" t="str">
        <f>TEXT(H33,"0.00")&amp;" ("&amp;TEXT(I33,"0.00")&amp;", "&amp;TEXT(J33,"0.00")&amp;")"</f>
        <v>29.50 (-1.83, 71.80)</v>
      </c>
      <c r="H33" s="51">
        <v>29.500000000000099</v>
      </c>
      <c r="I33" s="6">
        <v>-1.8305403369592499</v>
      </c>
      <c r="J33" s="6">
        <v>71.797551968871701</v>
      </c>
      <c r="K33" s="49" t="str">
        <f>TEXT(L33,"0.00")&amp;" ("&amp;TEXT(M33,"0.00")&amp;", "&amp;TEXT(N33,"0.00")&amp;")"</f>
        <v>69.31 (10.50, 133.79)</v>
      </c>
      <c r="L33" s="51">
        <v>69.313660891381403</v>
      </c>
      <c r="M33" s="6">
        <v>10.500000000000201</v>
      </c>
      <c r="N33" s="26">
        <v>133.791109732385</v>
      </c>
      <c r="P33" s="6"/>
    </row>
    <row r="34" spans="1:16" x14ac:dyDescent="0.3">
      <c r="A34" s="5"/>
      <c r="B34" s="6" t="s">
        <v>5</v>
      </c>
      <c r="C34" s="182" t="str">
        <f t="shared" si="3"/>
        <v>0.97 (0.95, 0.98)</v>
      </c>
      <c r="D34" s="90">
        <v>0.96822137294086796</v>
      </c>
      <c r="E34">
        <v>0.95338420661314205</v>
      </c>
      <c r="F34">
        <v>0.98494206503025405</v>
      </c>
      <c r="G34" s="49" t="str">
        <f t="shared" si="4"/>
        <v>1.00 (0.96, 1.04)</v>
      </c>
      <c r="H34" s="90">
        <v>1</v>
      </c>
      <c r="I34">
        <v>0.95613642913555896</v>
      </c>
      <c r="J34">
        <v>1.03537891349615</v>
      </c>
      <c r="K34" s="49" t="str">
        <f t="shared" si="5"/>
        <v>0.94 (0.88, 1.00)</v>
      </c>
      <c r="L34" s="51">
        <v>0.94392467420816595</v>
      </c>
      <c r="M34" s="6">
        <v>0.88316509333410098</v>
      </c>
      <c r="N34" s="26">
        <v>1</v>
      </c>
      <c r="P34" s="6"/>
    </row>
    <row r="35" spans="1:16" x14ac:dyDescent="0.3">
      <c r="A35" s="5" t="s">
        <v>11</v>
      </c>
      <c r="B35" s="6" t="s">
        <v>4</v>
      </c>
      <c r="C35" s="182" t="str">
        <f t="shared" si="3"/>
        <v>122.13 (103.01, 147.69)</v>
      </c>
      <c r="D35" s="90">
        <v>122.129336446753</v>
      </c>
      <c r="E35">
        <v>103.01149238659799</v>
      </c>
      <c r="F35">
        <v>147.68894812109099</v>
      </c>
      <c r="G35" s="49" t="str">
        <f t="shared" si="4"/>
        <v>98.94 (-35.68, 237.06)</v>
      </c>
      <c r="H35" s="90">
        <v>98.935011022571501</v>
      </c>
      <c r="I35">
        <v>-35.6849006331556</v>
      </c>
      <c r="J35">
        <v>237.05627931945</v>
      </c>
      <c r="K35" s="49" t="str">
        <f t="shared" si="5"/>
        <v>302.52 (60.50, 546.23)</v>
      </c>
      <c r="L35" s="51">
        <v>302.52332361516</v>
      </c>
      <c r="M35" s="6">
        <v>60.5</v>
      </c>
      <c r="N35" s="26">
        <v>546.23125000000005</v>
      </c>
      <c r="P35" s="6"/>
    </row>
    <row r="36" spans="1:16" x14ac:dyDescent="0.3">
      <c r="A36" s="5"/>
      <c r="B36" s="6" t="s">
        <v>5</v>
      </c>
      <c r="C36" s="183" t="str">
        <f t="shared" si="3"/>
        <v>0.91 (0.89, 0.93)</v>
      </c>
      <c r="D36" s="90">
        <v>0.90740355947073903</v>
      </c>
      <c r="E36">
        <v>0.885273348386721</v>
      </c>
      <c r="F36">
        <v>0.925009402013235</v>
      </c>
      <c r="G36" s="49" t="str">
        <f t="shared" si="4"/>
        <v>0.94 (0.82, 1.07)</v>
      </c>
      <c r="H36" s="90">
        <v>0.94211149163953301</v>
      </c>
      <c r="I36">
        <v>0.82084611122085205</v>
      </c>
      <c r="J36">
        <v>1.0669152710586001</v>
      </c>
      <c r="K36" s="49" t="str">
        <f t="shared" si="5"/>
        <v>0.97 (0.76, 1.20)</v>
      </c>
      <c r="L36" s="51">
        <v>0.96793002915451898</v>
      </c>
      <c r="M36" s="6">
        <v>0.75624999999999998</v>
      </c>
      <c r="N36" s="26">
        <v>1.2</v>
      </c>
      <c r="P36" s="6"/>
    </row>
    <row r="37" spans="1:16" x14ac:dyDescent="0.3">
      <c r="A37" s="5" t="s">
        <v>13</v>
      </c>
      <c r="B37" s="6" t="s">
        <v>4</v>
      </c>
      <c r="C37" s="49" t="str">
        <f t="shared" si="3"/>
        <v>-0.91 (-1.97, 0.13)</v>
      </c>
      <c r="D37" s="90">
        <v>-0.90836507334509098</v>
      </c>
      <c r="E37">
        <v>-1.96993881696782</v>
      </c>
      <c r="F37">
        <v>0.13039266901877999</v>
      </c>
      <c r="G37" s="49" t="str">
        <f>"*"&amp;TEXT(H37,"0.00")&amp;" ("&amp;TEXT(I37,"0.00")&amp;", "&amp;TEXT(J37,"0.00")&amp;")"</f>
        <v>*-2.24 (0.00, 0.00)</v>
      </c>
      <c r="H37" s="90">
        <v>-2.2388206312729699</v>
      </c>
      <c r="I37" s="25"/>
      <c r="J37" s="25"/>
      <c r="K37" s="49" t="str">
        <f>"*"&amp;TEXT(L37,"0.00")&amp;" ("&amp;TEXT(M37,"0.00")&amp;", "&amp;TEXT(N37,"0.00")&amp;")"</f>
        <v>*4.63 (0.00, 0.00)</v>
      </c>
      <c r="L37" s="51">
        <v>4.6299609120313603</v>
      </c>
      <c r="M37" s="46"/>
      <c r="N37" s="47"/>
      <c r="P37" s="6"/>
    </row>
    <row r="38" spans="1:16" x14ac:dyDescent="0.3">
      <c r="A38" s="5"/>
      <c r="B38" s="6" t="s">
        <v>5</v>
      </c>
      <c r="C38" s="49" t="str">
        <f t="shared" si="3"/>
        <v>0.96 (0.87, 1.04)</v>
      </c>
      <c r="D38" s="90">
        <v>0.95823612876477104</v>
      </c>
      <c r="E38">
        <v>0.87235193909853903</v>
      </c>
      <c r="F38">
        <v>1.0426750359383401</v>
      </c>
      <c r="G38" s="49" t="str">
        <f>"*"&amp;TEXT(H38,"0.00")&amp;" ("&amp;TEXT(I38,"0.00")&amp;", "&amp;TEXT(J38,"0.00")&amp;")"</f>
        <v>*0.80 (0.64, 1.01)</v>
      </c>
      <c r="H38" s="90">
        <v>0.80293515373977198</v>
      </c>
      <c r="I38">
        <v>0.64056541231950104</v>
      </c>
      <c r="J38">
        <v>1.0064621796806399</v>
      </c>
      <c r="K38" s="49" t="str">
        <f>"*"&amp;TEXT(L38,"0.00")&amp;" ("&amp;TEXT(M38,"0.00")&amp;", "&amp;TEXT(N38,"0.00")&amp;")"</f>
        <v>*0.60 (0.52, 0.69)</v>
      </c>
      <c r="L38" s="51">
        <v>0.59882697835017396</v>
      </c>
      <c r="M38" s="6">
        <v>0.51768967752790696</v>
      </c>
      <c r="N38" s="26">
        <v>0.69268089661816701</v>
      </c>
      <c r="P38" s="6"/>
    </row>
    <row r="39" spans="1:16" x14ac:dyDescent="0.3">
      <c r="A39" s="5" t="s">
        <v>14</v>
      </c>
      <c r="B39" s="6" t="s">
        <v>4</v>
      </c>
      <c r="C39" s="49" t="str">
        <f t="shared" si="3"/>
        <v>129.94 (106.80, 154.29)</v>
      </c>
      <c r="D39" s="90">
        <v>129.937955700733</v>
      </c>
      <c r="E39">
        <v>106.801780782232</v>
      </c>
      <c r="F39">
        <v>154.29076756012901</v>
      </c>
      <c r="G39" s="49" t="str">
        <f t="shared" si="4"/>
        <v>107.16 (-16.14, 254.98)</v>
      </c>
      <c r="H39" s="90">
        <v>107.162790697674</v>
      </c>
      <c r="I39">
        <v>-16.137254901961001</v>
      </c>
      <c r="J39">
        <v>254.97887323943601</v>
      </c>
      <c r="K39" s="49" t="str">
        <f t="shared" si="5"/>
        <v>359.79 (106.46, 534.53)</v>
      </c>
      <c r="L39" s="51">
        <v>359.78863901847001</v>
      </c>
      <c r="M39" s="6">
        <v>106.458719323642</v>
      </c>
      <c r="N39" s="26">
        <v>534.53382658268094</v>
      </c>
      <c r="P39" s="6"/>
    </row>
    <row r="40" spans="1:16" x14ac:dyDescent="0.3">
      <c r="A40" s="5"/>
      <c r="B40" s="6" t="s">
        <v>5</v>
      </c>
      <c r="C40" s="49" t="str">
        <f t="shared" si="3"/>
        <v>0.94 (0.93, 0.95)</v>
      </c>
      <c r="D40" s="90">
        <v>0.93671321442022903</v>
      </c>
      <c r="E40">
        <v>0.92520444039566996</v>
      </c>
      <c r="F40">
        <v>0.94751237371418695</v>
      </c>
      <c r="G40" s="49" t="str">
        <f t="shared" si="4"/>
        <v>0.98 (0.91, 1.04)</v>
      </c>
      <c r="H40" s="90">
        <v>0.97674418604651203</v>
      </c>
      <c r="I40">
        <v>0.90610328638497695</v>
      </c>
      <c r="J40">
        <v>1.0392156862745101</v>
      </c>
      <c r="K40" s="49" t="str">
        <f t="shared" si="5"/>
        <v>0.96 (0.88, 1.09)</v>
      </c>
      <c r="L40" s="51">
        <v>0.95769313479342799</v>
      </c>
      <c r="M40" s="6">
        <v>0.88165241780061299</v>
      </c>
      <c r="N40" s="26">
        <v>1.0895088700425799</v>
      </c>
      <c r="P40" s="6"/>
    </row>
    <row r="41" spans="1:16" x14ac:dyDescent="0.3">
      <c r="A41" s="5" t="s">
        <v>15</v>
      </c>
      <c r="B41" s="6" t="s">
        <v>4</v>
      </c>
      <c r="C41" s="49" t="str">
        <f t="shared" si="3"/>
        <v>-1.17 (-2.81, 0.06)</v>
      </c>
      <c r="D41" s="90">
        <v>-1.1704349399300999</v>
      </c>
      <c r="E41">
        <v>-2.8108355600321402</v>
      </c>
      <c r="F41">
        <v>5.55787181530185E-2</v>
      </c>
      <c r="G41" s="49" t="str">
        <f>"*"&amp;TEXT(H41,"0.00")&amp;" ("&amp;TEXT(I41,"0.00")&amp;", "&amp;TEXT(J41,"0.00")&amp;")"</f>
        <v>*-1.56 (0.00, 0.00)</v>
      </c>
      <c r="H41" s="90">
        <v>-1.56310315626611</v>
      </c>
      <c r="I41" s="25"/>
      <c r="J41" s="25"/>
      <c r="K41" s="49" t="str">
        <f>"*"&amp;TEXT(L41,"0.00")&amp;" ("&amp;TEXT(M41,"0.00")&amp;", "&amp;TEXT(N41,"0.00")&amp;")"</f>
        <v>*3.41 (0.00, 0.00)</v>
      </c>
      <c r="L41" s="51">
        <v>3.41421575306653</v>
      </c>
      <c r="M41" s="46"/>
      <c r="N41" s="47"/>
      <c r="P41" s="6"/>
    </row>
    <row r="42" spans="1:16" x14ac:dyDescent="0.3">
      <c r="A42" s="5"/>
      <c r="B42" s="6" t="s">
        <v>5</v>
      </c>
      <c r="C42" s="49" t="str">
        <f t="shared" si="3"/>
        <v>1.04 (0.94, 1.17)</v>
      </c>
      <c r="D42" s="90">
        <v>1.0367346671825599</v>
      </c>
      <c r="E42">
        <v>0.93525078230883196</v>
      </c>
      <c r="F42">
        <v>1.1677960289818901</v>
      </c>
      <c r="G42" s="49" t="str">
        <f>"*"&amp;TEXT(H42,"0.00")&amp;" ("&amp;TEXT(I42,"0.00")&amp;", "&amp;TEXT(J42,"0.00")&amp;")"</f>
        <v>*1.13 (0.95, 1.34)</v>
      </c>
      <c r="H42" s="90">
        <v>1.1292815205994999</v>
      </c>
      <c r="I42">
        <v>0.95412704728665498</v>
      </c>
      <c r="J42">
        <v>1.3365900866075999</v>
      </c>
      <c r="K42" s="49" t="str">
        <f>"*"&amp;TEXT(L42,"0.00")&amp;" ("&amp;TEXT(M42,"0.00")&amp;", "&amp;TEXT(N42,"0.00")&amp;")"</f>
        <v>*0.78 (0.58, 1.05)</v>
      </c>
      <c r="L42" s="51">
        <v>0.78123754602619599</v>
      </c>
      <c r="M42" s="6">
        <v>0.58138975277945404</v>
      </c>
      <c r="N42" s="26">
        <v>1.04978132208766</v>
      </c>
      <c r="P42" s="6"/>
    </row>
    <row r="43" spans="1:16" x14ac:dyDescent="0.3">
      <c r="A43" s="5" t="s">
        <v>16</v>
      </c>
      <c r="B43" s="6" t="s">
        <v>4</v>
      </c>
      <c r="C43" s="49" t="str">
        <f t="shared" si="3"/>
        <v>2.80 (2.38, 3.22)</v>
      </c>
      <c r="D43" s="90">
        <v>2.7951723915824802</v>
      </c>
      <c r="E43">
        <v>2.3798012184712598</v>
      </c>
      <c r="F43">
        <v>3.2199301745883</v>
      </c>
      <c r="G43" s="49" t="str">
        <f t="shared" si="4"/>
        <v>0.00 (-3.99, 2.81)</v>
      </c>
      <c r="H43" s="90">
        <v>-3.7261624510076503E-4</v>
      </c>
      <c r="I43">
        <v>-3.9870172546634599</v>
      </c>
      <c r="J43">
        <v>2.8116516029582099</v>
      </c>
      <c r="K43" s="49" t="str">
        <f t="shared" si="5"/>
        <v>19.59 (16.96, 21.65)</v>
      </c>
      <c r="L43" s="51">
        <v>19.5910714285714</v>
      </c>
      <c r="M43" s="6">
        <v>16.957142857142902</v>
      </c>
      <c r="N43" s="26">
        <v>21.6458333333333</v>
      </c>
      <c r="P43" s="6"/>
    </row>
    <row r="44" spans="1:16" x14ac:dyDescent="0.3">
      <c r="A44" s="5"/>
      <c r="B44" s="6" t="s">
        <v>5</v>
      </c>
      <c r="C44" s="49" t="str">
        <f t="shared" si="3"/>
        <v>0.98 (0.95, 1.01)</v>
      </c>
      <c r="D44" s="90">
        <v>0.97988843197472597</v>
      </c>
      <c r="E44">
        <v>0.95433435302994396</v>
      </c>
      <c r="F44">
        <v>1.00542929723566</v>
      </c>
      <c r="G44" s="49" t="str">
        <f t="shared" si="4"/>
        <v>1.08 (0.89, 1.31)</v>
      </c>
      <c r="H44" s="90">
        <v>1.0774224530182701</v>
      </c>
      <c r="I44">
        <v>0.89354566176350703</v>
      </c>
      <c r="J44">
        <v>1.3060187170892901</v>
      </c>
      <c r="K44" s="49" t="str">
        <f t="shared" si="5"/>
        <v>0.55 (0.42, 0.71)</v>
      </c>
      <c r="L44" s="51">
        <v>0.55357142857142905</v>
      </c>
      <c r="M44" s="6">
        <v>0.41666666666666702</v>
      </c>
      <c r="N44" s="26">
        <v>0.71428571428571397</v>
      </c>
      <c r="P44" s="6"/>
    </row>
    <row r="45" spans="1:16" x14ac:dyDescent="0.3">
      <c r="A45" s="5" t="s">
        <v>18</v>
      </c>
      <c r="B45" s="6" t="s">
        <v>4</v>
      </c>
      <c r="C45" s="49" t="str">
        <f t="shared" si="3"/>
        <v>0.65 (0.44, 0.89)</v>
      </c>
      <c r="D45" s="90">
        <v>0.64521093971421695</v>
      </c>
      <c r="E45">
        <v>0.44101014199642402</v>
      </c>
      <c r="F45">
        <v>0.89394001579208904</v>
      </c>
      <c r="G45" s="49" t="str">
        <f t="shared" si="4"/>
        <v>-0.54 (-1.67, 0.31)</v>
      </c>
      <c r="H45" s="90">
        <v>-0.53888888888888797</v>
      </c>
      <c r="I45">
        <v>-1.6666666666666701</v>
      </c>
      <c r="J45">
        <v>0.307894736842105</v>
      </c>
      <c r="K45" s="49" t="str">
        <f t="shared" si="5"/>
        <v>3.14 (2.76, 3.56)</v>
      </c>
      <c r="L45" s="51">
        <v>3.1428571428571401</v>
      </c>
      <c r="M45" s="6">
        <v>2.7590909090909101</v>
      </c>
      <c r="N45" s="26">
        <v>3.5573831162675398</v>
      </c>
      <c r="P45" s="6"/>
    </row>
    <row r="46" spans="1:16" x14ac:dyDescent="0.3">
      <c r="A46" s="5"/>
      <c r="B46" s="6" t="s">
        <v>5</v>
      </c>
      <c r="C46" s="49" t="str">
        <f t="shared" si="3"/>
        <v>1.20 (1.15, 1.24)</v>
      </c>
      <c r="D46" s="90">
        <v>1.1966950736609701</v>
      </c>
      <c r="E46">
        <v>1.14831751003173</v>
      </c>
      <c r="F46">
        <v>1.2426567192293201</v>
      </c>
      <c r="G46" s="49" t="str">
        <f t="shared" si="4"/>
        <v>1.04 (0.84, 1.28)</v>
      </c>
      <c r="H46" s="90">
        <v>1.0370370370370401</v>
      </c>
      <c r="I46">
        <v>0.84210526315789502</v>
      </c>
      <c r="J46">
        <v>1.2777777777777799</v>
      </c>
      <c r="K46" s="49" t="str">
        <f t="shared" si="5"/>
        <v>0.71 (0.60, 0.82)</v>
      </c>
      <c r="L46" s="51">
        <v>0.71428571428571397</v>
      </c>
      <c r="M46" s="6">
        <v>0.60262851744426205</v>
      </c>
      <c r="N46" s="26">
        <v>0.81818181818181901</v>
      </c>
      <c r="P46" s="6"/>
    </row>
    <row r="47" spans="1:16" x14ac:dyDescent="0.3">
      <c r="A47" s="5" t="s">
        <v>19</v>
      </c>
      <c r="B47" s="6" t="s">
        <v>4</v>
      </c>
      <c r="C47" s="49" t="str">
        <f t="shared" si="3"/>
        <v>27.43 (21.85, 33.10)</v>
      </c>
      <c r="D47" s="90">
        <v>27.427007683045201</v>
      </c>
      <c r="E47">
        <v>21.854793480617001</v>
      </c>
      <c r="F47">
        <v>33.100157003530498</v>
      </c>
      <c r="G47" s="49" t="str">
        <f t="shared" si="4"/>
        <v>13.72 (-16.91, 39.56)</v>
      </c>
      <c r="H47" s="90">
        <v>13.7159445869996</v>
      </c>
      <c r="I47">
        <v>-16.9076495248657</v>
      </c>
      <c r="J47">
        <v>39.555085494456499</v>
      </c>
      <c r="K47" s="49" t="str">
        <f t="shared" si="5"/>
        <v>310.04 (282.05, 337.20)</v>
      </c>
      <c r="L47" s="51">
        <v>310.04411222394299</v>
      </c>
      <c r="M47" s="6">
        <v>282.05245977999499</v>
      </c>
      <c r="N47" s="26">
        <v>337.19798607810799</v>
      </c>
      <c r="P47" s="6"/>
    </row>
    <row r="48" spans="1:16" x14ac:dyDescent="0.3">
      <c r="A48" s="5"/>
      <c r="B48" s="6" t="s">
        <v>5</v>
      </c>
      <c r="C48" s="49" t="str">
        <f t="shared" si="3"/>
        <v>0.98 (0.96, 1.01)</v>
      </c>
      <c r="D48" s="90">
        <v>0.98302417992226299</v>
      </c>
      <c r="E48">
        <v>0.95692725216526298</v>
      </c>
      <c r="F48">
        <v>1.0085997123497701</v>
      </c>
      <c r="G48" s="49" t="str">
        <f t="shared" si="4"/>
        <v>1.28 (1.16, 1.42)</v>
      </c>
      <c r="H48" s="90">
        <v>1.28350531468721</v>
      </c>
      <c r="I48">
        <v>1.1649886983089499</v>
      </c>
      <c r="J48">
        <v>1.4211231270969</v>
      </c>
      <c r="K48" s="49" t="str">
        <f t="shared" si="5"/>
        <v>0.49 (0.36, 0.62)</v>
      </c>
      <c r="L48" s="51">
        <v>0.48689171419043598</v>
      </c>
      <c r="M48" s="6">
        <v>0.36320077315799898</v>
      </c>
      <c r="N48" s="26">
        <v>0.623615873378767</v>
      </c>
      <c r="P48" s="6"/>
    </row>
    <row r="49" spans="1:16" x14ac:dyDescent="0.3">
      <c r="A49" s="5" t="s">
        <v>20</v>
      </c>
      <c r="B49" s="6" t="s">
        <v>4</v>
      </c>
      <c r="C49" s="49" t="str">
        <f t="shared" si="3"/>
        <v>-9.21 (-16.02, -0.78)</v>
      </c>
      <c r="D49" s="90">
        <v>-9.2111243007053893</v>
      </c>
      <c r="E49">
        <v>-16.023142217519901</v>
      </c>
      <c r="F49">
        <v>-0.78351981478115795</v>
      </c>
      <c r="G49" s="49" t="str">
        <f t="shared" si="4"/>
        <v>-34.61 (-71.17, 5.18)</v>
      </c>
      <c r="H49" s="90">
        <v>-34.609951938283501</v>
      </c>
      <c r="I49">
        <v>-71.165612821090207</v>
      </c>
      <c r="J49">
        <v>5.1807077380123001</v>
      </c>
      <c r="K49" s="49" t="str">
        <f t="shared" si="5"/>
        <v>37.70 (22.74, 58.73)</v>
      </c>
      <c r="L49" s="51">
        <v>37.695226640218799</v>
      </c>
      <c r="M49" s="6">
        <v>22.739770415548499</v>
      </c>
      <c r="N49" s="26">
        <v>58.734051310257001</v>
      </c>
      <c r="P49" s="6"/>
    </row>
    <row r="50" spans="1:16" x14ac:dyDescent="0.3">
      <c r="A50" s="5"/>
      <c r="B50" s="6" t="s">
        <v>5</v>
      </c>
      <c r="C50" s="49" t="str">
        <f t="shared" si="3"/>
        <v>1.14 (1.11, 1.17)</v>
      </c>
      <c r="D50" s="90">
        <v>1.1433609444306501</v>
      </c>
      <c r="E50">
        <v>1.1058396529524599</v>
      </c>
      <c r="F50">
        <v>1.17172411557529</v>
      </c>
      <c r="G50" s="49" t="str">
        <f t="shared" si="4"/>
        <v>1.23 (1.06, 1.38)</v>
      </c>
      <c r="H50" s="90">
        <v>1.2253129673359999</v>
      </c>
      <c r="I50">
        <v>1.0618623664214799</v>
      </c>
      <c r="J50">
        <v>1.38083998688569</v>
      </c>
      <c r="K50" s="49" t="str">
        <f t="shared" si="5"/>
        <v>0.82 (0.74, 0.88)</v>
      </c>
      <c r="L50" s="51">
        <v>0.81891043970294697</v>
      </c>
      <c r="M50" s="6">
        <v>0.73818972065928401</v>
      </c>
      <c r="N50" s="26">
        <v>0.87979589822374005</v>
      </c>
      <c r="P50" s="6"/>
    </row>
    <row r="51" spans="1:16" x14ac:dyDescent="0.3">
      <c r="A51" s="5" t="s">
        <v>22</v>
      </c>
      <c r="B51" s="6" t="s">
        <v>4</v>
      </c>
      <c r="C51" s="49" t="str">
        <f t="shared" si="3"/>
        <v>-0.03 (-0.05, -0.01)</v>
      </c>
      <c r="D51" s="90">
        <v>-3.0107023605686199E-2</v>
      </c>
      <c r="E51">
        <v>-4.9359718214728301E-2</v>
      </c>
      <c r="F51">
        <v>-1.0858515374422201E-2</v>
      </c>
      <c r="G51" s="49" t="str">
        <f t="shared" si="4"/>
        <v>-0.11 (-0.28, 0.04)</v>
      </c>
      <c r="H51" s="90">
        <v>-0.110288894270201</v>
      </c>
      <c r="I51">
        <v>-0.28398301155833</v>
      </c>
      <c r="J51">
        <v>3.8861394726657103E-2</v>
      </c>
      <c r="K51" s="49" t="str">
        <f t="shared" si="5"/>
        <v>0.11 (-0.03, 0.23)</v>
      </c>
      <c r="L51" s="51">
        <v>0.1066</v>
      </c>
      <c r="M51" s="6">
        <v>-2.8507042253520701E-2</v>
      </c>
      <c r="N51" s="26">
        <v>0.22727631578947399</v>
      </c>
      <c r="P51" s="6"/>
    </row>
    <row r="52" spans="1:16" x14ac:dyDescent="0.3">
      <c r="A52" s="5"/>
      <c r="B52" s="6" t="s">
        <v>5</v>
      </c>
      <c r="C52" s="49" t="str">
        <f t="shared" si="3"/>
        <v>0.99 (0.97, 1.02)</v>
      </c>
      <c r="D52" s="90">
        <v>0.99194097626635003</v>
      </c>
      <c r="E52">
        <v>0.96637151066399196</v>
      </c>
      <c r="F52">
        <v>1.0168208275816399</v>
      </c>
      <c r="G52" s="49" t="str">
        <f t="shared" si="4"/>
        <v>1.11 (0.92, 1.34)</v>
      </c>
      <c r="H52" s="90">
        <v>1.11134050873574</v>
      </c>
      <c r="I52">
        <v>0.92099576717374398</v>
      </c>
      <c r="J52">
        <v>1.3416333923236901</v>
      </c>
      <c r="K52" s="49" t="str">
        <f t="shared" si="5"/>
        <v>0.60 (0.45, 0.77)</v>
      </c>
      <c r="L52" s="51">
        <v>0.6</v>
      </c>
      <c r="M52" s="6">
        <v>0.44736842105263203</v>
      </c>
      <c r="N52" s="26">
        <v>0.77464788732394296</v>
      </c>
      <c r="P52" s="6"/>
    </row>
    <row r="53" spans="1:16" x14ac:dyDescent="0.3">
      <c r="A53" s="5" t="s">
        <v>21</v>
      </c>
      <c r="B53" s="6" t="s">
        <v>4</v>
      </c>
      <c r="C53" s="49" t="str">
        <f t="shared" si="3"/>
        <v>-0.03 (-0.06, 0.01)</v>
      </c>
      <c r="D53" s="90">
        <v>-3.07014918127341E-2</v>
      </c>
      <c r="E53">
        <v>-6.2310442440925498E-2</v>
      </c>
      <c r="F53">
        <v>5.1236456197024096E-3</v>
      </c>
      <c r="G53" s="49" t="str">
        <f t="shared" si="4"/>
        <v>0.03 (-0.13, 0.18)</v>
      </c>
      <c r="H53" s="90">
        <v>3.27192449165137E-2</v>
      </c>
      <c r="I53">
        <v>-0.13478986607829199</v>
      </c>
      <c r="J53">
        <v>0.178844504802083</v>
      </c>
      <c r="K53" s="49" t="str">
        <f t="shared" si="5"/>
        <v>0.19 (0.12, 0.29)</v>
      </c>
      <c r="L53" s="51">
        <v>0.192286585365853</v>
      </c>
      <c r="M53" s="6">
        <v>0.117065217391301</v>
      </c>
      <c r="N53" s="26">
        <v>0.29198387096774098</v>
      </c>
      <c r="P53" s="6"/>
    </row>
    <row r="54" spans="1:16" ht="15" thickBot="1" x14ac:dyDescent="0.35">
      <c r="A54" s="8"/>
      <c r="B54" s="9" t="s">
        <v>5</v>
      </c>
      <c r="C54" s="50" t="str">
        <f t="shared" si="3"/>
        <v>1.01 (0.97, 1.05)</v>
      </c>
      <c r="D54" s="89">
        <v>1.00945671075568</v>
      </c>
      <c r="E54" s="9">
        <v>0.96554669605002197</v>
      </c>
      <c r="F54" s="9">
        <v>1.0481655323589201</v>
      </c>
      <c r="G54" s="50" t="str">
        <f t="shared" si="4"/>
        <v>0.98 (0.81, 1.18)</v>
      </c>
      <c r="H54" s="89">
        <v>0.98358877105336595</v>
      </c>
      <c r="I54" s="9">
        <v>0.81023569910789905</v>
      </c>
      <c r="J54" s="9">
        <v>1.1846977386908699</v>
      </c>
      <c r="K54" s="50" t="str">
        <f t="shared" si="5"/>
        <v>0.70 (0.58, 0.78)</v>
      </c>
      <c r="L54" s="89">
        <v>0.69512195121951303</v>
      </c>
      <c r="M54" s="9">
        <v>0.58064516129032295</v>
      </c>
      <c r="N54" s="27">
        <v>0.78260869565217805</v>
      </c>
      <c r="P54" s="6"/>
    </row>
    <row r="55" spans="1:16" ht="78.599999999999994" thickBot="1" x14ac:dyDescent="0.35">
      <c r="A55" t="s">
        <v>1</v>
      </c>
      <c r="B55" s="156" t="s">
        <v>36</v>
      </c>
      <c r="C55" s="48" t="s">
        <v>39</v>
      </c>
      <c r="D55" s="48" t="s">
        <v>70</v>
      </c>
      <c r="E55" s="48" t="s">
        <v>71</v>
      </c>
      <c r="F55" s="48" t="s">
        <v>72</v>
      </c>
      <c r="G55" s="1" t="s">
        <v>34</v>
      </c>
      <c r="H55" s="1" t="s">
        <v>61</v>
      </c>
      <c r="I55" s="1" t="s">
        <v>59</v>
      </c>
      <c r="J55" s="1" t="s">
        <v>60</v>
      </c>
      <c r="K55" s="1" t="s">
        <v>35</v>
      </c>
      <c r="L55" s="1" t="s">
        <v>61</v>
      </c>
      <c r="M55" s="1" t="s">
        <v>59</v>
      </c>
      <c r="N55" s="157" t="s">
        <v>60</v>
      </c>
    </row>
    <row r="56" spans="1:16" x14ac:dyDescent="0.3">
      <c r="A56" s="3" t="s">
        <v>105</v>
      </c>
      <c r="B56" s="6" t="s">
        <v>4</v>
      </c>
      <c r="C56" s="164" t="str">
        <f>TEXT(D56,"0.00")&amp;" ("&amp;TEXT(E56,"0.00")&amp;", "&amp;TEXT(F56,"0.00")&amp;")"</f>
        <v>815.01 (706.45, 903.36)</v>
      </c>
      <c r="D56" s="151">
        <v>815.01396111775898</v>
      </c>
      <c r="E56" s="151">
        <v>706.44669137875098</v>
      </c>
      <c r="F56" s="151">
        <v>903.36449398582295</v>
      </c>
      <c r="G56" s="164" t="str">
        <f>TEXT(H56,"0.00")&amp;" ("&amp;TEXT(I56,"0.00")&amp;", "&amp;TEXT(J56,"0.00")&amp;")"</f>
        <v>562.93 (480.31, 644.74)</v>
      </c>
      <c r="H56" s="151">
        <v>562.92718446601896</v>
      </c>
      <c r="I56" s="151">
        <v>480.30810546875</v>
      </c>
      <c r="J56" s="151">
        <v>644.73566686783295</v>
      </c>
      <c r="K56" s="164" t="str">
        <f>TEXT(L56,"0.00")&amp;" ("&amp;TEXT(M56,"0.00")&amp;", "&amp;TEXT(N56,"0.00")&amp;")"</f>
        <v>856.07 (736.16, 1000.26)</v>
      </c>
      <c r="L56" s="151">
        <v>856.06970680918005</v>
      </c>
      <c r="M56" s="151">
        <v>736.16360892745104</v>
      </c>
      <c r="N56" s="152">
        <v>1000.25759060981</v>
      </c>
    </row>
    <row r="57" spans="1:16" x14ac:dyDescent="0.3">
      <c r="A57" s="5"/>
      <c r="B57" s="6" t="s">
        <v>5</v>
      </c>
      <c r="C57" s="165" t="str">
        <f t="shared" ref="C57:C81" si="9">TEXT(D57,"0.00")&amp;" ("&amp;TEXT(E57,"0.00")&amp;", "&amp;TEXT(F57,"0.00")&amp;")"</f>
        <v>1.02 (1.00, 1.03)</v>
      </c>
      <c r="D57" s="153">
        <v>1.01524676616416</v>
      </c>
      <c r="E57" s="153">
        <v>1.0035692170233399</v>
      </c>
      <c r="F57" s="153">
        <v>1.02804158776497</v>
      </c>
      <c r="G57" s="165" t="str">
        <f t="shared" ref="G57:G81" si="10">TEXT(H57,"0.00")&amp;" ("&amp;TEXT(I57,"0.00")&amp;", "&amp;TEXT(J57,"0.00")&amp;")"</f>
        <v>1.01 (1.00, 1.02)</v>
      </c>
      <c r="H57" s="153">
        <v>1.01359223300971</v>
      </c>
      <c r="I57" s="153">
        <v>1.0048280024139999</v>
      </c>
      <c r="J57" s="153">
        <v>1.02490234375</v>
      </c>
      <c r="K57" s="165" t="str">
        <f t="shared" ref="K57:K81" si="11">TEXT(L57,"0.00")&amp;" ("&amp;TEXT(M57,"0.00")&amp;", "&amp;TEXT(N57,"0.00")&amp;")"</f>
        <v>1.00 (0.98, 1.01)</v>
      </c>
      <c r="L57" s="153">
        <v>0.99599183069251196</v>
      </c>
      <c r="M57" s="153">
        <v>0.98342283871727998</v>
      </c>
      <c r="N57" s="154">
        <v>1.0128123427798399</v>
      </c>
    </row>
    <row r="58" spans="1:16" x14ac:dyDescent="0.3">
      <c r="A58" s="5" t="s">
        <v>109</v>
      </c>
      <c r="B58" s="6" t="s">
        <v>4</v>
      </c>
      <c r="C58" s="165" t="str">
        <f>TEXT(D58,"0.00")&amp;" ("&amp;TEXT(E58,"0.00")&amp;", "&amp;TEXT(F58,"0.00")&amp;")"</f>
        <v>-91.58 (-313.54, 5.61)</v>
      </c>
      <c r="D58" s="153">
        <v>-91.584085640509599</v>
      </c>
      <c r="E58" s="153">
        <v>-313.54198268607001</v>
      </c>
      <c r="F58" s="153">
        <v>5.6076611700921202</v>
      </c>
      <c r="G58" s="165" t="str">
        <f>TEXT(H58,"0.00")&amp;" ("&amp;TEXT(I58,"0.00")&amp;", "&amp;TEXT(J58,"0.00")&amp;")"</f>
        <v>-13.82 (-92.82, 89.20)</v>
      </c>
      <c r="H58" s="153">
        <v>-13.817660926855799</v>
      </c>
      <c r="I58" s="153">
        <v>-92.818081327430306</v>
      </c>
      <c r="J58" s="153">
        <v>89.201797144655302</v>
      </c>
      <c r="K58" s="165" t="str">
        <f>TEXT(L58,"0.00")&amp;" ("&amp;TEXT(M58,"0.00")&amp;", "&amp;TEXT(N58,"0.00")&amp;")"</f>
        <v>-43.79 (-168.81, 47.98)</v>
      </c>
      <c r="L58" s="153">
        <v>-43.793646029729402</v>
      </c>
      <c r="M58" s="153">
        <v>-168.81077469871499</v>
      </c>
      <c r="N58" s="154">
        <v>47.983203964557298</v>
      </c>
    </row>
    <row r="59" spans="1:16" x14ac:dyDescent="0.3">
      <c r="A59" s="5"/>
      <c r="B59" s="6" t="s">
        <v>5</v>
      </c>
      <c r="C59" s="165" t="str">
        <f t="shared" ref="C59" si="12">TEXT(D59,"0.00")&amp;" ("&amp;TEXT(E59,"0.00")&amp;", "&amp;TEXT(F59,"0.00")&amp;")"</f>
        <v>1.14 (1.11, 1.21)</v>
      </c>
      <c r="D59" s="153">
        <v>1.1413215724751999</v>
      </c>
      <c r="E59" s="153">
        <v>1.1121376831937599</v>
      </c>
      <c r="F59" s="153">
        <v>1.20522312273711</v>
      </c>
      <c r="G59" s="165" t="str">
        <f t="shared" ref="G59" si="13">TEXT(H59,"0.00")&amp;" ("&amp;TEXT(I59,"0.00")&amp;", "&amp;TEXT(J59,"0.00")&amp;")"</f>
        <v>1.11 (1.08, 1.13)</v>
      </c>
      <c r="H59" s="153">
        <v>1.10922419237541</v>
      </c>
      <c r="I59" s="153">
        <v>1.0791549391683</v>
      </c>
      <c r="J59" s="153">
        <v>1.1342661968029299</v>
      </c>
      <c r="K59" s="165" t="str">
        <f t="shared" ref="K59" si="14">TEXT(L59,"0.00")&amp;" ("&amp;TEXT(M59,"0.00")&amp;", "&amp;TEXT(N59,"0.00")&amp;")"</f>
        <v>1.14 (1.11, 1.18)</v>
      </c>
      <c r="L59" s="153">
        <v>1.1435216982112</v>
      </c>
      <c r="M59" s="153">
        <v>1.11377954740403</v>
      </c>
      <c r="N59" s="154">
        <v>1.18166765707859</v>
      </c>
    </row>
    <row r="60" spans="1:16" x14ac:dyDescent="0.3">
      <c r="A60" s="5" t="s">
        <v>108</v>
      </c>
      <c r="B60" s="6" t="s">
        <v>4</v>
      </c>
      <c r="C60" s="185" t="str">
        <f>TEXT(D60,"0.00")&amp;" ("&amp;TEXT(E60,"0.00")&amp;", "&amp;TEXT(F60,"0.00")&amp;")"</f>
        <v>-52.69 (-119.44, -0.04)</v>
      </c>
      <c r="D60" s="51">
        <v>-52.691327022218502</v>
      </c>
      <c r="E60" s="6">
        <v>-119.440806392097</v>
      </c>
      <c r="F60" s="6">
        <v>-4.3781505083131798E-2</v>
      </c>
      <c r="G60" s="49" t="str">
        <f>TEXT(H60,"0.00")&amp;" ("&amp;TEXT(I60,"0.00")&amp;", "&amp;TEXT(J60,"0.00")&amp;")"</f>
        <v>-37.57 (-84.10, 0.20)</v>
      </c>
      <c r="H60" s="51">
        <v>-37.571213158317697</v>
      </c>
      <c r="I60" s="6">
        <v>-84.097621786997706</v>
      </c>
      <c r="J60" s="6">
        <v>0.19589097238542799</v>
      </c>
      <c r="K60" s="49" t="str">
        <f>TEXT(L60,"0.00")&amp;" ("&amp;TEXT(M60,"0.00")&amp;", "&amp;TEXT(N60,"0.00")&amp;")"</f>
        <v>-73.43 (-151.49, -10.50)</v>
      </c>
      <c r="L60" s="51">
        <v>-73.431347633249104</v>
      </c>
      <c r="M60" s="6">
        <v>-151.49048659441499</v>
      </c>
      <c r="N60" s="26">
        <v>-10.499999999999799</v>
      </c>
      <c r="P60" s="6"/>
    </row>
    <row r="61" spans="1:16" x14ac:dyDescent="0.3">
      <c r="A61" s="5"/>
      <c r="B61" s="6" t="s">
        <v>5</v>
      </c>
      <c r="C61" s="185" t="str">
        <f t="shared" si="9"/>
        <v>1.02 (0.97, 1.08)</v>
      </c>
      <c r="D61" s="51">
        <v>1.0210030674714901</v>
      </c>
      <c r="E61" s="6">
        <v>0.97013874389561106</v>
      </c>
      <c r="F61" s="6">
        <v>1.08237084305925</v>
      </c>
      <c r="G61" s="49" t="str">
        <f t="shared" si="10"/>
        <v>1.06 (1.02, 1.10)</v>
      </c>
      <c r="H61" s="51">
        <v>1.0551224375336501</v>
      </c>
      <c r="I61" s="51">
        <v>1.02071772385695</v>
      </c>
      <c r="J61" s="51">
        <v>1.0974186100116801</v>
      </c>
      <c r="K61" s="49" t="str">
        <f t="shared" si="11"/>
        <v>1.06 (1.00, 1.13)</v>
      </c>
      <c r="L61" s="51">
        <v>1.05940656847314</v>
      </c>
      <c r="M61" s="6">
        <v>1</v>
      </c>
      <c r="N61" s="26">
        <v>1.1322911282927</v>
      </c>
      <c r="P61" s="6"/>
    </row>
    <row r="62" spans="1:16" x14ac:dyDescent="0.3">
      <c r="A62" s="5" t="s">
        <v>11</v>
      </c>
      <c r="B62" s="6" t="s">
        <v>4</v>
      </c>
      <c r="C62" s="185" t="str">
        <f t="shared" si="9"/>
        <v>-169.15 (-535.70, 98.96)</v>
      </c>
      <c r="D62" s="51">
        <v>-169.15202193861299</v>
      </c>
      <c r="E62" s="6">
        <v>-535.70361585273804</v>
      </c>
      <c r="F62" s="6">
        <v>98.955330426300904</v>
      </c>
      <c r="G62" s="49" t="str">
        <f t="shared" si="10"/>
        <v>-91.94 (-208.05, -4.48)</v>
      </c>
      <c r="H62" s="51">
        <v>-91.939181833017997</v>
      </c>
      <c r="I62" s="6">
        <v>-208.05230211551699</v>
      </c>
      <c r="J62" s="6">
        <v>-4.4787234042553301</v>
      </c>
      <c r="K62" s="49" t="str">
        <f t="shared" si="11"/>
        <v>-312.55 (-722.29, -50.42)</v>
      </c>
      <c r="L62" s="51">
        <v>-312.54668674698797</v>
      </c>
      <c r="M62" s="51">
        <v>-722.28925619834695</v>
      </c>
      <c r="N62" s="26">
        <v>-50.416666666666899</v>
      </c>
      <c r="P62" s="6"/>
    </row>
    <row r="63" spans="1:16" x14ac:dyDescent="0.3">
      <c r="A63" s="5"/>
      <c r="B63" s="6" t="s">
        <v>5</v>
      </c>
      <c r="C63" s="185" t="str">
        <f t="shared" si="9"/>
        <v>0.94 (0.74, 1.20)</v>
      </c>
      <c r="D63" s="51">
        <v>0.94375077861683598</v>
      </c>
      <c r="E63" s="6">
        <v>0.74097032099666205</v>
      </c>
      <c r="F63" s="6">
        <v>1.20143445277142</v>
      </c>
      <c r="G63" s="49" t="str">
        <f t="shared" si="10"/>
        <v>0.89 (0.83, 0.97)</v>
      </c>
      <c r="H63" s="51">
        <v>0.893341299702749</v>
      </c>
      <c r="I63" s="6">
        <v>0.82978723404255295</v>
      </c>
      <c r="J63" s="6">
        <v>0.97312687629387595</v>
      </c>
      <c r="K63" s="49" t="str">
        <f t="shared" si="11"/>
        <v>1.03 (0.83, 1.32)</v>
      </c>
      <c r="L63" s="51">
        <v>1.0331325301204799</v>
      </c>
      <c r="M63" s="6">
        <v>0.83333333333333404</v>
      </c>
      <c r="N63" s="26">
        <v>1.32231404958678</v>
      </c>
      <c r="P63" s="6"/>
    </row>
    <row r="64" spans="1:16" x14ac:dyDescent="0.3">
      <c r="A64" s="5" t="s">
        <v>13</v>
      </c>
      <c r="B64" s="6" t="s">
        <v>4</v>
      </c>
      <c r="C64" s="186" t="str">
        <f t="shared" si="9"/>
        <v>-9.08 (-12.27, -6.71)</v>
      </c>
      <c r="D64" s="51">
        <v>-9.0827782008828795</v>
      </c>
      <c r="E64" s="6">
        <v>-12.268972309200199</v>
      </c>
      <c r="F64" s="6">
        <v>-6.71155251187795</v>
      </c>
      <c r="G64" s="49" t="str">
        <f>"*"&amp;TEXT(H64,"0.00")&amp;" ("&amp;TEXT(I64,"0.00")&amp;", "&amp;TEXT(J64,"0.00")&amp;")"</f>
        <v>*-8.45 (0.00, 0.00)</v>
      </c>
      <c r="H64" s="51">
        <v>-8.4468882553357094</v>
      </c>
      <c r="I64" s="46"/>
      <c r="J64" s="46"/>
      <c r="K64" s="49" t="str">
        <f>"*"&amp;TEXT(L64,"0.00")&amp;" ("&amp;TEXT(M64,"0.00")&amp;", "&amp;TEXT(N64,"0.00")&amp;")"</f>
        <v>*-7.73 (0.00, 0.00)</v>
      </c>
      <c r="L64" s="51">
        <v>-7.7317173063701103</v>
      </c>
      <c r="M64" s="46"/>
      <c r="N64" s="47"/>
      <c r="P64" s="6"/>
    </row>
    <row r="65" spans="1:16" x14ac:dyDescent="0.3">
      <c r="A65" s="5"/>
      <c r="B65" s="6" t="s">
        <v>5</v>
      </c>
      <c r="C65" s="186" t="str">
        <f t="shared" si="9"/>
        <v>1.66 (1.44, 1.95)</v>
      </c>
      <c r="D65" s="51">
        <v>1.6607675083001201</v>
      </c>
      <c r="E65" s="6">
        <v>1.4371649714846499</v>
      </c>
      <c r="F65" s="6">
        <v>1.94501129321536</v>
      </c>
      <c r="G65" s="49" t="str">
        <f>"*"&amp;TEXT(H65,"0.00")&amp;" ("&amp;TEXT(I65,"0.00")&amp;", "&amp;TEXT(J65,"0.00")&amp;")"</f>
        <v>*1.34 (1.14, 1.57)</v>
      </c>
      <c r="H65" s="51">
        <v>1.3408466598347599</v>
      </c>
      <c r="I65" s="6">
        <v>1.1429562935997699</v>
      </c>
      <c r="J65" s="6">
        <v>1.57299957597468</v>
      </c>
      <c r="K65" s="49" t="str">
        <f>"*"&amp;TEXT(L65,"0.00")&amp;" ("&amp;TEXT(M65,"0.00")&amp;", "&amp;TEXT(N65,"0.00")&amp;")"</f>
        <v>*1.67 (1.44, 1.93)</v>
      </c>
      <c r="L65" s="51">
        <v>1.66993144289373</v>
      </c>
      <c r="M65" s="6">
        <v>1.4436662031279299</v>
      </c>
      <c r="N65" s="26">
        <v>1.9316591452532701</v>
      </c>
      <c r="P65" s="6"/>
    </row>
    <row r="66" spans="1:16" x14ac:dyDescent="0.3">
      <c r="A66" s="5" t="s">
        <v>14</v>
      </c>
      <c r="B66" s="6" t="s">
        <v>4</v>
      </c>
      <c r="C66" s="185" t="str">
        <f t="shared" si="9"/>
        <v>-191.32 (-455.55, 99.15)</v>
      </c>
      <c r="D66" s="51">
        <v>-191.31709132822499</v>
      </c>
      <c r="E66" s="6">
        <v>-455.54870019794902</v>
      </c>
      <c r="F66" s="6">
        <v>99.145345298288305</v>
      </c>
      <c r="G66" s="49" t="str">
        <f t="shared" si="10"/>
        <v>-201.45 (-320.21, -79.52)</v>
      </c>
      <c r="H66" s="51">
        <v>-201.45252275982401</v>
      </c>
      <c r="I66" s="6">
        <v>-320.21119384731901</v>
      </c>
      <c r="J66" s="6">
        <v>-79.518279378115594</v>
      </c>
      <c r="K66" s="49" t="str">
        <f t="shared" si="11"/>
        <v>-375.68 (-606.29, -97.71)</v>
      </c>
      <c r="L66" s="51">
        <v>-375.68259178977701</v>
      </c>
      <c r="M66" s="51">
        <v>-606.286350255966</v>
      </c>
      <c r="N66" s="26">
        <v>-97.712576970099903</v>
      </c>
      <c r="P66" s="6"/>
    </row>
    <row r="67" spans="1:16" x14ac:dyDescent="0.3">
      <c r="A67" s="5"/>
      <c r="B67" s="6" t="s">
        <v>5</v>
      </c>
      <c r="C67" s="187" t="str">
        <f t="shared" si="9"/>
        <v>0.96 (0.84, 1.07)</v>
      </c>
      <c r="D67" s="51">
        <v>0.96461574789201099</v>
      </c>
      <c r="E67" s="6">
        <v>0.83741538699712403</v>
      </c>
      <c r="F67" s="6">
        <v>1.06785527097417</v>
      </c>
      <c r="G67" s="49" t="str">
        <f t="shared" si="10"/>
        <v>0.98 (0.94, 1.03)</v>
      </c>
      <c r="H67" s="51">
        <v>0.98401282786589805</v>
      </c>
      <c r="I67" s="6">
        <v>0.93524711003935501</v>
      </c>
      <c r="J67" s="6">
        <v>1.03340649685204</v>
      </c>
      <c r="K67" s="49" t="str">
        <f t="shared" si="11"/>
        <v>1.04 (0.92, 1.13)</v>
      </c>
      <c r="L67" s="51">
        <v>1.04417580503561</v>
      </c>
      <c r="M67" s="51">
        <v>0.91784475326108805</v>
      </c>
      <c r="N67" s="26">
        <v>1.1342338316211</v>
      </c>
      <c r="P67" s="6"/>
    </row>
    <row r="68" spans="1:16" x14ac:dyDescent="0.3">
      <c r="A68" s="5" t="s">
        <v>15</v>
      </c>
      <c r="B68" s="6" t="s">
        <v>4</v>
      </c>
      <c r="C68" s="185" t="str">
        <f t="shared" si="9"/>
        <v>-6.60 (-14.87, -2.45)</v>
      </c>
      <c r="D68" s="51">
        <v>-6.5965376294309497</v>
      </c>
      <c r="E68" s="6">
        <v>-14.8674065285491</v>
      </c>
      <c r="F68" s="6">
        <v>-2.4509535376702098</v>
      </c>
      <c r="G68" s="49" t="str">
        <f>"*"&amp;TEXT(H68,"0.00")&amp;" ("&amp;TEXT(I68,"0.00")&amp;", "&amp;TEXT(J68,"0.00")&amp;")"</f>
        <v>*-6.50 (0.00, 0.00)</v>
      </c>
      <c r="H68" s="51">
        <v>-6.4983635989950903</v>
      </c>
      <c r="I68" s="46"/>
      <c r="J68" s="46"/>
      <c r="K68" s="189" t="str">
        <f>"*"&amp;TEXT(L68,"0.00")&amp;" ("&amp;TEXT(M68,"0.00")&amp;", "&amp;TEXT(N68,"0.00")&amp;")"</f>
        <v>*-4.37 (0.00, 0.00)</v>
      </c>
      <c r="L68" s="51">
        <v>-4.3702658307106503</v>
      </c>
      <c r="M68" s="46"/>
      <c r="N68" s="47"/>
      <c r="P68" s="6"/>
    </row>
    <row r="69" spans="1:16" x14ac:dyDescent="0.3">
      <c r="A69" s="5"/>
      <c r="B69" s="6" t="s">
        <v>5</v>
      </c>
      <c r="C69" s="185" t="str">
        <f t="shared" si="9"/>
        <v>1.40 (1.08, 2.02)</v>
      </c>
      <c r="D69" s="51">
        <v>1.3972212512644699</v>
      </c>
      <c r="E69" s="6">
        <v>1.0779026343503</v>
      </c>
      <c r="F69" s="6">
        <v>2.0203477029028201</v>
      </c>
      <c r="G69" s="49" t="str">
        <f>"*"&amp;TEXT(H69,"0.00")&amp;" ("&amp;TEXT(I69,"0.00")&amp;", "&amp;TEXT(J69,"0.00")&amp;")"</f>
        <v>*1.45 (1.18, 1.78)</v>
      </c>
      <c r="H69" s="51">
        <v>1.44550338926188</v>
      </c>
      <c r="I69" s="6">
        <v>1.17562693883757</v>
      </c>
      <c r="J69" s="6">
        <v>1.7773325698317299</v>
      </c>
      <c r="K69" s="189" t="str">
        <f>"*"&amp;TEXT(L69,"0.00")&amp;" ("&amp;TEXT(M69,"0.00")&amp;", "&amp;TEXT(N69,"0.00")&amp;")"</f>
        <v>*1.28 (0.95, 1.72)</v>
      </c>
      <c r="L69" s="51">
        <v>1.28002040491596</v>
      </c>
      <c r="M69" s="6">
        <v>0.952579341011077</v>
      </c>
      <c r="N69" s="26">
        <v>1.72001655553661</v>
      </c>
      <c r="P69" s="6"/>
    </row>
    <row r="70" spans="1:16" x14ac:dyDescent="0.3">
      <c r="A70" s="5" t="s">
        <v>16</v>
      </c>
      <c r="B70" s="6" t="s">
        <v>4</v>
      </c>
      <c r="C70" s="185" t="str">
        <f t="shared" si="9"/>
        <v>-31.49 (-46.52, -21.05)</v>
      </c>
      <c r="D70" s="51">
        <v>-31.494734464015298</v>
      </c>
      <c r="E70" s="6">
        <v>-46.518693720642297</v>
      </c>
      <c r="F70" s="6">
        <v>-21.047645069611502</v>
      </c>
      <c r="G70" s="49" t="str">
        <f t="shared" si="10"/>
        <v>-43.44 (-48.61, -35.82)</v>
      </c>
      <c r="H70" s="51">
        <v>-43.438389535278198</v>
      </c>
      <c r="I70" s="6">
        <v>-48.611185708771302</v>
      </c>
      <c r="J70" s="6">
        <v>-35.816522902589199</v>
      </c>
      <c r="K70" s="49" t="str">
        <f t="shared" si="11"/>
        <v>-35.39 (-51.95, -23.74)</v>
      </c>
      <c r="L70" s="51">
        <v>-35.390322580645098</v>
      </c>
      <c r="M70" s="51">
        <v>-51.949999999999903</v>
      </c>
      <c r="N70" s="26">
        <v>-23.74</v>
      </c>
      <c r="P70" s="6"/>
    </row>
    <row r="71" spans="1:16" x14ac:dyDescent="0.3">
      <c r="A71" s="5"/>
      <c r="B71" s="6" t="s">
        <v>5</v>
      </c>
      <c r="C71" s="185" t="str">
        <f t="shared" si="9"/>
        <v>1.76 (1.39, 2.30)</v>
      </c>
      <c r="D71" s="51">
        <v>1.7643427008855099</v>
      </c>
      <c r="E71" s="6">
        <v>1.3934654017135499</v>
      </c>
      <c r="F71" s="6">
        <v>2.2975379203159201</v>
      </c>
      <c r="G71" s="49" t="str">
        <f t="shared" si="10"/>
        <v>2.15 (1.87, 2.34)</v>
      </c>
      <c r="H71" s="51">
        <v>2.1526801336589099</v>
      </c>
      <c r="I71" s="6">
        <v>1.8660382393491299</v>
      </c>
      <c r="J71" s="6">
        <v>2.3385318600277398</v>
      </c>
      <c r="K71" s="49" t="str">
        <f t="shared" si="11"/>
        <v>1.81 (1.40, 2.40)</v>
      </c>
      <c r="L71" s="51">
        <v>1.80645161290322</v>
      </c>
      <c r="M71" s="6">
        <v>1.4</v>
      </c>
      <c r="N71" s="26">
        <v>2.4</v>
      </c>
      <c r="P71" s="6"/>
    </row>
    <row r="72" spans="1:16" x14ac:dyDescent="0.3">
      <c r="A72" s="5" t="s">
        <v>18</v>
      </c>
      <c r="B72" s="6" t="s">
        <v>4</v>
      </c>
      <c r="C72" s="185" t="str">
        <f t="shared" si="9"/>
        <v>-4.60 (-5.98, -3.37)</v>
      </c>
      <c r="D72" s="51">
        <v>-4.6026803558250897</v>
      </c>
      <c r="E72" s="6">
        <v>-5.9759679303797801</v>
      </c>
      <c r="F72" s="6">
        <v>-3.36905972595827</v>
      </c>
      <c r="G72" s="49" t="str">
        <f t="shared" si="10"/>
        <v>-5.14 (-6.30, -4.20)</v>
      </c>
      <c r="H72" s="51">
        <v>-5.1446070065625804</v>
      </c>
      <c r="I72" s="6">
        <v>-6.3000000000000096</v>
      </c>
      <c r="J72" s="6">
        <v>-4.1954784031983996</v>
      </c>
      <c r="K72" s="49" t="str">
        <f t="shared" si="11"/>
        <v>-4.40 (-5.90, -3.37)</v>
      </c>
      <c r="L72" s="51">
        <v>-4.4000000000000004</v>
      </c>
      <c r="M72" s="6">
        <v>-5.90311114275565</v>
      </c>
      <c r="N72" s="26">
        <v>-3.37222222222222</v>
      </c>
      <c r="P72" s="6"/>
    </row>
    <row r="73" spans="1:16" x14ac:dyDescent="0.3">
      <c r="A73" s="5"/>
      <c r="B73" s="6" t="s">
        <v>5</v>
      </c>
      <c r="C73" s="185" t="str">
        <f t="shared" si="9"/>
        <v>1.67 (1.48, 1.92)</v>
      </c>
      <c r="D73" s="51">
        <v>1.67328154836375</v>
      </c>
      <c r="E73" s="6">
        <v>1.48321720970284</v>
      </c>
      <c r="F73" s="6">
        <v>1.9237549670835199</v>
      </c>
      <c r="G73" s="49" t="str">
        <f t="shared" si="10"/>
        <v>1.47 (1.32, 1.67)</v>
      </c>
      <c r="H73" s="51">
        <v>1.4749366139617099</v>
      </c>
      <c r="I73" s="6">
        <v>1.32286447105859</v>
      </c>
      <c r="J73" s="6">
        <v>1.6666666666666701</v>
      </c>
      <c r="K73" s="49" t="str">
        <f t="shared" si="11"/>
        <v>1.40 (1.22, 1.66)</v>
      </c>
      <c r="L73" s="51">
        <v>1.4</v>
      </c>
      <c r="M73" s="6">
        <v>1.2222222222222201</v>
      </c>
      <c r="N73" s="26">
        <v>1.65939707639623</v>
      </c>
      <c r="P73" s="6"/>
    </row>
    <row r="74" spans="1:16" x14ac:dyDescent="0.3">
      <c r="A74" s="5" t="s">
        <v>19</v>
      </c>
      <c r="B74" s="6" t="s">
        <v>4</v>
      </c>
      <c r="C74" s="185" t="str">
        <f t="shared" si="9"/>
        <v>-556.16 (-771.89, -375.06)</v>
      </c>
      <c r="D74" s="51">
        <v>-556.15818717222896</v>
      </c>
      <c r="E74" s="6">
        <v>-771.89489040434705</v>
      </c>
      <c r="F74" s="6">
        <v>-375.05878950084798</v>
      </c>
      <c r="G74" s="49" t="str">
        <f t="shared" si="10"/>
        <v>-802.14 (-1008.48, -622.60)</v>
      </c>
      <c r="H74" s="51">
        <v>-802.14022988505894</v>
      </c>
      <c r="I74" s="6">
        <v>-1008.48317422435</v>
      </c>
      <c r="J74" s="6">
        <v>-622.59858356940595</v>
      </c>
      <c r="K74" s="49" t="str">
        <f t="shared" si="11"/>
        <v>-636.78 (-928.41, -452.29)</v>
      </c>
      <c r="L74" s="51">
        <v>-636.78247788516899</v>
      </c>
      <c r="M74" s="6">
        <v>-928.40657564190099</v>
      </c>
      <c r="N74" s="26">
        <v>-452.285568441078</v>
      </c>
      <c r="P74" s="6"/>
    </row>
    <row r="75" spans="1:16" x14ac:dyDescent="0.3">
      <c r="A75" s="5"/>
      <c r="B75" s="6" t="s">
        <v>5</v>
      </c>
      <c r="C75" s="186" t="str">
        <f t="shared" si="9"/>
        <v>1.92 (1.48, 2.44)</v>
      </c>
      <c r="D75" s="51">
        <v>1.91748359179296</v>
      </c>
      <c r="E75" s="6">
        <v>1.4767070222907299</v>
      </c>
      <c r="F75" s="6">
        <v>2.4359649725066199</v>
      </c>
      <c r="G75" s="49" t="str">
        <f t="shared" si="10"/>
        <v>2.64 (2.20, 3.14)</v>
      </c>
      <c r="H75" s="51">
        <v>2.6436781609195399</v>
      </c>
      <c r="I75" s="6">
        <v>2.2011331444759201</v>
      </c>
      <c r="J75" s="6">
        <v>3.1431980906921302</v>
      </c>
      <c r="K75" s="49" t="str">
        <f t="shared" si="11"/>
        <v>2.05 (1.60, 2.75)</v>
      </c>
      <c r="L75" s="51">
        <v>2.0538447684670902</v>
      </c>
      <c r="M75" s="6">
        <v>1.6035512287106699</v>
      </c>
      <c r="N75" s="26">
        <v>2.7532981037047</v>
      </c>
      <c r="P75" s="6"/>
    </row>
    <row r="76" spans="1:16" x14ac:dyDescent="0.3">
      <c r="A76" s="5" t="s">
        <v>20</v>
      </c>
      <c r="B76" s="6" t="s">
        <v>4</v>
      </c>
      <c r="C76" s="186" t="str">
        <f t="shared" si="9"/>
        <v>-58.72 (-91.19, -34.68)</v>
      </c>
      <c r="D76" s="51">
        <v>-58.715709949263498</v>
      </c>
      <c r="E76" s="6">
        <v>-91.186183617404794</v>
      </c>
      <c r="F76" s="6">
        <v>-34.684562990388102</v>
      </c>
      <c r="G76" s="49" t="str">
        <f t="shared" si="10"/>
        <v>-90.97 (-113.28, -62.69)</v>
      </c>
      <c r="H76" s="51">
        <v>-90.9720632159422</v>
      </c>
      <c r="I76" s="6">
        <v>-113.275860963637</v>
      </c>
      <c r="J76" s="6">
        <v>-62.690828044153903</v>
      </c>
      <c r="K76" s="49" t="str">
        <f t="shared" si="11"/>
        <v>-46.03 (-79.56, -25.85)</v>
      </c>
      <c r="L76" s="51">
        <v>-46.030951386933701</v>
      </c>
      <c r="M76" s="6">
        <v>-79.564981286654898</v>
      </c>
      <c r="N76" s="26">
        <v>-25.846642910541799</v>
      </c>
      <c r="P76" s="6"/>
    </row>
    <row r="77" spans="1:16" x14ac:dyDescent="0.3">
      <c r="A77" s="5"/>
      <c r="B77" s="6" t="s">
        <v>5</v>
      </c>
      <c r="C77" s="186" t="str">
        <f t="shared" si="9"/>
        <v>1.38 (1.28, 1.51)</v>
      </c>
      <c r="D77" s="51">
        <v>1.37639989040397</v>
      </c>
      <c r="E77" s="6">
        <v>1.27731772764419</v>
      </c>
      <c r="F77" s="6">
        <v>1.50532214340597</v>
      </c>
      <c r="G77" s="49" t="str">
        <f t="shared" si="10"/>
        <v>1.48 (1.37, 1.58)</v>
      </c>
      <c r="H77" s="51">
        <v>1.4841511282181401</v>
      </c>
      <c r="I77" s="6">
        <v>1.36853018356992</v>
      </c>
      <c r="J77" s="6">
        <v>1.57985397984387</v>
      </c>
      <c r="K77" s="49" t="str">
        <f t="shared" si="11"/>
        <v>1.22 (1.14, 1.35)</v>
      </c>
      <c r="L77" s="51">
        <v>1.2211347560335699</v>
      </c>
      <c r="M77" s="6">
        <v>1.13662725868459</v>
      </c>
      <c r="N77" s="26">
        <v>1.35466530082116</v>
      </c>
      <c r="P77" s="6"/>
    </row>
    <row r="78" spans="1:16" x14ac:dyDescent="0.3">
      <c r="A78" s="5" t="s">
        <v>22</v>
      </c>
      <c r="B78" s="6" t="s">
        <v>4</v>
      </c>
      <c r="C78" s="186" t="str">
        <f t="shared" si="9"/>
        <v>-0.20 (-0.49, 0.00)</v>
      </c>
      <c r="D78" s="51">
        <v>-0.20415792345110101</v>
      </c>
      <c r="E78" s="6">
        <v>-0.487764616865625</v>
      </c>
      <c r="F78" s="6">
        <v>-4.0337254183075999E-4</v>
      </c>
      <c r="G78" s="49" t="str">
        <f t="shared" si="10"/>
        <v>-0.42 (-0.53, -0.25)</v>
      </c>
      <c r="H78" s="51">
        <v>-0.41671212121211898</v>
      </c>
      <c r="I78" s="6">
        <v>-0.52781707317073501</v>
      </c>
      <c r="J78" s="6">
        <v>-0.25344594594594899</v>
      </c>
      <c r="K78" s="49" t="str">
        <f t="shared" si="11"/>
        <v>-0.18 (-0.51, 0.04)</v>
      </c>
      <c r="L78" s="51">
        <v>-0.177666666666667</v>
      </c>
      <c r="M78" s="6">
        <v>-0.50802941176470595</v>
      </c>
      <c r="N78" s="26">
        <v>3.6799999999999597E-2</v>
      </c>
      <c r="P78" s="6"/>
    </row>
    <row r="79" spans="1:16" x14ac:dyDescent="0.3">
      <c r="A79" s="5"/>
      <c r="B79" s="6" t="s">
        <v>5</v>
      </c>
      <c r="C79" s="186" t="str">
        <f t="shared" si="9"/>
        <v>1.64 (1.29, 2.14)</v>
      </c>
      <c r="D79" s="51">
        <v>1.6442697145391101</v>
      </c>
      <c r="E79" s="6">
        <v>1.2902347591708001</v>
      </c>
      <c r="F79" s="6">
        <v>2.1362311710369202</v>
      </c>
      <c r="G79" s="49" t="str">
        <f t="shared" si="10"/>
        <v>2.03 (1.76, 2.22)</v>
      </c>
      <c r="H79" s="51">
        <v>2.0303030303030298</v>
      </c>
      <c r="I79" s="6">
        <v>1.7567567567567599</v>
      </c>
      <c r="J79" s="6">
        <v>2.2195121951219599</v>
      </c>
      <c r="K79" s="49" t="str">
        <f t="shared" si="11"/>
        <v>1.67 (1.29, 2.24)</v>
      </c>
      <c r="L79" s="51">
        <v>1.6666666666666701</v>
      </c>
      <c r="M79" s="6">
        <v>1.2909090909090899</v>
      </c>
      <c r="N79" s="26">
        <v>2.2352941176470602</v>
      </c>
      <c r="P79" s="6"/>
    </row>
    <row r="80" spans="1:16" x14ac:dyDescent="0.3">
      <c r="A80" s="5" t="s">
        <v>21</v>
      </c>
      <c r="B80" s="6" t="s">
        <v>4</v>
      </c>
      <c r="C80" s="186" t="str">
        <f t="shared" si="9"/>
        <v>-0.31 (-0.51, -0.18)</v>
      </c>
      <c r="D80" s="51">
        <v>-0.314329779479184</v>
      </c>
      <c r="E80" s="51">
        <v>-0.512914789774505</v>
      </c>
      <c r="F80" s="51">
        <v>-0.17790691367789399</v>
      </c>
      <c r="G80" s="49" t="str">
        <f t="shared" si="10"/>
        <v>-0.28 (-0.42, -0.15)</v>
      </c>
      <c r="H80" s="51">
        <v>-0.27724342105263</v>
      </c>
      <c r="I80" s="6">
        <v>-0.42199999999999699</v>
      </c>
      <c r="J80" s="51">
        <v>-0.14591935483870799</v>
      </c>
      <c r="K80" s="49" t="str">
        <f t="shared" si="11"/>
        <v>-0.28 (-0.50, -0.15)</v>
      </c>
      <c r="L80" s="51">
        <v>-0.27662280701754199</v>
      </c>
      <c r="M80" s="6">
        <v>-0.50286111111110998</v>
      </c>
      <c r="N80" s="26">
        <v>-0.14958333333332799</v>
      </c>
      <c r="P80" s="6"/>
    </row>
    <row r="81" spans="1:14" ht="15" thickBot="1" x14ac:dyDescent="0.35">
      <c r="A81" s="8"/>
      <c r="B81" s="9" t="s">
        <v>5</v>
      </c>
      <c r="C81" s="188" t="str">
        <f t="shared" si="9"/>
        <v>1.46 (1.28, 1.70)</v>
      </c>
      <c r="D81" s="89">
        <v>1.45673331514322</v>
      </c>
      <c r="E81" s="9">
        <v>1.2805383120046001</v>
      </c>
      <c r="F81" s="9">
        <v>1.7045000154493</v>
      </c>
      <c r="G81" s="50" t="str">
        <f t="shared" si="10"/>
        <v>1.46 (1.29, 1.65)</v>
      </c>
      <c r="H81" s="89">
        <v>1.4605263157894699</v>
      </c>
      <c r="I81" s="9">
        <v>1.2903225806451599</v>
      </c>
      <c r="J81" s="9">
        <v>1.6451612903225801</v>
      </c>
      <c r="K81" s="50" t="str">
        <f t="shared" si="11"/>
        <v>1.44 (1.28, 1.72)</v>
      </c>
      <c r="L81" s="89">
        <v>1.43859649122807</v>
      </c>
      <c r="M81" s="9">
        <v>1.2777777777777699</v>
      </c>
      <c r="N81" s="27">
        <v>1.7222222222222201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S55"/>
  <sheetViews>
    <sheetView topLeftCell="BR22" zoomScale="70" zoomScaleNormal="70" workbookViewId="0">
      <selection activeCell="DS29" sqref="DS29"/>
    </sheetView>
  </sheetViews>
  <sheetFormatPr defaultRowHeight="14.4" x14ac:dyDescent="0.3"/>
  <sheetData>
    <row r="1" spans="1:123" x14ac:dyDescent="0.3">
      <c r="A1" t="s">
        <v>2</v>
      </c>
    </row>
    <row r="2" spans="1:123" x14ac:dyDescent="0.3">
      <c r="B2" t="s">
        <v>105</v>
      </c>
      <c r="M2" t="s">
        <v>109</v>
      </c>
      <c r="Y2" t="s">
        <v>108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28</v>
      </c>
    </row>
    <row r="28" spans="1:123" x14ac:dyDescent="0.3">
      <c r="B28" t="s">
        <v>105</v>
      </c>
      <c r="M28" t="s">
        <v>109</v>
      </c>
      <c r="Y28" t="s">
        <v>108</v>
      </c>
      <c r="AI28" t="s">
        <v>10</v>
      </c>
      <c r="AS28" t="s">
        <v>12</v>
      </c>
      <c r="BC28" t="s">
        <v>14</v>
      </c>
      <c r="BM28" t="s">
        <v>15</v>
      </c>
      <c r="BV28" t="s">
        <v>16</v>
      </c>
      <c r="CF28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6</v>
      </c>
    </row>
    <row r="55" spans="1:123" x14ac:dyDescent="0.3">
      <c r="B55" t="s">
        <v>105</v>
      </c>
      <c r="M55" t="s">
        <v>109</v>
      </c>
      <c r="Y55" t="s">
        <v>108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S55"/>
  <sheetViews>
    <sheetView zoomScale="70" zoomScaleNormal="70" workbookViewId="0">
      <selection activeCell="DS29" sqref="DS29"/>
    </sheetView>
  </sheetViews>
  <sheetFormatPr defaultRowHeight="14.4" x14ac:dyDescent="0.3"/>
  <sheetData>
    <row r="1" spans="1:123" x14ac:dyDescent="0.3">
      <c r="A1" t="s">
        <v>3</v>
      </c>
    </row>
    <row r="2" spans="1:123" x14ac:dyDescent="0.3">
      <c r="B2" t="s">
        <v>105</v>
      </c>
      <c r="M2" t="s">
        <v>109</v>
      </c>
      <c r="Y2" t="s">
        <v>108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8</v>
      </c>
    </row>
    <row r="28" spans="1:123" x14ac:dyDescent="0.3">
      <c r="B28" t="s">
        <v>105</v>
      </c>
      <c r="M28" t="s">
        <v>109</v>
      </c>
      <c r="Y28" t="s">
        <v>108</v>
      </c>
      <c r="AI28" t="s">
        <v>10</v>
      </c>
      <c r="AS28" t="s">
        <v>12</v>
      </c>
      <c r="BC28" t="s">
        <v>14</v>
      </c>
      <c r="BM28" t="s">
        <v>15</v>
      </c>
      <c r="BV28" s="90" t="s">
        <v>16</v>
      </c>
      <c r="BW28" s="90"/>
      <c r="BX28" s="90"/>
      <c r="BY28" s="90"/>
      <c r="BZ28" s="90"/>
      <c r="CA28" s="90"/>
      <c r="CB28" s="90"/>
      <c r="CC28" s="90"/>
      <c r="CD28" s="90"/>
      <c r="CE28" s="90"/>
      <c r="CF28" s="90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7</v>
      </c>
    </row>
    <row r="55" spans="1:123" x14ac:dyDescent="0.3">
      <c r="B55" t="s">
        <v>105</v>
      </c>
      <c r="M55" t="s">
        <v>109</v>
      </c>
      <c r="Y55" t="s">
        <v>108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S55"/>
  <sheetViews>
    <sheetView zoomScale="60" zoomScaleNormal="60" workbookViewId="0">
      <selection activeCell="M2" sqref="M2"/>
    </sheetView>
  </sheetViews>
  <sheetFormatPr defaultRowHeight="14.4" x14ac:dyDescent="0.3"/>
  <sheetData>
    <row r="1" spans="1:123" x14ac:dyDescent="0.3">
      <c r="A1" t="s">
        <v>0</v>
      </c>
    </row>
    <row r="2" spans="1:123" x14ac:dyDescent="0.3">
      <c r="B2" t="s">
        <v>105</v>
      </c>
      <c r="M2" t="s">
        <v>109</v>
      </c>
      <c r="Y2" t="s">
        <v>108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23</v>
      </c>
    </row>
    <row r="28" spans="1:123" x14ac:dyDescent="0.3">
      <c r="B28" t="s">
        <v>105</v>
      </c>
      <c r="M28" t="s">
        <v>109</v>
      </c>
      <c r="Y28" t="s">
        <v>108</v>
      </c>
      <c r="AI28" t="s">
        <v>10</v>
      </c>
      <c r="AS28" t="s">
        <v>12</v>
      </c>
      <c r="BC28" t="s">
        <v>14</v>
      </c>
      <c r="BM28" t="s">
        <v>15</v>
      </c>
      <c r="BV28" t="s">
        <v>16</v>
      </c>
      <c r="CF28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9</v>
      </c>
    </row>
    <row r="55" spans="1:123" x14ac:dyDescent="0.3">
      <c r="B55" t="s">
        <v>105</v>
      </c>
      <c r="M55" t="s">
        <v>109</v>
      </c>
      <c r="Y55" t="s">
        <v>108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FC1D-9D56-47FF-9D79-DC00B89A8ED4}">
  <dimension ref="A1:DS57"/>
  <sheetViews>
    <sheetView zoomScale="70" zoomScaleNormal="70" workbookViewId="0">
      <selection activeCell="H2" sqref="H2"/>
    </sheetView>
  </sheetViews>
  <sheetFormatPr defaultRowHeight="14.4" x14ac:dyDescent="0.3"/>
  <sheetData>
    <row r="1" spans="1:123" x14ac:dyDescent="0.3">
      <c r="A1" s="146" t="s">
        <v>104</v>
      </c>
    </row>
    <row r="2" spans="1:123" x14ac:dyDescent="0.3">
      <c r="A2" s="147" t="s">
        <v>107</v>
      </c>
      <c r="B2" t="s">
        <v>105</v>
      </c>
      <c r="C2" t="s">
        <v>2</v>
      </c>
      <c r="M2" t="s">
        <v>109</v>
      </c>
      <c r="T2" t="s">
        <v>110</v>
      </c>
      <c r="Y2" t="s">
        <v>106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9" spans="1:123" x14ac:dyDescent="0.3">
      <c r="A29" s="146" t="s">
        <v>104</v>
      </c>
      <c r="B29" t="s">
        <v>105</v>
      </c>
      <c r="C29" t="s">
        <v>6</v>
      </c>
      <c r="M29" t="s">
        <v>109</v>
      </c>
      <c r="Y29" t="s">
        <v>106</v>
      </c>
      <c r="AI29" t="s">
        <v>10</v>
      </c>
      <c r="AS29" t="s">
        <v>12</v>
      </c>
      <c r="BC29" t="s">
        <v>14</v>
      </c>
      <c r="BM29" t="s">
        <v>15</v>
      </c>
      <c r="BV29" t="s">
        <v>16</v>
      </c>
      <c r="CF29" t="s">
        <v>17</v>
      </c>
      <c r="CO29" t="s">
        <v>19</v>
      </c>
      <c r="CY29" t="s">
        <v>20</v>
      </c>
      <c r="DI29" t="s">
        <v>22</v>
      </c>
      <c r="DS29" t="s">
        <v>21</v>
      </c>
    </row>
    <row r="30" spans="1:123" x14ac:dyDescent="0.3">
      <c r="A30" s="147" t="s">
        <v>107</v>
      </c>
    </row>
    <row r="55" spans="1:123" x14ac:dyDescent="0.3">
      <c r="A55" s="146" t="s">
        <v>104</v>
      </c>
      <c r="B55" t="s">
        <v>105</v>
      </c>
      <c r="C55" t="s">
        <v>28</v>
      </c>
      <c r="M55" t="s">
        <v>109</v>
      </c>
      <c r="Y55" t="s">
        <v>106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  <row r="56" spans="1:123" x14ac:dyDescent="0.3">
      <c r="A56" s="147" t="s">
        <v>107</v>
      </c>
    </row>
    <row r="57" spans="1:123" x14ac:dyDescent="0.3">
      <c r="A57" s="14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EE53-C0AB-4616-86B5-617FAFB99C60}">
  <dimension ref="A1:DS56"/>
  <sheetViews>
    <sheetView zoomScale="60" zoomScaleNormal="60" workbookViewId="0">
      <selection activeCell="M2" sqref="M2"/>
    </sheetView>
  </sheetViews>
  <sheetFormatPr defaultRowHeight="14.4" x14ac:dyDescent="0.3"/>
  <sheetData>
    <row r="1" spans="1:123" x14ac:dyDescent="0.3">
      <c r="A1" s="146" t="s">
        <v>104</v>
      </c>
      <c r="CO1" s="90"/>
      <c r="CP1" s="90"/>
      <c r="CQ1" s="90"/>
      <c r="CR1" s="90"/>
      <c r="CS1" s="90"/>
      <c r="CT1" s="90"/>
      <c r="CU1" s="90"/>
      <c r="CV1" s="90"/>
      <c r="CW1" s="90"/>
      <c r="CX1" s="90"/>
      <c r="CY1" s="90"/>
      <c r="CZ1" s="90"/>
      <c r="DA1" s="90"/>
      <c r="DB1" s="90"/>
      <c r="DC1" s="90"/>
      <c r="DD1" s="90"/>
      <c r="DE1" s="90"/>
      <c r="DF1" s="90"/>
      <c r="DG1" s="90"/>
    </row>
    <row r="2" spans="1:123" x14ac:dyDescent="0.3">
      <c r="A2" s="147" t="s">
        <v>107</v>
      </c>
      <c r="B2" t="s">
        <v>105</v>
      </c>
      <c r="C2" t="s">
        <v>3</v>
      </c>
      <c r="J2" t="s">
        <v>110</v>
      </c>
      <c r="M2" t="s">
        <v>109</v>
      </c>
      <c r="Y2" t="s">
        <v>106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8" spans="1:123" x14ac:dyDescent="0.3">
      <c r="DF28" s="205"/>
    </row>
    <row r="29" spans="1:123" x14ac:dyDescent="0.3">
      <c r="A29" s="146" t="s">
        <v>104</v>
      </c>
      <c r="B29" t="s">
        <v>105</v>
      </c>
      <c r="C29" t="s">
        <v>7</v>
      </c>
      <c r="M29" t="s">
        <v>109</v>
      </c>
      <c r="Y29" t="s">
        <v>106</v>
      </c>
      <c r="AI29" t="s">
        <v>10</v>
      </c>
      <c r="AS29" t="s">
        <v>12</v>
      </c>
      <c r="BC29" t="s">
        <v>14</v>
      </c>
      <c r="BM29" t="s">
        <v>15</v>
      </c>
      <c r="BV29" t="s">
        <v>16</v>
      </c>
      <c r="CF29" t="s">
        <v>17</v>
      </c>
      <c r="CO29" t="s">
        <v>19</v>
      </c>
      <c r="CY29" t="s">
        <v>20</v>
      </c>
      <c r="DF29" s="205"/>
      <c r="DI29" t="s">
        <v>22</v>
      </c>
      <c r="DS29" t="s">
        <v>21</v>
      </c>
    </row>
    <row r="30" spans="1:123" x14ac:dyDescent="0.3">
      <c r="A30" s="147" t="s">
        <v>107</v>
      </c>
    </row>
    <row r="55" spans="1:123" x14ac:dyDescent="0.3">
      <c r="A55" s="146" t="s">
        <v>104</v>
      </c>
      <c r="B55" t="s">
        <v>105</v>
      </c>
      <c r="C55" t="s">
        <v>8</v>
      </c>
      <c r="Y55" t="s">
        <v>106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  <row r="56" spans="1:123" x14ac:dyDescent="0.3">
      <c r="A56" s="147" t="s">
        <v>107</v>
      </c>
      <c r="M56" t="s">
        <v>109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168C-54D2-4A51-AD41-2008DA72035C}">
  <dimension ref="A1:DS56"/>
  <sheetViews>
    <sheetView zoomScale="70" zoomScaleNormal="70" workbookViewId="0">
      <selection activeCell="W39" sqref="W39"/>
    </sheetView>
  </sheetViews>
  <sheetFormatPr defaultRowHeight="14.4" x14ac:dyDescent="0.3"/>
  <sheetData>
    <row r="1" spans="1:123" x14ac:dyDescent="0.3">
      <c r="A1" s="146" t="s">
        <v>104</v>
      </c>
    </row>
    <row r="2" spans="1:123" x14ac:dyDescent="0.3">
      <c r="A2" s="147" t="s">
        <v>107</v>
      </c>
      <c r="B2" t="s">
        <v>105</v>
      </c>
      <c r="C2" t="s">
        <v>0</v>
      </c>
      <c r="M2" t="s">
        <v>109</v>
      </c>
      <c r="Y2" t="s">
        <v>106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9" spans="1:123" x14ac:dyDescent="0.3">
      <c r="A29" s="146" t="s">
        <v>104</v>
      </c>
      <c r="B29" t="s">
        <v>105</v>
      </c>
      <c r="C29" t="s">
        <v>23</v>
      </c>
      <c r="M29" t="s">
        <v>109</v>
      </c>
      <c r="Y29" t="s">
        <v>106</v>
      </c>
      <c r="AI29" t="s">
        <v>10</v>
      </c>
      <c r="AS29" t="s">
        <v>12</v>
      </c>
      <c r="BC29" t="s">
        <v>14</v>
      </c>
      <c r="BM29" t="s">
        <v>15</v>
      </c>
      <c r="BV29" t="s">
        <v>16</v>
      </c>
      <c r="CF29" t="s">
        <v>17</v>
      </c>
      <c r="CO29" t="s">
        <v>19</v>
      </c>
      <c r="CY29" t="s">
        <v>20</v>
      </c>
      <c r="DI29" t="s">
        <v>22</v>
      </c>
      <c r="DS29" t="s">
        <v>21</v>
      </c>
    </row>
    <row r="30" spans="1:123" x14ac:dyDescent="0.3">
      <c r="A30" s="147" t="s">
        <v>107</v>
      </c>
    </row>
    <row r="55" spans="1:123" x14ac:dyDescent="0.3">
      <c r="A55" s="146" t="s">
        <v>104</v>
      </c>
      <c r="B55" t="s">
        <v>105</v>
      </c>
      <c r="C55" t="s">
        <v>9</v>
      </c>
      <c r="M55" t="s">
        <v>109</v>
      </c>
      <c r="Y55" t="s">
        <v>106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  <row r="56" spans="1:123" x14ac:dyDescent="0.3">
      <c r="A56" s="147" t="s">
        <v>107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60E5-7CAA-4E41-9516-CBC7ADC38239}">
  <dimension ref="A1:K73"/>
  <sheetViews>
    <sheetView zoomScale="80" zoomScaleNormal="80" workbookViewId="0">
      <pane ySplit="1" topLeftCell="A2" activePane="bottomLeft" state="frozen"/>
      <selection activeCell="O9" sqref="O9"/>
      <selection pane="bottomLeft" activeCell="D55" sqref="D55"/>
    </sheetView>
  </sheetViews>
  <sheetFormatPr defaultRowHeight="14.4" x14ac:dyDescent="0.3"/>
  <cols>
    <col min="2" max="2" width="25.5546875" customWidth="1"/>
    <col min="3" max="3" width="12.109375" customWidth="1"/>
    <col min="4" max="4" width="11.109375" customWidth="1"/>
    <col min="5" max="5" width="20.77734375" customWidth="1"/>
    <col min="6" max="6" width="19.7773437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21" t="s">
        <v>112</v>
      </c>
      <c r="B1" s="221" t="s">
        <v>113</v>
      </c>
      <c r="C1" s="221" t="s">
        <v>139</v>
      </c>
      <c r="D1" s="221" t="s">
        <v>20</v>
      </c>
      <c r="E1" s="221" t="s">
        <v>140</v>
      </c>
      <c r="F1" s="221" t="s">
        <v>141</v>
      </c>
      <c r="G1" s="221" t="s">
        <v>142</v>
      </c>
      <c r="H1" s="221" t="s">
        <v>143</v>
      </c>
      <c r="I1" s="221" t="s">
        <v>144</v>
      </c>
      <c r="J1" s="221" t="s">
        <v>145</v>
      </c>
      <c r="K1" s="221" t="s">
        <v>146</v>
      </c>
    </row>
    <row r="2" spans="1:11" x14ac:dyDescent="0.3">
      <c r="A2" t="s">
        <v>116</v>
      </c>
      <c r="B2" t="s">
        <v>149</v>
      </c>
      <c r="C2" s="222">
        <v>1713.2816426049901</v>
      </c>
      <c r="D2">
        <v>237.98989643872301</v>
      </c>
      <c r="F2" s="30"/>
      <c r="G2" s="30"/>
      <c r="K2" t="s">
        <v>122</v>
      </c>
    </row>
    <row r="3" spans="1:11" x14ac:dyDescent="0.3">
      <c r="A3" t="s">
        <v>116</v>
      </c>
      <c r="B3" t="s">
        <v>150</v>
      </c>
      <c r="C3">
        <v>1713.44450097095</v>
      </c>
      <c r="D3">
        <v>230.007692247341</v>
      </c>
      <c r="E3" t="s">
        <v>148</v>
      </c>
      <c r="F3" s="30"/>
      <c r="G3" s="30"/>
      <c r="I3" s="223"/>
      <c r="K3" t="s">
        <v>129</v>
      </c>
    </row>
    <row r="4" spans="1:11" x14ac:dyDescent="0.3">
      <c r="A4" t="s">
        <v>116</v>
      </c>
      <c r="B4" t="s">
        <v>151</v>
      </c>
      <c r="C4">
        <v>1774.59962692508</v>
      </c>
      <c r="D4">
        <v>242.25695654991401</v>
      </c>
      <c r="F4" s="30" t="s">
        <v>147</v>
      </c>
      <c r="G4" s="30"/>
      <c r="H4">
        <f>G11*(C4-C11)+D11</f>
        <v>245.67924072817459</v>
      </c>
      <c r="I4" s="223">
        <f>D4/H4</f>
        <v>0.98607011252510712</v>
      </c>
      <c r="J4">
        <f>(C4-C2)/(D4-D2)</f>
        <v>14.370077459015477</v>
      </c>
      <c r="K4" t="s">
        <v>117</v>
      </c>
    </row>
    <row r="5" spans="1:11" x14ac:dyDescent="0.3">
      <c r="A5" t="s">
        <v>116</v>
      </c>
      <c r="B5" t="s">
        <v>152</v>
      </c>
      <c r="C5">
        <v>1824.69951338954</v>
      </c>
      <c r="D5">
        <v>229.96510067147801</v>
      </c>
      <c r="E5" t="s">
        <v>148</v>
      </c>
      <c r="F5" s="30"/>
      <c r="G5" s="30"/>
      <c r="K5" t="s">
        <v>129</v>
      </c>
    </row>
    <row r="6" spans="1:11" x14ac:dyDescent="0.3">
      <c r="A6" t="s">
        <v>116</v>
      </c>
      <c r="B6" t="s">
        <v>153</v>
      </c>
      <c r="C6">
        <v>1834.49040324764</v>
      </c>
      <c r="D6">
        <v>237.34539143153199</v>
      </c>
      <c r="E6" t="s">
        <v>148</v>
      </c>
      <c r="F6" s="30"/>
      <c r="G6" s="30"/>
      <c r="H6" s="55"/>
      <c r="I6" s="224"/>
      <c r="K6" t="s">
        <v>129</v>
      </c>
    </row>
    <row r="7" spans="1:11" x14ac:dyDescent="0.3">
      <c r="A7" t="s">
        <v>116</v>
      </c>
      <c r="B7" t="s">
        <v>154</v>
      </c>
      <c r="C7">
        <v>1852.89572514885</v>
      </c>
      <c r="D7">
        <v>241.52748608169</v>
      </c>
      <c r="E7" t="s">
        <v>148</v>
      </c>
      <c r="F7" s="30"/>
      <c r="G7" s="30"/>
      <c r="H7" s="225"/>
      <c r="I7" s="223"/>
      <c r="K7" t="s">
        <v>129</v>
      </c>
    </row>
    <row r="8" spans="1:11" x14ac:dyDescent="0.3">
      <c r="A8" t="s">
        <v>116</v>
      </c>
      <c r="B8" t="s">
        <v>155</v>
      </c>
      <c r="C8">
        <v>1868.23491517923</v>
      </c>
      <c r="D8">
        <v>245.419974445581</v>
      </c>
      <c r="F8" s="30" t="s">
        <v>147</v>
      </c>
      <c r="G8" s="30"/>
      <c r="H8">
        <f>G11*(C8-C11)+D11</f>
        <v>257.42121132638789</v>
      </c>
      <c r="I8" s="223">
        <f>D8/H8</f>
        <v>0.95337898994815018</v>
      </c>
      <c r="K8" t="s">
        <v>129</v>
      </c>
    </row>
    <row r="9" spans="1:11" x14ac:dyDescent="0.3">
      <c r="A9" t="s">
        <v>116</v>
      </c>
      <c r="B9" t="s">
        <v>156</v>
      </c>
      <c r="C9">
        <v>1875.2119743810799</v>
      </c>
      <c r="D9">
        <v>237.8520927511</v>
      </c>
      <c r="E9" t="s">
        <v>148</v>
      </c>
      <c r="F9" s="30"/>
      <c r="G9" s="30"/>
      <c r="I9" s="223"/>
      <c r="K9" t="s">
        <v>129</v>
      </c>
    </row>
    <row r="10" spans="1:11" x14ac:dyDescent="0.3">
      <c r="A10" t="s">
        <v>116</v>
      </c>
      <c r="B10" t="s">
        <v>157</v>
      </c>
      <c r="C10">
        <v>1904.1027899964499</v>
      </c>
      <c r="D10">
        <v>239.51564325481999</v>
      </c>
      <c r="E10" t="s">
        <v>148</v>
      </c>
      <c r="F10" s="30"/>
      <c r="G10" s="30"/>
      <c r="K10" t="s">
        <v>129</v>
      </c>
    </row>
    <row r="11" spans="1:11" x14ac:dyDescent="0.3">
      <c r="A11" t="s">
        <v>116</v>
      </c>
      <c r="B11" t="s">
        <v>158</v>
      </c>
      <c r="C11">
        <v>1909.5471710209199</v>
      </c>
      <c r="D11">
        <v>262.60181473439297</v>
      </c>
      <c r="F11" s="30">
        <f>(C11-C2)/(D11-D2)</f>
        <v>7.9744100422460473</v>
      </c>
      <c r="G11" s="30">
        <f>1/F11</f>
        <v>0.12540112619018812</v>
      </c>
      <c r="I11" s="223"/>
      <c r="K11" t="s">
        <v>122</v>
      </c>
    </row>
    <row r="12" spans="1:11" x14ac:dyDescent="0.3">
      <c r="A12" t="s">
        <v>116</v>
      </c>
      <c r="B12" t="s">
        <v>159</v>
      </c>
      <c r="C12">
        <v>1958.0037390212699</v>
      </c>
      <c r="D12">
        <v>236.94332030387801</v>
      </c>
      <c r="E12" t="s">
        <v>148</v>
      </c>
      <c r="F12" s="30"/>
      <c r="G12" s="30"/>
      <c r="K12" t="s">
        <v>129</v>
      </c>
    </row>
    <row r="13" spans="1:11" x14ac:dyDescent="0.3">
      <c r="A13" t="s">
        <v>116</v>
      </c>
      <c r="B13" t="s">
        <v>160</v>
      </c>
      <c r="C13">
        <v>1958.60579796463</v>
      </c>
      <c r="D13">
        <v>246.17270151478101</v>
      </c>
      <c r="E13" t="s">
        <v>148</v>
      </c>
      <c r="F13" s="30"/>
      <c r="G13" s="30"/>
      <c r="K13" t="s">
        <v>129</v>
      </c>
    </row>
    <row r="14" spans="1:11" x14ac:dyDescent="0.3">
      <c r="A14" t="s">
        <v>116</v>
      </c>
      <c r="B14" t="s">
        <v>161</v>
      </c>
      <c r="C14">
        <v>1958.7169552620301</v>
      </c>
      <c r="D14">
        <v>242.45833094533799</v>
      </c>
      <c r="E14" t="s">
        <v>148</v>
      </c>
      <c r="F14" s="30"/>
      <c r="G14" s="30"/>
      <c r="K14" t="s">
        <v>129</v>
      </c>
    </row>
    <row r="15" spans="1:11" x14ac:dyDescent="0.3">
      <c r="A15" t="s">
        <v>116</v>
      </c>
      <c r="B15" t="s">
        <v>162</v>
      </c>
      <c r="C15">
        <v>1982.70159797662</v>
      </c>
      <c r="D15">
        <v>258.50509468390197</v>
      </c>
      <c r="E15" t="s">
        <v>148</v>
      </c>
      <c r="F15" s="30"/>
      <c r="G15" s="30"/>
      <c r="I15" s="223"/>
      <c r="K15" t="s">
        <v>129</v>
      </c>
    </row>
    <row r="16" spans="1:11" x14ac:dyDescent="0.3">
      <c r="A16" t="s">
        <v>116</v>
      </c>
      <c r="B16" t="s">
        <v>163</v>
      </c>
      <c r="C16">
        <v>1988.0852302455401</v>
      </c>
      <c r="D16">
        <v>250.56375719690899</v>
      </c>
      <c r="E16" t="s">
        <v>148</v>
      </c>
      <c r="F16" s="30"/>
      <c r="G16" s="30"/>
      <c r="K16" t="s">
        <v>129</v>
      </c>
    </row>
    <row r="17" spans="1:11" x14ac:dyDescent="0.3">
      <c r="A17" t="s">
        <v>116</v>
      </c>
      <c r="B17" t="s">
        <v>164</v>
      </c>
      <c r="C17">
        <v>1993.9721724168601</v>
      </c>
      <c r="D17">
        <v>241.444396797639</v>
      </c>
      <c r="E17" t="s">
        <v>148</v>
      </c>
      <c r="F17" s="30"/>
      <c r="G17" s="30"/>
      <c r="K17" t="s">
        <v>129</v>
      </c>
    </row>
    <row r="18" spans="1:11" x14ac:dyDescent="0.3">
      <c r="A18" t="s">
        <v>116</v>
      </c>
      <c r="B18" t="s">
        <v>165</v>
      </c>
      <c r="C18">
        <v>2034.8147240507201</v>
      </c>
      <c r="D18">
        <v>239.911265361777</v>
      </c>
      <c r="E18" t="s">
        <v>148</v>
      </c>
      <c r="F18" s="30"/>
      <c r="G18" s="30"/>
      <c r="K18" t="s">
        <v>129</v>
      </c>
    </row>
    <row r="19" spans="1:11" x14ac:dyDescent="0.3">
      <c r="A19" t="s">
        <v>116</v>
      </c>
      <c r="B19" t="s">
        <v>166</v>
      </c>
      <c r="C19">
        <v>2038.1520280261</v>
      </c>
      <c r="D19">
        <v>248.96762022797699</v>
      </c>
      <c r="E19" t="s">
        <v>148</v>
      </c>
      <c r="F19" s="30"/>
      <c r="G19" s="30"/>
      <c r="I19" s="223"/>
      <c r="K19" t="s">
        <v>129</v>
      </c>
    </row>
    <row r="20" spans="1:11" x14ac:dyDescent="0.3">
      <c r="A20" t="s">
        <v>116</v>
      </c>
      <c r="B20" t="s">
        <v>167</v>
      </c>
      <c r="C20">
        <v>2049.20675050511</v>
      </c>
      <c r="D20">
        <v>271.61987243779402</v>
      </c>
      <c r="F20" s="2" t="s">
        <v>147</v>
      </c>
      <c r="G20" s="30"/>
      <c r="H20">
        <f>G30*(C20-C30)+D30</f>
        <v>275.58639938629449</v>
      </c>
      <c r="I20" s="223">
        <f>D20/H20</f>
        <v>0.9856069568116077</v>
      </c>
      <c r="J20">
        <f>(C20-C11)/(D20-D11)</f>
        <v>15.486658444369825</v>
      </c>
      <c r="K20" t="s">
        <v>117</v>
      </c>
    </row>
    <row r="21" spans="1:11" x14ac:dyDescent="0.3">
      <c r="A21" t="s">
        <v>116</v>
      </c>
      <c r="B21" t="s">
        <v>168</v>
      </c>
      <c r="C21">
        <v>2060.88757292436</v>
      </c>
      <c r="D21">
        <v>246.12262027672099</v>
      </c>
      <c r="E21" t="s">
        <v>148</v>
      </c>
      <c r="F21" s="30"/>
      <c r="G21" s="30"/>
      <c r="K21" t="s">
        <v>129</v>
      </c>
    </row>
    <row r="22" spans="1:11" x14ac:dyDescent="0.3">
      <c r="A22" t="s">
        <v>116</v>
      </c>
      <c r="B22" t="s">
        <v>169</v>
      </c>
      <c r="C22">
        <v>2087.5787665779399</v>
      </c>
      <c r="D22">
        <v>264.12156689554303</v>
      </c>
      <c r="E22" t="s">
        <v>148</v>
      </c>
      <c r="F22" s="2"/>
      <c r="K22" t="s">
        <v>129</v>
      </c>
    </row>
    <row r="23" spans="1:11" x14ac:dyDescent="0.3">
      <c r="A23" t="s">
        <v>116</v>
      </c>
      <c r="B23" t="s">
        <v>170</v>
      </c>
      <c r="C23">
        <v>2092.0581471577798</v>
      </c>
      <c r="D23">
        <v>273.20663625981803</v>
      </c>
      <c r="F23" s="2" t="s">
        <v>147</v>
      </c>
      <c r="H23">
        <f>G30*(C23-C30)+D30</f>
        <v>279.5704267573048</v>
      </c>
      <c r="I23" s="223">
        <f>D23/H23</f>
        <v>0.97723725441456943</v>
      </c>
      <c r="K23" t="s">
        <v>129</v>
      </c>
    </row>
    <row r="24" spans="1:11" x14ac:dyDescent="0.3">
      <c r="A24" t="s">
        <v>116</v>
      </c>
      <c r="B24" t="s">
        <v>171</v>
      </c>
      <c r="C24">
        <v>2095.8770465868001</v>
      </c>
      <c r="D24">
        <v>255.66961959153801</v>
      </c>
      <c r="E24" t="s">
        <v>148</v>
      </c>
      <c r="F24" s="2"/>
      <c r="K24" t="s">
        <v>129</v>
      </c>
    </row>
    <row r="25" spans="1:11" x14ac:dyDescent="0.3">
      <c r="A25" t="s">
        <v>116</v>
      </c>
      <c r="B25" t="s">
        <v>172</v>
      </c>
      <c r="C25">
        <v>2109.3557736651301</v>
      </c>
      <c r="D25">
        <v>246.35363643224599</v>
      </c>
      <c r="E25" t="s">
        <v>148</v>
      </c>
      <c r="F25" s="30"/>
      <c r="I25" s="223"/>
      <c r="K25" t="s">
        <v>129</v>
      </c>
    </row>
    <row r="26" spans="1:11" x14ac:dyDescent="0.3">
      <c r="A26" t="s">
        <v>116</v>
      </c>
      <c r="B26" t="s">
        <v>173</v>
      </c>
      <c r="C26">
        <v>2114.7231200974502</v>
      </c>
      <c r="D26">
        <v>263.85111870130402</v>
      </c>
      <c r="E26" t="s">
        <v>148</v>
      </c>
      <c r="F26" s="2"/>
      <c r="K26" t="s">
        <v>129</v>
      </c>
    </row>
    <row r="27" spans="1:11" x14ac:dyDescent="0.3">
      <c r="A27" t="s">
        <v>116</v>
      </c>
      <c r="B27" t="s">
        <v>174</v>
      </c>
      <c r="C27">
        <v>2122.7181733391999</v>
      </c>
      <c r="D27">
        <v>259.45664845721097</v>
      </c>
      <c r="E27" t="s">
        <v>148</v>
      </c>
      <c r="F27" s="2"/>
      <c r="K27" t="s">
        <v>129</v>
      </c>
    </row>
    <row r="28" spans="1:11" x14ac:dyDescent="0.3">
      <c r="A28" t="s">
        <v>116</v>
      </c>
      <c r="B28" t="s">
        <v>175</v>
      </c>
      <c r="C28">
        <v>2122.84820152662</v>
      </c>
      <c r="D28">
        <v>268.83075854104902</v>
      </c>
      <c r="E28" t="s">
        <v>148</v>
      </c>
      <c r="F28" s="30"/>
      <c r="I28" s="223"/>
      <c r="K28" t="s">
        <v>129</v>
      </c>
    </row>
    <row r="29" spans="1:11" x14ac:dyDescent="0.3">
      <c r="A29" t="s">
        <v>116</v>
      </c>
      <c r="B29" t="s">
        <v>176</v>
      </c>
      <c r="C29">
        <v>2151.9447873948702</v>
      </c>
      <c r="D29">
        <v>267.29316519879802</v>
      </c>
      <c r="E29" t="s">
        <v>148</v>
      </c>
      <c r="F29" s="2"/>
      <c r="K29" t="s">
        <v>129</v>
      </c>
    </row>
    <row r="30" spans="1:11" x14ac:dyDescent="0.3">
      <c r="A30" t="s">
        <v>116</v>
      </c>
      <c r="B30" t="s">
        <v>177</v>
      </c>
      <c r="C30">
        <v>2175.93796078576</v>
      </c>
      <c r="D30">
        <v>287.36899341961902</v>
      </c>
      <c r="F30" s="2">
        <f>(C30-C11)/(D30-D11)</f>
        <v>10.755798758933564</v>
      </c>
      <c r="G30" s="30">
        <f>1/F30</f>
        <v>9.2973104314490712E-2</v>
      </c>
      <c r="K30" t="s">
        <v>122</v>
      </c>
    </row>
    <row r="31" spans="1:11" x14ac:dyDescent="0.3">
      <c r="A31" t="s">
        <v>116</v>
      </c>
      <c r="B31" t="s">
        <v>178</v>
      </c>
      <c r="C31">
        <v>2183.5501676148601</v>
      </c>
      <c r="D31">
        <v>258.335698847613</v>
      </c>
      <c r="E31" t="s">
        <v>148</v>
      </c>
      <c r="F31" s="2"/>
      <c r="K31" t="s">
        <v>129</v>
      </c>
    </row>
    <row r="32" spans="1:11" x14ac:dyDescent="0.3">
      <c r="A32" t="s">
        <v>116</v>
      </c>
      <c r="B32" t="s">
        <v>179</v>
      </c>
      <c r="C32">
        <v>2200.0624548908099</v>
      </c>
      <c r="D32">
        <v>250.505471921321</v>
      </c>
      <c r="E32" t="s">
        <v>148</v>
      </c>
      <c r="F32" s="30"/>
      <c r="I32" s="223"/>
      <c r="K32" t="s">
        <v>129</v>
      </c>
    </row>
    <row r="33" spans="1:11" x14ac:dyDescent="0.3">
      <c r="A33" t="s">
        <v>116</v>
      </c>
      <c r="B33" t="s">
        <v>180</v>
      </c>
      <c r="C33">
        <v>2203.38166349222</v>
      </c>
      <c r="D33">
        <v>249.39196032653501</v>
      </c>
      <c r="E33" t="s">
        <v>148</v>
      </c>
      <c r="F33" s="2"/>
      <c r="K33" t="s">
        <v>129</v>
      </c>
    </row>
    <row r="34" spans="1:11" x14ac:dyDescent="0.3">
      <c r="A34" t="s">
        <v>116</v>
      </c>
      <c r="B34" t="s">
        <v>181</v>
      </c>
      <c r="C34">
        <v>2221.1570078730401</v>
      </c>
      <c r="D34">
        <v>278.83987971486403</v>
      </c>
      <c r="E34" t="s">
        <v>148</v>
      </c>
      <c r="F34" s="2"/>
      <c r="K34" t="s">
        <v>129</v>
      </c>
    </row>
    <row r="35" spans="1:11" x14ac:dyDescent="0.3">
      <c r="A35" t="s">
        <v>116</v>
      </c>
      <c r="B35" t="s">
        <v>182</v>
      </c>
      <c r="C35">
        <v>2233.8553073214798</v>
      </c>
      <c r="D35">
        <v>265.83261613412202</v>
      </c>
      <c r="E35" t="s">
        <v>148</v>
      </c>
      <c r="F35" s="2"/>
      <c r="K35" t="s">
        <v>129</v>
      </c>
    </row>
    <row r="36" spans="1:11" x14ac:dyDescent="0.3">
      <c r="A36" t="s">
        <v>116</v>
      </c>
      <c r="B36" t="s">
        <v>183</v>
      </c>
      <c r="C36">
        <v>2239.0158494795801</v>
      </c>
      <c r="D36">
        <v>291.38810310442602</v>
      </c>
      <c r="F36" s="2">
        <f>(C36-C30)/(D36-D30)</f>
        <v>15.694492969989462</v>
      </c>
      <c r="G36" s="30">
        <f>1/F36</f>
        <v>6.3716617154320948E-2</v>
      </c>
      <c r="K36" t="s">
        <v>122</v>
      </c>
    </row>
    <row r="37" spans="1:11" x14ac:dyDescent="0.3">
      <c r="A37" t="s">
        <v>116</v>
      </c>
      <c r="B37" t="s">
        <v>184</v>
      </c>
      <c r="C37">
        <v>2243.0922202299998</v>
      </c>
      <c r="D37">
        <v>275.27799830935402</v>
      </c>
      <c r="E37" t="s">
        <v>148</v>
      </c>
      <c r="F37" s="2"/>
      <c r="G37" s="30"/>
      <c r="K37" t="s">
        <v>129</v>
      </c>
    </row>
    <row r="38" spans="1:11" x14ac:dyDescent="0.3">
      <c r="A38" t="s">
        <v>116</v>
      </c>
      <c r="B38" t="s">
        <v>185</v>
      </c>
      <c r="C38">
        <v>2266.1118624999599</v>
      </c>
      <c r="D38">
        <v>272.64811383820501</v>
      </c>
      <c r="E38" t="s">
        <v>148</v>
      </c>
      <c r="F38" s="2"/>
      <c r="K38" t="s">
        <v>129</v>
      </c>
    </row>
    <row r="39" spans="1:11" x14ac:dyDescent="0.3">
      <c r="A39" t="s">
        <v>116</v>
      </c>
      <c r="B39" t="s">
        <v>186</v>
      </c>
      <c r="C39">
        <v>2271.4339704972899</v>
      </c>
      <c r="D39">
        <v>279.44087321015502</v>
      </c>
      <c r="E39" t="s">
        <v>148</v>
      </c>
      <c r="F39" s="2"/>
      <c r="K39" t="s">
        <v>129</v>
      </c>
    </row>
    <row r="40" spans="1:11" x14ac:dyDescent="0.3">
      <c r="A40" t="s">
        <v>116</v>
      </c>
      <c r="B40" t="s">
        <v>187</v>
      </c>
      <c r="C40">
        <v>2289.3819964470899</v>
      </c>
      <c r="D40">
        <v>269.53378707449701</v>
      </c>
      <c r="E40" t="s">
        <v>148</v>
      </c>
      <c r="F40" s="2"/>
      <c r="K40" t="s">
        <v>129</v>
      </c>
    </row>
    <row r="41" spans="1:11" x14ac:dyDescent="0.3">
      <c r="A41" t="s">
        <v>116</v>
      </c>
      <c r="B41" t="s">
        <v>188</v>
      </c>
      <c r="C41">
        <v>2310.7097212485201</v>
      </c>
      <c r="D41">
        <v>267.48501008361302</v>
      </c>
      <c r="E41" t="s">
        <v>148</v>
      </c>
      <c r="F41" s="2"/>
      <c r="K41" t="s">
        <v>129</v>
      </c>
    </row>
    <row r="42" spans="1:11" x14ac:dyDescent="0.3">
      <c r="A42" t="s">
        <v>116</v>
      </c>
      <c r="B42" t="s">
        <v>189</v>
      </c>
      <c r="C42">
        <v>2314.1992848708201</v>
      </c>
      <c r="D42">
        <v>277.72423997410903</v>
      </c>
      <c r="E42" t="s">
        <v>148</v>
      </c>
      <c r="F42" s="2"/>
      <c r="G42" s="30"/>
      <c r="K42" t="s">
        <v>129</v>
      </c>
    </row>
    <row r="43" spans="1:11" x14ac:dyDescent="0.3">
      <c r="A43" t="s">
        <v>116</v>
      </c>
      <c r="B43" t="s">
        <v>190</v>
      </c>
      <c r="C43">
        <v>2318.18983184745</v>
      </c>
      <c r="D43">
        <v>284.90481227531001</v>
      </c>
      <c r="E43" t="s">
        <v>148</v>
      </c>
      <c r="F43" s="2"/>
      <c r="K43" t="s">
        <v>129</v>
      </c>
    </row>
    <row r="44" spans="1:11" x14ac:dyDescent="0.3">
      <c r="A44" t="s">
        <v>116</v>
      </c>
      <c r="B44" t="s">
        <v>191</v>
      </c>
      <c r="C44">
        <v>2327.08474218745</v>
      </c>
      <c r="D44">
        <v>273.89503830744701</v>
      </c>
      <c r="E44" t="s">
        <v>148</v>
      </c>
      <c r="F44" s="2"/>
      <c r="K44" t="s">
        <v>129</v>
      </c>
    </row>
    <row r="45" spans="1:11" x14ac:dyDescent="0.3">
      <c r="A45" t="s">
        <v>116</v>
      </c>
      <c r="B45" t="s">
        <v>192</v>
      </c>
      <c r="C45">
        <v>2327.64466475993</v>
      </c>
      <c r="D45">
        <v>295.07072361391801</v>
      </c>
      <c r="F45" s="2">
        <f>(C45-C36)/(D45-D36)</f>
        <v>24.06677936320305</v>
      </c>
      <c r="G45" s="30">
        <f>1/F45</f>
        <v>4.155105196705098E-2</v>
      </c>
      <c r="K45" t="s">
        <v>122</v>
      </c>
    </row>
    <row r="46" spans="1:11" x14ac:dyDescent="0.3">
      <c r="A46" t="s">
        <v>116</v>
      </c>
      <c r="B46" t="s">
        <v>193</v>
      </c>
      <c r="C46">
        <v>2340.3034128909298</v>
      </c>
      <c r="D46">
        <v>255.864682546117</v>
      </c>
      <c r="E46" t="s">
        <v>148</v>
      </c>
      <c r="F46" s="2"/>
      <c r="K46" t="s">
        <v>129</v>
      </c>
    </row>
    <row r="47" spans="1:11" x14ac:dyDescent="0.3">
      <c r="A47" t="s">
        <v>116</v>
      </c>
      <c r="B47" t="s">
        <v>194</v>
      </c>
      <c r="C47">
        <v>2383.0726048445899</v>
      </c>
      <c r="D47">
        <v>280.12056623051097</v>
      </c>
      <c r="E47" t="s">
        <v>148</v>
      </c>
      <c r="F47" s="2"/>
      <c r="K47" t="s">
        <v>129</v>
      </c>
    </row>
    <row r="48" spans="1:11" x14ac:dyDescent="0.3">
      <c r="A48" t="s">
        <v>116</v>
      </c>
      <c r="B48" t="s">
        <v>195</v>
      </c>
      <c r="C48">
        <v>2386.09298126973</v>
      </c>
      <c r="D48">
        <v>290.70051686055098</v>
      </c>
      <c r="E48" t="s">
        <v>148</v>
      </c>
      <c r="F48" s="2"/>
      <c r="K48" t="s">
        <v>129</v>
      </c>
    </row>
    <row r="49" spans="1:11" x14ac:dyDescent="0.3">
      <c r="A49" t="s">
        <v>116</v>
      </c>
      <c r="B49" t="s">
        <v>196</v>
      </c>
      <c r="C49">
        <v>2392.8187732783999</v>
      </c>
      <c r="D49">
        <v>287.44200650608298</v>
      </c>
      <c r="E49" t="s">
        <v>148</v>
      </c>
      <c r="F49" s="2"/>
      <c r="K49" t="s">
        <v>129</v>
      </c>
    </row>
    <row r="50" spans="1:11" x14ac:dyDescent="0.3">
      <c r="A50" t="s">
        <v>116</v>
      </c>
      <c r="B50" t="s">
        <v>197</v>
      </c>
      <c r="C50">
        <v>2398.7220012863099</v>
      </c>
      <c r="D50">
        <v>285.08031247231901</v>
      </c>
      <c r="E50" t="s">
        <v>148</v>
      </c>
      <c r="F50" s="2"/>
      <c r="K50" t="s">
        <v>129</v>
      </c>
    </row>
    <row r="51" spans="1:11" x14ac:dyDescent="0.3">
      <c r="A51" t="s">
        <v>116</v>
      </c>
      <c r="B51" t="s">
        <v>198</v>
      </c>
      <c r="C51">
        <v>2413.2494845403398</v>
      </c>
      <c r="D51">
        <v>286.89525446553603</v>
      </c>
      <c r="E51" t="s">
        <v>148</v>
      </c>
      <c r="F51" s="2"/>
      <c r="K51" t="s">
        <v>129</v>
      </c>
    </row>
    <row r="52" spans="1:11" x14ac:dyDescent="0.3">
      <c r="A52" t="s">
        <v>116</v>
      </c>
      <c r="B52" t="s">
        <v>199</v>
      </c>
      <c r="C52">
        <v>2429.0322697389502</v>
      </c>
      <c r="D52">
        <v>275.464767488343</v>
      </c>
      <c r="E52" t="s">
        <v>148</v>
      </c>
      <c r="F52" s="2"/>
      <c r="K52" t="s">
        <v>129</v>
      </c>
    </row>
    <row r="53" spans="1:11" x14ac:dyDescent="0.3">
      <c r="A53" t="s">
        <v>116</v>
      </c>
      <c r="B53" t="s">
        <v>200</v>
      </c>
      <c r="C53">
        <v>2441.6421603601598</v>
      </c>
      <c r="D53">
        <v>258.35041441160001</v>
      </c>
      <c r="E53" t="s">
        <v>148</v>
      </c>
      <c r="F53" s="2"/>
      <c r="K53" t="s">
        <v>129</v>
      </c>
    </row>
    <row r="54" spans="1:11" x14ac:dyDescent="0.3">
      <c r="A54" t="s">
        <v>116</v>
      </c>
      <c r="B54" t="s">
        <v>201</v>
      </c>
      <c r="C54">
        <v>2480.0291697428802</v>
      </c>
      <c r="D54">
        <v>287.53612254252801</v>
      </c>
      <c r="E54" t="s">
        <v>148</v>
      </c>
      <c r="F54" s="2"/>
      <c r="K54" t="s">
        <v>129</v>
      </c>
    </row>
    <row r="55" spans="1:11" x14ac:dyDescent="0.3">
      <c r="A55" t="s">
        <v>116</v>
      </c>
      <c r="B55" t="s">
        <v>202</v>
      </c>
      <c r="C55">
        <v>2490.1628376855301</v>
      </c>
      <c r="D55">
        <v>295.542153697044</v>
      </c>
      <c r="F55" s="2" t="s">
        <v>147</v>
      </c>
      <c r="H55">
        <f>G68*(C55-C68)+D68</f>
        <v>300.36087223825461</v>
      </c>
      <c r="I55" s="223">
        <f>D55/H55</f>
        <v>0.98395690322343898</v>
      </c>
      <c r="J55">
        <f>(C55-C45)/(D55-D45)</f>
        <v>344.73441289101049</v>
      </c>
      <c r="K55" t="s">
        <v>117</v>
      </c>
    </row>
    <row r="56" spans="1:11" x14ac:dyDescent="0.3">
      <c r="A56" t="s">
        <v>116</v>
      </c>
      <c r="B56" t="s">
        <v>203</v>
      </c>
      <c r="C56">
        <v>2493.8072460081498</v>
      </c>
      <c r="D56">
        <v>285.73961848013602</v>
      </c>
      <c r="E56" t="s">
        <v>148</v>
      </c>
      <c r="F56" s="2"/>
      <c r="K56" t="s">
        <v>129</v>
      </c>
    </row>
    <row r="57" spans="1:11" x14ac:dyDescent="0.3">
      <c r="A57" t="s">
        <v>116</v>
      </c>
      <c r="B57" t="s">
        <v>204</v>
      </c>
      <c r="C57">
        <v>2500.1367493263401</v>
      </c>
      <c r="D57">
        <v>291.47732153266401</v>
      </c>
      <c r="E57" t="s">
        <v>148</v>
      </c>
      <c r="F57" s="2"/>
      <c r="I57" s="223"/>
      <c r="K57" t="s">
        <v>129</v>
      </c>
    </row>
    <row r="58" spans="1:11" x14ac:dyDescent="0.3">
      <c r="A58" t="s">
        <v>116</v>
      </c>
      <c r="B58" t="s">
        <v>205</v>
      </c>
      <c r="C58">
        <v>2507.8528753032301</v>
      </c>
      <c r="D58">
        <v>278.34948937367301</v>
      </c>
      <c r="E58" t="s">
        <v>148</v>
      </c>
      <c r="F58" s="2"/>
      <c r="K58" t="s">
        <v>129</v>
      </c>
    </row>
    <row r="59" spans="1:11" x14ac:dyDescent="0.3">
      <c r="A59" t="s">
        <v>116</v>
      </c>
      <c r="B59" t="s">
        <v>206</v>
      </c>
      <c r="C59">
        <v>2542.7252460453901</v>
      </c>
      <c r="D59">
        <v>279.52152741344702</v>
      </c>
      <c r="E59" t="s">
        <v>148</v>
      </c>
      <c r="F59" s="2"/>
      <c r="K59" t="s">
        <v>129</v>
      </c>
    </row>
    <row r="60" spans="1:11" x14ac:dyDescent="0.3">
      <c r="A60" t="s">
        <v>116</v>
      </c>
      <c r="B60" t="s">
        <v>207</v>
      </c>
      <c r="C60">
        <v>2548.9141224570699</v>
      </c>
      <c r="D60">
        <v>300.98855192731901</v>
      </c>
      <c r="F60" s="2" t="s">
        <v>147</v>
      </c>
      <c r="H60">
        <f>G68*(C60-C68)+D68</f>
        <v>302.27329238621218</v>
      </c>
      <c r="I60" s="223">
        <f>D60/H60</f>
        <v>0.99574973875875328</v>
      </c>
      <c r="J60">
        <f>(C60-C45)/(D60-D45)</f>
        <v>37.390313807528372</v>
      </c>
      <c r="K60" t="s">
        <v>117</v>
      </c>
    </row>
    <row r="61" spans="1:11" x14ac:dyDescent="0.3">
      <c r="A61" t="s">
        <v>116</v>
      </c>
      <c r="B61" t="s">
        <v>208</v>
      </c>
      <c r="C61">
        <v>2571.5819389554999</v>
      </c>
      <c r="D61">
        <v>299.097530838446</v>
      </c>
      <c r="E61" t="s">
        <v>148</v>
      </c>
      <c r="F61" s="2"/>
      <c r="I61" s="223"/>
      <c r="K61" t="s">
        <v>129</v>
      </c>
    </row>
    <row r="62" spans="1:11" x14ac:dyDescent="0.3">
      <c r="A62" t="s">
        <v>116</v>
      </c>
      <c r="B62" t="s">
        <v>209</v>
      </c>
      <c r="C62">
        <v>2578.8852318999702</v>
      </c>
      <c r="D62">
        <v>288.41977307585802</v>
      </c>
      <c r="E62" t="s">
        <v>148</v>
      </c>
      <c r="F62" s="2"/>
      <c r="K62" t="s">
        <v>129</v>
      </c>
    </row>
    <row r="63" spans="1:11" x14ac:dyDescent="0.3">
      <c r="A63" t="s">
        <v>116</v>
      </c>
      <c r="B63" t="s">
        <v>210</v>
      </c>
      <c r="C63">
        <v>2589.8660218509299</v>
      </c>
      <c r="D63">
        <v>291.23717288424001</v>
      </c>
      <c r="E63" t="s">
        <v>148</v>
      </c>
      <c r="F63" s="2"/>
      <c r="I63" s="223"/>
      <c r="K63" t="s">
        <v>129</v>
      </c>
    </row>
    <row r="64" spans="1:11" x14ac:dyDescent="0.3">
      <c r="A64" t="s">
        <v>116</v>
      </c>
      <c r="B64" t="s">
        <v>211</v>
      </c>
      <c r="C64">
        <v>2598.9299946851302</v>
      </c>
      <c r="D64">
        <v>294.799957732633</v>
      </c>
      <c r="E64" t="s">
        <v>148</v>
      </c>
      <c r="F64" s="2"/>
      <c r="K64" t="s">
        <v>129</v>
      </c>
    </row>
    <row r="65" spans="1:11" x14ac:dyDescent="0.3">
      <c r="A65" t="s">
        <v>116</v>
      </c>
      <c r="B65" t="s">
        <v>212</v>
      </c>
      <c r="C65">
        <v>2663.7367671114898</v>
      </c>
      <c r="D65">
        <v>305.87506074367002</v>
      </c>
      <c r="F65" s="2" t="s">
        <v>147</v>
      </c>
      <c r="H65">
        <f>G68*(C65-C68)+D68</f>
        <v>306.01089812424465</v>
      </c>
      <c r="I65" s="223">
        <f>D65/H65</f>
        <v>0.99955610280088958</v>
      </c>
      <c r="J65">
        <f>(C65-C45)/(D65-D45)</f>
        <v>31.107146909185158</v>
      </c>
      <c r="K65" t="s">
        <v>117</v>
      </c>
    </row>
    <row r="66" spans="1:11" x14ac:dyDescent="0.3">
      <c r="A66" t="s">
        <v>116</v>
      </c>
      <c r="B66" t="s">
        <v>213</v>
      </c>
      <c r="C66">
        <v>2689.8150445973401</v>
      </c>
      <c r="D66">
        <v>285.35673640453001</v>
      </c>
      <c r="E66" t="s">
        <v>148</v>
      </c>
      <c r="F66" s="2"/>
      <c r="K66" t="s">
        <v>129</v>
      </c>
    </row>
    <row r="67" spans="1:11" x14ac:dyDescent="0.3">
      <c r="A67" t="s">
        <v>116</v>
      </c>
      <c r="B67" t="s">
        <v>214</v>
      </c>
      <c r="C67">
        <v>2707.0658816376299</v>
      </c>
      <c r="D67">
        <v>296.42876566504401</v>
      </c>
      <c r="E67" t="s">
        <v>148</v>
      </c>
      <c r="F67" s="2"/>
      <c r="G67" s="30"/>
      <c r="K67" t="s">
        <v>129</v>
      </c>
    </row>
    <row r="68" spans="1:11" x14ac:dyDescent="0.3">
      <c r="A68" t="s">
        <v>116</v>
      </c>
      <c r="B68" t="s">
        <v>215</v>
      </c>
      <c r="C68">
        <v>2746.53008278375</v>
      </c>
      <c r="D68">
        <v>308.70591331622802</v>
      </c>
      <c r="F68" s="2">
        <f>(C68-C45)/(D68-D45)</f>
        <v>30.720908705278536</v>
      </c>
      <c r="G68" s="30">
        <f>1/F68</f>
        <v>3.2551120463053806E-2</v>
      </c>
      <c r="K68" t="s">
        <v>122</v>
      </c>
    </row>
    <row r="69" spans="1:11" x14ac:dyDescent="0.3">
      <c r="A69" t="s">
        <v>116</v>
      </c>
      <c r="B69" t="s">
        <v>216</v>
      </c>
      <c r="C69">
        <v>2792.75574967582</v>
      </c>
      <c r="D69">
        <v>287.71129763524601</v>
      </c>
      <c r="E69" t="s">
        <v>148</v>
      </c>
      <c r="F69" s="2"/>
      <c r="G69" s="30"/>
      <c r="K69" t="s">
        <v>129</v>
      </c>
    </row>
    <row r="70" spans="1:11" x14ac:dyDescent="0.3">
      <c r="A70" t="s">
        <v>116</v>
      </c>
      <c r="B70" t="s">
        <v>217</v>
      </c>
      <c r="C70">
        <v>2798.2538998116001</v>
      </c>
      <c r="D70">
        <v>299.43799346775103</v>
      </c>
      <c r="E70" t="s">
        <v>148</v>
      </c>
      <c r="F70" s="2"/>
      <c r="K70" t="s">
        <v>129</v>
      </c>
    </row>
    <row r="71" spans="1:11" x14ac:dyDescent="0.3">
      <c r="A71" t="s">
        <v>116</v>
      </c>
      <c r="B71" t="s">
        <v>218</v>
      </c>
      <c r="C71">
        <v>2868.39467148106</v>
      </c>
      <c r="D71">
        <v>300.27759867407002</v>
      </c>
      <c r="E71" t="s">
        <v>148</v>
      </c>
      <c r="F71" s="2"/>
      <c r="K71" t="s">
        <v>129</v>
      </c>
    </row>
    <row r="72" spans="1:11" x14ac:dyDescent="0.3">
      <c r="A72" t="s">
        <v>116</v>
      </c>
      <c r="B72" t="s">
        <v>219</v>
      </c>
      <c r="C72">
        <v>3013.9057779046202</v>
      </c>
      <c r="D72">
        <v>306.42344148169502</v>
      </c>
      <c r="E72" t="s">
        <v>148</v>
      </c>
      <c r="F72" s="2"/>
      <c r="K72" t="s">
        <v>129</v>
      </c>
    </row>
    <row r="73" spans="1:11" x14ac:dyDescent="0.3">
      <c r="A73" t="s">
        <v>116</v>
      </c>
      <c r="B73" t="s">
        <v>220</v>
      </c>
      <c r="C73">
        <v>3112.8766164338999</v>
      </c>
      <c r="D73">
        <v>308.164684182857</v>
      </c>
      <c r="E73" t="s">
        <v>148</v>
      </c>
      <c r="F73" s="2"/>
      <c r="K73" t="s">
        <v>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C6D52-CB3B-4CE6-9910-998A7FB3322D}">
  <dimension ref="A1:K73"/>
  <sheetViews>
    <sheetView zoomScale="80" zoomScaleNormal="80" workbookViewId="0">
      <pane ySplit="1" topLeftCell="A59" activePane="bottomLeft" state="frozen"/>
      <selection activeCell="O9" sqref="O9"/>
      <selection pane="bottomLeft" activeCell="E73" sqref="E73"/>
    </sheetView>
  </sheetViews>
  <sheetFormatPr defaultRowHeight="14.4" x14ac:dyDescent="0.3"/>
  <cols>
    <col min="2" max="2" width="25.5546875" customWidth="1"/>
    <col min="3" max="3" width="12.109375" customWidth="1"/>
    <col min="4" max="4" width="11.109375" customWidth="1"/>
    <col min="5" max="5" width="20.77734375" customWidth="1"/>
    <col min="6" max="6" width="19.7773437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21" t="s">
        <v>112</v>
      </c>
      <c r="B1" s="221" t="s">
        <v>113</v>
      </c>
      <c r="C1" s="221" t="s">
        <v>139</v>
      </c>
      <c r="D1" s="221" t="s">
        <v>20</v>
      </c>
      <c r="E1" s="221" t="s">
        <v>140</v>
      </c>
      <c r="F1" s="221" t="s">
        <v>141</v>
      </c>
      <c r="G1" s="221" t="s">
        <v>142</v>
      </c>
      <c r="H1" s="221" t="s">
        <v>143</v>
      </c>
      <c r="I1" s="221" t="s">
        <v>144</v>
      </c>
      <c r="J1" s="221" t="s">
        <v>145</v>
      </c>
      <c r="K1" s="221" t="s">
        <v>146</v>
      </c>
    </row>
    <row r="2" spans="1:11" x14ac:dyDescent="0.3">
      <c r="A2" t="s">
        <v>119</v>
      </c>
      <c r="B2" t="s">
        <v>149</v>
      </c>
      <c r="C2" s="34">
        <v>1725</v>
      </c>
      <c r="D2" s="226">
        <v>230.9</v>
      </c>
      <c r="F2" s="30"/>
      <c r="G2" s="30"/>
      <c r="K2" t="s">
        <v>122</v>
      </c>
    </row>
    <row r="3" spans="1:11" x14ac:dyDescent="0.3">
      <c r="A3" t="s">
        <v>119</v>
      </c>
      <c r="B3" t="s">
        <v>151</v>
      </c>
      <c r="C3" s="30">
        <v>1781</v>
      </c>
      <c r="D3" s="226">
        <v>233</v>
      </c>
      <c r="F3" s="30" t="s">
        <v>147</v>
      </c>
      <c r="G3" s="30"/>
      <c r="H3">
        <f>G6*(C3-C6)+D6</f>
        <v>239.97083333333333</v>
      </c>
      <c r="I3" s="223">
        <f>D3/H3</f>
        <v>0.97095133089090691</v>
      </c>
      <c r="K3" t="s">
        <v>129</v>
      </c>
    </row>
    <row r="4" spans="1:11" x14ac:dyDescent="0.3">
      <c r="A4" t="s">
        <v>119</v>
      </c>
      <c r="B4" t="s">
        <v>150</v>
      </c>
      <c r="C4" s="30">
        <v>1832</v>
      </c>
      <c r="D4" s="226">
        <v>229.2</v>
      </c>
      <c r="E4" t="s">
        <v>148</v>
      </c>
      <c r="F4" s="30"/>
      <c r="G4" s="30"/>
      <c r="I4" s="223"/>
      <c r="K4" t="s">
        <v>129</v>
      </c>
    </row>
    <row r="5" spans="1:11" x14ac:dyDescent="0.3">
      <c r="A5" t="s">
        <v>119</v>
      </c>
      <c r="B5" t="s">
        <v>155</v>
      </c>
      <c r="C5" s="30">
        <v>1884</v>
      </c>
      <c r="D5" s="226">
        <v>234.7</v>
      </c>
      <c r="F5" s="30" t="s">
        <v>147</v>
      </c>
      <c r="G5" s="30"/>
      <c r="H5">
        <f>G6*(C5-C6)+D6</f>
        <v>256.65468750000002</v>
      </c>
      <c r="I5" s="223">
        <f>D5/H5</f>
        <v>0.91445826408294206</v>
      </c>
      <c r="K5" t="s">
        <v>129</v>
      </c>
    </row>
    <row r="6" spans="1:11" x14ac:dyDescent="0.3">
      <c r="A6" t="s">
        <v>119</v>
      </c>
      <c r="B6" t="s">
        <v>158</v>
      </c>
      <c r="C6" s="30">
        <v>1917</v>
      </c>
      <c r="D6" s="226">
        <v>262</v>
      </c>
      <c r="F6" s="30">
        <f>(C6-C2)/(D6-D2)</f>
        <v>6.1736334405144708</v>
      </c>
      <c r="G6" s="30">
        <f>1/F6</f>
        <v>0.16197916666666662</v>
      </c>
      <c r="H6" s="55"/>
      <c r="I6" s="224"/>
      <c r="K6" t="s">
        <v>122</v>
      </c>
    </row>
    <row r="7" spans="1:11" x14ac:dyDescent="0.3">
      <c r="A7" t="s">
        <v>119</v>
      </c>
      <c r="B7" t="s">
        <v>154</v>
      </c>
      <c r="C7" s="30">
        <v>1928</v>
      </c>
      <c r="D7" s="226">
        <v>233.9</v>
      </c>
      <c r="E7" t="s">
        <v>148</v>
      </c>
      <c r="F7" s="30"/>
      <c r="G7" s="30"/>
      <c r="H7" s="225"/>
      <c r="I7" s="223"/>
      <c r="K7" t="s">
        <v>129</v>
      </c>
    </row>
    <row r="8" spans="1:11" x14ac:dyDescent="0.3">
      <c r="A8" t="s">
        <v>119</v>
      </c>
      <c r="B8" t="s">
        <v>156</v>
      </c>
      <c r="C8" s="30">
        <v>1932</v>
      </c>
      <c r="D8" s="226">
        <v>230.5</v>
      </c>
      <c r="E8" t="s">
        <v>148</v>
      </c>
      <c r="F8" s="30"/>
      <c r="G8" s="30"/>
      <c r="I8" s="223"/>
      <c r="K8" t="s">
        <v>129</v>
      </c>
    </row>
    <row r="9" spans="1:11" x14ac:dyDescent="0.3">
      <c r="A9" t="s">
        <v>119</v>
      </c>
      <c r="B9" t="s">
        <v>153</v>
      </c>
      <c r="C9" s="30">
        <v>1950</v>
      </c>
      <c r="D9" s="226">
        <v>232.5</v>
      </c>
      <c r="E9" t="s">
        <v>148</v>
      </c>
      <c r="F9" s="30"/>
      <c r="G9" s="30"/>
      <c r="I9" s="223"/>
      <c r="K9" t="s">
        <v>129</v>
      </c>
    </row>
    <row r="10" spans="1:11" x14ac:dyDescent="0.3">
      <c r="A10" t="s">
        <v>119</v>
      </c>
      <c r="B10" t="s">
        <v>152</v>
      </c>
      <c r="C10" s="30">
        <v>1963</v>
      </c>
      <c r="D10" s="226">
        <v>228.7</v>
      </c>
      <c r="E10" t="s">
        <v>148</v>
      </c>
      <c r="F10" s="30"/>
      <c r="G10" s="30"/>
      <c r="K10" t="s">
        <v>129</v>
      </c>
    </row>
    <row r="11" spans="1:11" x14ac:dyDescent="0.3">
      <c r="A11" t="s">
        <v>119</v>
      </c>
      <c r="B11" t="s">
        <v>163</v>
      </c>
      <c r="C11" s="30">
        <v>1965</v>
      </c>
      <c r="D11" s="226">
        <v>237.6</v>
      </c>
      <c r="E11" t="s">
        <v>148</v>
      </c>
      <c r="F11" s="30"/>
      <c r="G11" s="30"/>
      <c r="I11" s="223"/>
      <c r="K11" t="s">
        <v>129</v>
      </c>
    </row>
    <row r="12" spans="1:11" x14ac:dyDescent="0.3">
      <c r="A12" t="s">
        <v>119</v>
      </c>
      <c r="B12" t="s">
        <v>161</v>
      </c>
      <c r="C12" s="30">
        <v>2016</v>
      </c>
      <c r="D12" s="226">
        <v>232.8</v>
      </c>
      <c r="E12" t="s">
        <v>148</v>
      </c>
      <c r="F12" s="30"/>
      <c r="G12" s="30"/>
      <c r="K12" t="s">
        <v>129</v>
      </c>
    </row>
    <row r="13" spans="1:11" x14ac:dyDescent="0.3">
      <c r="A13" t="s">
        <v>119</v>
      </c>
      <c r="B13" t="s">
        <v>157</v>
      </c>
      <c r="C13" s="30">
        <v>2020</v>
      </c>
      <c r="D13" s="226">
        <v>233.4</v>
      </c>
      <c r="E13" t="s">
        <v>148</v>
      </c>
      <c r="F13" s="30"/>
      <c r="G13" s="30"/>
      <c r="K13" t="s">
        <v>129</v>
      </c>
    </row>
    <row r="14" spans="1:11" x14ac:dyDescent="0.3">
      <c r="A14" t="s">
        <v>119</v>
      </c>
      <c r="B14" t="s">
        <v>160</v>
      </c>
      <c r="C14" s="30">
        <v>2039</v>
      </c>
      <c r="D14" s="226">
        <v>236.4</v>
      </c>
      <c r="E14" t="s">
        <v>148</v>
      </c>
      <c r="F14" s="30"/>
      <c r="G14" s="30"/>
      <c r="K14" t="s">
        <v>129</v>
      </c>
    </row>
    <row r="15" spans="1:11" x14ac:dyDescent="0.3">
      <c r="A15" t="s">
        <v>119</v>
      </c>
      <c r="B15" t="s">
        <v>171</v>
      </c>
      <c r="C15" s="30">
        <v>2069</v>
      </c>
      <c r="D15" s="226">
        <v>240.1</v>
      </c>
      <c r="E15" t="s">
        <v>148</v>
      </c>
      <c r="F15" s="30"/>
      <c r="G15" s="30"/>
      <c r="I15" s="223"/>
      <c r="K15" t="s">
        <v>129</v>
      </c>
    </row>
    <row r="16" spans="1:11" x14ac:dyDescent="0.3">
      <c r="A16" t="s">
        <v>119</v>
      </c>
      <c r="B16" t="s">
        <v>167</v>
      </c>
      <c r="C16" s="30">
        <v>2076</v>
      </c>
      <c r="D16" s="226">
        <v>267.2</v>
      </c>
      <c r="F16" s="30" t="s">
        <v>147</v>
      </c>
      <c r="G16" s="30"/>
      <c r="H16">
        <f>G26*(C16-C26)+D26</f>
        <v>277.20404040404037</v>
      </c>
      <c r="I16" s="223">
        <f>D16/H16</f>
        <v>0.96391091417910457</v>
      </c>
      <c r="K16" t="s">
        <v>129</v>
      </c>
    </row>
    <row r="17" spans="1:11" x14ac:dyDescent="0.3">
      <c r="A17" t="s">
        <v>119</v>
      </c>
      <c r="B17" t="s">
        <v>159</v>
      </c>
      <c r="C17" s="30">
        <v>2095</v>
      </c>
      <c r="D17" s="226">
        <v>231.9</v>
      </c>
      <c r="E17" t="s">
        <v>148</v>
      </c>
      <c r="F17" s="30"/>
      <c r="G17" s="30"/>
      <c r="K17" t="s">
        <v>129</v>
      </c>
    </row>
    <row r="18" spans="1:11" x14ac:dyDescent="0.3">
      <c r="A18" t="s">
        <v>119</v>
      </c>
      <c r="B18" t="s">
        <v>164</v>
      </c>
      <c r="C18" s="30">
        <v>2097</v>
      </c>
      <c r="D18" s="226">
        <v>233.5</v>
      </c>
      <c r="E18" t="s">
        <v>148</v>
      </c>
      <c r="F18" s="30"/>
      <c r="G18" s="30"/>
      <c r="K18" t="s">
        <v>129</v>
      </c>
    </row>
    <row r="19" spans="1:11" x14ac:dyDescent="0.3">
      <c r="A19" t="s">
        <v>119</v>
      </c>
      <c r="B19" t="s">
        <v>170</v>
      </c>
      <c r="C19" s="30">
        <v>2116</v>
      </c>
      <c r="D19" s="226">
        <v>267.89999999999998</v>
      </c>
      <c r="F19" s="30" t="s">
        <v>147</v>
      </c>
      <c r="G19" s="30"/>
      <c r="H19">
        <f>G26*(C19-C26)+D26</f>
        <v>281.02895622895619</v>
      </c>
      <c r="I19" s="223">
        <f>D19/H19</f>
        <v>0.95328254993674044</v>
      </c>
      <c r="K19" t="s">
        <v>129</v>
      </c>
    </row>
    <row r="20" spans="1:11" x14ac:dyDescent="0.3">
      <c r="A20" t="s">
        <v>119</v>
      </c>
      <c r="B20" t="s">
        <v>166</v>
      </c>
      <c r="C20" s="30">
        <v>2119</v>
      </c>
      <c r="D20" s="226">
        <v>237.3</v>
      </c>
      <c r="E20" t="s">
        <v>148</v>
      </c>
      <c r="F20" s="2"/>
      <c r="G20" s="30"/>
      <c r="I20" s="223"/>
      <c r="K20" t="s">
        <v>129</v>
      </c>
    </row>
    <row r="21" spans="1:11" x14ac:dyDescent="0.3">
      <c r="A21" t="s">
        <v>119</v>
      </c>
      <c r="B21" t="s">
        <v>162</v>
      </c>
      <c r="C21" s="30">
        <v>2127</v>
      </c>
      <c r="D21" s="226">
        <v>263.10000000000002</v>
      </c>
      <c r="E21" t="s">
        <v>148</v>
      </c>
      <c r="F21" s="30"/>
      <c r="G21" s="30"/>
      <c r="K21" t="s">
        <v>129</v>
      </c>
    </row>
    <row r="22" spans="1:11" x14ac:dyDescent="0.3">
      <c r="A22" t="s">
        <v>119</v>
      </c>
      <c r="B22" t="s">
        <v>168</v>
      </c>
      <c r="C22" s="30">
        <v>2129</v>
      </c>
      <c r="D22" s="226">
        <v>234.3</v>
      </c>
      <c r="E22" t="s">
        <v>148</v>
      </c>
      <c r="F22" s="2"/>
      <c r="K22" t="s">
        <v>129</v>
      </c>
    </row>
    <row r="23" spans="1:11" x14ac:dyDescent="0.3">
      <c r="A23" t="s">
        <v>119</v>
      </c>
      <c r="B23" t="s">
        <v>178</v>
      </c>
      <c r="C23" s="30">
        <v>2166</v>
      </c>
      <c r="D23" s="226">
        <v>241.1</v>
      </c>
      <c r="E23" t="s">
        <v>148</v>
      </c>
      <c r="F23" s="2"/>
      <c r="I23" s="223"/>
      <c r="K23" t="s">
        <v>129</v>
      </c>
    </row>
    <row r="24" spans="1:11" x14ac:dyDescent="0.3">
      <c r="A24" t="s">
        <v>119</v>
      </c>
      <c r="B24" t="s">
        <v>165</v>
      </c>
      <c r="C24" s="30">
        <v>2173</v>
      </c>
      <c r="D24" s="226">
        <v>232.7</v>
      </c>
      <c r="E24" t="s">
        <v>148</v>
      </c>
      <c r="F24" s="2"/>
      <c r="K24" t="s">
        <v>129</v>
      </c>
    </row>
    <row r="25" spans="1:11" x14ac:dyDescent="0.3">
      <c r="A25" t="s">
        <v>119</v>
      </c>
      <c r="B25" t="s">
        <v>173</v>
      </c>
      <c r="C25" s="30">
        <v>2190</v>
      </c>
      <c r="D25" s="226">
        <v>262.39999999999998</v>
      </c>
      <c r="E25" t="s">
        <v>148</v>
      </c>
      <c r="F25" s="30"/>
      <c r="I25" s="223"/>
      <c r="K25" t="s">
        <v>129</v>
      </c>
    </row>
    <row r="26" spans="1:11" x14ac:dyDescent="0.3">
      <c r="A26" t="s">
        <v>119</v>
      </c>
      <c r="B26" t="s">
        <v>177</v>
      </c>
      <c r="C26" s="30">
        <v>2214</v>
      </c>
      <c r="D26" s="226">
        <v>290.39999999999998</v>
      </c>
      <c r="F26" s="2">
        <f>(C26-C6)/(D26-D6)</f>
        <v>10.457746478873247</v>
      </c>
      <c r="G26" s="30">
        <f>1/F26</f>
        <v>9.5622895622895554E-2</v>
      </c>
      <c r="K26" t="s">
        <v>122</v>
      </c>
    </row>
    <row r="27" spans="1:11" x14ac:dyDescent="0.3">
      <c r="A27" t="s">
        <v>119</v>
      </c>
      <c r="B27" t="s">
        <v>172</v>
      </c>
      <c r="C27" s="30">
        <v>2221</v>
      </c>
      <c r="D27" s="226">
        <v>235.9</v>
      </c>
      <c r="E27" t="s">
        <v>148</v>
      </c>
      <c r="F27" s="2"/>
      <c r="K27" t="s">
        <v>129</v>
      </c>
    </row>
    <row r="28" spans="1:11" x14ac:dyDescent="0.3">
      <c r="A28" t="s">
        <v>119</v>
      </c>
      <c r="B28" t="s">
        <v>175</v>
      </c>
      <c r="C28" s="30">
        <v>2224</v>
      </c>
      <c r="D28" s="226">
        <v>267.2</v>
      </c>
      <c r="E28" t="s">
        <v>148</v>
      </c>
      <c r="F28" s="30"/>
      <c r="I28" s="223"/>
      <c r="K28" t="s">
        <v>129</v>
      </c>
    </row>
    <row r="29" spans="1:11" x14ac:dyDescent="0.3">
      <c r="A29" t="s">
        <v>119</v>
      </c>
      <c r="B29" t="s">
        <v>169</v>
      </c>
      <c r="C29" s="30">
        <v>2237</v>
      </c>
      <c r="D29" s="226">
        <v>265.89999999999998</v>
      </c>
      <c r="E29" t="s">
        <v>148</v>
      </c>
      <c r="F29" s="2"/>
      <c r="K29" t="s">
        <v>129</v>
      </c>
    </row>
    <row r="30" spans="1:11" x14ac:dyDescent="0.3">
      <c r="A30" t="s">
        <v>119</v>
      </c>
      <c r="B30" t="s">
        <v>179</v>
      </c>
      <c r="C30" s="30">
        <v>2241</v>
      </c>
      <c r="D30" s="226">
        <v>237.1</v>
      </c>
      <c r="E30" t="s">
        <v>148</v>
      </c>
      <c r="F30" s="2"/>
      <c r="G30" s="30"/>
      <c r="K30" t="s">
        <v>129</v>
      </c>
    </row>
    <row r="31" spans="1:11" x14ac:dyDescent="0.3">
      <c r="A31" t="s">
        <v>119</v>
      </c>
      <c r="B31" t="s">
        <v>186</v>
      </c>
      <c r="C31" s="30">
        <v>2248</v>
      </c>
      <c r="D31" s="226">
        <v>270.39999999999998</v>
      </c>
      <c r="E31" t="s">
        <v>148</v>
      </c>
      <c r="F31" s="2"/>
      <c r="K31" t="s">
        <v>129</v>
      </c>
    </row>
    <row r="32" spans="1:11" x14ac:dyDescent="0.3">
      <c r="A32" t="s">
        <v>119</v>
      </c>
      <c r="B32" t="s">
        <v>183</v>
      </c>
      <c r="C32" s="30">
        <v>2274</v>
      </c>
      <c r="D32" s="226">
        <v>292.5</v>
      </c>
      <c r="F32" s="30">
        <f>(C32-C26)/(D32-D26)</f>
        <v>28.57142857142826</v>
      </c>
      <c r="G32" s="30">
        <f>1/F32</f>
        <v>3.5000000000000378E-2</v>
      </c>
      <c r="I32" s="223"/>
      <c r="K32" t="s">
        <v>122</v>
      </c>
    </row>
    <row r="33" spans="1:11" x14ac:dyDescent="0.3">
      <c r="A33" t="s">
        <v>119</v>
      </c>
      <c r="B33" t="s">
        <v>174</v>
      </c>
      <c r="C33" s="30">
        <v>2294</v>
      </c>
      <c r="D33" s="226">
        <v>262.60000000000002</v>
      </c>
      <c r="E33" t="s">
        <v>148</v>
      </c>
      <c r="F33" s="2"/>
      <c r="K33" t="s">
        <v>129</v>
      </c>
    </row>
    <row r="34" spans="1:11" x14ac:dyDescent="0.3">
      <c r="A34" t="s">
        <v>119</v>
      </c>
      <c r="B34" t="s">
        <v>176</v>
      </c>
      <c r="C34" s="30">
        <v>2305</v>
      </c>
      <c r="D34" s="226">
        <v>266.8</v>
      </c>
      <c r="E34" t="s">
        <v>148</v>
      </c>
      <c r="F34" s="2"/>
      <c r="K34" t="s">
        <v>129</v>
      </c>
    </row>
    <row r="35" spans="1:11" x14ac:dyDescent="0.3">
      <c r="A35" t="s">
        <v>119</v>
      </c>
      <c r="B35" t="s">
        <v>180</v>
      </c>
      <c r="C35" s="30">
        <v>2317</v>
      </c>
      <c r="D35" s="226">
        <v>236.9</v>
      </c>
      <c r="E35" t="s">
        <v>148</v>
      </c>
      <c r="F35" s="2"/>
      <c r="K35" t="s">
        <v>129</v>
      </c>
    </row>
    <row r="36" spans="1:11" x14ac:dyDescent="0.3">
      <c r="A36" t="s">
        <v>119</v>
      </c>
      <c r="B36" t="s">
        <v>184</v>
      </c>
      <c r="C36" s="30">
        <v>2347</v>
      </c>
      <c r="D36" s="226">
        <v>270.2</v>
      </c>
      <c r="E36" t="s">
        <v>148</v>
      </c>
      <c r="F36" s="2"/>
      <c r="G36" s="30"/>
      <c r="K36" t="s">
        <v>129</v>
      </c>
    </row>
    <row r="37" spans="1:11" x14ac:dyDescent="0.3">
      <c r="A37" t="s">
        <v>119</v>
      </c>
      <c r="B37" t="s">
        <v>185</v>
      </c>
      <c r="C37" s="30">
        <v>2360</v>
      </c>
      <c r="D37" s="226">
        <v>267.10000000000002</v>
      </c>
      <c r="E37" t="s">
        <v>148</v>
      </c>
      <c r="F37" s="2"/>
      <c r="G37" s="30"/>
      <c r="K37" t="s">
        <v>129</v>
      </c>
    </row>
    <row r="38" spans="1:11" x14ac:dyDescent="0.3">
      <c r="A38" t="s">
        <v>119</v>
      </c>
      <c r="B38" t="s">
        <v>192</v>
      </c>
      <c r="C38" s="30">
        <v>2374</v>
      </c>
      <c r="D38" s="226">
        <v>294.10000000000002</v>
      </c>
      <c r="F38" s="2" t="s">
        <v>147</v>
      </c>
      <c r="H38">
        <f>G60*(C38-C60)+D60</f>
        <v>294.49494949494948</v>
      </c>
      <c r="I38" s="223">
        <f>D38/H38</f>
        <v>0.99865889212827996</v>
      </c>
      <c r="J38">
        <f>(C38-C32)/(D38-D32)</f>
        <v>62.499999999999112</v>
      </c>
      <c r="K38" t="s">
        <v>117</v>
      </c>
    </row>
    <row r="39" spans="1:11" x14ac:dyDescent="0.3">
      <c r="A39" t="s">
        <v>119</v>
      </c>
      <c r="B39" t="s">
        <v>193</v>
      </c>
      <c r="C39" s="30">
        <v>2387</v>
      </c>
      <c r="D39" s="226">
        <v>239.7</v>
      </c>
      <c r="E39" t="s">
        <v>148</v>
      </c>
      <c r="F39" s="2"/>
      <c r="K39" t="s">
        <v>129</v>
      </c>
    </row>
    <row r="40" spans="1:11" x14ac:dyDescent="0.3">
      <c r="A40" t="s">
        <v>119</v>
      </c>
      <c r="B40" t="s">
        <v>181</v>
      </c>
      <c r="C40" s="30">
        <v>2389</v>
      </c>
      <c r="D40" s="226">
        <v>289.3</v>
      </c>
      <c r="E40" t="s">
        <v>148</v>
      </c>
      <c r="F40" s="2"/>
      <c r="K40" t="s">
        <v>129</v>
      </c>
    </row>
    <row r="41" spans="1:11" x14ac:dyDescent="0.3">
      <c r="A41" t="s">
        <v>119</v>
      </c>
      <c r="B41" t="s">
        <v>197</v>
      </c>
      <c r="C41" s="30">
        <v>2395</v>
      </c>
      <c r="D41" s="226">
        <v>273.8</v>
      </c>
      <c r="E41" t="s">
        <v>148</v>
      </c>
      <c r="F41" s="2"/>
      <c r="K41" t="s">
        <v>129</v>
      </c>
    </row>
    <row r="42" spans="1:11" x14ac:dyDescent="0.3">
      <c r="A42" t="s">
        <v>119</v>
      </c>
      <c r="B42" t="s">
        <v>182</v>
      </c>
      <c r="C42" s="30">
        <v>2413</v>
      </c>
      <c r="D42" s="226">
        <v>265.39999999999998</v>
      </c>
      <c r="E42" t="s">
        <v>148</v>
      </c>
      <c r="F42" s="2"/>
      <c r="G42" s="30"/>
      <c r="K42" t="s">
        <v>129</v>
      </c>
    </row>
    <row r="43" spans="1:11" x14ac:dyDescent="0.3">
      <c r="A43" t="s">
        <v>119</v>
      </c>
      <c r="B43" t="s">
        <v>189</v>
      </c>
      <c r="C43" s="30">
        <v>2419</v>
      </c>
      <c r="D43" s="226">
        <v>271</v>
      </c>
      <c r="E43" t="s">
        <v>148</v>
      </c>
      <c r="F43" s="2"/>
      <c r="K43" t="s">
        <v>129</v>
      </c>
    </row>
    <row r="44" spans="1:11" x14ac:dyDescent="0.3">
      <c r="A44" t="s">
        <v>119</v>
      </c>
      <c r="B44" t="s">
        <v>191</v>
      </c>
      <c r="C44" s="30">
        <v>2420</v>
      </c>
      <c r="D44" s="226">
        <v>267.8</v>
      </c>
      <c r="E44" t="s">
        <v>148</v>
      </c>
      <c r="F44" s="2"/>
      <c r="K44" t="s">
        <v>129</v>
      </c>
    </row>
    <row r="45" spans="1:11" x14ac:dyDescent="0.3">
      <c r="A45" t="s">
        <v>119</v>
      </c>
      <c r="B45" t="s">
        <v>187</v>
      </c>
      <c r="C45" s="30">
        <v>2431</v>
      </c>
      <c r="D45" s="226">
        <v>267</v>
      </c>
      <c r="E45" t="s">
        <v>148</v>
      </c>
      <c r="F45" s="2"/>
      <c r="G45" s="30"/>
      <c r="K45" t="s">
        <v>129</v>
      </c>
    </row>
    <row r="46" spans="1:11" x14ac:dyDescent="0.3">
      <c r="A46" t="s">
        <v>119</v>
      </c>
      <c r="B46" t="s">
        <v>201</v>
      </c>
      <c r="C46" s="30">
        <v>2469</v>
      </c>
      <c r="D46" s="226">
        <v>274.60000000000002</v>
      </c>
      <c r="E46" t="s">
        <v>148</v>
      </c>
      <c r="F46" s="2"/>
      <c r="K46" t="s">
        <v>129</v>
      </c>
    </row>
    <row r="47" spans="1:11" x14ac:dyDescent="0.3">
      <c r="A47" t="s">
        <v>119</v>
      </c>
      <c r="B47" t="s">
        <v>200</v>
      </c>
      <c r="C47" s="30">
        <v>2493</v>
      </c>
      <c r="D47" s="226">
        <v>240.6</v>
      </c>
      <c r="E47" t="s">
        <v>148</v>
      </c>
      <c r="F47" s="2"/>
      <c r="K47" t="s">
        <v>129</v>
      </c>
    </row>
    <row r="48" spans="1:11" x14ac:dyDescent="0.3">
      <c r="A48" t="s">
        <v>119</v>
      </c>
      <c r="B48" t="s">
        <v>188</v>
      </c>
      <c r="C48" s="30">
        <v>2494</v>
      </c>
      <c r="D48" s="226">
        <v>266.3</v>
      </c>
      <c r="E48" t="s">
        <v>148</v>
      </c>
      <c r="F48" s="2"/>
      <c r="K48" t="s">
        <v>129</v>
      </c>
    </row>
    <row r="49" spans="1:11" x14ac:dyDescent="0.3">
      <c r="A49" t="s">
        <v>119</v>
      </c>
      <c r="B49" t="s">
        <v>190</v>
      </c>
      <c r="C49" s="30">
        <v>2496</v>
      </c>
      <c r="D49" s="226">
        <v>292</v>
      </c>
      <c r="E49" t="s">
        <v>148</v>
      </c>
      <c r="F49" s="2"/>
      <c r="K49" t="s">
        <v>129</v>
      </c>
    </row>
    <row r="50" spans="1:11" x14ac:dyDescent="0.3">
      <c r="A50" t="s">
        <v>119</v>
      </c>
      <c r="B50" t="s">
        <v>195</v>
      </c>
      <c r="C50" s="30">
        <v>2511</v>
      </c>
      <c r="D50" s="226">
        <v>294.3</v>
      </c>
      <c r="F50" s="2" t="s">
        <v>147</v>
      </c>
      <c r="H50">
        <f>G60*(C50-C60)+D60</f>
        <v>297.22803030303027</v>
      </c>
      <c r="I50" s="223">
        <f>D50/H50</f>
        <v>0.99014887559546427</v>
      </c>
      <c r="J50">
        <f>(C50-C32)/(D50-D32)</f>
        <v>131.66666666666583</v>
      </c>
      <c r="K50" t="s">
        <v>117</v>
      </c>
    </row>
    <row r="51" spans="1:11" x14ac:dyDescent="0.3">
      <c r="A51" t="s">
        <v>119</v>
      </c>
      <c r="B51" t="s">
        <v>198</v>
      </c>
      <c r="C51" s="30">
        <v>2534</v>
      </c>
      <c r="D51" s="226">
        <v>290.3</v>
      </c>
      <c r="E51" t="s">
        <v>148</v>
      </c>
      <c r="F51" s="2"/>
      <c r="K51" t="s">
        <v>129</v>
      </c>
    </row>
    <row r="52" spans="1:11" x14ac:dyDescent="0.3">
      <c r="A52" t="s">
        <v>119</v>
      </c>
      <c r="B52" t="s">
        <v>207</v>
      </c>
      <c r="C52" s="30">
        <v>2560</v>
      </c>
      <c r="D52" s="226">
        <v>297.89999999999998</v>
      </c>
      <c r="F52" s="2" t="s">
        <v>147</v>
      </c>
      <c r="H52">
        <f>G60*(C52-C60)+D60</f>
        <v>298.20555555555552</v>
      </c>
      <c r="I52" s="223">
        <f>D52/H52</f>
        <v>0.99897535257186509</v>
      </c>
      <c r="J52">
        <f>(C52-C32)/(D52-D32)</f>
        <v>52.962962962963189</v>
      </c>
      <c r="K52" t="s">
        <v>117</v>
      </c>
    </row>
    <row r="53" spans="1:11" x14ac:dyDescent="0.3">
      <c r="A53" t="s">
        <v>119</v>
      </c>
      <c r="B53" t="s">
        <v>196</v>
      </c>
      <c r="C53" s="30">
        <v>2569</v>
      </c>
      <c r="D53" s="226">
        <v>292.89999999999998</v>
      </c>
      <c r="E53" t="s">
        <v>148</v>
      </c>
      <c r="F53" s="2"/>
      <c r="K53" t="s">
        <v>129</v>
      </c>
    </row>
    <row r="54" spans="1:11" x14ac:dyDescent="0.3">
      <c r="A54" t="s">
        <v>119</v>
      </c>
      <c r="B54" t="s">
        <v>199</v>
      </c>
      <c r="C54" s="30">
        <v>2576</v>
      </c>
      <c r="D54" s="226">
        <v>270</v>
      </c>
      <c r="E54" t="s">
        <v>148</v>
      </c>
      <c r="F54" s="2"/>
      <c r="K54" t="s">
        <v>129</v>
      </c>
    </row>
    <row r="55" spans="1:11" x14ac:dyDescent="0.3">
      <c r="A55" t="s">
        <v>119</v>
      </c>
      <c r="B55" t="s">
        <v>194</v>
      </c>
      <c r="C55" s="30">
        <v>2587</v>
      </c>
      <c r="D55" s="226">
        <v>288.89999999999998</v>
      </c>
      <c r="E55" t="s">
        <v>148</v>
      </c>
      <c r="F55" s="2"/>
      <c r="I55" s="223"/>
      <c r="K55" t="s">
        <v>129</v>
      </c>
    </row>
    <row r="56" spans="1:11" x14ac:dyDescent="0.3">
      <c r="A56" t="s">
        <v>119</v>
      </c>
      <c r="B56" t="s">
        <v>206</v>
      </c>
      <c r="C56" s="30">
        <v>2616</v>
      </c>
      <c r="D56" s="226">
        <v>270.5</v>
      </c>
      <c r="E56" t="s">
        <v>148</v>
      </c>
      <c r="F56" s="2"/>
      <c r="K56" t="s">
        <v>129</v>
      </c>
    </row>
    <row r="57" spans="1:11" x14ac:dyDescent="0.3">
      <c r="A57" t="s">
        <v>119</v>
      </c>
      <c r="B57" t="s">
        <v>204</v>
      </c>
      <c r="C57" s="30">
        <v>2622</v>
      </c>
      <c r="D57" s="226">
        <v>292.60000000000002</v>
      </c>
      <c r="E57" t="s">
        <v>148</v>
      </c>
      <c r="F57" s="2"/>
      <c r="I57" s="223"/>
      <c r="K57" t="s">
        <v>129</v>
      </c>
    </row>
    <row r="58" spans="1:11" x14ac:dyDescent="0.3">
      <c r="A58" t="s">
        <v>119</v>
      </c>
      <c r="B58" t="s">
        <v>202</v>
      </c>
      <c r="C58" s="30">
        <v>2623</v>
      </c>
      <c r="D58" s="226">
        <v>296.7</v>
      </c>
      <c r="E58" t="s">
        <v>148</v>
      </c>
      <c r="F58" s="2"/>
      <c r="K58" t="s">
        <v>129</v>
      </c>
    </row>
    <row r="59" spans="1:11" x14ac:dyDescent="0.3">
      <c r="A59" t="s">
        <v>119</v>
      </c>
      <c r="B59" t="s">
        <v>205</v>
      </c>
      <c r="C59" s="30">
        <v>2658</v>
      </c>
      <c r="D59" s="226">
        <v>270.7</v>
      </c>
      <c r="E59" t="s">
        <v>148</v>
      </c>
      <c r="F59" s="2"/>
      <c r="K59" t="s">
        <v>129</v>
      </c>
    </row>
    <row r="60" spans="1:11" x14ac:dyDescent="0.3">
      <c r="A60" t="s">
        <v>119</v>
      </c>
      <c r="B60" t="s">
        <v>212</v>
      </c>
      <c r="C60" s="30">
        <v>2670</v>
      </c>
      <c r="D60" s="226">
        <v>300.39999999999998</v>
      </c>
      <c r="F60" s="2">
        <f>(C60-C32)/(D60-D32)</f>
        <v>50.126582278481159</v>
      </c>
      <c r="G60" s="30">
        <f>1/F60</f>
        <v>1.9949494949494891E-2</v>
      </c>
      <c r="I60" s="223"/>
      <c r="K60" t="s">
        <v>122</v>
      </c>
    </row>
    <row r="61" spans="1:11" x14ac:dyDescent="0.3">
      <c r="A61" t="s">
        <v>119</v>
      </c>
      <c r="B61" t="s">
        <v>208</v>
      </c>
      <c r="C61" s="30">
        <v>2702</v>
      </c>
      <c r="D61" s="226">
        <v>297.60000000000002</v>
      </c>
      <c r="E61" t="s">
        <v>148</v>
      </c>
      <c r="F61" s="2"/>
      <c r="I61" s="223"/>
      <c r="K61" t="s">
        <v>129</v>
      </c>
    </row>
    <row r="62" spans="1:11" x14ac:dyDescent="0.3">
      <c r="A62" t="s">
        <v>119</v>
      </c>
      <c r="B62" t="s">
        <v>203</v>
      </c>
      <c r="C62" s="30">
        <v>2710</v>
      </c>
      <c r="D62" s="226">
        <v>291.60000000000002</v>
      </c>
      <c r="E62" t="s">
        <v>148</v>
      </c>
      <c r="F62" s="2"/>
      <c r="K62" t="s">
        <v>129</v>
      </c>
    </row>
    <row r="63" spans="1:11" x14ac:dyDescent="0.3">
      <c r="A63" t="s">
        <v>119</v>
      </c>
      <c r="B63" t="s">
        <v>211</v>
      </c>
      <c r="C63" s="30">
        <v>2731</v>
      </c>
      <c r="D63" s="226">
        <v>294.10000000000002</v>
      </c>
      <c r="E63" t="s">
        <v>148</v>
      </c>
      <c r="F63" s="2"/>
      <c r="I63" s="223"/>
      <c r="K63" t="s">
        <v>129</v>
      </c>
    </row>
    <row r="64" spans="1:11" x14ac:dyDescent="0.3">
      <c r="A64" t="s">
        <v>119</v>
      </c>
      <c r="B64" t="s">
        <v>215</v>
      </c>
      <c r="C64" s="30">
        <v>2763</v>
      </c>
      <c r="D64" s="226">
        <v>301.39999999999998</v>
      </c>
      <c r="F64" s="2">
        <f>(C64-C60)/(D64-D60)</f>
        <v>93</v>
      </c>
      <c r="G64" s="30">
        <f>1/F64</f>
        <v>1.0752688172043012E-2</v>
      </c>
      <c r="K64" t="s">
        <v>122</v>
      </c>
    </row>
    <row r="65" spans="1:11" x14ac:dyDescent="0.3">
      <c r="A65" t="s">
        <v>119</v>
      </c>
      <c r="B65" t="s">
        <v>210</v>
      </c>
      <c r="C65" s="30">
        <v>2768</v>
      </c>
      <c r="D65" s="226">
        <v>294.10000000000002</v>
      </c>
      <c r="E65" t="s">
        <v>148</v>
      </c>
      <c r="F65" s="2"/>
      <c r="I65" s="223"/>
      <c r="K65" t="s">
        <v>129</v>
      </c>
    </row>
    <row r="66" spans="1:11" x14ac:dyDescent="0.3">
      <c r="A66" t="s">
        <v>119</v>
      </c>
      <c r="B66" t="s">
        <v>213</v>
      </c>
      <c r="C66" s="30">
        <v>2776</v>
      </c>
      <c r="D66" s="226">
        <v>273.5</v>
      </c>
      <c r="E66" t="s">
        <v>148</v>
      </c>
      <c r="F66" s="2"/>
      <c r="K66" t="s">
        <v>129</v>
      </c>
    </row>
    <row r="67" spans="1:11" x14ac:dyDescent="0.3">
      <c r="A67" t="s">
        <v>119</v>
      </c>
      <c r="B67" t="s">
        <v>209</v>
      </c>
      <c r="C67" s="30">
        <v>2792</v>
      </c>
      <c r="D67" s="226">
        <v>292.5</v>
      </c>
      <c r="E67" t="s">
        <v>148</v>
      </c>
      <c r="F67" s="2"/>
      <c r="G67" s="30"/>
      <c r="K67" t="s">
        <v>129</v>
      </c>
    </row>
    <row r="68" spans="1:11" x14ac:dyDescent="0.3">
      <c r="A68" t="s">
        <v>119</v>
      </c>
      <c r="B68" t="s">
        <v>216</v>
      </c>
      <c r="C68" s="30">
        <v>2875</v>
      </c>
      <c r="D68" s="226">
        <v>274.39999999999998</v>
      </c>
      <c r="E68" t="s">
        <v>148</v>
      </c>
      <c r="F68" s="2"/>
      <c r="G68" s="30"/>
      <c r="K68" t="s">
        <v>129</v>
      </c>
    </row>
    <row r="69" spans="1:11" x14ac:dyDescent="0.3">
      <c r="A69" t="s">
        <v>119</v>
      </c>
      <c r="B69" t="s">
        <v>214</v>
      </c>
      <c r="C69" s="30">
        <v>2893</v>
      </c>
      <c r="D69" s="226">
        <v>296.60000000000002</v>
      </c>
      <c r="E69" t="s">
        <v>148</v>
      </c>
      <c r="F69" s="2"/>
      <c r="G69" s="30"/>
      <c r="K69" t="s">
        <v>129</v>
      </c>
    </row>
    <row r="70" spans="1:11" x14ac:dyDescent="0.3">
      <c r="A70" t="s">
        <v>119</v>
      </c>
      <c r="B70" t="s">
        <v>218</v>
      </c>
      <c r="C70" s="30">
        <v>2986</v>
      </c>
      <c r="D70" s="226">
        <v>297.3</v>
      </c>
      <c r="E70" t="s">
        <v>148</v>
      </c>
      <c r="F70" s="2"/>
      <c r="K70" t="s">
        <v>129</v>
      </c>
    </row>
    <row r="71" spans="1:11" x14ac:dyDescent="0.3">
      <c r="A71" t="s">
        <v>119</v>
      </c>
      <c r="B71" t="s">
        <v>217</v>
      </c>
      <c r="C71" s="30">
        <v>2988</v>
      </c>
      <c r="D71" s="226">
        <v>297.5</v>
      </c>
      <c r="E71" t="s">
        <v>148</v>
      </c>
      <c r="F71" s="2"/>
      <c r="K71" t="s">
        <v>129</v>
      </c>
    </row>
    <row r="72" spans="1:11" x14ac:dyDescent="0.3">
      <c r="A72" t="s">
        <v>119</v>
      </c>
      <c r="B72" t="s">
        <v>219</v>
      </c>
      <c r="C72" s="30">
        <v>3136</v>
      </c>
      <c r="D72" s="226">
        <v>300.10000000000002</v>
      </c>
      <c r="E72" t="s">
        <v>148</v>
      </c>
      <c r="F72" s="2"/>
      <c r="K72" t="s">
        <v>129</v>
      </c>
    </row>
    <row r="73" spans="1:11" x14ac:dyDescent="0.3">
      <c r="A73" t="s">
        <v>119</v>
      </c>
      <c r="B73" t="s">
        <v>220</v>
      </c>
      <c r="C73" s="30">
        <v>3239</v>
      </c>
      <c r="D73" s="226">
        <v>300.89999999999998</v>
      </c>
      <c r="E73" t="s">
        <v>148</v>
      </c>
      <c r="F73" s="2"/>
      <c r="K73" t="s">
        <v>129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6106A-2BDE-4DA9-B2EB-F706D3D6F18F}">
  <dimension ref="A1:K73"/>
  <sheetViews>
    <sheetView zoomScale="80" zoomScaleNormal="80" workbookViewId="0">
      <pane ySplit="1" topLeftCell="A2" activePane="bottomLeft" state="frozen"/>
      <selection activeCell="O9" sqref="O9"/>
      <selection pane="bottomLeft" activeCell="B31" sqref="B31"/>
    </sheetView>
  </sheetViews>
  <sheetFormatPr defaultRowHeight="14.4" x14ac:dyDescent="0.3"/>
  <cols>
    <col min="2" max="2" width="25.5546875" customWidth="1"/>
    <col min="3" max="3" width="12.109375" customWidth="1"/>
    <col min="4" max="4" width="11.109375" customWidth="1"/>
    <col min="5" max="5" width="20.77734375" customWidth="1"/>
    <col min="6" max="6" width="19.7773437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1" ht="59.4" customHeight="1" x14ac:dyDescent="0.3">
      <c r="A1" s="221" t="s">
        <v>112</v>
      </c>
      <c r="B1" s="221" t="s">
        <v>113</v>
      </c>
      <c r="C1" s="221" t="s">
        <v>139</v>
      </c>
      <c r="D1" s="221" t="s">
        <v>20</v>
      </c>
      <c r="E1" s="221" t="s">
        <v>140</v>
      </c>
      <c r="F1" s="221" t="s">
        <v>141</v>
      </c>
      <c r="G1" s="221" t="s">
        <v>142</v>
      </c>
      <c r="H1" s="221" t="s">
        <v>143</v>
      </c>
      <c r="I1" s="221" t="s">
        <v>144</v>
      </c>
      <c r="J1" s="221" t="s">
        <v>145</v>
      </c>
      <c r="K1" s="221" t="s">
        <v>146</v>
      </c>
    </row>
    <row r="2" spans="1:11" x14ac:dyDescent="0.3">
      <c r="A2" t="s">
        <v>118</v>
      </c>
      <c r="B2" t="s">
        <v>149</v>
      </c>
      <c r="C2" s="30">
        <v>1697</v>
      </c>
      <c r="D2" s="30">
        <v>216.7</v>
      </c>
      <c r="F2" s="30"/>
      <c r="G2" s="30"/>
      <c r="K2" t="s">
        <v>122</v>
      </c>
    </row>
    <row r="3" spans="1:11" x14ac:dyDescent="0.3">
      <c r="A3" t="s">
        <v>118</v>
      </c>
      <c r="B3" t="s">
        <v>150</v>
      </c>
      <c r="C3" s="30">
        <v>1700</v>
      </c>
      <c r="D3" s="30">
        <v>209</v>
      </c>
      <c r="E3" t="s">
        <v>148</v>
      </c>
      <c r="F3" s="30"/>
      <c r="G3" s="30"/>
      <c r="I3" s="223"/>
      <c r="K3" t="s">
        <v>129</v>
      </c>
    </row>
    <row r="4" spans="1:11" x14ac:dyDescent="0.3">
      <c r="A4" t="s">
        <v>118</v>
      </c>
      <c r="B4" t="s">
        <v>151</v>
      </c>
      <c r="C4" s="30">
        <v>1759</v>
      </c>
      <c r="D4" s="30">
        <v>219.9</v>
      </c>
      <c r="F4" s="30" t="s">
        <v>147</v>
      </c>
      <c r="G4" s="30"/>
      <c r="H4">
        <f>G11*(C4-C11)+D11</f>
        <v>223.34711538461536</v>
      </c>
      <c r="I4" s="223">
        <f>D4/H4</f>
        <v>0.98456610743022477</v>
      </c>
      <c r="J4">
        <f>(C4-C2)/(D4-D2)</f>
        <v>19.374999999999897</v>
      </c>
      <c r="K4" t="s">
        <v>117</v>
      </c>
    </row>
    <row r="5" spans="1:11" x14ac:dyDescent="0.3">
      <c r="A5" t="s">
        <v>118</v>
      </c>
      <c r="B5" t="s">
        <v>152</v>
      </c>
      <c r="C5" s="30">
        <v>1817</v>
      </c>
      <c r="D5" s="30">
        <v>210.8</v>
      </c>
      <c r="E5" t="s">
        <v>148</v>
      </c>
      <c r="F5" s="30"/>
      <c r="G5" s="30"/>
      <c r="K5" t="s">
        <v>129</v>
      </c>
    </row>
    <row r="6" spans="1:11" x14ac:dyDescent="0.3">
      <c r="A6" t="s">
        <v>118</v>
      </c>
      <c r="B6" t="s">
        <v>153</v>
      </c>
      <c r="C6" s="30">
        <v>1818</v>
      </c>
      <c r="D6" s="30">
        <v>215</v>
      </c>
      <c r="E6" t="s">
        <v>148</v>
      </c>
      <c r="F6" s="30"/>
      <c r="G6" s="30"/>
      <c r="H6" s="55"/>
      <c r="I6" s="224"/>
      <c r="K6" t="s">
        <v>129</v>
      </c>
    </row>
    <row r="7" spans="1:11" x14ac:dyDescent="0.3">
      <c r="A7" t="s">
        <v>118</v>
      </c>
      <c r="B7" t="s">
        <v>154</v>
      </c>
      <c r="C7" s="30">
        <v>1838</v>
      </c>
      <c r="D7" s="30">
        <v>219.2</v>
      </c>
      <c r="E7" t="s">
        <v>148</v>
      </c>
      <c r="F7" s="30"/>
      <c r="G7" s="30"/>
      <c r="H7" s="225"/>
      <c r="I7" s="223"/>
      <c r="K7" t="s">
        <v>129</v>
      </c>
    </row>
    <row r="8" spans="1:11" x14ac:dyDescent="0.3">
      <c r="A8" t="s">
        <v>118</v>
      </c>
      <c r="B8" t="s">
        <v>155</v>
      </c>
      <c r="C8" s="30">
        <v>1850</v>
      </c>
      <c r="D8" s="30">
        <v>222.8</v>
      </c>
      <c r="F8" s="30" t="s">
        <v>147</v>
      </c>
      <c r="G8" s="30"/>
      <c r="H8">
        <f>G11*(C8-C11)+D11</f>
        <v>233.10336538461539</v>
      </c>
      <c r="I8" s="223">
        <f>D8/H8</f>
        <v>0.95579915644883529</v>
      </c>
      <c r="K8" t="s">
        <v>129</v>
      </c>
    </row>
    <row r="9" spans="1:11" x14ac:dyDescent="0.3">
      <c r="A9" t="s">
        <v>118</v>
      </c>
      <c r="B9" t="s">
        <v>156</v>
      </c>
      <c r="C9" s="30">
        <v>1869</v>
      </c>
      <c r="D9" s="30">
        <v>218.1</v>
      </c>
      <c r="E9" t="s">
        <v>148</v>
      </c>
      <c r="F9" s="30"/>
      <c r="G9" s="30"/>
      <c r="I9" s="223"/>
      <c r="K9" t="s">
        <v>129</v>
      </c>
    </row>
    <row r="10" spans="1:11" x14ac:dyDescent="0.3">
      <c r="A10" t="s">
        <v>118</v>
      </c>
      <c r="B10" t="s">
        <v>157</v>
      </c>
      <c r="C10" s="30">
        <v>1886</v>
      </c>
      <c r="D10" s="30">
        <v>216.5</v>
      </c>
      <c r="E10" t="s">
        <v>148</v>
      </c>
      <c r="F10" s="30"/>
      <c r="G10" s="30"/>
      <c r="K10" t="s">
        <v>129</v>
      </c>
    </row>
    <row r="11" spans="1:11" x14ac:dyDescent="0.3">
      <c r="A11" t="s">
        <v>118</v>
      </c>
      <c r="B11" t="s">
        <v>158</v>
      </c>
      <c r="C11" s="30">
        <v>1905</v>
      </c>
      <c r="D11" s="30">
        <v>239</v>
      </c>
      <c r="F11" s="30">
        <f>(C11-C2)/(D11-D2)</f>
        <v>9.327354260089681</v>
      </c>
      <c r="G11" s="30">
        <f>1/F11</f>
        <v>0.10721153846153852</v>
      </c>
      <c r="I11" s="223"/>
      <c r="K11" t="s">
        <v>122</v>
      </c>
    </row>
    <row r="12" spans="1:11" x14ac:dyDescent="0.3">
      <c r="A12" t="s">
        <v>118</v>
      </c>
      <c r="B12" t="s">
        <v>160</v>
      </c>
      <c r="C12" s="30">
        <v>1945</v>
      </c>
      <c r="D12" s="30">
        <v>223.4</v>
      </c>
      <c r="E12" t="s">
        <v>148</v>
      </c>
      <c r="F12" s="30"/>
      <c r="G12" s="30"/>
      <c r="K12" t="s">
        <v>129</v>
      </c>
    </row>
    <row r="13" spans="1:11" x14ac:dyDescent="0.3">
      <c r="A13" t="s">
        <v>118</v>
      </c>
      <c r="B13" t="s">
        <v>159</v>
      </c>
      <c r="C13" s="30">
        <v>1950</v>
      </c>
      <c r="D13" s="30">
        <v>215.7</v>
      </c>
      <c r="E13" t="s">
        <v>148</v>
      </c>
      <c r="F13" s="30"/>
      <c r="G13" s="30"/>
      <c r="K13" t="s">
        <v>129</v>
      </c>
    </row>
    <row r="14" spans="1:11" x14ac:dyDescent="0.3">
      <c r="A14" t="s">
        <v>118</v>
      </c>
      <c r="B14" t="s">
        <v>161</v>
      </c>
      <c r="C14" s="30">
        <v>1953</v>
      </c>
      <c r="D14" s="30">
        <v>221.5</v>
      </c>
      <c r="E14" t="s">
        <v>148</v>
      </c>
      <c r="F14" s="30"/>
      <c r="G14" s="30"/>
      <c r="K14" t="s">
        <v>129</v>
      </c>
    </row>
    <row r="15" spans="1:11" x14ac:dyDescent="0.3">
      <c r="A15" t="s">
        <v>118</v>
      </c>
      <c r="B15" t="s">
        <v>162</v>
      </c>
      <c r="C15" s="30">
        <v>1984</v>
      </c>
      <c r="D15" s="30">
        <v>234.6</v>
      </c>
      <c r="E15" t="s">
        <v>148</v>
      </c>
      <c r="F15" s="30"/>
      <c r="G15" s="30"/>
      <c r="I15" s="223"/>
      <c r="K15" t="s">
        <v>129</v>
      </c>
    </row>
    <row r="16" spans="1:11" x14ac:dyDescent="0.3">
      <c r="A16" t="s">
        <v>118</v>
      </c>
      <c r="B16" t="s">
        <v>163</v>
      </c>
      <c r="C16" s="30">
        <v>1986</v>
      </c>
      <c r="D16" s="30">
        <v>230.4</v>
      </c>
      <c r="E16" t="s">
        <v>148</v>
      </c>
      <c r="F16" s="30"/>
      <c r="G16" s="30"/>
      <c r="K16" t="s">
        <v>129</v>
      </c>
    </row>
    <row r="17" spans="1:11" x14ac:dyDescent="0.3">
      <c r="A17" t="s">
        <v>118</v>
      </c>
      <c r="B17" t="s">
        <v>164</v>
      </c>
      <c r="C17" s="30">
        <v>1987</v>
      </c>
      <c r="D17" s="30">
        <v>220.9</v>
      </c>
      <c r="E17" t="s">
        <v>148</v>
      </c>
      <c r="F17" s="30"/>
      <c r="G17" s="30"/>
      <c r="K17" t="s">
        <v>129</v>
      </c>
    </row>
    <row r="18" spans="1:11" x14ac:dyDescent="0.3">
      <c r="A18" t="s">
        <v>118</v>
      </c>
      <c r="B18" t="s">
        <v>166</v>
      </c>
      <c r="C18" s="30">
        <v>2025</v>
      </c>
      <c r="D18" s="30">
        <v>225.6</v>
      </c>
      <c r="E18" t="s">
        <v>148</v>
      </c>
      <c r="F18" s="30"/>
      <c r="G18" s="30"/>
      <c r="K18" t="s">
        <v>129</v>
      </c>
    </row>
    <row r="19" spans="1:11" x14ac:dyDescent="0.3">
      <c r="A19" t="s">
        <v>118</v>
      </c>
      <c r="B19" t="s">
        <v>165</v>
      </c>
      <c r="C19" s="30">
        <v>2025</v>
      </c>
      <c r="D19" s="30">
        <v>217.8</v>
      </c>
      <c r="E19" t="s">
        <v>148</v>
      </c>
      <c r="F19" s="30"/>
      <c r="G19" s="30"/>
      <c r="I19" s="223"/>
      <c r="K19" t="s">
        <v>129</v>
      </c>
    </row>
    <row r="20" spans="1:11" x14ac:dyDescent="0.3">
      <c r="A20" t="s">
        <v>118</v>
      </c>
      <c r="B20" t="s">
        <v>167</v>
      </c>
      <c r="C20" s="30">
        <v>2053</v>
      </c>
      <c r="D20" s="30">
        <v>246.3</v>
      </c>
      <c r="F20" s="2" t="s">
        <v>147</v>
      </c>
      <c r="G20" s="30"/>
      <c r="H20">
        <f>G31*(C20-C31)+D31</f>
        <v>249.12096219931271</v>
      </c>
      <c r="I20" s="223">
        <f>D20/H20</f>
        <v>0.9886763354861493</v>
      </c>
      <c r="J20">
        <f>(C20-C11)/(D20-D11)</f>
        <v>20.273972602739693</v>
      </c>
      <c r="K20" t="s">
        <v>117</v>
      </c>
    </row>
    <row r="21" spans="1:11" x14ac:dyDescent="0.3">
      <c r="A21" t="s">
        <v>118</v>
      </c>
      <c r="B21" t="s">
        <v>168</v>
      </c>
      <c r="C21" s="30">
        <v>2057</v>
      </c>
      <c r="D21" s="30">
        <v>224.1</v>
      </c>
      <c r="E21" t="s">
        <v>148</v>
      </c>
      <c r="F21" s="30"/>
      <c r="G21" s="30"/>
      <c r="K21" t="s">
        <v>129</v>
      </c>
    </row>
    <row r="22" spans="1:11" x14ac:dyDescent="0.3">
      <c r="A22" t="s">
        <v>118</v>
      </c>
      <c r="B22" t="s">
        <v>169</v>
      </c>
      <c r="C22" s="30">
        <v>2090</v>
      </c>
      <c r="D22" s="30">
        <v>239</v>
      </c>
      <c r="E22" t="s">
        <v>148</v>
      </c>
      <c r="F22" s="2"/>
      <c r="K22" t="s">
        <v>129</v>
      </c>
    </row>
    <row r="23" spans="1:11" x14ac:dyDescent="0.3">
      <c r="A23" t="s">
        <v>118</v>
      </c>
      <c r="B23" t="s">
        <v>170</v>
      </c>
      <c r="C23" s="30">
        <v>2094</v>
      </c>
      <c r="D23" s="30">
        <v>247.7</v>
      </c>
      <c r="F23" s="2" t="s">
        <v>147</v>
      </c>
      <c r="H23">
        <f>G31*(C23-C31)+D31</f>
        <v>251.92474226804123</v>
      </c>
      <c r="I23" s="223">
        <f>D23/H23</f>
        <v>0.98323014154939081</v>
      </c>
      <c r="J23">
        <f>(C23-C11)/(D23-D11)</f>
        <v>21.724137931034512</v>
      </c>
      <c r="K23" t="s">
        <v>117</v>
      </c>
    </row>
    <row r="24" spans="1:11" x14ac:dyDescent="0.3">
      <c r="A24" t="s">
        <v>118</v>
      </c>
      <c r="B24" t="s">
        <v>171</v>
      </c>
      <c r="C24" s="30">
        <v>2094</v>
      </c>
      <c r="D24" s="30">
        <v>234.1</v>
      </c>
      <c r="E24" t="s">
        <v>148</v>
      </c>
      <c r="F24" s="2"/>
      <c r="K24" t="s">
        <v>129</v>
      </c>
    </row>
    <row r="25" spans="1:11" x14ac:dyDescent="0.3">
      <c r="A25" t="s">
        <v>118</v>
      </c>
      <c r="B25" t="s">
        <v>172</v>
      </c>
      <c r="C25" s="30">
        <v>2107</v>
      </c>
      <c r="D25" s="30">
        <v>224.5</v>
      </c>
      <c r="E25" t="s">
        <v>148</v>
      </c>
      <c r="F25" s="30"/>
      <c r="I25" s="223"/>
      <c r="K25" t="s">
        <v>129</v>
      </c>
    </row>
    <row r="26" spans="1:11" x14ac:dyDescent="0.3">
      <c r="A26" t="s">
        <v>118</v>
      </c>
      <c r="B26" t="s">
        <v>175</v>
      </c>
      <c r="C26" s="30">
        <v>2125</v>
      </c>
      <c r="D26" s="30">
        <v>244.1</v>
      </c>
      <c r="E26" t="s">
        <v>148</v>
      </c>
      <c r="F26" s="2"/>
      <c r="K26" t="s">
        <v>129</v>
      </c>
    </row>
    <row r="27" spans="1:11" x14ac:dyDescent="0.3">
      <c r="A27" t="s">
        <v>118</v>
      </c>
      <c r="B27" t="s">
        <v>173</v>
      </c>
      <c r="C27" s="30">
        <v>2125</v>
      </c>
      <c r="D27" s="30">
        <v>241.4</v>
      </c>
      <c r="E27" t="s">
        <v>148</v>
      </c>
      <c r="F27" s="2"/>
      <c r="K27" t="s">
        <v>129</v>
      </c>
    </row>
    <row r="28" spans="1:11" x14ac:dyDescent="0.3">
      <c r="A28" t="s">
        <v>118</v>
      </c>
      <c r="B28" t="s">
        <v>174</v>
      </c>
      <c r="C28" s="30">
        <v>2132</v>
      </c>
      <c r="D28" s="30">
        <v>236.5</v>
      </c>
      <c r="E28" t="s">
        <v>148</v>
      </c>
      <c r="F28" s="30"/>
      <c r="I28" s="223"/>
      <c r="K28" t="s">
        <v>129</v>
      </c>
    </row>
    <row r="29" spans="1:11" x14ac:dyDescent="0.3">
      <c r="A29" t="s">
        <v>118</v>
      </c>
      <c r="B29" t="s">
        <v>176</v>
      </c>
      <c r="C29" s="30">
        <v>2157</v>
      </c>
      <c r="D29" s="30">
        <v>240.9</v>
      </c>
      <c r="E29" t="s">
        <v>148</v>
      </c>
      <c r="F29" s="2"/>
      <c r="K29" t="s">
        <v>129</v>
      </c>
    </row>
    <row r="30" spans="1:11" x14ac:dyDescent="0.3">
      <c r="A30" t="s">
        <v>118</v>
      </c>
      <c r="B30" t="s">
        <v>178</v>
      </c>
      <c r="C30" s="30">
        <v>2183</v>
      </c>
      <c r="D30" s="30">
        <v>236.2</v>
      </c>
      <c r="E30" t="s">
        <v>148</v>
      </c>
      <c r="F30" s="2"/>
      <c r="G30" s="30"/>
      <c r="K30" t="s">
        <v>129</v>
      </c>
    </row>
    <row r="31" spans="1:11" x14ac:dyDescent="0.3">
      <c r="A31" t="s">
        <v>118</v>
      </c>
      <c r="B31" t="s">
        <v>177</v>
      </c>
      <c r="C31" s="30">
        <v>2196</v>
      </c>
      <c r="D31" s="30">
        <v>258.89999999999998</v>
      </c>
      <c r="F31" s="2">
        <f>(C31-C11)/(D31-D11)</f>
        <v>14.623115577889465</v>
      </c>
      <c r="G31" s="30">
        <f>1/F31</f>
        <v>6.8384879725085834E-2</v>
      </c>
      <c r="K31" t="s">
        <v>122</v>
      </c>
    </row>
    <row r="32" spans="1:11" x14ac:dyDescent="0.3">
      <c r="A32" t="s">
        <v>118</v>
      </c>
      <c r="B32" t="s">
        <v>180</v>
      </c>
      <c r="C32" s="30">
        <v>2201</v>
      </c>
      <c r="D32" s="30">
        <v>226.5</v>
      </c>
      <c r="E32" t="s">
        <v>148</v>
      </c>
      <c r="F32" s="30"/>
      <c r="I32" s="223"/>
      <c r="K32" t="s">
        <v>129</v>
      </c>
    </row>
    <row r="33" spans="1:11" x14ac:dyDescent="0.3">
      <c r="A33" t="s">
        <v>118</v>
      </c>
      <c r="B33" t="s">
        <v>179</v>
      </c>
      <c r="C33" s="30">
        <v>2207</v>
      </c>
      <c r="D33" s="30">
        <v>231.4</v>
      </c>
      <c r="E33" t="s">
        <v>148</v>
      </c>
      <c r="F33" s="2"/>
      <c r="K33" t="s">
        <v>129</v>
      </c>
    </row>
    <row r="34" spans="1:11" x14ac:dyDescent="0.3">
      <c r="A34" t="s">
        <v>118</v>
      </c>
      <c r="B34" t="s">
        <v>181</v>
      </c>
      <c r="C34" s="30">
        <v>2236</v>
      </c>
      <c r="D34" s="30">
        <v>250.6</v>
      </c>
      <c r="E34" t="s">
        <v>148</v>
      </c>
      <c r="F34" s="2"/>
      <c r="K34" t="s">
        <v>129</v>
      </c>
    </row>
    <row r="35" spans="1:11" x14ac:dyDescent="0.3">
      <c r="A35" t="s">
        <v>118</v>
      </c>
      <c r="B35" t="s">
        <v>184</v>
      </c>
      <c r="C35" s="30">
        <v>2248</v>
      </c>
      <c r="D35" s="30">
        <v>249.3</v>
      </c>
      <c r="E35" t="s">
        <v>148</v>
      </c>
      <c r="F35" s="2"/>
      <c r="K35" t="s">
        <v>129</v>
      </c>
    </row>
    <row r="36" spans="1:11" x14ac:dyDescent="0.3">
      <c r="A36" t="s">
        <v>118</v>
      </c>
      <c r="B36" t="s">
        <v>182</v>
      </c>
      <c r="C36" s="30">
        <v>2249</v>
      </c>
      <c r="D36" s="30">
        <v>240.8</v>
      </c>
      <c r="E36" t="s">
        <v>148</v>
      </c>
      <c r="F36" s="2"/>
      <c r="G36" s="30"/>
      <c r="K36" t="s">
        <v>129</v>
      </c>
    </row>
    <row r="37" spans="1:11" x14ac:dyDescent="0.3">
      <c r="A37" t="s">
        <v>118</v>
      </c>
      <c r="B37" t="s">
        <v>183</v>
      </c>
      <c r="C37" s="30">
        <v>2259</v>
      </c>
      <c r="D37" s="30">
        <v>262.39999999999998</v>
      </c>
      <c r="F37" s="2">
        <f>(C37-C31)/(D37-D31)</f>
        <v>18</v>
      </c>
      <c r="G37" s="30">
        <f>1/F37</f>
        <v>5.5555555555555552E-2</v>
      </c>
      <c r="K37" t="s">
        <v>122</v>
      </c>
    </row>
    <row r="38" spans="1:11" x14ac:dyDescent="0.3">
      <c r="A38" t="s">
        <v>118</v>
      </c>
      <c r="B38" t="s">
        <v>185</v>
      </c>
      <c r="C38" s="30">
        <v>2288</v>
      </c>
      <c r="D38" s="30">
        <v>247.7</v>
      </c>
      <c r="E38" t="s">
        <v>148</v>
      </c>
      <c r="F38" s="2"/>
      <c r="K38" t="s">
        <v>129</v>
      </c>
    </row>
    <row r="39" spans="1:11" x14ac:dyDescent="0.3">
      <c r="A39" t="s">
        <v>118</v>
      </c>
      <c r="B39" t="s">
        <v>186</v>
      </c>
      <c r="C39" s="30">
        <v>2289</v>
      </c>
      <c r="D39" s="30">
        <v>255.8</v>
      </c>
      <c r="E39" t="s">
        <v>148</v>
      </c>
      <c r="F39" s="2"/>
      <c r="K39" t="s">
        <v>129</v>
      </c>
    </row>
    <row r="40" spans="1:11" x14ac:dyDescent="0.3">
      <c r="A40" t="s">
        <v>118</v>
      </c>
      <c r="B40" t="s">
        <v>187</v>
      </c>
      <c r="C40" s="30">
        <v>2305</v>
      </c>
      <c r="D40" s="30">
        <v>245.9</v>
      </c>
      <c r="E40" t="s">
        <v>148</v>
      </c>
      <c r="F40" s="2"/>
      <c r="K40" t="s">
        <v>129</v>
      </c>
    </row>
    <row r="41" spans="1:11" x14ac:dyDescent="0.3">
      <c r="A41" t="s">
        <v>118</v>
      </c>
      <c r="B41" t="s">
        <v>189</v>
      </c>
      <c r="C41" s="30">
        <v>2317</v>
      </c>
      <c r="D41" s="30">
        <v>250.7</v>
      </c>
      <c r="E41" t="s">
        <v>148</v>
      </c>
      <c r="F41" s="2"/>
      <c r="K41" t="s">
        <v>129</v>
      </c>
    </row>
    <row r="42" spans="1:11" x14ac:dyDescent="0.3">
      <c r="A42" t="s">
        <v>118</v>
      </c>
      <c r="B42" t="s">
        <v>188</v>
      </c>
      <c r="C42" s="30">
        <v>2327</v>
      </c>
      <c r="D42" s="30">
        <v>242.4</v>
      </c>
      <c r="E42" t="s">
        <v>148</v>
      </c>
      <c r="F42" s="2"/>
      <c r="G42" s="30"/>
      <c r="K42" t="s">
        <v>129</v>
      </c>
    </row>
    <row r="43" spans="1:11" x14ac:dyDescent="0.3">
      <c r="A43" t="s">
        <v>118</v>
      </c>
      <c r="B43" t="s">
        <v>190</v>
      </c>
      <c r="C43" s="30">
        <v>2336</v>
      </c>
      <c r="D43" s="30">
        <v>255</v>
      </c>
      <c r="E43" t="s">
        <v>148</v>
      </c>
      <c r="F43" s="2"/>
      <c r="K43" t="s">
        <v>129</v>
      </c>
    </row>
    <row r="44" spans="1:11" x14ac:dyDescent="0.3">
      <c r="A44" t="s">
        <v>118</v>
      </c>
      <c r="B44" t="s">
        <v>191</v>
      </c>
      <c r="C44" s="30">
        <v>2346</v>
      </c>
      <c r="D44" s="30">
        <v>249.6</v>
      </c>
      <c r="E44" t="s">
        <v>148</v>
      </c>
      <c r="F44" s="2"/>
      <c r="K44" t="s">
        <v>129</v>
      </c>
    </row>
    <row r="45" spans="1:11" x14ac:dyDescent="0.3">
      <c r="A45" t="s">
        <v>118</v>
      </c>
      <c r="B45" t="s">
        <v>192</v>
      </c>
      <c r="C45" s="30">
        <v>2347</v>
      </c>
      <c r="D45" s="30">
        <v>264.89999999999998</v>
      </c>
      <c r="F45" s="2" t="s">
        <v>147</v>
      </c>
      <c r="G45" s="30"/>
      <c r="H45">
        <f>G65*(C45-C65)+D65</f>
        <v>265.45502183406114</v>
      </c>
      <c r="I45" s="223">
        <f>D45/H45</f>
        <v>0.99790916807590813</v>
      </c>
      <c r="J45">
        <f>(C45-C37)/(D45-D37)</f>
        <v>35.200000000000003</v>
      </c>
      <c r="K45" t="s">
        <v>117</v>
      </c>
    </row>
    <row r="46" spans="1:11" x14ac:dyDescent="0.3">
      <c r="A46" t="s">
        <v>118</v>
      </c>
      <c r="B46" t="s">
        <v>193</v>
      </c>
      <c r="C46" s="30">
        <v>2351</v>
      </c>
      <c r="D46" s="30">
        <v>235.2</v>
      </c>
      <c r="E46" t="s">
        <v>148</v>
      </c>
      <c r="F46" s="2"/>
      <c r="K46" t="s">
        <v>129</v>
      </c>
    </row>
    <row r="47" spans="1:11" x14ac:dyDescent="0.3">
      <c r="A47" t="s">
        <v>118</v>
      </c>
      <c r="B47" t="s">
        <v>196</v>
      </c>
      <c r="C47" s="30">
        <v>2409</v>
      </c>
      <c r="D47" s="30">
        <v>257.7</v>
      </c>
      <c r="E47" t="s">
        <v>148</v>
      </c>
      <c r="F47" s="2"/>
      <c r="K47" t="s">
        <v>129</v>
      </c>
    </row>
    <row r="48" spans="1:11" x14ac:dyDescent="0.3">
      <c r="A48" t="s">
        <v>118</v>
      </c>
      <c r="B48" t="s">
        <v>195</v>
      </c>
      <c r="C48" s="30">
        <v>2410</v>
      </c>
      <c r="D48" s="30">
        <v>262.10000000000002</v>
      </c>
      <c r="E48" t="s">
        <v>148</v>
      </c>
      <c r="F48" s="2"/>
      <c r="K48" t="s">
        <v>129</v>
      </c>
    </row>
    <row r="49" spans="1:11" x14ac:dyDescent="0.3">
      <c r="A49" t="s">
        <v>118</v>
      </c>
      <c r="B49" t="s">
        <v>194</v>
      </c>
      <c r="C49" s="30">
        <v>2410</v>
      </c>
      <c r="D49" s="30">
        <v>253.1</v>
      </c>
      <c r="E49" t="s">
        <v>148</v>
      </c>
      <c r="F49" s="2"/>
      <c r="K49" t="s">
        <v>129</v>
      </c>
    </row>
    <row r="50" spans="1:11" x14ac:dyDescent="0.3">
      <c r="A50" t="s">
        <v>118</v>
      </c>
      <c r="B50" t="s">
        <v>197</v>
      </c>
      <c r="C50" s="30">
        <v>2428</v>
      </c>
      <c r="D50" s="30">
        <v>260.89999999999998</v>
      </c>
      <c r="E50" t="s">
        <v>148</v>
      </c>
      <c r="F50" s="2"/>
      <c r="K50" t="s">
        <v>129</v>
      </c>
    </row>
    <row r="51" spans="1:11" x14ac:dyDescent="0.3">
      <c r="A51" t="s">
        <v>118</v>
      </c>
      <c r="B51" t="s">
        <v>199</v>
      </c>
      <c r="C51" s="30">
        <v>2449</v>
      </c>
      <c r="D51" s="30">
        <v>250.8</v>
      </c>
      <c r="E51" t="s">
        <v>148</v>
      </c>
      <c r="F51" s="2"/>
      <c r="K51" t="s">
        <v>129</v>
      </c>
    </row>
    <row r="52" spans="1:11" x14ac:dyDescent="0.3">
      <c r="A52" t="s">
        <v>118</v>
      </c>
      <c r="B52" t="s">
        <v>200</v>
      </c>
      <c r="C52" s="30">
        <v>2454</v>
      </c>
      <c r="D52" s="30">
        <v>236.7</v>
      </c>
      <c r="E52" t="s">
        <v>148</v>
      </c>
      <c r="F52" s="2"/>
      <c r="K52" t="s">
        <v>129</v>
      </c>
    </row>
    <row r="53" spans="1:11" x14ac:dyDescent="0.3">
      <c r="A53" t="s">
        <v>118</v>
      </c>
      <c r="B53" t="s">
        <v>198</v>
      </c>
      <c r="C53" s="30">
        <v>2455</v>
      </c>
      <c r="D53" s="30">
        <v>261.2</v>
      </c>
      <c r="E53" t="s">
        <v>148</v>
      </c>
      <c r="F53" s="2"/>
      <c r="K53" t="s">
        <v>129</v>
      </c>
    </row>
    <row r="54" spans="1:11" x14ac:dyDescent="0.3">
      <c r="A54" t="s">
        <v>118</v>
      </c>
      <c r="B54" t="s">
        <v>201</v>
      </c>
      <c r="C54" s="30">
        <v>2502</v>
      </c>
      <c r="D54" s="30">
        <v>262.60000000000002</v>
      </c>
      <c r="E54" t="s">
        <v>148</v>
      </c>
      <c r="F54" s="2"/>
      <c r="K54" t="s">
        <v>129</v>
      </c>
    </row>
    <row r="55" spans="1:11" x14ac:dyDescent="0.3">
      <c r="A55" t="s">
        <v>118</v>
      </c>
      <c r="B55" t="s">
        <v>202</v>
      </c>
      <c r="C55" s="30">
        <v>2516</v>
      </c>
      <c r="D55" s="30">
        <v>265.89999999999998</v>
      </c>
      <c r="F55" s="2" t="s">
        <v>147</v>
      </c>
      <c r="H55">
        <f>G65*(C55-C65)+D65</f>
        <v>271.3220524017467</v>
      </c>
      <c r="I55" s="223">
        <f>D55/H55</f>
        <v>0.98001617504456184</v>
      </c>
      <c r="J55">
        <f>(C55-C37)/(D55-D37)</f>
        <v>73.428571428571431</v>
      </c>
      <c r="K55" t="s">
        <v>117</v>
      </c>
    </row>
    <row r="56" spans="1:11" x14ac:dyDescent="0.3">
      <c r="A56" t="s">
        <v>118</v>
      </c>
      <c r="B56" t="s">
        <v>203</v>
      </c>
      <c r="C56" s="30">
        <v>2526</v>
      </c>
      <c r="D56" s="30">
        <v>256.8</v>
      </c>
      <c r="E56" t="s">
        <v>148</v>
      </c>
      <c r="F56" s="2"/>
      <c r="K56" t="s">
        <v>129</v>
      </c>
    </row>
    <row r="57" spans="1:11" x14ac:dyDescent="0.3">
      <c r="A57" t="s">
        <v>118</v>
      </c>
      <c r="B57" t="s">
        <v>205</v>
      </c>
      <c r="C57" s="30">
        <v>2529</v>
      </c>
      <c r="D57" s="30">
        <v>252.2</v>
      </c>
      <c r="E57" t="s">
        <v>148</v>
      </c>
      <c r="F57" s="2"/>
      <c r="I57" s="223"/>
      <c r="K57" t="s">
        <v>129</v>
      </c>
    </row>
    <row r="58" spans="1:11" x14ac:dyDescent="0.3">
      <c r="A58" t="s">
        <v>118</v>
      </c>
      <c r="B58" t="s">
        <v>204</v>
      </c>
      <c r="C58" s="30">
        <v>2543</v>
      </c>
      <c r="D58" s="30">
        <v>264.10000000000002</v>
      </c>
      <c r="E58" t="s">
        <v>148</v>
      </c>
      <c r="F58" s="2"/>
      <c r="K58" t="s">
        <v>129</v>
      </c>
    </row>
    <row r="59" spans="1:11" x14ac:dyDescent="0.3">
      <c r="A59" t="s">
        <v>118</v>
      </c>
      <c r="B59" t="s">
        <v>206</v>
      </c>
      <c r="C59" s="30">
        <v>2581</v>
      </c>
      <c r="D59" s="30">
        <v>257.5</v>
      </c>
      <c r="E59" t="s">
        <v>148</v>
      </c>
      <c r="F59" s="2"/>
      <c r="K59" t="s">
        <v>129</v>
      </c>
    </row>
    <row r="60" spans="1:11" x14ac:dyDescent="0.3">
      <c r="A60" t="s">
        <v>118</v>
      </c>
      <c r="B60" t="s">
        <v>208</v>
      </c>
      <c r="C60" s="30">
        <v>2594</v>
      </c>
      <c r="D60" s="30">
        <v>268.3</v>
      </c>
      <c r="F60" s="2" t="s">
        <v>147</v>
      </c>
      <c r="H60">
        <f>G65*(C60-C65)+D65</f>
        <v>274.02991266375545</v>
      </c>
      <c r="I60" s="223">
        <f>D60/H60</f>
        <v>0.97909019271634679</v>
      </c>
      <c r="K60" t="s">
        <v>129</v>
      </c>
    </row>
    <row r="61" spans="1:11" x14ac:dyDescent="0.3">
      <c r="A61" t="s">
        <v>118</v>
      </c>
      <c r="B61" t="s">
        <v>207</v>
      </c>
      <c r="C61" s="30">
        <v>2606</v>
      </c>
      <c r="D61" s="30">
        <v>274.10000000000002</v>
      </c>
      <c r="F61" s="2"/>
      <c r="I61" s="223"/>
      <c r="K61" t="s">
        <v>129</v>
      </c>
    </row>
    <row r="62" spans="1:11" x14ac:dyDescent="0.3">
      <c r="A62" t="s">
        <v>118</v>
      </c>
      <c r="B62" t="s">
        <v>209</v>
      </c>
      <c r="C62" s="30">
        <v>2609</v>
      </c>
      <c r="D62" s="30">
        <v>259</v>
      </c>
      <c r="E62" t="s">
        <v>148</v>
      </c>
      <c r="F62" s="2"/>
      <c r="K62" t="s">
        <v>129</v>
      </c>
    </row>
    <row r="63" spans="1:11" x14ac:dyDescent="0.3">
      <c r="A63" t="s">
        <v>118</v>
      </c>
      <c r="B63" t="s">
        <v>210</v>
      </c>
      <c r="C63" s="30">
        <v>2632</v>
      </c>
      <c r="D63" s="30">
        <v>263.8</v>
      </c>
      <c r="E63" t="s">
        <v>148</v>
      </c>
      <c r="F63" s="2"/>
      <c r="I63" s="223"/>
      <c r="K63" t="s">
        <v>129</v>
      </c>
    </row>
    <row r="64" spans="1:11" x14ac:dyDescent="0.3">
      <c r="A64" t="s">
        <v>118</v>
      </c>
      <c r="B64" t="s">
        <v>211</v>
      </c>
      <c r="C64" s="30">
        <v>2645</v>
      </c>
      <c r="D64" s="30">
        <v>267</v>
      </c>
      <c r="E64" t="s">
        <v>148</v>
      </c>
      <c r="F64" s="2"/>
      <c r="K64" t="s">
        <v>129</v>
      </c>
    </row>
    <row r="65" spans="1:11" x14ac:dyDescent="0.3">
      <c r="A65" t="s">
        <v>118</v>
      </c>
      <c r="B65" t="s">
        <v>212</v>
      </c>
      <c r="C65" s="30">
        <v>2717</v>
      </c>
      <c r="D65" s="30">
        <v>278.3</v>
      </c>
      <c r="F65" s="2">
        <f>(C65-C37)/(D65-D37)</f>
        <v>28.80503144654082</v>
      </c>
      <c r="G65" s="30">
        <f>1/F65</f>
        <v>3.4716157205240246E-2</v>
      </c>
      <c r="I65" s="223"/>
      <c r="K65" t="s">
        <v>122</v>
      </c>
    </row>
    <row r="66" spans="1:11" x14ac:dyDescent="0.3">
      <c r="A66" t="s">
        <v>118</v>
      </c>
      <c r="B66" t="s">
        <v>213</v>
      </c>
      <c r="C66" s="30">
        <v>2735</v>
      </c>
      <c r="D66" s="30">
        <v>261.3</v>
      </c>
      <c r="E66" t="s">
        <v>148</v>
      </c>
      <c r="F66" s="2"/>
      <c r="K66" t="s">
        <v>129</v>
      </c>
    </row>
    <row r="67" spans="1:11" x14ac:dyDescent="0.3">
      <c r="A67" t="s">
        <v>118</v>
      </c>
      <c r="B67" t="s">
        <v>214</v>
      </c>
      <c r="C67" s="30">
        <v>2753</v>
      </c>
      <c r="D67" s="30">
        <v>267.60000000000002</v>
      </c>
      <c r="E67" t="s">
        <v>148</v>
      </c>
      <c r="F67" s="2"/>
      <c r="G67" s="30"/>
      <c r="K67" t="s">
        <v>129</v>
      </c>
    </row>
    <row r="68" spans="1:11" x14ac:dyDescent="0.3">
      <c r="A68" t="s">
        <v>118</v>
      </c>
      <c r="B68" t="s">
        <v>215</v>
      </c>
      <c r="C68" s="30">
        <v>2804</v>
      </c>
      <c r="D68" s="30">
        <v>279.89999999999998</v>
      </c>
      <c r="F68" s="2">
        <f>(C68-C65)/(D68-D65)</f>
        <v>54.375000000001158</v>
      </c>
      <c r="G68" s="30">
        <f>1/F68</f>
        <v>1.8390804597700757E-2</v>
      </c>
      <c r="K68" t="s">
        <v>122</v>
      </c>
    </row>
    <row r="69" spans="1:11" x14ac:dyDescent="0.3">
      <c r="A69" t="s">
        <v>118</v>
      </c>
      <c r="B69" t="s">
        <v>216</v>
      </c>
      <c r="C69" s="30">
        <v>2834</v>
      </c>
      <c r="D69" s="30">
        <v>263.39999999999998</v>
      </c>
      <c r="E69" t="s">
        <v>148</v>
      </c>
      <c r="F69" s="2"/>
      <c r="G69" s="30"/>
      <c r="K69" t="s">
        <v>129</v>
      </c>
    </row>
    <row r="70" spans="1:11" x14ac:dyDescent="0.3">
      <c r="A70" t="s">
        <v>118</v>
      </c>
      <c r="B70" t="s">
        <v>217</v>
      </c>
      <c r="C70" s="30">
        <v>2846</v>
      </c>
      <c r="D70" s="30">
        <v>269.7</v>
      </c>
      <c r="E70" t="s">
        <v>148</v>
      </c>
      <c r="F70" s="2"/>
      <c r="K70" t="s">
        <v>129</v>
      </c>
    </row>
    <row r="71" spans="1:11" x14ac:dyDescent="0.3">
      <c r="A71" t="s">
        <v>118</v>
      </c>
      <c r="B71" t="s">
        <v>218</v>
      </c>
      <c r="C71" s="30">
        <v>2946</v>
      </c>
      <c r="D71" s="30">
        <v>275.2</v>
      </c>
      <c r="E71" t="s">
        <v>148</v>
      </c>
      <c r="F71" s="2"/>
      <c r="K71" t="s">
        <v>129</v>
      </c>
    </row>
    <row r="72" spans="1:11" x14ac:dyDescent="0.3">
      <c r="A72" t="s">
        <v>118</v>
      </c>
      <c r="B72" t="s">
        <v>219</v>
      </c>
      <c r="C72" s="30">
        <v>3092</v>
      </c>
      <c r="D72" s="30">
        <v>278.8</v>
      </c>
      <c r="E72" t="s">
        <v>148</v>
      </c>
      <c r="F72" s="2"/>
      <c r="K72" t="s">
        <v>129</v>
      </c>
    </row>
    <row r="73" spans="1:11" x14ac:dyDescent="0.3">
      <c r="A73" t="s">
        <v>118</v>
      </c>
      <c r="B73" t="s">
        <v>220</v>
      </c>
      <c r="C73" s="30">
        <v>3194</v>
      </c>
      <c r="D73" s="30">
        <v>280.8</v>
      </c>
      <c r="F73" s="2">
        <f>(C73-C68)/(D73-D68)</f>
        <v>433.33333333331689</v>
      </c>
      <c r="G73" s="30">
        <f>1/F73</f>
        <v>2.3076923076923951E-3</v>
      </c>
      <c r="K73" t="s">
        <v>122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DDEF-949E-4710-A47A-1305AF2DBE60}">
  <dimension ref="A1:K73"/>
  <sheetViews>
    <sheetView zoomScale="80" zoomScaleNormal="80" workbookViewId="0">
      <pane ySplit="1" topLeftCell="A2" activePane="bottomLeft" state="frozen"/>
      <selection activeCell="O9" sqref="O9"/>
      <selection pane="bottomLeft" activeCell="H4" sqref="H4"/>
    </sheetView>
  </sheetViews>
  <sheetFormatPr defaultRowHeight="14.4" x14ac:dyDescent="0.3"/>
  <cols>
    <col min="2" max="2" width="25.5546875" customWidth="1"/>
    <col min="3" max="3" width="12.109375" customWidth="1"/>
    <col min="4" max="4" width="11.109375" customWidth="1"/>
    <col min="5" max="5" width="20.77734375" customWidth="1"/>
    <col min="6" max="6" width="19.77734375" customWidth="1"/>
    <col min="7" max="7" width="13.5546875" customWidth="1"/>
    <col min="8" max="8" width="12.6640625" customWidth="1"/>
    <col min="9" max="9" width="18.77734375" customWidth="1"/>
    <col min="10" max="10" width="10.6640625" customWidth="1"/>
    <col min="11" max="11" width="9" customWidth="1"/>
  </cols>
  <sheetData>
    <row r="1" spans="1:11" ht="59.4" customHeight="1" x14ac:dyDescent="0.3">
      <c r="A1" s="221" t="s">
        <v>112</v>
      </c>
      <c r="B1" s="221" t="s">
        <v>113</v>
      </c>
      <c r="C1" s="221" t="s">
        <v>139</v>
      </c>
      <c r="D1" s="221" t="s">
        <v>20</v>
      </c>
      <c r="E1" s="221" t="s">
        <v>140</v>
      </c>
      <c r="F1" s="221" t="s">
        <v>141</v>
      </c>
      <c r="G1" s="221" t="s">
        <v>142</v>
      </c>
      <c r="H1" s="221" t="s">
        <v>143</v>
      </c>
      <c r="I1" s="221" t="s">
        <v>144</v>
      </c>
      <c r="J1" s="221" t="s">
        <v>145</v>
      </c>
      <c r="K1" s="221" t="s">
        <v>146</v>
      </c>
    </row>
    <row r="2" spans="1:11" x14ac:dyDescent="0.3">
      <c r="A2" t="s">
        <v>120</v>
      </c>
      <c r="B2" t="s">
        <v>149</v>
      </c>
      <c r="C2">
        <v>1957</v>
      </c>
      <c r="D2">
        <v>212.7</v>
      </c>
      <c r="F2" s="30"/>
      <c r="G2" s="30"/>
      <c r="K2" t="s">
        <v>122</v>
      </c>
    </row>
    <row r="3" spans="1:11" x14ac:dyDescent="0.3">
      <c r="A3" t="s">
        <v>120</v>
      </c>
      <c r="B3" t="s">
        <v>151</v>
      </c>
      <c r="C3">
        <v>1988</v>
      </c>
      <c r="D3">
        <v>214.8</v>
      </c>
      <c r="F3" s="30" t="s">
        <v>147</v>
      </c>
      <c r="G3" s="30"/>
      <c r="H3">
        <f>G7*(C3-C7)+D7</f>
        <v>215.76900000000001</v>
      </c>
      <c r="I3" s="223">
        <f>D3/H3</f>
        <v>0.99550908610597444</v>
      </c>
      <c r="J3">
        <f>(C3-C2)/(D3-D2)</f>
        <v>14.761904761904603</v>
      </c>
      <c r="K3" t="s">
        <v>117</v>
      </c>
    </row>
    <row r="4" spans="1:11" x14ac:dyDescent="0.3">
      <c r="A4" t="s">
        <v>120</v>
      </c>
      <c r="B4" t="s">
        <v>155</v>
      </c>
      <c r="C4">
        <v>2072</v>
      </c>
      <c r="D4">
        <v>216.7</v>
      </c>
      <c r="F4" s="30" t="s">
        <v>147</v>
      </c>
      <c r="G4" s="30"/>
      <c r="H4">
        <f>G7*(C4-C7)+D7</f>
        <v>224.08500000000001</v>
      </c>
      <c r="I4" s="223">
        <f>D4/H4</f>
        <v>0.9670437557176963</v>
      </c>
      <c r="K4" t="s">
        <v>129</v>
      </c>
    </row>
    <row r="5" spans="1:11" x14ac:dyDescent="0.3">
      <c r="A5" t="s">
        <v>120</v>
      </c>
      <c r="B5" t="s">
        <v>150</v>
      </c>
      <c r="C5">
        <v>2121</v>
      </c>
      <c r="D5">
        <v>215</v>
      </c>
      <c r="E5" t="s">
        <v>148</v>
      </c>
      <c r="F5" s="30"/>
      <c r="G5" s="30"/>
      <c r="K5" t="s">
        <v>129</v>
      </c>
    </row>
    <row r="6" spans="1:11" x14ac:dyDescent="0.3">
      <c r="A6" t="s">
        <v>120</v>
      </c>
      <c r="B6" t="s">
        <v>156</v>
      </c>
      <c r="C6">
        <v>2126</v>
      </c>
      <c r="D6">
        <v>211.7</v>
      </c>
      <c r="E6" t="s">
        <v>148</v>
      </c>
      <c r="F6" s="30"/>
      <c r="G6" s="30"/>
      <c r="H6" s="55"/>
      <c r="I6" s="224"/>
      <c r="K6" t="s">
        <v>129</v>
      </c>
    </row>
    <row r="7" spans="1:11" x14ac:dyDescent="0.3">
      <c r="A7" t="s">
        <v>120</v>
      </c>
      <c r="B7" t="s">
        <v>158</v>
      </c>
      <c r="C7">
        <v>2157</v>
      </c>
      <c r="D7">
        <v>232.5</v>
      </c>
      <c r="F7" s="30">
        <f>(C7-C2)/(D7-D2)</f>
        <v>10.101010101010095</v>
      </c>
      <c r="G7" s="30">
        <f>1/F7</f>
        <v>9.900000000000006E-2</v>
      </c>
      <c r="H7" s="225"/>
      <c r="I7" s="223"/>
      <c r="K7" t="s">
        <v>122</v>
      </c>
    </row>
    <row r="8" spans="1:11" x14ac:dyDescent="0.3">
      <c r="A8" t="s">
        <v>120</v>
      </c>
      <c r="B8" t="s">
        <v>154</v>
      </c>
      <c r="C8">
        <v>2171</v>
      </c>
      <c r="D8">
        <v>218.1</v>
      </c>
      <c r="E8" t="s">
        <v>148</v>
      </c>
      <c r="F8" s="30"/>
      <c r="G8" s="30"/>
      <c r="I8" s="223"/>
      <c r="K8" t="s">
        <v>129</v>
      </c>
    </row>
    <row r="9" spans="1:11" x14ac:dyDescent="0.3">
      <c r="A9" t="s">
        <v>120</v>
      </c>
      <c r="B9" t="s">
        <v>161</v>
      </c>
      <c r="C9">
        <v>2176</v>
      </c>
      <c r="D9">
        <v>213.5</v>
      </c>
      <c r="E9" t="s">
        <v>148</v>
      </c>
      <c r="F9" s="30"/>
      <c r="G9" s="30"/>
      <c r="I9" s="223"/>
      <c r="K9" t="s">
        <v>129</v>
      </c>
    </row>
    <row r="10" spans="1:11" x14ac:dyDescent="0.3">
      <c r="A10" t="s">
        <v>120</v>
      </c>
      <c r="B10" t="s">
        <v>163</v>
      </c>
      <c r="C10">
        <v>2212</v>
      </c>
      <c r="D10">
        <v>223</v>
      </c>
      <c r="E10" t="s">
        <v>148</v>
      </c>
      <c r="F10" s="30"/>
      <c r="G10" s="30"/>
      <c r="K10" t="s">
        <v>129</v>
      </c>
    </row>
    <row r="11" spans="1:11" x14ac:dyDescent="0.3">
      <c r="A11" t="s">
        <v>120</v>
      </c>
      <c r="B11" t="s">
        <v>152</v>
      </c>
      <c r="C11">
        <v>2225</v>
      </c>
      <c r="D11">
        <v>214.5</v>
      </c>
      <c r="E11" t="s">
        <v>148</v>
      </c>
      <c r="F11" s="30"/>
      <c r="G11" s="30"/>
      <c r="I11" s="223"/>
      <c r="K11" t="s">
        <v>129</v>
      </c>
    </row>
    <row r="12" spans="1:11" x14ac:dyDescent="0.3">
      <c r="A12" t="s">
        <v>120</v>
      </c>
      <c r="B12" t="s">
        <v>153</v>
      </c>
      <c r="C12">
        <v>2228</v>
      </c>
      <c r="D12">
        <v>218.9</v>
      </c>
      <c r="E12" t="s">
        <v>148</v>
      </c>
      <c r="F12" s="30"/>
      <c r="G12" s="30"/>
      <c r="K12" t="s">
        <v>129</v>
      </c>
    </row>
    <row r="13" spans="1:11" x14ac:dyDescent="0.3">
      <c r="A13" t="s">
        <v>120</v>
      </c>
      <c r="B13" t="s">
        <v>160</v>
      </c>
      <c r="C13">
        <v>2270</v>
      </c>
      <c r="D13">
        <v>221.3</v>
      </c>
      <c r="E13" t="s">
        <v>148</v>
      </c>
      <c r="F13" s="30"/>
      <c r="G13" s="30"/>
      <c r="K13" t="s">
        <v>129</v>
      </c>
    </row>
    <row r="14" spans="1:11" x14ac:dyDescent="0.3">
      <c r="A14" t="s">
        <v>120</v>
      </c>
      <c r="B14" t="s">
        <v>171</v>
      </c>
      <c r="C14">
        <v>2272</v>
      </c>
      <c r="D14">
        <v>225.1</v>
      </c>
      <c r="E14" t="s">
        <v>148</v>
      </c>
      <c r="F14" s="30"/>
      <c r="G14" s="30"/>
      <c r="K14" t="s">
        <v>129</v>
      </c>
    </row>
    <row r="15" spans="1:11" x14ac:dyDescent="0.3">
      <c r="A15" t="s">
        <v>120</v>
      </c>
      <c r="B15" t="s">
        <v>168</v>
      </c>
      <c r="C15">
        <v>2273</v>
      </c>
      <c r="D15">
        <v>215.3</v>
      </c>
      <c r="E15" t="s">
        <v>148</v>
      </c>
      <c r="F15" s="30"/>
      <c r="G15" s="30"/>
      <c r="I15" s="223"/>
      <c r="K15" t="s">
        <v>129</v>
      </c>
    </row>
    <row r="16" spans="1:11" x14ac:dyDescent="0.3">
      <c r="A16" t="s">
        <v>120</v>
      </c>
      <c r="B16" t="s">
        <v>157</v>
      </c>
      <c r="C16">
        <v>2277</v>
      </c>
      <c r="D16">
        <v>219.6</v>
      </c>
      <c r="E16" t="s">
        <v>148</v>
      </c>
      <c r="F16" s="30"/>
      <c r="G16" s="30"/>
      <c r="K16" t="s">
        <v>129</v>
      </c>
    </row>
    <row r="17" spans="1:11" x14ac:dyDescent="0.3">
      <c r="A17" t="s">
        <v>120</v>
      </c>
      <c r="B17" t="s">
        <v>167</v>
      </c>
      <c r="C17">
        <v>2291</v>
      </c>
      <c r="D17">
        <v>238.1</v>
      </c>
      <c r="F17" s="30" t="s">
        <v>147</v>
      </c>
      <c r="G17" s="30"/>
      <c r="H17">
        <f>G29*(C17-C29)+D29</f>
        <v>239.97806451612905</v>
      </c>
      <c r="I17" s="223">
        <f>D17/H17</f>
        <v>0.99217401590467935</v>
      </c>
      <c r="J17">
        <f>(C17-C7)/(D17-D7)</f>
        <v>23.928571428571452</v>
      </c>
      <c r="K17" t="s">
        <v>117</v>
      </c>
    </row>
    <row r="18" spans="1:11" x14ac:dyDescent="0.3">
      <c r="A18" t="s">
        <v>120</v>
      </c>
      <c r="B18" t="s">
        <v>164</v>
      </c>
      <c r="C18">
        <v>2308</v>
      </c>
      <c r="D18">
        <v>217</v>
      </c>
      <c r="E18" t="s">
        <v>148</v>
      </c>
      <c r="F18" s="30"/>
      <c r="G18" s="30"/>
      <c r="K18" t="s">
        <v>129</v>
      </c>
    </row>
    <row r="19" spans="1:11" x14ac:dyDescent="0.3">
      <c r="A19" t="s">
        <v>120</v>
      </c>
      <c r="B19" t="s">
        <v>170</v>
      </c>
      <c r="C19">
        <v>2313</v>
      </c>
      <c r="D19">
        <v>238.9</v>
      </c>
      <c r="F19" s="30" t="s">
        <v>147</v>
      </c>
      <c r="G19" s="30"/>
      <c r="H19">
        <f>G29*(C19-C29)+D29</f>
        <v>241.20580645161291</v>
      </c>
      <c r="I19" s="223">
        <f>D19/H19</f>
        <v>0.99044050188702459</v>
      </c>
      <c r="J19">
        <f>(C19-C7)/(D19-D7)</f>
        <v>24.374999999999979</v>
      </c>
      <c r="K19" t="s">
        <v>117</v>
      </c>
    </row>
    <row r="20" spans="1:11" x14ac:dyDescent="0.3">
      <c r="A20" t="s">
        <v>120</v>
      </c>
      <c r="B20" t="s">
        <v>166</v>
      </c>
      <c r="C20">
        <v>2326</v>
      </c>
      <c r="D20">
        <v>222.1</v>
      </c>
      <c r="E20" t="s">
        <v>148</v>
      </c>
      <c r="F20" s="2"/>
      <c r="G20" s="30"/>
      <c r="I20" s="223"/>
      <c r="K20" t="s">
        <v>129</v>
      </c>
    </row>
    <row r="21" spans="1:11" x14ac:dyDescent="0.3">
      <c r="A21" t="s">
        <v>120</v>
      </c>
      <c r="B21" t="s">
        <v>159</v>
      </c>
      <c r="C21">
        <v>2347</v>
      </c>
      <c r="D21">
        <v>218.1</v>
      </c>
      <c r="E21" t="s">
        <v>148</v>
      </c>
      <c r="F21" s="30"/>
      <c r="G21" s="30"/>
      <c r="K21" t="s">
        <v>129</v>
      </c>
    </row>
    <row r="22" spans="1:11" x14ac:dyDescent="0.3">
      <c r="A22" t="s">
        <v>120</v>
      </c>
      <c r="B22" t="s">
        <v>178</v>
      </c>
      <c r="C22">
        <v>2364</v>
      </c>
      <c r="D22">
        <v>226.6</v>
      </c>
      <c r="E22" t="s">
        <v>148</v>
      </c>
      <c r="F22" s="2"/>
      <c r="K22" t="s">
        <v>129</v>
      </c>
    </row>
    <row r="23" spans="1:11" x14ac:dyDescent="0.3">
      <c r="A23" t="s">
        <v>120</v>
      </c>
      <c r="B23" t="s">
        <v>173</v>
      </c>
      <c r="C23">
        <v>2374</v>
      </c>
      <c r="D23">
        <v>231.1</v>
      </c>
      <c r="E23" t="s">
        <v>148</v>
      </c>
      <c r="F23" s="2"/>
      <c r="I23" s="223"/>
      <c r="K23" t="s">
        <v>129</v>
      </c>
    </row>
    <row r="24" spans="1:11" x14ac:dyDescent="0.3">
      <c r="A24" t="s">
        <v>120</v>
      </c>
      <c r="B24" t="s">
        <v>165</v>
      </c>
      <c r="C24">
        <v>2406</v>
      </c>
      <c r="D24">
        <v>218.8</v>
      </c>
      <c r="E24" t="s">
        <v>148</v>
      </c>
      <c r="F24" s="2"/>
      <c r="K24" t="s">
        <v>129</v>
      </c>
    </row>
    <row r="25" spans="1:11" x14ac:dyDescent="0.3">
      <c r="A25" t="s">
        <v>120</v>
      </c>
      <c r="B25" t="s">
        <v>172</v>
      </c>
      <c r="C25">
        <v>2417</v>
      </c>
      <c r="D25">
        <v>220</v>
      </c>
      <c r="E25" t="s">
        <v>148</v>
      </c>
      <c r="F25" s="30"/>
      <c r="I25" s="223"/>
      <c r="K25" t="s">
        <v>129</v>
      </c>
    </row>
    <row r="26" spans="1:11" x14ac:dyDescent="0.3">
      <c r="A26" t="s">
        <v>120</v>
      </c>
      <c r="B26" t="s">
        <v>177</v>
      </c>
      <c r="C26">
        <v>2436</v>
      </c>
      <c r="D26">
        <v>247.7</v>
      </c>
      <c r="F26" s="30" t="s">
        <v>147</v>
      </c>
      <c r="H26">
        <f>G29*(C26-C29)+D29</f>
        <v>248.07000000000002</v>
      </c>
      <c r="I26" s="223">
        <f>D26/H26</f>
        <v>0.99850848550812255</v>
      </c>
      <c r="J26">
        <f>(C26-C7)/(D26-D7)</f>
        <v>18.35526315789475</v>
      </c>
      <c r="K26" t="s">
        <v>117</v>
      </c>
    </row>
    <row r="27" spans="1:11" x14ac:dyDescent="0.3">
      <c r="A27" t="s">
        <v>120</v>
      </c>
      <c r="B27" t="s">
        <v>162</v>
      </c>
      <c r="C27">
        <v>2451</v>
      </c>
      <c r="D27">
        <v>238.8</v>
      </c>
      <c r="E27" t="s">
        <v>148</v>
      </c>
      <c r="F27" s="2"/>
      <c r="K27" t="s">
        <v>129</v>
      </c>
    </row>
    <row r="28" spans="1:11" x14ac:dyDescent="0.3">
      <c r="A28" t="s">
        <v>120</v>
      </c>
      <c r="B28" t="s">
        <v>179</v>
      </c>
      <c r="C28">
        <v>2461</v>
      </c>
      <c r="D28">
        <v>221.9</v>
      </c>
      <c r="E28" t="s">
        <v>148</v>
      </c>
      <c r="F28" s="30"/>
      <c r="I28" s="223"/>
      <c r="K28" t="s">
        <v>129</v>
      </c>
    </row>
    <row r="29" spans="1:11" x14ac:dyDescent="0.3">
      <c r="A29" t="s">
        <v>120</v>
      </c>
      <c r="B29" t="s">
        <v>183</v>
      </c>
      <c r="C29">
        <v>2467</v>
      </c>
      <c r="D29">
        <v>249.8</v>
      </c>
      <c r="F29" s="2">
        <f>(C29-C7)/(D29-D7)</f>
        <v>17.91907514450866</v>
      </c>
      <c r="G29" s="30">
        <f>1/F29</f>
        <v>5.5806451612903256E-2</v>
      </c>
      <c r="K29" t="s">
        <v>122</v>
      </c>
    </row>
    <row r="30" spans="1:11" x14ac:dyDescent="0.3">
      <c r="A30" t="s">
        <v>120</v>
      </c>
      <c r="B30" t="s">
        <v>180</v>
      </c>
      <c r="C30">
        <v>2488</v>
      </c>
      <c r="D30">
        <v>220.8</v>
      </c>
      <c r="E30" t="s">
        <v>148</v>
      </c>
      <c r="F30" s="2"/>
      <c r="G30" s="30"/>
      <c r="K30" t="s">
        <v>129</v>
      </c>
    </row>
    <row r="31" spans="1:11" x14ac:dyDescent="0.3">
      <c r="A31" t="s">
        <v>120</v>
      </c>
      <c r="B31" t="s">
        <v>186</v>
      </c>
      <c r="C31">
        <v>2490</v>
      </c>
      <c r="D31">
        <v>246.2</v>
      </c>
      <c r="E31" t="s">
        <v>148</v>
      </c>
      <c r="F31" s="2"/>
      <c r="K31" t="s">
        <v>129</v>
      </c>
    </row>
    <row r="32" spans="1:11" x14ac:dyDescent="0.3">
      <c r="A32" t="s">
        <v>120</v>
      </c>
      <c r="B32" t="s">
        <v>175</v>
      </c>
      <c r="C32">
        <v>2501</v>
      </c>
      <c r="D32">
        <v>241.1</v>
      </c>
      <c r="E32" t="s">
        <v>148</v>
      </c>
      <c r="F32" s="30"/>
      <c r="I32" s="223"/>
      <c r="K32" t="s">
        <v>129</v>
      </c>
    </row>
    <row r="33" spans="1:11" x14ac:dyDescent="0.3">
      <c r="A33" t="s">
        <v>120</v>
      </c>
      <c r="B33" t="s">
        <v>185</v>
      </c>
      <c r="C33">
        <v>2524</v>
      </c>
      <c r="D33">
        <v>236.4</v>
      </c>
      <c r="E33" t="s">
        <v>148</v>
      </c>
      <c r="F33" s="2"/>
      <c r="K33" t="s">
        <v>129</v>
      </c>
    </row>
    <row r="34" spans="1:11" x14ac:dyDescent="0.3">
      <c r="A34" t="s">
        <v>120</v>
      </c>
      <c r="B34" t="s">
        <v>169</v>
      </c>
      <c r="C34">
        <v>2534</v>
      </c>
      <c r="D34">
        <v>241.2</v>
      </c>
      <c r="E34" t="s">
        <v>148</v>
      </c>
      <c r="F34" s="2"/>
      <c r="K34" t="s">
        <v>129</v>
      </c>
    </row>
    <row r="35" spans="1:11" x14ac:dyDescent="0.3">
      <c r="A35" t="s">
        <v>120</v>
      </c>
      <c r="B35" t="s">
        <v>192</v>
      </c>
      <c r="C35">
        <v>2550</v>
      </c>
      <c r="D35">
        <v>251.6</v>
      </c>
      <c r="F35" s="30" t="s">
        <v>147</v>
      </c>
      <c r="H35">
        <f>G61*(C35-C61)+D61</f>
        <v>252.73875598086124</v>
      </c>
      <c r="I35" s="223">
        <f>D35/H35</f>
        <v>0.99549433573635426</v>
      </c>
      <c r="J35">
        <f>(C35-C29)/(D35-D29)</f>
        <v>46.111111111111548</v>
      </c>
      <c r="K35" t="s">
        <v>117</v>
      </c>
    </row>
    <row r="36" spans="1:11" x14ac:dyDescent="0.3">
      <c r="A36" t="s">
        <v>120</v>
      </c>
      <c r="B36" t="s">
        <v>193</v>
      </c>
      <c r="C36">
        <v>2554</v>
      </c>
      <c r="D36">
        <v>223.9</v>
      </c>
      <c r="E36" t="s">
        <v>148</v>
      </c>
      <c r="F36" s="2"/>
      <c r="G36" s="30"/>
      <c r="K36" t="s">
        <v>129</v>
      </c>
    </row>
    <row r="37" spans="1:11" x14ac:dyDescent="0.3">
      <c r="A37" t="s">
        <v>120</v>
      </c>
      <c r="B37" t="s">
        <v>191</v>
      </c>
      <c r="C37">
        <v>2558</v>
      </c>
      <c r="D37">
        <v>237.1</v>
      </c>
      <c r="E37" t="s">
        <v>148</v>
      </c>
      <c r="F37" s="2"/>
      <c r="G37" s="30"/>
      <c r="K37" t="s">
        <v>129</v>
      </c>
    </row>
    <row r="38" spans="1:11" x14ac:dyDescent="0.3">
      <c r="A38" t="s">
        <v>120</v>
      </c>
      <c r="B38" t="s">
        <v>176</v>
      </c>
      <c r="C38">
        <v>2579</v>
      </c>
      <c r="D38">
        <v>241.9</v>
      </c>
      <c r="E38" t="s">
        <v>148</v>
      </c>
      <c r="F38" s="2"/>
      <c r="K38" t="s">
        <v>129</v>
      </c>
    </row>
    <row r="39" spans="1:11" x14ac:dyDescent="0.3">
      <c r="A39" t="s">
        <v>120</v>
      </c>
      <c r="B39" t="s">
        <v>174</v>
      </c>
      <c r="C39">
        <v>2587</v>
      </c>
      <c r="D39">
        <v>238.1</v>
      </c>
      <c r="E39" t="s">
        <v>148</v>
      </c>
      <c r="F39" s="2"/>
      <c r="K39" t="s">
        <v>129</v>
      </c>
    </row>
    <row r="40" spans="1:11" x14ac:dyDescent="0.3">
      <c r="A40" t="s">
        <v>120</v>
      </c>
      <c r="B40" t="s">
        <v>184</v>
      </c>
      <c r="C40">
        <v>2592</v>
      </c>
      <c r="D40">
        <v>243.9</v>
      </c>
      <c r="E40" t="s">
        <v>148</v>
      </c>
      <c r="F40" s="2"/>
      <c r="K40" t="s">
        <v>129</v>
      </c>
    </row>
    <row r="41" spans="1:11" x14ac:dyDescent="0.3">
      <c r="A41" t="s">
        <v>120</v>
      </c>
      <c r="B41" t="s">
        <v>197</v>
      </c>
      <c r="C41">
        <v>2635</v>
      </c>
      <c r="D41">
        <v>250.9</v>
      </c>
      <c r="E41" t="s">
        <v>148</v>
      </c>
      <c r="F41" s="2"/>
      <c r="K41" t="s">
        <v>129</v>
      </c>
    </row>
    <row r="42" spans="1:11" x14ac:dyDescent="0.3">
      <c r="A42" t="s">
        <v>120</v>
      </c>
      <c r="B42" t="s">
        <v>189</v>
      </c>
      <c r="C42">
        <v>2650</v>
      </c>
      <c r="D42">
        <v>244.8</v>
      </c>
      <c r="E42" t="s">
        <v>148</v>
      </c>
      <c r="F42" s="2"/>
      <c r="G42" s="30"/>
      <c r="K42" t="s">
        <v>129</v>
      </c>
    </row>
    <row r="43" spans="1:11" x14ac:dyDescent="0.3">
      <c r="A43" t="s">
        <v>120</v>
      </c>
      <c r="B43" t="s">
        <v>200</v>
      </c>
      <c r="C43">
        <v>2662</v>
      </c>
      <c r="D43">
        <v>225.3</v>
      </c>
      <c r="E43" t="s">
        <v>148</v>
      </c>
      <c r="F43" s="2"/>
      <c r="K43" t="s">
        <v>129</v>
      </c>
    </row>
    <row r="44" spans="1:11" x14ac:dyDescent="0.3">
      <c r="A44" t="s">
        <v>120</v>
      </c>
      <c r="B44" t="s">
        <v>187</v>
      </c>
      <c r="C44">
        <v>2667</v>
      </c>
      <c r="D44">
        <v>239.9</v>
      </c>
      <c r="E44" t="s">
        <v>148</v>
      </c>
      <c r="F44" s="2"/>
      <c r="K44" t="s">
        <v>129</v>
      </c>
    </row>
    <row r="45" spans="1:11" x14ac:dyDescent="0.3">
      <c r="A45" t="s">
        <v>120</v>
      </c>
      <c r="B45" t="s">
        <v>201</v>
      </c>
      <c r="C45">
        <v>2675</v>
      </c>
      <c r="D45">
        <v>251.6</v>
      </c>
      <c r="E45" t="s">
        <v>148</v>
      </c>
      <c r="F45" s="2"/>
      <c r="G45" s="30"/>
      <c r="K45" t="s">
        <v>129</v>
      </c>
    </row>
    <row r="46" spans="1:11" x14ac:dyDescent="0.3">
      <c r="A46" t="s">
        <v>120</v>
      </c>
      <c r="B46" t="s">
        <v>182</v>
      </c>
      <c r="C46">
        <v>2683</v>
      </c>
      <c r="D46">
        <v>240.4</v>
      </c>
      <c r="E46" t="s">
        <v>148</v>
      </c>
      <c r="F46" s="2"/>
      <c r="K46" t="s">
        <v>129</v>
      </c>
    </row>
    <row r="47" spans="1:11" x14ac:dyDescent="0.3">
      <c r="A47" t="s">
        <v>120</v>
      </c>
      <c r="B47" t="s">
        <v>198</v>
      </c>
      <c r="C47">
        <v>2698</v>
      </c>
      <c r="D47">
        <v>245.7</v>
      </c>
      <c r="E47" t="s">
        <v>148</v>
      </c>
      <c r="F47" s="2"/>
      <c r="K47" t="s">
        <v>129</v>
      </c>
    </row>
    <row r="48" spans="1:11" x14ac:dyDescent="0.3">
      <c r="A48" t="s">
        <v>120</v>
      </c>
      <c r="B48" t="s">
        <v>181</v>
      </c>
      <c r="C48">
        <v>2710</v>
      </c>
      <c r="D48">
        <v>251.9</v>
      </c>
      <c r="F48" s="30" t="s">
        <v>147</v>
      </c>
      <c r="H48">
        <f>G61*(C48-C61)+D61</f>
        <v>258.40382775119622</v>
      </c>
      <c r="I48" s="223">
        <f>D48/H48</f>
        <v>0.97483076079872</v>
      </c>
      <c r="K48" t="s">
        <v>129</v>
      </c>
    </row>
    <row r="49" spans="1:11" x14ac:dyDescent="0.3">
      <c r="A49" t="s">
        <v>120</v>
      </c>
      <c r="B49" t="s">
        <v>188</v>
      </c>
      <c r="C49">
        <v>2733</v>
      </c>
      <c r="D49">
        <v>241.1</v>
      </c>
      <c r="E49" t="s">
        <v>148</v>
      </c>
      <c r="F49" s="2"/>
      <c r="K49" t="s">
        <v>129</v>
      </c>
    </row>
    <row r="50" spans="1:11" x14ac:dyDescent="0.3">
      <c r="A50" t="s">
        <v>120</v>
      </c>
      <c r="B50" t="s">
        <v>204</v>
      </c>
      <c r="C50">
        <v>2748</v>
      </c>
      <c r="D50">
        <v>247.6</v>
      </c>
      <c r="E50" t="s">
        <v>148</v>
      </c>
      <c r="F50" s="2"/>
      <c r="K50" t="s">
        <v>129</v>
      </c>
    </row>
    <row r="51" spans="1:11" x14ac:dyDescent="0.3">
      <c r="A51" t="s">
        <v>120</v>
      </c>
      <c r="B51" t="s">
        <v>199</v>
      </c>
      <c r="C51">
        <v>2778</v>
      </c>
      <c r="D51">
        <v>242.6</v>
      </c>
      <c r="E51" t="s">
        <v>148</v>
      </c>
      <c r="F51" s="2"/>
      <c r="K51" t="s">
        <v>129</v>
      </c>
    </row>
    <row r="52" spans="1:11" x14ac:dyDescent="0.3">
      <c r="A52" t="s">
        <v>120</v>
      </c>
      <c r="B52" t="s">
        <v>195</v>
      </c>
      <c r="C52">
        <v>2779</v>
      </c>
      <c r="D52">
        <v>255.3</v>
      </c>
      <c r="F52" s="30" t="s">
        <v>147</v>
      </c>
      <c r="H52">
        <f>G61*(C52-C61)+D61</f>
        <v>260.84688995215311</v>
      </c>
      <c r="I52" s="223">
        <f>D52/H52</f>
        <v>0.97873507346332345</v>
      </c>
      <c r="K52" t="s">
        <v>129</v>
      </c>
    </row>
    <row r="53" spans="1:11" x14ac:dyDescent="0.3">
      <c r="A53" t="s">
        <v>120</v>
      </c>
      <c r="B53" t="s">
        <v>190</v>
      </c>
      <c r="C53">
        <v>2788</v>
      </c>
      <c r="D53">
        <v>254.3</v>
      </c>
      <c r="E53" t="s">
        <v>148</v>
      </c>
      <c r="F53" s="2"/>
      <c r="K53" t="s">
        <v>129</v>
      </c>
    </row>
    <row r="54" spans="1:11" x14ac:dyDescent="0.3">
      <c r="A54" t="s">
        <v>120</v>
      </c>
      <c r="B54" t="s">
        <v>206</v>
      </c>
      <c r="C54">
        <v>2814</v>
      </c>
      <c r="D54">
        <v>244.9</v>
      </c>
      <c r="E54" t="s">
        <v>148</v>
      </c>
      <c r="F54" s="2"/>
      <c r="K54" t="s">
        <v>129</v>
      </c>
    </row>
    <row r="55" spans="1:11" x14ac:dyDescent="0.3">
      <c r="A55" t="s">
        <v>120</v>
      </c>
      <c r="B55" t="s">
        <v>207</v>
      </c>
      <c r="C55">
        <v>2826</v>
      </c>
      <c r="D55">
        <v>262.5</v>
      </c>
      <c r="F55" s="30" t="s">
        <v>147</v>
      </c>
      <c r="H55">
        <f>G61*(C55-C61)+D61</f>
        <v>262.51100478468902</v>
      </c>
      <c r="I55" s="223">
        <f>D55/H55</f>
        <v>0.99995807876817189</v>
      </c>
      <c r="J55">
        <f>(C55-C29)/(D55-D29)</f>
        <v>28.267716535433095</v>
      </c>
      <c r="K55" t="s">
        <v>117</v>
      </c>
    </row>
    <row r="56" spans="1:11" x14ac:dyDescent="0.3">
      <c r="A56" t="s">
        <v>120</v>
      </c>
      <c r="B56" t="s">
        <v>205</v>
      </c>
      <c r="C56">
        <v>2844</v>
      </c>
      <c r="D56">
        <v>243.5</v>
      </c>
      <c r="E56" t="s">
        <v>148</v>
      </c>
      <c r="F56" s="2"/>
      <c r="K56" t="s">
        <v>129</v>
      </c>
    </row>
    <row r="57" spans="1:11" x14ac:dyDescent="0.3">
      <c r="A57" t="s">
        <v>120</v>
      </c>
      <c r="B57" t="s">
        <v>211</v>
      </c>
      <c r="C57">
        <v>2845</v>
      </c>
      <c r="D57">
        <v>249.4</v>
      </c>
      <c r="E57" t="s">
        <v>148</v>
      </c>
      <c r="F57" s="2"/>
      <c r="I57" s="223"/>
      <c r="K57" t="s">
        <v>129</v>
      </c>
    </row>
    <row r="58" spans="1:11" x14ac:dyDescent="0.3">
      <c r="A58" t="s">
        <v>120</v>
      </c>
      <c r="B58" t="s">
        <v>196</v>
      </c>
      <c r="C58">
        <v>2851</v>
      </c>
      <c r="D58">
        <v>255.5</v>
      </c>
      <c r="E58" t="s">
        <v>148</v>
      </c>
      <c r="F58" s="2"/>
      <c r="K58" t="s">
        <v>129</v>
      </c>
    </row>
    <row r="59" spans="1:11" x14ac:dyDescent="0.3">
      <c r="A59" t="s">
        <v>120</v>
      </c>
      <c r="B59" t="s">
        <v>202</v>
      </c>
      <c r="C59">
        <v>2877</v>
      </c>
      <c r="D59">
        <v>258.5</v>
      </c>
      <c r="E59" t="s">
        <v>148</v>
      </c>
      <c r="F59" s="2"/>
      <c r="K59" t="s">
        <v>129</v>
      </c>
    </row>
    <row r="60" spans="1:11" x14ac:dyDescent="0.3">
      <c r="A60" t="s">
        <v>120</v>
      </c>
      <c r="B60" t="s">
        <v>194</v>
      </c>
      <c r="C60">
        <v>2879</v>
      </c>
      <c r="D60">
        <v>250.7</v>
      </c>
      <c r="E60" t="s">
        <v>148</v>
      </c>
      <c r="F60" s="2"/>
      <c r="I60" s="223"/>
      <c r="K60" t="s">
        <v>129</v>
      </c>
    </row>
    <row r="61" spans="1:11" x14ac:dyDescent="0.3">
      <c r="A61" t="s">
        <v>120</v>
      </c>
      <c r="B61" t="s">
        <v>212</v>
      </c>
      <c r="C61">
        <v>2885</v>
      </c>
      <c r="D61">
        <v>264.60000000000002</v>
      </c>
      <c r="F61" s="2">
        <f>(C61-C29)/(D61-D29)</f>
        <v>28.243243243243221</v>
      </c>
      <c r="G61" s="30">
        <f>1/F61</f>
        <v>3.5406698564593331E-2</v>
      </c>
      <c r="I61" s="223"/>
      <c r="K61" t="s">
        <v>122</v>
      </c>
    </row>
    <row r="62" spans="1:11" x14ac:dyDescent="0.3">
      <c r="A62" t="s">
        <v>120</v>
      </c>
      <c r="B62" t="s">
        <v>208</v>
      </c>
      <c r="C62">
        <v>2931</v>
      </c>
      <c r="D62">
        <v>259.3</v>
      </c>
      <c r="E62" t="s">
        <v>148</v>
      </c>
      <c r="F62" s="2"/>
      <c r="K62" t="s">
        <v>129</v>
      </c>
    </row>
    <row r="63" spans="1:11" x14ac:dyDescent="0.3">
      <c r="A63" t="s">
        <v>120</v>
      </c>
      <c r="B63" t="s">
        <v>203</v>
      </c>
      <c r="C63">
        <v>2963</v>
      </c>
      <c r="D63">
        <v>253.2</v>
      </c>
      <c r="E63" t="s">
        <v>148</v>
      </c>
      <c r="F63" s="2"/>
      <c r="I63" s="223"/>
      <c r="K63" t="s">
        <v>129</v>
      </c>
    </row>
    <row r="64" spans="1:11" x14ac:dyDescent="0.3">
      <c r="A64" t="s">
        <v>120</v>
      </c>
      <c r="B64" t="s">
        <v>215</v>
      </c>
      <c r="C64">
        <v>2976</v>
      </c>
      <c r="D64">
        <v>266</v>
      </c>
      <c r="F64" s="227">
        <f>(C64-C61)/(D64-D61)</f>
        <v>65.000000000001052</v>
      </c>
      <c r="G64" s="30">
        <f>1/F64</f>
        <v>1.5384615384615136E-2</v>
      </c>
      <c r="K64" t="s">
        <v>122</v>
      </c>
    </row>
    <row r="65" spans="1:11" x14ac:dyDescent="0.3">
      <c r="A65" t="s">
        <v>120</v>
      </c>
      <c r="B65" t="s">
        <v>213</v>
      </c>
      <c r="C65">
        <v>2977</v>
      </c>
      <c r="D65">
        <v>249.2</v>
      </c>
      <c r="E65" t="s">
        <v>148</v>
      </c>
      <c r="F65" s="2"/>
      <c r="I65" s="223"/>
      <c r="K65" t="s">
        <v>129</v>
      </c>
    </row>
    <row r="66" spans="1:11" x14ac:dyDescent="0.3">
      <c r="A66" t="s">
        <v>120</v>
      </c>
      <c r="B66" t="s">
        <v>210</v>
      </c>
      <c r="C66">
        <v>2987</v>
      </c>
      <c r="D66">
        <v>253.3</v>
      </c>
      <c r="E66" t="s">
        <v>148</v>
      </c>
      <c r="F66" s="2"/>
      <c r="K66" t="s">
        <v>129</v>
      </c>
    </row>
    <row r="67" spans="1:11" x14ac:dyDescent="0.3">
      <c r="A67" t="s">
        <v>120</v>
      </c>
      <c r="B67" t="s">
        <v>209</v>
      </c>
      <c r="C67">
        <v>3037</v>
      </c>
      <c r="D67">
        <v>254.3</v>
      </c>
      <c r="E67" t="s">
        <v>148</v>
      </c>
      <c r="F67" s="2"/>
      <c r="G67" s="30"/>
      <c r="K67" t="s">
        <v>129</v>
      </c>
    </row>
    <row r="68" spans="1:11" x14ac:dyDescent="0.3">
      <c r="A68" t="s">
        <v>120</v>
      </c>
      <c r="B68" t="s">
        <v>216</v>
      </c>
      <c r="C68">
        <v>3042</v>
      </c>
      <c r="D68">
        <v>249.9</v>
      </c>
      <c r="E68" t="s">
        <v>148</v>
      </c>
      <c r="F68" s="2"/>
      <c r="G68" s="30"/>
      <c r="K68" t="s">
        <v>129</v>
      </c>
    </row>
    <row r="69" spans="1:11" x14ac:dyDescent="0.3">
      <c r="A69" t="s">
        <v>120</v>
      </c>
      <c r="B69" t="s">
        <v>214</v>
      </c>
      <c r="C69">
        <v>3095</v>
      </c>
      <c r="D69">
        <v>256.3</v>
      </c>
      <c r="E69" t="s">
        <v>148</v>
      </c>
      <c r="F69" s="2"/>
      <c r="G69" s="30"/>
      <c r="K69" t="s">
        <v>129</v>
      </c>
    </row>
    <row r="70" spans="1:11" x14ac:dyDescent="0.3">
      <c r="A70" t="s">
        <v>120</v>
      </c>
      <c r="B70" t="s">
        <v>217</v>
      </c>
      <c r="C70">
        <v>3165</v>
      </c>
      <c r="D70">
        <v>257.10000000000002</v>
      </c>
      <c r="E70" t="s">
        <v>148</v>
      </c>
      <c r="F70" s="2"/>
      <c r="K70" t="s">
        <v>129</v>
      </c>
    </row>
    <row r="71" spans="1:11" x14ac:dyDescent="0.3">
      <c r="A71" t="s">
        <v>120</v>
      </c>
      <c r="B71" t="s">
        <v>218</v>
      </c>
      <c r="C71">
        <v>3212</v>
      </c>
      <c r="D71">
        <v>260.3</v>
      </c>
      <c r="E71" t="s">
        <v>148</v>
      </c>
      <c r="F71" s="2"/>
      <c r="K71" t="s">
        <v>129</v>
      </c>
    </row>
    <row r="72" spans="1:11" x14ac:dyDescent="0.3">
      <c r="A72" t="s">
        <v>120</v>
      </c>
      <c r="B72" t="s">
        <v>219</v>
      </c>
      <c r="C72">
        <v>3304</v>
      </c>
      <c r="D72">
        <v>262.3</v>
      </c>
      <c r="E72" t="s">
        <v>148</v>
      </c>
      <c r="F72" s="2"/>
      <c r="K72" t="s">
        <v>129</v>
      </c>
    </row>
    <row r="73" spans="1:11" x14ac:dyDescent="0.3">
      <c r="A73" t="s">
        <v>120</v>
      </c>
      <c r="B73" t="s">
        <v>220</v>
      </c>
      <c r="C73">
        <v>3410</v>
      </c>
      <c r="D73">
        <v>263.7</v>
      </c>
      <c r="E73" t="s">
        <v>148</v>
      </c>
      <c r="F73" s="2"/>
      <c r="K73" t="s">
        <v>129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D37EE-2048-4712-BE49-B709581532B8}">
  <sheetPr filterMode="1"/>
  <dimension ref="A1:AL97"/>
  <sheetViews>
    <sheetView tabSelected="1" topLeftCell="H1" zoomScale="70" zoomScaleNormal="70" workbookViewId="0">
      <pane ySplit="1" topLeftCell="A86" activePane="bottomLeft" state="frozen"/>
      <selection activeCell="O9" sqref="O9"/>
      <selection pane="bottomLeft" activeCell="AL98" sqref="AL98"/>
    </sheetView>
  </sheetViews>
  <sheetFormatPr defaultRowHeight="14.4" x14ac:dyDescent="0.3"/>
  <cols>
    <col min="2" max="2" width="25.5546875" customWidth="1"/>
    <col min="3" max="3" width="12.109375" customWidth="1"/>
    <col min="4" max="4" width="11.109375" customWidth="1"/>
    <col min="5" max="5" width="20.77734375" customWidth="1"/>
    <col min="6" max="6" width="19.77734375" customWidth="1"/>
    <col min="7" max="7" width="13.5546875" customWidth="1"/>
    <col min="8" max="8" width="12.6640625" customWidth="1"/>
    <col min="9" max="9" width="18.77734375" customWidth="1"/>
    <col min="11" max="11" width="7.5546875" customWidth="1"/>
  </cols>
  <sheetData>
    <row r="1" spans="1:13" ht="59.4" customHeight="1" x14ac:dyDescent="0.3">
      <c r="A1" s="221" t="s">
        <v>112</v>
      </c>
      <c r="B1" s="221" t="s">
        <v>113</v>
      </c>
      <c r="C1" s="221" t="s">
        <v>139</v>
      </c>
      <c r="D1" s="221" t="s">
        <v>20</v>
      </c>
      <c r="E1" s="221" t="s">
        <v>140</v>
      </c>
      <c r="F1" s="221" t="s">
        <v>141</v>
      </c>
      <c r="G1" s="221" t="s">
        <v>142</v>
      </c>
      <c r="H1" s="221" t="s">
        <v>143</v>
      </c>
      <c r="I1" s="221" t="s">
        <v>144</v>
      </c>
      <c r="J1" s="221" t="s">
        <v>145</v>
      </c>
      <c r="K1" s="221" t="s">
        <v>146</v>
      </c>
      <c r="L1" s="221" t="s">
        <v>222</v>
      </c>
      <c r="M1" s="221" t="s">
        <v>223</v>
      </c>
    </row>
    <row r="2" spans="1:13" hidden="1" x14ac:dyDescent="0.3">
      <c r="A2" t="s">
        <v>116</v>
      </c>
      <c r="B2" t="s">
        <v>149</v>
      </c>
      <c r="C2" s="222">
        <v>1713.2816426049901</v>
      </c>
      <c r="D2">
        <v>237.98989643872301</v>
      </c>
      <c r="F2" s="30"/>
      <c r="G2" s="30"/>
      <c r="K2" t="s">
        <v>122</v>
      </c>
      <c r="L2" s="226">
        <v>293.12209487147652</v>
      </c>
      <c r="M2">
        <f>D2/L2</f>
        <v>0.81191387685419281</v>
      </c>
    </row>
    <row r="3" spans="1:13" hidden="1" x14ac:dyDescent="0.3">
      <c r="A3" t="s">
        <v>116</v>
      </c>
      <c r="B3" t="s">
        <v>150</v>
      </c>
      <c r="C3">
        <v>1713.44450097095</v>
      </c>
      <c r="D3">
        <v>230.007692247341</v>
      </c>
      <c r="E3" t="s">
        <v>148</v>
      </c>
      <c r="F3" s="30"/>
      <c r="G3" s="30"/>
      <c r="I3" s="223"/>
      <c r="K3" t="s">
        <v>129</v>
      </c>
      <c r="L3" s="226">
        <v>293.12209487147652</v>
      </c>
      <c r="M3">
        <f t="shared" ref="M3:M49" si="0">D3/L3</f>
        <v>0.78468220673774558</v>
      </c>
    </row>
    <row r="4" spans="1:13" hidden="1" x14ac:dyDescent="0.3">
      <c r="A4" t="s">
        <v>116</v>
      </c>
      <c r="B4" t="s">
        <v>151</v>
      </c>
      <c r="C4">
        <v>1774.59962692508</v>
      </c>
      <c r="D4">
        <v>242.25695654991401</v>
      </c>
      <c r="F4" s="30" t="s">
        <v>147</v>
      </c>
      <c r="G4" s="30"/>
      <c r="H4">
        <f>G11*(C4-C11)+D11</f>
        <v>245.67924072817459</v>
      </c>
      <c r="I4" s="223">
        <f>D4/H4</f>
        <v>0.98607011252510712</v>
      </c>
      <c r="J4">
        <f>(C4-C2)/(D4-D2)</f>
        <v>14.370077459015477</v>
      </c>
      <c r="K4" t="s">
        <v>117</v>
      </c>
      <c r="L4" s="226">
        <v>293.12209487147652</v>
      </c>
      <c r="M4">
        <f t="shared" si="0"/>
        <v>0.82647115583741637</v>
      </c>
    </row>
    <row r="5" spans="1:13" hidden="1" x14ac:dyDescent="0.3">
      <c r="A5" t="s">
        <v>116</v>
      </c>
      <c r="B5" t="s">
        <v>152</v>
      </c>
      <c r="C5">
        <v>1824.69951338954</v>
      </c>
      <c r="D5">
        <v>229.96510067147801</v>
      </c>
      <c r="E5" t="s">
        <v>148</v>
      </c>
      <c r="F5" s="30"/>
      <c r="G5" s="30"/>
      <c r="K5" t="s">
        <v>129</v>
      </c>
      <c r="L5" s="226">
        <v>293.12209487147652</v>
      </c>
      <c r="M5">
        <f t="shared" si="0"/>
        <v>0.78453690354631722</v>
      </c>
    </row>
    <row r="6" spans="1:13" hidden="1" x14ac:dyDescent="0.3">
      <c r="A6" t="s">
        <v>116</v>
      </c>
      <c r="B6" t="s">
        <v>153</v>
      </c>
      <c r="C6">
        <v>1834.49040324764</v>
      </c>
      <c r="D6">
        <v>237.34539143153199</v>
      </c>
      <c r="E6" t="s">
        <v>148</v>
      </c>
      <c r="F6" s="30"/>
      <c r="G6" s="30"/>
      <c r="H6" s="55"/>
      <c r="I6" s="224"/>
      <c r="K6" t="s">
        <v>129</v>
      </c>
      <c r="L6" s="226">
        <v>293.12209487147652</v>
      </c>
      <c r="M6">
        <f t="shared" si="0"/>
        <v>0.80971511729813272</v>
      </c>
    </row>
    <row r="7" spans="1:13" hidden="1" x14ac:dyDescent="0.3">
      <c r="A7" t="s">
        <v>116</v>
      </c>
      <c r="B7" t="s">
        <v>154</v>
      </c>
      <c r="C7">
        <v>1852.89572514885</v>
      </c>
      <c r="D7">
        <v>241.52748608169</v>
      </c>
      <c r="E7" t="s">
        <v>148</v>
      </c>
      <c r="F7" s="30"/>
      <c r="G7" s="30"/>
      <c r="H7" s="225"/>
      <c r="I7" s="223"/>
      <c r="K7" t="s">
        <v>129</v>
      </c>
      <c r="L7" s="226">
        <v>293.12209487147652</v>
      </c>
      <c r="M7">
        <f t="shared" si="0"/>
        <v>0.82398253256067611</v>
      </c>
    </row>
    <row r="8" spans="1:13" hidden="1" x14ac:dyDescent="0.3">
      <c r="A8" t="s">
        <v>116</v>
      </c>
      <c r="B8" t="s">
        <v>155</v>
      </c>
      <c r="C8">
        <v>1868.23491517923</v>
      </c>
      <c r="D8">
        <v>245.419974445581</v>
      </c>
      <c r="F8" s="30" t="s">
        <v>147</v>
      </c>
      <c r="G8" s="30"/>
      <c r="H8">
        <f>G11*(C8-C11)+D11</f>
        <v>257.42121132638789</v>
      </c>
      <c r="I8" s="223">
        <f>D8/H8</f>
        <v>0.95337898994815018</v>
      </c>
      <c r="K8" t="s">
        <v>129</v>
      </c>
      <c r="L8" s="226">
        <v>293.12209487147652</v>
      </c>
      <c r="M8">
        <f t="shared" si="0"/>
        <v>0.83726194217187488</v>
      </c>
    </row>
    <row r="9" spans="1:13" hidden="1" x14ac:dyDescent="0.3">
      <c r="A9" t="s">
        <v>116</v>
      </c>
      <c r="B9" t="s">
        <v>156</v>
      </c>
      <c r="C9">
        <v>1875.2119743810799</v>
      </c>
      <c r="D9">
        <v>237.8520927511</v>
      </c>
      <c r="E9" t="s">
        <v>148</v>
      </c>
      <c r="F9" s="30"/>
      <c r="G9" s="30"/>
      <c r="I9" s="223"/>
      <c r="K9" t="s">
        <v>129</v>
      </c>
      <c r="L9" s="226">
        <v>293.12209487147652</v>
      </c>
      <c r="M9">
        <f t="shared" si="0"/>
        <v>0.81144375300466376</v>
      </c>
    </row>
    <row r="10" spans="1:13" hidden="1" x14ac:dyDescent="0.3">
      <c r="A10" t="s">
        <v>116</v>
      </c>
      <c r="B10" t="s">
        <v>157</v>
      </c>
      <c r="C10">
        <v>1904.1027899964499</v>
      </c>
      <c r="D10">
        <v>239.51564325481999</v>
      </c>
      <c r="E10" t="s">
        <v>148</v>
      </c>
      <c r="F10" s="30"/>
      <c r="G10" s="30"/>
      <c r="K10" t="s">
        <v>129</v>
      </c>
      <c r="L10" s="226">
        <v>293.12209487147652</v>
      </c>
      <c r="M10">
        <f t="shared" si="0"/>
        <v>0.81711903485078108</v>
      </c>
    </row>
    <row r="11" spans="1:13" x14ac:dyDescent="0.3">
      <c r="A11" t="s">
        <v>116</v>
      </c>
      <c r="B11" t="s">
        <v>158</v>
      </c>
      <c r="C11">
        <v>1909.5471710209199</v>
      </c>
      <c r="D11">
        <v>262.60181473439297</v>
      </c>
      <c r="F11" s="30">
        <f>(C11-C2)/(D11-D2)</f>
        <v>7.9744100422460473</v>
      </c>
      <c r="G11" s="30">
        <f>1/F11</f>
        <v>0.12540112619018812</v>
      </c>
      <c r="I11" s="223"/>
      <c r="K11" t="s">
        <v>122</v>
      </c>
      <c r="L11" s="226">
        <v>293.12209487147652</v>
      </c>
      <c r="M11">
        <f t="shared" si="0"/>
        <v>0.8958786093881268</v>
      </c>
    </row>
    <row r="12" spans="1:13" hidden="1" x14ac:dyDescent="0.3">
      <c r="A12" t="s">
        <v>116</v>
      </c>
      <c r="B12" t="s">
        <v>159</v>
      </c>
      <c r="C12">
        <v>1958.0037390212699</v>
      </c>
      <c r="D12">
        <v>236.94332030387801</v>
      </c>
      <c r="E12" t="s">
        <v>148</v>
      </c>
      <c r="F12" s="30"/>
      <c r="G12" s="30"/>
      <c r="K12" t="s">
        <v>129</v>
      </c>
      <c r="L12" s="226">
        <v>293.12209487147652</v>
      </c>
      <c r="M12">
        <f t="shared" si="0"/>
        <v>0.80834343247911467</v>
      </c>
    </row>
    <row r="13" spans="1:13" hidden="1" x14ac:dyDescent="0.3">
      <c r="A13" t="s">
        <v>116</v>
      </c>
      <c r="B13" t="s">
        <v>160</v>
      </c>
      <c r="C13">
        <v>1958.60579796463</v>
      </c>
      <c r="D13">
        <v>246.17270151478101</v>
      </c>
      <c r="E13" t="s">
        <v>148</v>
      </c>
      <c r="F13" s="30"/>
      <c r="G13" s="30"/>
      <c r="K13" t="s">
        <v>129</v>
      </c>
      <c r="L13" s="226">
        <v>293.12209487147652</v>
      </c>
      <c r="M13">
        <f t="shared" si="0"/>
        <v>0.83982990645150402</v>
      </c>
    </row>
    <row r="14" spans="1:13" hidden="1" x14ac:dyDescent="0.3">
      <c r="A14" t="s">
        <v>116</v>
      </c>
      <c r="B14" t="s">
        <v>161</v>
      </c>
      <c r="C14">
        <v>1958.7169552620301</v>
      </c>
      <c r="D14">
        <v>242.45833094533799</v>
      </c>
      <c r="E14" t="s">
        <v>148</v>
      </c>
      <c r="F14" s="30"/>
      <c r="G14" s="30"/>
      <c r="K14" t="s">
        <v>129</v>
      </c>
      <c r="L14" s="226">
        <v>293.12209487147652</v>
      </c>
      <c r="M14">
        <f t="shared" si="0"/>
        <v>0.82715815418707084</v>
      </c>
    </row>
    <row r="15" spans="1:13" x14ac:dyDescent="0.3">
      <c r="A15" t="s">
        <v>116</v>
      </c>
      <c r="B15" t="s">
        <v>162</v>
      </c>
      <c r="C15">
        <v>1982.70159797662</v>
      </c>
      <c r="D15">
        <v>258.50509468390197</v>
      </c>
      <c r="E15" t="s">
        <v>148</v>
      </c>
      <c r="F15" s="30"/>
      <c r="G15" s="30"/>
      <c r="I15" s="223"/>
      <c r="K15" t="s">
        <v>129</v>
      </c>
      <c r="L15" s="226">
        <v>293.12209487147652</v>
      </c>
      <c r="M15">
        <f t="shared" si="0"/>
        <v>0.88190245364221742</v>
      </c>
    </row>
    <row r="16" spans="1:13" hidden="1" x14ac:dyDescent="0.3">
      <c r="A16" t="s">
        <v>116</v>
      </c>
      <c r="B16" t="s">
        <v>163</v>
      </c>
      <c r="C16">
        <v>1988.0852302455401</v>
      </c>
      <c r="D16">
        <v>250.56375719690899</v>
      </c>
      <c r="E16" t="s">
        <v>148</v>
      </c>
      <c r="F16" s="30"/>
      <c r="G16" s="30"/>
      <c r="K16" t="s">
        <v>129</v>
      </c>
      <c r="L16" s="226">
        <v>293.12209487147652</v>
      </c>
      <c r="M16">
        <f t="shared" si="0"/>
        <v>0.85481020223593918</v>
      </c>
    </row>
    <row r="17" spans="1:13" hidden="1" x14ac:dyDescent="0.3">
      <c r="A17" t="s">
        <v>116</v>
      </c>
      <c r="B17" t="s">
        <v>164</v>
      </c>
      <c r="C17">
        <v>1993.9721724168601</v>
      </c>
      <c r="D17">
        <v>241.444396797639</v>
      </c>
      <c r="E17" t="s">
        <v>148</v>
      </c>
      <c r="F17" s="30"/>
      <c r="G17" s="30"/>
      <c r="K17" t="s">
        <v>129</v>
      </c>
      <c r="L17" s="226">
        <v>293.12209487147652</v>
      </c>
      <c r="M17">
        <f t="shared" si="0"/>
        <v>0.82369906950720884</v>
      </c>
    </row>
    <row r="18" spans="1:13" hidden="1" x14ac:dyDescent="0.3">
      <c r="A18" t="s">
        <v>116</v>
      </c>
      <c r="B18" t="s">
        <v>165</v>
      </c>
      <c r="C18">
        <v>2034.8147240507201</v>
      </c>
      <c r="D18">
        <v>239.911265361777</v>
      </c>
      <c r="E18" t="s">
        <v>148</v>
      </c>
      <c r="F18" s="30"/>
      <c r="G18" s="30"/>
      <c r="K18" t="s">
        <v>129</v>
      </c>
      <c r="L18" s="226">
        <v>293.12209487147652</v>
      </c>
      <c r="M18">
        <f t="shared" si="0"/>
        <v>0.81846871852826186</v>
      </c>
    </row>
    <row r="19" spans="1:13" hidden="1" x14ac:dyDescent="0.3">
      <c r="A19" t="s">
        <v>116</v>
      </c>
      <c r="B19" t="s">
        <v>166</v>
      </c>
      <c r="C19">
        <v>2038.1520280261</v>
      </c>
      <c r="D19">
        <v>248.96762022797699</v>
      </c>
      <c r="E19" t="s">
        <v>148</v>
      </c>
      <c r="F19" s="30"/>
      <c r="G19" s="30"/>
      <c r="I19" s="223"/>
      <c r="K19" t="s">
        <v>129</v>
      </c>
      <c r="L19" s="226">
        <v>293.12209487147652</v>
      </c>
      <c r="M19">
        <f t="shared" si="0"/>
        <v>0.84936490487740379</v>
      </c>
    </row>
    <row r="20" spans="1:13" hidden="1" x14ac:dyDescent="0.3">
      <c r="A20" t="s">
        <v>116</v>
      </c>
      <c r="B20" t="s">
        <v>167</v>
      </c>
      <c r="C20">
        <v>2049.20675050511</v>
      </c>
      <c r="D20">
        <v>271.61987243779402</v>
      </c>
      <c r="F20" s="2">
        <f>(C20-C11)/(D20-D11)</f>
        <v>15.486658444369825</v>
      </c>
      <c r="G20" s="30">
        <f>1/F20</f>
        <v>6.4571708841654613E-2</v>
      </c>
      <c r="I20" s="223"/>
      <c r="K20" t="s">
        <v>122</v>
      </c>
      <c r="L20" s="226">
        <v>293.12209487147652</v>
      </c>
      <c r="M20">
        <f t="shared" si="0"/>
        <v>0.92664414314072618</v>
      </c>
    </row>
    <row r="21" spans="1:13" hidden="1" x14ac:dyDescent="0.3">
      <c r="A21" t="s">
        <v>116</v>
      </c>
      <c r="B21" t="s">
        <v>168</v>
      </c>
      <c r="C21">
        <v>2060.88757292436</v>
      </c>
      <c r="D21">
        <v>246.12262027672099</v>
      </c>
      <c r="E21" t="s">
        <v>148</v>
      </c>
      <c r="F21" s="30"/>
      <c r="G21" s="30"/>
      <c r="K21" t="s">
        <v>129</v>
      </c>
      <c r="L21" s="226">
        <v>293.12209487147652</v>
      </c>
      <c r="M21">
        <f t="shared" si="0"/>
        <v>0.83965905192045276</v>
      </c>
    </row>
    <row r="22" spans="1:13" hidden="1" x14ac:dyDescent="0.3">
      <c r="A22" t="s">
        <v>116</v>
      </c>
      <c r="B22" t="s">
        <v>169</v>
      </c>
      <c r="C22">
        <v>2087.5787665779399</v>
      </c>
      <c r="D22">
        <v>264.12156689554303</v>
      </c>
      <c r="E22" t="s">
        <v>148</v>
      </c>
      <c r="F22" s="2"/>
      <c r="K22" t="s">
        <v>129</v>
      </c>
      <c r="L22" s="226">
        <v>293.12209487147652</v>
      </c>
      <c r="M22">
        <f t="shared" si="0"/>
        <v>0.90106331633359404</v>
      </c>
    </row>
    <row r="23" spans="1:13" hidden="1" x14ac:dyDescent="0.3">
      <c r="A23" t="s">
        <v>116</v>
      </c>
      <c r="B23" t="s">
        <v>170</v>
      </c>
      <c r="C23">
        <v>2092.0581471577798</v>
      </c>
      <c r="D23">
        <v>273.20663625981803</v>
      </c>
      <c r="F23" s="2" t="s">
        <v>147</v>
      </c>
      <c r="H23">
        <f>G42*(C23-C42)+D42</f>
        <v>273.27015423164909</v>
      </c>
      <c r="I23" s="223">
        <f>D23/H23</f>
        <v>0.99976756345013362</v>
      </c>
      <c r="J23">
        <f>(C23-C20)/(D23-D20)</f>
        <v>27.005529151786625</v>
      </c>
      <c r="K23" t="s">
        <v>117</v>
      </c>
      <c r="L23" s="226">
        <v>293.12209487147652</v>
      </c>
      <c r="M23">
        <f t="shared" si="0"/>
        <v>0.93205746356176011</v>
      </c>
    </row>
    <row r="24" spans="1:13" hidden="1" x14ac:dyDescent="0.3">
      <c r="A24" t="s">
        <v>116</v>
      </c>
      <c r="B24" t="s">
        <v>171</v>
      </c>
      <c r="C24">
        <v>2095.8770465868001</v>
      </c>
      <c r="D24">
        <v>255.66961959153801</v>
      </c>
      <c r="E24" t="s">
        <v>148</v>
      </c>
      <c r="F24" s="2"/>
      <c r="K24" t="s">
        <v>129</v>
      </c>
      <c r="L24" s="226">
        <v>293.12209487147652</v>
      </c>
      <c r="M24">
        <f t="shared" si="0"/>
        <v>0.87222909519543357</v>
      </c>
    </row>
    <row r="25" spans="1:13" hidden="1" x14ac:dyDescent="0.3">
      <c r="A25" t="s">
        <v>116</v>
      </c>
      <c r="B25" t="s">
        <v>172</v>
      </c>
      <c r="C25">
        <v>2109.3557736651301</v>
      </c>
      <c r="D25">
        <v>246.35363643224599</v>
      </c>
      <c r="E25" t="s">
        <v>148</v>
      </c>
      <c r="F25" s="30"/>
      <c r="I25" s="223"/>
      <c r="K25" t="s">
        <v>129</v>
      </c>
      <c r="L25" s="226">
        <v>293.12209487147652</v>
      </c>
      <c r="M25">
        <f t="shared" si="0"/>
        <v>0.84044717454773643</v>
      </c>
    </row>
    <row r="26" spans="1:13" x14ac:dyDescent="0.3">
      <c r="A26" t="s">
        <v>116</v>
      </c>
      <c r="B26" t="s">
        <v>173</v>
      </c>
      <c r="C26">
        <v>2114.7231200974502</v>
      </c>
      <c r="D26">
        <v>263.85111870130402</v>
      </c>
      <c r="E26" t="s">
        <v>148</v>
      </c>
      <c r="F26" s="2"/>
      <c r="K26" t="s">
        <v>129</v>
      </c>
      <c r="L26" s="226">
        <v>293.12209487147652</v>
      </c>
      <c r="M26">
        <f t="shared" si="0"/>
        <v>0.9001406694264833</v>
      </c>
    </row>
    <row r="27" spans="1:13" x14ac:dyDescent="0.3">
      <c r="A27" t="s">
        <v>116</v>
      </c>
      <c r="B27" t="s">
        <v>174</v>
      </c>
      <c r="C27">
        <v>2122.7181733391999</v>
      </c>
      <c r="D27">
        <v>259.45664845721097</v>
      </c>
      <c r="E27" t="s">
        <v>148</v>
      </c>
      <c r="F27" s="2"/>
      <c r="K27" t="s">
        <v>129</v>
      </c>
      <c r="L27" s="226">
        <v>293.12209487147652</v>
      </c>
      <c r="M27">
        <f t="shared" si="0"/>
        <v>0.8851487247011296</v>
      </c>
    </row>
    <row r="28" spans="1:13" x14ac:dyDescent="0.3">
      <c r="A28" t="s">
        <v>116</v>
      </c>
      <c r="B28" t="s">
        <v>175</v>
      </c>
      <c r="C28">
        <v>2122.84820152662</v>
      </c>
      <c r="D28">
        <v>268.83075854104902</v>
      </c>
      <c r="E28" t="s">
        <v>148</v>
      </c>
      <c r="F28" s="30"/>
      <c r="I28" s="223"/>
      <c r="K28" t="s">
        <v>129</v>
      </c>
      <c r="L28" s="226">
        <v>293.12209487147652</v>
      </c>
      <c r="M28">
        <f t="shared" si="0"/>
        <v>0.91712894812286883</v>
      </c>
    </row>
    <row r="29" spans="1:13" hidden="1" x14ac:dyDescent="0.3">
      <c r="A29" t="s">
        <v>116</v>
      </c>
      <c r="B29" t="s">
        <v>176</v>
      </c>
      <c r="C29">
        <v>2151.9447873948702</v>
      </c>
      <c r="D29">
        <v>267.29316519879802</v>
      </c>
      <c r="E29" t="s">
        <v>148</v>
      </c>
      <c r="F29" s="2"/>
      <c r="K29" t="s">
        <v>129</v>
      </c>
      <c r="L29" s="226">
        <v>293.12209487147652</v>
      </c>
      <c r="M29">
        <f t="shared" si="0"/>
        <v>0.91188337513757345</v>
      </c>
    </row>
    <row r="30" spans="1:13" hidden="1" x14ac:dyDescent="0.3">
      <c r="A30" t="s">
        <v>116</v>
      </c>
      <c r="B30" t="s">
        <v>178</v>
      </c>
      <c r="C30">
        <v>2183.5501676148601</v>
      </c>
      <c r="D30">
        <v>258.335698847613</v>
      </c>
      <c r="E30" t="s">
        <v>148</v>
      </c>
      <c r="F30" s="2"/>
      <c r="K30" t="s">
        <v>129</v>
      </c>
      <c r="L30" s="226">
        <v>293.12209487147652</v>
      </c>
      <c r="M30">
        <f t="shared" si="0"/>
        <v>0.88132455167149337</v>
      </c>
    </row>
    <row r="31" spans="1:13" hidden="1" x14ac:dyDescent="0.3">
      <c r="A31" t="s">
        <v>116</v>
      </c>
      <c r="B31" t="s">
        <v>179</v>
      </c>
      <c r="C31">
        <v>2200.0624548908099</v>
      </c>
      <c r="D31">
        <v>250.505471921321</v>
      </c>
      <c r="E31" t="s">
        <v>148</v>
      </c>
      <c r="F31" s="30"/>
      <c r="I31" s="223"/>
      <c r="K31" t="s">
        <v>129</v>
      </c>
      <c r="L31" s="226">
        <v>293.12209487147652</v>
      </c>
      <c r="M31">
        <f t="shared" si="0"/>
        <v>0.85461135923976872</v>
      </c>
    </row>
    <row r="32" spans="1:13" hidden="1" x14ac:dyDescent="0.3">
      <c r="A32" t="s">
        <v>116</v>
      </c>
      <c r="B32" t="s">
        <v>180</v>
      </c>
      <c r="C32">
        <v>2203.38166349222</v>
      </c>
      <c r="D32">
        <v>249.39196032653501</v>
      </c>
      <c r="E32" t="s">
        <v>148</v>
      </c>
      <c r="F32" s="2"/>
      <c r="K32" t="s">
        <v>129</v>
      </c>
      <c r="L32" s="226">
        <v>293.12209487147652</v>
      </c>
      <c r="M32">
        <f t="shared" si="0"/>
        <v>0.85081256135223926</v>
      </c>
    </row>
    <row r="33" spans="1:38" hidden="1" x14ac:dyDescent="0.3">
      <c r="A33" t="s">
        <v>116</v>
      </c>
      <c r="B33" t="s">
        <v>182</v>
      </c>
      <c r="C33">
        <v>2233.8553073214798</v>
      </c>
      <c r="D33">
        <v>265.83261613412202</v>
      </c>
      <c r="E33" t="s">
        <v>148</v>
      </c>
      <c r="F33" s="2"/>
      <c r="K33" t="s">
        <v>129</v>
      </c>
      <c r="L33" s="226">
        <v>293.12209487147652</v>
      </c>
      <c r="M33">
        <f t="shared" si="0"/>
        <v>0.90690064237798262</v>
      </c>
    </row>
    <row r="34" spans="1:38" hidden="1" x14ac:dyDescent="0.3">
      <c r="A34" t="s">
        <v>116</v>
      </c>
      <c r="B34" t="s">
        <v>184</v>
      </c>
      <c r="C34">
        <v>2243.0922202299998</v>
      </c>
      <c r="D34">
        <v>275.27799830935402</v>
      </c>
      <c r="F34" s="2" t="s">
        <v>147</v>
      </c>
      <c r="G34" s="30"/>
      <c r="H34">
        <f>G42*(C34-C42)+D42</f>
        <v>279.08673899930881</v>
      </c>
      <c r="I34" s="223">
        <f>D34/H34</f>
        <v>0.98635284247610122</v>
      </c>
      <c r="J34">
        <f>(C34-C20)/(D34-D20)</f>
        <v>53.001311746062925</v>
      </c>
      <c r="K34" t="s">
        <v>117</v>
      </c>
      <c r="L34" s="226">
        <v>293.12209487147652</v>
      </c>
      <c r="M34">
        <f t="shared" si="0"/>
        <v>0.93912401393710532</v>
      </c>
    </row>
    <row r="35" spans="1:38" hidden="1" x14ac:dyDescent="0.3">
      <c r="A35" t="s">
        <v>116</v>
      </c>
      <c r="B35" t="s">
        <v>185</v>
      </c>
      <c r="C35">
        <v>2266.1118624999599</v>
      </c>
      <c r="D35">
        <v>272.64811383820501</v>
      </c>
      <c r="E35" t="s">
        <v>148</v>
      </c>
      <c r="F35" s="2"/>
      <c r="K35" t="s">
        <v>129</v>
      </c>
      <c r="L35" s="226">
        <v>293.12209487147652</v>
      </c>
      <c r="M35">
        <f t="shared" si="0"/>
        <v>0.93015203769525245</v>
      </c>
    </row>
    <row r="36" spans="1:38" x14ac:dyDescent="0.3">
      <c r="A36" s="228" t="s">
        <v>116</v>
      </c>
      <c r="B36" s="228" t="s">
        <v>186</v>
      </c>
      <c r="C36" s="228">
        <v>2271.4339704972899</v>
      </c>
      <c r="D36" s="228">
        <v>279.44087321015502</v>
      </c>
      <c r="E36" s="228"/>
      <c r="F36" s="229" t="s">
        <v>147</v>
      </c>
      <c r="G36" s="228"/>
      <c r="H36" s="228">
        <f>G42*(C36-C42)+D42</f>
        <v>280.17822908191226</v>
      </c>
      <c r="I36" s="230">
        <f>D36/H36</f>
        <v>0.9973682613593019</v>
      </c>
      <c r="J36" s="228">
        <f>(C36-C20)/(D36-D20)</f>
        <v>28.414166736502441</v>
      </c>
      <c r="K36" s="228" t="s">
        <v>117</v>
      </c>
      <c r="L36" s="231">
        <v>293.12209487147652</v>
      </c>
      <c r="M36" s="228">
        <f t="shared" si="0"/>
        <v>0.95332586010849774</v>
      </c>
    </row>
    <row r="37" spans="1:38" ht="28.8" x14ac:dyDescent="0.3">
      <c r="A37" t="s">
        <v>116</v>
      </c>
      <c r="B37" t="s">
        <v>187</v>
      </c>
      <c r="C37">
        <v>2289.3819964470899</v>
      </c>
      <c r="D37">
        <v>269.53378707449701</v>
      </c>
      <c r="E37" t="s">
        <v>148</v>
      </c>
      <c r="F37" s="2"/>
      <c r="K37" t="s">
        <v>129</v>
      </c>
      <c r="L37" s="226">
        <v>293.12209487147652</v>
      </c>
      <c r="M37">
        <f t="shared" si="0"/>
        <v>0.91952736347861419</v>
      </c>
      <c r="AI37" s="1" t="s">
        <v>224</v>
      </c>
      <c r="AJ37" s="1"/>
    </row>
    <row r="38" spans="1:38" hidden="1" x14ac:dyDescent="0.3">
      <c r="A38" t="s">
        <v>116</v>
      </c>
      <c r="B38" t="s">
        <v>188</v>
      </c>
      <c r="C38">
        <v>2310.7097212485201</v>
      </c>
      <c r="D38">
        <v>267.48501008361302</v>
      </c>
      <c r="E38" t="s">
        <v>148</v>
      </c>
      <c r="F38" s="2"/>
      <c r="K38" t="s">
        <v>129</v>
      </c>
      <c r="L38" s="226">
        <v>293.12209487147652</v>
      </c>
      <c r="M38">
        <f t="shared" si="0"/>
        <v>0.91253786310750662</v>
      </c>
    </row>
    <row r="39" spans="1:38" hidden="1" x14ac:dyDescent="0.3">
      <c r="A39" t="s">
        <v>116</v>
      </c>
      <c r="B39" t="s">
        <v>189</v>
      </c>
      <c r="C39">
        <v>2314.1992848708201</v>
      </c>
      <c r="D39">
        <v>277.72423997410903</v>
      </c>
      <c r="E39" t="s">
        <v>148</v>
      </c>
      <c r="F39" s="2"/>
      <c r="G39" s="30"/>
      <c r="K39" t="s">
        <v>129</v>
      </c>
      <c r="L39" s="226">
        <v>293.12209487147652</v>
      </c>
      <c r="M39">
        <f t="shared" si="0"/>
        <v>0.94746948399055719</v>
      </c>
    </row>
    <row r="40" spans="1:38" hidden="1" x14ac:dyDescent="0.3">
      <c r="A40" t="s">
        <v>116</v>
      </c>
      <c r="B40" t="s">
        <v>191</v>
      </c>
      <c r="C40">
        <v>2327.08474218745</v>
      </c>
      <c r="D40">
        <v>273.89503830744701</v>
      </c>
      <c r="E40" t="s">
        <v>148</v>
      </c>
      <c r="F40" s="2"/>
      <c r="K40" t="s">
        <v>129</v>
      </c>
      <c r="L40" s="226">
        <v>293.12209487147652</v>
      </c>
      <c r="M40">
        <f t="shared" si="0"/>
        <v>0.93440597996387864</v>
      </c>
    </row>
    <row r="41" spans="1:38" hidden="1" x14ac:dyDescent="0.3">
      <c r="A41" t="s">
        <v>116</v>
      </c>
      <c r="B41" t="s">
        <v>193</v>
      </c>
      <c r="C41">
        <v>2340.3034128909298</v>
      </c>
      <c r="D41">
        <v>255.864682546117</v>
      </c>
      <c r="E41" t="s">
        <v>148</v>
      </c>
      <c r="F41" s="2"/>
      <c r="K41" t="s">
        <v>129</v>
      </c>
      <c r="L41" s="226">
        <v>293.12209487147652</v>
      </c>
      <c r="M41">
        <f t="shared" si="0"/>
        <v>0.87289456176377433</v>
      </c>
    </row>
    <row r="42" spans="1:38" hidden="1" x14ac:dyDescent="0.3">
      <c r="A42" t="s">
        <v>116</v>
      </c>
      <c r="B42" t="s">
        <v>197</v>
      </c>
      <c r="C42">
        <v>2398.7220012863099</v>
      </c>
      <c r="D42">
        <v>285.08031247231901</v>
      </c>
      <c r="F42" s="2">
        <f>(C42-C20)/(D42-D20)</f>
        <v>25.966108825916553</v>
      </c>
      <c r="G42" s="30">
        <f>1/F42</f>
        <v>3.8511738770882313E-2</v>
      </c>
      <c r="K42" t="s">
        <v>122</v>
      </c>
      <c r="L42" s="226">
        <v>293.12209487147652</v>
      </c>
      <c r="M42">
        <f t="shared" si="0"/>
        <v>0.97256507598758957</v>
      </c>
    </row>
    <row r="43" spans="1:38" hidden="1" x14ac:dyDescent="0.3">
      <c r="A43" t="s">
        <v>116</v>
      </c>
      <c r="B43" t="s">
        <v>199</v>
      </c>
      <c r="C43">
        <v>2429.0322697389502</v>
      </c>
      <c r="D43">
        <v>275.464767488343</v>
      </c>
      <c r="E43" t="s">
        <v>148</v>
      </c>
      <c r="F43" s="2"/>
      <c r="K43" t="s">
        <v>129</v>
      </c>
      <c r="L43" s="226">
        <v>293.12209487147652</v>
      </c>
      <c r="M43">
        <f t="shared" si="0"/>
        <v>0.93976118589465041</v>
      </c>
    </row>
    <row r="44" spans="1:38" hidden="1" x14ac:dyDescent="0.3">
      <c r="A44" t="s">
        <v>116</v>
      </c>
      <c r="B44" t="s">
        <v>200</v>
      </c>
      <c r="C44">
        <v>2441.6421603601598</v>
      </c>
      <c r="D44">
        <v>258.35041441160001</v>
      </c>
      <c r="E44" t="s">
        <v>148</v>
      </c>
      <c r="F44" s="2"/>
      <c r="K44" t="s">
        <v>129</v>
      </c>
      <c r="L44" s="226">
        <v>293.12209487147652</v>
      </c>
      <c r="M44">
        <f t="shared" si="0"/>
        <v>0.88137475451953684</v>
      </c>
    </row>
    <row r="45" spans="1:38" hidden="1" x14ac:dyDescent="0.3">
      <c r="A45" t="s">
        <v>116</v>
      </c>
      <c r="B45" t="s">
        <v>201</v>
      </c>
      <c r="C45">
        <v>2480.0291697428802</v>
      </c>
      <c r="D45">
        <v>287.53612254252801</v>
      </c>
      <c r="F45" s="2">
        <f>(C45-C42)/(D45-D42)</f>
        <v>33.108084962633427</v>
      </c>
      <c r="G45" s="30">
        <f>1/F45</f>
        <v>3.0204102747973003E-2</v>
      </c>
      <c r="K45" t="s">
        <v>122</v>
      </c>
      <c r="L45" s="226">
        <v>293.12209487147652</v>
      </c>
      <c r="M45">
        <f t="shared" si="0"/>
        <v>0.98094318911238076</v>
      </c>
    </row>
    <row r="46" spans="1:38" hidden="1" x14ac:dyDescent="0.3">
      <c r="A46" t="s">
        <v>116</v>
      </c>
      <c r="B46" t="s">
        <v>205</v>
      </c>
      <c r="C46">
        <v>2507.8528753032301</v>
      </c>
      <c r="D46">
        <v>278.34948937367301</v>
      </c>
      <c r="E46" t="s">
        <v>148</v>
      </c>
      <c r="F46" s="2"/>
      <c r="K46" t="s">
        <v>129</v>
      </c>
      <c r="L46" s="226">
        <v>293.12209487147652</v>
      </c>
      <c r="M46">
        <f t="shared" si="0"/>
        <v>0.94960255212326872</v>
      </c>
    </row>
    <row r="47" spans="1:38" x14ac:dyDescent="0.3">
      <c r="A47" t="s">
        <v>116</v>
      </c>
      <c r="B47" t="s">
        <v>206</v>
      </c>
      <c r="C47">
        <v>2542.7252460453901</v>
      </c>
      <c r="D47">
        <v>279.52152741344702</v>
      </c>
      <c r="E47" t="s">
        <v>148</v>
      </c>
      <c r="F47" s="2"/>
      <c r="K47" t="s">
        <v>129</v>
      </c>
      <c r="L47" s="226">
        <v>293.12209487147652</v>
      </c>
      <c r="M47">
        <f t="shared" si="0"/>
        <v>0.95360101576787359</v>
      </c>
      <c r="AI47">
        <v>275</v>
      </c>
      <c r="AJ47" s="1" t="s">
        <v>225</v>
      </c>
      <c r="AK47">
        <v>260</v>
      </c>
      <c r="AL47">
        <f>AK47/AI47</f>
        <v>0.94545454545454544</v>
      </c>
    </row>
    <row r="48" spans="1:38" hidden="1" x14ac:dyDescent="0.3">
      <c r="A48" t="s">
        <v>116</v>
      </c>
      <c r="B48" t="s">
        <v>213</v>
      </c>
      <c r="C48">
        <v>2689.8150445973401</v>
      </c>
      <c r="D48">
        <v>285.35673640453001</v>
      </c>
      <c r="E48" t="s">
        <v>148</v>
      </c>
      <c r="F48" s="2"/>
      <c r="K48" t="s">
        <v>129</v>
      </c>
      <c r="L48" s="226">
        <v>293.12209487147652</v>
      </c>
      <c r="M48">
        <f t="shared" si="0"/>
        <v>0.97350810940965971</v>
      </c>
    </row>
    <row r="49" spans="1:38" hidden="1" x14ac:dyDescent="0.3">
      <c r="A49" t="s">
        <v>116</v>
      </c>
      <c r="B49" t="s">
        <v>216</v>
      </c>
      <c r="C49">
        <v>2792.75574967582</v>
      </c>
      <c r="D49">
        <v>287.71129763524601</v>
      </c>
      <c r="F49" s="2">
        <f>(C49-C45)/(D49-D45)</f>
        <v>1785.222859486995</v>
      </c>
      <c r="G49" s="30">
        <f>1/F49</f>
        <v>5.6015415368777083E-4</v>
      </c>
      <c r="K49" t="s">
        <v>122</v>
      </c>
      <c r="L49" s="226">
        <v>293.12209487147652</v>
      </c>
      <c r="M49">
        <f t="shared" si="0"/>
        <v>0.98154080729191384</v>
      </c>
    </row>
    <row r="50" spans="1:38" x14ac:dyDescent="0.3">
      <c r="AJ50" t="s">
        <v>226</v>
      </c>
      <c r="AK50">
        <v>270</v>
      </c>
      <c r="AL50">
        <f>AK50/AI47</f>
        <v>0.98181818181818181</v>
      </c>
    </row>
    <row r="51" spans="1:38" x14ac:dyDescent="0.3">
      <c r="AJ51" t="s">
        <v>227</v>
      </c>
      <c r="AK51">
        <v>265</v>
      </c>
      <c r="AL51">
        <f>AK51/AI47</f>
        <v>0.96363636363636362</v>
      </c>
    </row>
    <row r="66" spans="35:38" ht="28.8" x14ac:dyDescent="0.3">
      <c r="AI66" s="1" t="s">
        <v>228</v>
      </c>
    </row>
    <row r="67" spans="35:38" x14ac:dyDescent="0.3">
      <c r="AI67">
        <v>248</v>
      </c>
      <c r="AJ67" s="244" t="s">
        <v>225</v>
      </c>
      <c r="AK67">
        <v>231</v>
      </c>
      <c r="AL67">
        <f>AK67/AI67</f>
        <v>0.93145161290322576</v>
      </c>
    </row>
    <row r="68" spans="35:38" x14ac:dyDescent="0.3">
      <c r="AJ68" s="245" t="s">
        <v>226</v>
      </c>
      <c r="AK68">
        <v>246</v>
      </c>
      <c r="AL68">
        <f>AK68/AI67</f>
        <v>0.99193548387096775</v>
      </c>
    </row>
    <row r="69" spans="35:38" x14ac:dyDescent="0.3">
      <c r="AJ69" s="245" t="s">
        <v>227</v>
      </c>
      <c r="AK69">
        <v>226</v>
      </c>
      <c r="AL69">
        <f>AK69/AI67</f>
        <v>0.91129032258064513</v>
      </c>
    </row>
    <row r="94" spans="35:38" ht="28.8" x14ac:dyDescent="0.3">
      <c r="AI94" s="1" t="s">
        <v>229</v>
      </c>
    </row>
    <row r="95" spans="35:38" x14ac:dyDescent="0.3">
      <c r="AI95">
        <v>270</v>
      </c>
      <c r="AJ95" s="244" t="s">
        <v>225</v>
      </c>
      <c r="AK95">
        <v>244</v>
      </c>
      <c r="AL95">
        <f>AK95/AI95</f>
        <v>0.90370370370370368</v>
      </c>
    </row>
    <row r="96" spans="35:38" x14ac:dyDescent="0.3">
      <c r="AJ96" s="245" t="s">
        <v>226</v>
      </c>
      <c r="AK96">
        <v>256</v>
      </c>
      <c r="AL96">
        <f>AK96/AI95</f>
        <v>0.94814814814814818</v>
      </c>
    </row>
    <row r="97" spans="36:38" x14ac:dyDescent="0.3">
      <c r="AJ97" s="245" t="s">
        <v>227</v>
      </c>
      <c r="AK97">
        <v>248</v>
      </c>
      <c r="AL97">
        <f>AK97/AI95</f>
        <v>0.91851851851851851</v>
      </c>
    </row>
  </sheetData>
  <autoFilter ref="A1:M49" xr:uid="{A3087368-2A86-4CB0-9B7B-9D59C406E952}">
    <filterColumn colId="1">
      <filters>
        <filter val="SIG+FIT 50-75, 10_1 (3_26)"/>
        <filter val="SIG+FIT 50-75, 10_2 (3_13)"/>
        <filter val="SIG+FIT 50-75, 5_2 (6_13)"/>
        <filter val="SIG+FIT 50-75, 5_3 (6_9)"/>
        <filter val="SIG+gFOBT 50-75, 10_1 (3_26)"/>
        <filter val="SIG+gFOBT 50-75, 10_2 (3_13)"/>
        <filter val="SIG+gFOBT 50-75, 5_2 (6_13)"/>
        <filter val="SIG+gFOBT 50-75, 5_3 (6_9)"/>
      </filters>
    </filterColumn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A2" sqref="A2"/>
    </sheetView>
  </sheetViews>
  <sheetFormatPr defaultRowHeight="14.4" x14ac:dyDescent="0.3"/>
  <sheetData>
    <row r="1" spans="1:1" x14ac:dyDescent="0.3">
      <c r="A1" s="13" t="s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SummaryQualStool45-85</vt:lpstr>
      <vt:lpstr>SummaryQuantgFOBT</vt:lpstr>
      <vt:lpstr>SIG_FIT</vt:lpstr>
      <vt:lpstr>Intermediate SIG_FIT</vt:lpstr>
      <vt:lpstr>Quant MISCAN as Ref SIG_FIT</vt:lpstr>
      <vt:lpstr>Quant CRCSPIN as Ref SIG_FIT</vt:lpstr>
      <vt:lpstr>Quant SimCRC as Ref SIG_FIT</vt:lpstr>
      <vt:lpstr>MISCANAsRef SIG_FIT_gFOBT</vt:lpstr>
      <vt:lpstr>CRCSPINasRef SIG_FIT_gFOBT</vt:lpstr>
      <vt:lpstr>SimCRCAsRef SIG_FIT_gFOBT</vt:lpstr>
      <vt:lpstr>Qual_SIG_Stool CRC-AIM_45-85</vt:lpstr>
      <vt:lpstr>Qual_SIG_Stool SimCRC_45-85</vt:lpstr>
      <vt:lpstr>Qual_SIG_Stool CRC-SPIN_45-85</vt:lpstr>
      <vt:lpstr>Qual_SIG_Stool MISCAN_45-85</vt:lpstr>
      <vt:lpstr>Qual_SIG_Stool CRC-AIM_50-85CIS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2020-05-15T04:12:09Z</dcterms:modified>
</cp:coreProperties>
</file>