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Empiriqa\Project 482 ES Publication Adherence\Validation Agreement Analysis\"/>
    </mc:Choice>
  </mc:AlternateContent>
  <xr:revisionPtr revIDLastSave="0" documentId="13_ncr:1_{5FACBC8E-E642-4F19-AEF5-BC4B51B63D28}" xr6:coauthVersionLast="45" xr6:coauthVersionMax="45" xr10:uidLastSave="{00000000-0000-0000-0000-000000000000}"/>
  <bookViews>
    <workbookView xWindow="-108" yWindow="-108" windowWidth="23256" windowHeight="12720" tabRatio="864" firstSheet="7" activeTab="11" xr2:uid="{4ABC3BBD-BAF2-4297-86ED-3C6779D4C753}"/>
  </bookViews>
  <sheets>
    <sheet name="SummaryQualSIG45-85" sheetId="17" r:id="rId1"/>
    <sheet name="SummaryQuantSIG" sheetId="6" r:id="rId2"/>
    <sheet name="SIG" sheetId="1" r:id="rId3"/>
    <sheet name="Intermediate SIG" sheetId="5" r:id="rId4"/>
    <sheet name="Quant SimCRC as Ref SIG" sheetId="10" r:id="rId5"/>
    <sheet name="Quant CRCSPIN as Ref SIG" sheetId="9" r:id="rId6"/>
    <sheet name="Quant MISCAN as Ref SIG" sheetId="11" r:id="rId7"/>
    <sheet name="Qual SIG CRC-AIM_45-85" sheetId="18" r:id="rId8"/>
    <sheet name="Qual COL CRC-SPIN_45-85" sheetId="19" r:id="rId9"/>
    <sheet name="Qual COL SimCRC_45-85" sheetId="20" r:id="rId10"/>
    <sheet name="Qual COL MISCAN_45-85" sheetId="21" r:id="rId11"/>
    <sheet name="Qual SIG CRC-AIM_50-85 vsCISNET" sheetId="22" r:id="rId12"/>
    <sheet name="version" sheetId="7" r:id="rId13"/>
  </sheets>
  <definedNames>
    <definedName name="_xlnm._FilterDatabase" localSheetId="8" hidden="1">'Qual COL CRC-SPIN_45-85'!$A$1:$K$21</definedName>
    <definedName name="_xlnm._FilterDatabase" localSheetId="11" hidden="1">'Qual SIG CRC-AIM_50-85 vsCISNET'!$A$1:$M$11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M8" i="22" l="1"/>
  <c r="M7" i="22"/>
  <c r="M6" i="22"/>
  <c r="M5" i="22"/>
  <c r="M4" i="22"/>
  <c r="M11" i="22" l="1"/>
  <c r="M10" i="22"/>
  <c r="M9" i="22"/>
  <c r="M3" i="22"/>
  <c r="M2" i="22"/>
  <c r="F11" i="22"/>
  <c r="G11" i="22" s="1"/>
  <c r="F10" i="22"/>
  <c r="G10" i="22" s="1"/>
  <c r="F9" i="22"/>
  <c r="G9" i="22" s="1"/>
  <c r="F5" i="22"/>
  <c r="G5" i="22" s="1"/>
  <c r="F3" i="22"/>
  <c r="G3" i="22" s="1"/>
  <c r="C75" i="6" l="1"/>
  <c r="C74" i="6"/>
  <c r="C73" i="6"/>
  <c r="C72" i="6"/>
  <c r="C71" i="6"/>
  <c r="C70" i="6"/>
  <c r="C69" i="6"/>
  <c r="C68" i="6"/>
  <c r="C67" i="6"/>
  <c r="C66" i="6"/>
  <c r="C65" i="6"/>
  <c r="C64" i="6"/>
  <c r="C61" i="6"/>
  <c r="C60" i="6"/>
  <c r="C57" i="6"/>
  <c r="C56" i="6"/>
  <c r="C55" i="6"/>
  <c r="C54" i="6"/>
  <c r="C53" i="6"/>
  <c r="C52" i="6"/>
  <c r="C50" i="6"/>
  <c r="C49" i="6"/>
  <c r="C48" i="6"/>
  <c r="C47" i="6"/>
  <c r="C46" i="6"/>
  <c r="C45" i="6"/>
  <c r="C44" i="6"/>
  <c r="C43" i="6"/>
  <c r="C42" i="6"/>
  <c r="C41" i="6"/>
  <c r="C40" i="6"/>
  <c r="C39" i="6"/>
  <c r="C36" i="6"/>
  <c r="C35" i="6"/>
  <c r="C32" i="6"/>
  <c r="C31" i="6"/>
  <c r="C30" i="6"/>
  <c r="C29" i="6"/>
  <c r="C28" i="6"/>
  <c r="C27" i="6"/>
  <c r="C25" i="6"/>
  <c r="C24" i="6"/>
  <c r="C23" i="6"/>
  <c r="C22" i="6"/>
  <c r="C21" i="6"/>
  <c r="C20" i="6"/>
  <c r="C19" i="6"/>
  <c r="C18" i="6"/>
  <c r="C17" i="6"/>
  <c r="C16" i="6"/>
  <c r="C15" i="6"/>
  <c r="C14" i="6"/>
  <c r="C11" i="6"/>
  <c r="C10" i="6"/>
  <c r="C7" i="6"/>
  <c r="C6" i="6"/>
  <c r="C5" i="6"/>
  <c r="C4" i="6"/>
  <c r="C3" i="6"/>
  <c r="C2" i="6"/>
  <c r="J13" i="21" l="1"/>
  <c r="J12" i="21"/>
  <c r="J11" i="21"/>
  <c r="J10" i="21"/>
  <c r="J9" i="21"/>
  <c r="J6" i="21"/>
  <c r="I13" i="21"/>
  <c r="I12" i="21"/>
  <c r="I11" i="21"/>
  <c r="I10" i="21"/>
  <c r="I9" i="21"/>
  <c r="I6" i="21"/>
  <c r="I3" i="21"/>
  <c r="H13" i="21"/>
  <c r="H12" i="21"/>
  <c r="H11" i="21"/>
  <c r="H10" i="21"/>
  <c r="H9" i="21"/>
  <c r="H6" i="21"/>
  <c r="H3" i="21"/>
  <c r="G16" i="21"/>
  <c r="G15" i="21"/>
  <c r="G14" i="21"/>
  <c r="G4" i="21"/>
  <c r="F16" i="21"/>
  <c r="F15" i="21"/>
  <c r="F14" i="21"/>
  <c r="F4" i="21"/>
  <c r="J8" i="20"/>
  <c r="H13" i="20"/>
  <c r="H12" i="20"/>
  <c r="H11" i="20"/>
  <c r="H8" i="20"/>
  <c r="H5" i="20"/>
  <c r="F16" i="20"/>
  <c r="F15" i="20"/>
  <c r="F14" i="20"/>
  <c r="F6" i="20"/>
  <c r="F3" i="20"/>
  <c r="I13" i="20"/>
  <c r="I11" i="20"/>
  <c r="G16" i="20"/>
  <c r="G15" i="20"/>
  <c r="G14" i="20"/>
  <c r="I12" i="20" s="1"/>
  <c r="G6" i="20"/>
  <c r="I5" i="20" s="1"/>
  <c r="G3" i="20"/>
  <c r="I8" i="20" l="1"/>
  <c r="J9" i="19"/>
  <c r="J9" i="18"/>
  <c r="J5" i="18"/>
  <c r="J5" i="19"/>
  <c r="I13" i="19"/>
  <c r="I12" i="19"/>
  <c r="I9" i="19"/>
  <c r="I5" i="19"/>
  <c r="H12" i="19"/>
  <c r="H13" i="19"/>
  <c r="H9" i="19"/>
  <c r="H5" i="19"/>
  <c r="G16" i="19"/>
  <c r="G15" i="19"/>
  <c r="G14" i="19"/>
  <c r="G7" i="19"/>
  <c r="F16" i="19"/>
  <c r="F15" i="19"/>
  <c r="F14" i="19"/>
  <c r="F7" i="19"/>
  <c r="F3" i="19"/>
  <c r="G3" i="19" s="1"/>
  <c r="I13" i="18"/>
  <c r="I12" i="18"/>
  <c r="I9" i="18"/>
  <c r="H13" i="18"/>
  <c r="H12" i="18"/>
  <c r="H9" i="18"/>
  <c r="G16" i="18"/>
  <c r="G15" i="18"/>
  <c r="G14" i="18"/>
  <c r="G7" i="18"/>
  <c r="H5" i="18" s="1"/>
  <c r="I5" i="18" s="1"/>
  <c r="G3" i="18"/>
  <c r="F14" i="18"/>
  <c r="F7" i="18"/>
  <c r="F3" i="18"/>
  <c r="F16" i="18" l="1"/>
  <c r="F15" i="18"/>
  <c r="AD65" i="17" l="1"/>
  <c r="AC82" i="17" s="1"/>
  <c r="AC65" i="17"/>
  <c r="AB65" i="17"/>
  <c r="AB82" i="17" s="1"/>
  <c r="X65" i="17"/>
  <c r="W82" i="17" s="1"/>
  <c r="W65" i="17"/>
  <c r="V65" i="17"/>
  <c r="V82" i="17" s="1"/>
  <c r="R65" i="17"/>
  <c r="Q82" i="17" s="1"/>
  <c r="Q65" i="17"/>
  <c r="P65" i="17"/>
  <c r="AD64" i="17"/>
  <c r="AC64" i="17"/>
  <c r="AC71" i="17" s="1"/>
  <c r="AB64" i="17"/>
  <c r="X64" i="17"/>
  <c r="W64" i="17"/>
  <c r="W71" i="17" s="1"/>
  <c r="V64" i="17"/>
  <c r="R64" i="17"/>
  <c r="Q64" i="17"/>
  <c r="P64" i="17"/>
  <c r="P71" i="17" s="1"/>
  <c r="AD63" i="17"/>
  <c r="AC81" i="17" s="1"/>
  <c r="AC63" i="17"/>
  <c r="AB63" i="17"/>
  <c r="AB70" i="17" s="1"/>
  <c r="X63" i="17"/>
  <c r="W81" i="17" s="1"/>
  <c r="W63" i="17"/>
  <c r="V63" i="17"/>
  <c r="V70" i="17" s="1"/>
  <c r="R63" i="17"/>
  <c r="Q63" i="17"/>
  <c r="Q70" i="17" s="1"/>
  <c r="P63" i="17"/>
  <c r="P70" i="17" s="1"/>
  <c r="AD36" i="17"/>
  <c r="AC53" i="17" s="1"/>
  <c r="AC36" i="17"/>
  <c r="AB36" i="17"/>
  <c r="X36" i="17"/>
  <c r="W53" i="17" s="1"/>
  <c r="W36" i="17"/>
  <c r="V36" i="17"/>
  <c r="R36" i="17"/>
  <c r="Q53" i="17" s="1"/>
  <c r="Q36" i="17"/>
  <c r="P36" i="17"/>
  <c r="AD35" i="17"/>
  <c r="AC35" i="17"/>
  <c r="AB35" i="17"/>
  <c r="X35" i="17"/>
  <c r="W35" i="17"/>
  <c r="V35" i="17"/>
  <c r="V42" i="17" s="1"/>
  <c r="R35" i="17"/>
  <c r="Q35" i="17"/>
  <c r="P35" i="17"/>
  <c r="P42" i="17" s="1"/>
  <c r="AD34" i="17"/>
  <c r="AC34" i="17"/>
  <c r="AB34" i="17"/>
  <c r="AB41" i="17" s="1"/>
  <c r="X34" i="17"/>
  <c r="W34" i="17"/>
  <c r="V34" i="17"/>
  <c r="V41" i="17" s="1"/>
  <c r="R34" i="17"/>
  <c r="Q34" i="17"/>
  <c r="Q41" i="17" s="1"/>
  <c r="P34" i="17"/>
  <c r="AD7" i="17"/>
  <c r="AC24" i="17" s="1"/>
  <c r="AC7" i="17"/>
  <c r="AB7" i="17"/>
  <c r="X7" i="17"/>
  <c r="W24" i="17" s="1"/>
  <c r="W7" i="17"/>
  <c r="V24" i="17" s="1"/>
  <c r="V7" i="17"/>
  <c r="R7" i="17"/>
  <c r="Q24" i="17" s="1"/>
  <c r="Q7" i="17"/>
  <c r="P7" i="17"/>
  <c r="AD6" i="17"/>
  <c r="AC6" i="17"/>
  <c r="AB6" i="17"/>
  <c r="X6" i="17"/>
  <c r="W6" i="17"/>
  <c r="V6" i="17"/>
  <c r="V13" i="17" s="1"/>
  <c r="R6" i="17"/>
  <c r="Q6" i="17"/>
  <c r="Q13" i="17" s="1"/>
  <c r="P6" i="17"/>
  <c r="P13" i="17" s="1"/>
  <c r="AD5" i="17"/>
  <c r="AC5" i="17"/>
  <c r="AB5" i="17"/>
  <c r="AB12" i="17" s="1"/>
  <c r="X5" i="17"/>
  <c r="W5" i="17"/>
  <c r="V5" i="17"/>
  <c r="V12" i="17" s="1"/>
  <c r="R5" i="17"/>
  <c r="Q5" i="17"/>
  <c r="P5" i="17"/>
  <c r="V71" i="17" l="1"/>
  <c r="Q12" i="17"/>
  <c r="AB13" i="17"/>
  <c r="AB17" i="17" s="1"/>
  <c r="P23" i="17"/>
  <c r="AB24" i="17"/>
  <c r="W52" i="17"/>
  <c r="U56" i="17" s="1"/>
  <c r="AC52" i="17"/>
  <c r="AC58" i="17" s="1"/>
  <c r="AC42" i="17"/>
  <c r="AB45" i="17" s="1"/>
  <c r="AB53" i="17"/>
  <c r="W13" i="17"/>
  <c r="W42" i="17"/>
  <c r="V53" i="17"/>
  <c r="P52" i="17"/>
  <c r="P41" i="17"/>
  <c r="P46" i="17" s="1"/>
  <c r="W41" i="17"/>
  <c r="U45" i="17" s="1"/>
  <c r="W70" i="17"/>
  <c r="U76" i="17" s="1"/>
  <c r="Q23" i="17"/>
  <c r="P24" i="17"/>
  <c r="W12" i="17"/>
  <c r="AB52" i="17"/>
  <c r="AC57" i="17" s="1"/>
  <c r="W23" i="17"/>
  <c r="V27" i="17" s="1"/>
  <c r="AC41" i="17"/>
  <c r="AB42" i="17"/>
  <c r="AA46" i="17" s="1"/>
  <c r="AC70" i="17"/>
  <c r="AC74" i="17" s="1"/>
  <c r="AB71" i="17"/>
  <c r="AC12" i="17"/>
  <c r="AC13" i="17"/>
  <c r="AC18" i="17" s="1"/>
  <c r="Q52" i="17"/>
  <c r="Q56" i="17" s="1"/>
  <c r="Q42" i="17"/>
  <c r="O47" i="17" s="1"/>
  <c r="P53" i="17"/>
  <c r="Q81" i="17"/>
  <c r="P85" i="17" s="1"/>
  <c r="Q71" i="17"/>
  <c r="O76" i="17" s="1"/>
  <c r="P82" i="17"/>
  <c r="AA75" i="17"/>
  <c r="AC17" i="17"/>
  <c r="AA18" i="17"/>
  <c r="AA17" i="17"/>
  <c r="Q58" i="17"/>
  <c r="O75" i="17"/>
  <c r="Q75" i="17"/>
  <c r="P75" i="17"/>
  <c r="AB56" i="17"/>
  <c r="AA56" i="17"/>
  <c r="AC85" i="17"/>
  <c r="AB85" i="17"/>
  <c r="AA85" i="17"/>
  <c r="U46" i="17"/>
  <c r="W46" i="17"/>
  <c r="V46" i="17"/>
  <c r="W75" i="17"/>
  <c r="V75" i="17"/>
  <c r="U75" i="17"/>
  <c r="W17" i="17"/>
  <c r="V17" i="17"/>
  <c r="U17" i="17"/>
  <c r="W45" i="17"/>
  <c r="V45" i="17"/>
  <c r="Q27" i="17"/>
  <c r="P27" i="17"/>
  <c r="O27" i="17"/>
  <c r="W85" i="17"/>
  <c r="V85" i="17"/>
  <c r="U85" i="17"/>
  <c r="Q29" i="17"/>
  <c r="Q28" i="17"/>
  <c r="O29" i="17"/>
  <c r="P28" i="17"/>
  <c r="O28" i="17"/>
  <c r="AC16" i="17"/>
  <c r="AB16" i="17"/>
  <c r="AA16" i="17"/>
  <c r="Q16" i="17"/>
  <c r="P16" i="17"/>
  <c r="O16" i="17"/>
  <c r="O85" i="17"/>
  <c r="P12" i="17"/>
  <c r="V56" i="17"/>
  <c r="P81" i="17"/>
  <c r="W16" i="17"/>
  <c r="V23" i="17"/>
  <c r="Q47" i="17"/>
  <c r="W56" i="17"/>
  <c r="V52" i="17"/>
  <c r="AB23" i="17"/>
  <c r="V81" i="17"/>
  <c r="AC23" i="17"/>
  <c r="AC27" i="17" s="1"/>
  <c r="AB81" i="17"/>
  <c r="AC46" i="17"/>
  <c r="AB47" i="17"/>
  <c r="P76" i="17" l="1"/>
  <c r="AC56" i="17"/>
  <c r="Q76" i="17"/>
  <c r="AA47" i="17"/>
  <c r="Q85" i="17"/>
  <c r="AA74" i="17"/>
  <c r="AB18" i="17"/>
  <c r="AB46" i="17"/>
  <c r="AB74" i="17"/>
  <c r="AA45" i="17"/>
  <c r="Q74" i="17"/>
  <c r="AC76" i="17"/>
  <c r="AC45" i="17"/>
  <c r="AC47" i="17"/>
  <c r="O74" i="17"/>
  <c r="P74" i="17"/>
  <c r="AB76" i="17"/>
  <c r="V76" i="17"/>
  <c r="W76" i="17"/>
  <c r="U74" i="17"/>
  <c r="U47" i="17"/>
  <c r="V74" i="17"/>
  <c r="W74" i="17"/>
  <c r="V47" i="17"/>
  <c r="U16" i="17"/>
  <c r="AB75" i="17"/>
  <c r="O45" i="17"/>
  <c r="P45" i="17"/>
  <c r="AA76" i="17"/>
  <c r="P47" i="17"/>
  <c r="Q46" i="17"/>
  <c r="P56" i="17"/>
  <c r="V18" i="17"/>
  <c r="W47" i="17"/>
  <c r="U27" i="17"/>
  <c r="W27" i="17"/>
  <c r="U18" i="17"/>
  <c r="V16" i="17"/>
  <c r="AB58" i="17"/>
  <c r="W18" i="17"/>
  <c r="Q57" i="17"/>
  <c r="O46" i="17"/>
  <c r="P29" i="17"/>
  <c r="P58" i="17"/>
  <c r="AA57" i="17"/>
  <c r="O57" i="17"/>
  <c r="AC75" i="17"/>
  <c r="AB57" i="17"/>
  <c r="P57" i="17"/>
  <c r="AA58" i="17"/>
  <c r="O58" i="17"/>
  <c r="O56" i="17"/>
  <c r="Q45" i="17"/>
  <c r="AC29" i="17"/>
  <c r="AB29" i="17"/>
  <c r="AC28" i="17"/>
  <c r="AA29" i="17"/>
  <c r="AB28" i="17"/>
  <c r="AA28" i="17"/>
  <c r="AC87" i="17"/>
  <c r="AB87" i="17"/>
  <c r="AC86" i="17"/>
  <c r="AA87" i="17"/>
  <c r="AB86" i="17"/>
  <c r="AA86" i="17"/>
  <c r="U28" i="17"/>
  <c r="V29" i="17"/>
  <c r="W28" i="17"/>
  <c r="W29" i="17"/>
  <c r="U29" i="17"/>
  <c r="V28" i="17"/>
  <c r="P18" i="17"/>
  <c r="Q17" i="17"/>
  <c r="O18" i="17"/>
  <c r="P17" i="17"/>
  <c r="O17" i="17"/>
  <c r="Q18" i="17"/>
  <c r="AB27" i="17"/>
  <c r="AA27" i="17"/>
  <c r="O87" i="17"/>
  <c r="P86" i="17"/>
  <c r="O86" i="17"/>
  <c r="Q87" i="17"/>
  <c r="P87" i="17"/>
  <c r="Q86" i="17"/>
  <c r="W87" i="17"/>
  <c r="V87" i="17"/>
  <c r="W86" i="17"/>
  <c r="U87" i="17"/>
  <c r="V86" i="17"/>
  <c r="U86" i="17"/>
  <c r="W58" i="17"/>
  <c r="V58" i="17"/>
  <c r="W57" i="17"/>
  <c r="U58" i="17"/>
  <c r="V57" i="17"/>
  <c r="U57" i="17"/>
  <c r="R53" i="1" l="1"/>
  <c r="L53" i="6" s="1"/>
  <c r="Q53" i="1"/>
  <c r="K53" i="6" s="1"/>
  <c r="P53" i="1"/>
  <c r="R52" i="1"/>
  <c r="L52" i="6" s="1"/>
  <c r="Q52" i="1"/>
  <c r="K52" i="6" s="1"/>
  <c r="P52" i="1"/>
  <c r="N53" i="1"/>
  <c r="G53" i="6" s="1"/>
  <c r="I53" i="6" s="1"/>
  <c r="M53" i="1"/>
  <c r="F53" i="6" s="1"/>
  <c r="H53" i="6" s="1"/>
  <c r="L53" i="1"/>
  <c r="N52" i="1"/>
  <c r="G52" i="6" s="1"/>
  <c r="I52" i="6" s="1"/>
  <c r="M52" i="1"/>
  <c r="F52" i="6" s="1"/>
  <c r="H52" i="6" s="1"/>
  <c r="L52" i="1"/>
  <c r="J53" i="1"/>
  <c r="I53" i="1"/>
  <c r="J52" i="1"/>
  <c r="I52" i="1"/>
  <c r="H53" i="1"/>
  <c r="D53" i="6" s="1"/>
  <c r="E53" i="6" s="1"/>
  <c r="H52" i="1"/>
  <c r="D52" i="6" s="1"/>
  <c r="H54" i="1"/>
  <c r="R28" i="1"/>
  <c r="N28" i="6" s="1"/>
  <c r="Q28" i="1"/>
  <c r="K28" i="6" s="1"/>
  <c r="P28" i="1"/>
  <c r="R27" i="1"/>
  <c r="L27" i="6" s="1"/>
  <c r="Q27" i="1"/>
  <c r="M27" i="6" s="1"/>
  <c r="P27" i="1"/>
  <c r="N28" i="1"/>
  <c r="G28" i="6" s="1"/>
  <c r="I28" i="6" s="1"/>
  <c r="M28" i="1"/>
  <c r="F28" i="6" s="1"/>
  <c r="H28" i="6" s="1"/>
  <c r="L28" i="1"/>
  <c r="N27" i="1"/>
  <c r="G27" i="6" s="1"/>
  <c r="I27" i="6" s="1"/>
  <c r="M27" i="1"/>
  <c r="F27" i="6" s="1"/>
  <c r="H27" i="6" s="1"/>
  <c r="L27" i="1"/>
  <c r="J28" i="1"/>
  <c r="I28" i="1"/>
  <c r="J27" i="1"/>
  <c r="I27" i="1"/>
  <c r="H28" i="1"/>
  <c r="D28" i="6" s="1"/>
  <c r="E28" i="6" s="1"/>
  <c r="H27" i="1"/>
  <c r="D27" i="6" s="1"/>
  <c r="E27" i="6" s="1"/>
  <c r="H29" i="1"/>
  <c r="R3" i="1"/>
  <c r="L3" i="6" s="1"/>
  <c r="Q3" i="1"/>
  <c r="K3" i="6" s="1"/>
  <c r="P3" i="1"/>
  <c r="R2" i="1"/>
  <c r="L2" i="6" s="1"/>
  <c r="Q2" i="1"/>
  <c r="M2" i="6" s="1"/>
  <c r="P2" i="1"/>
  <c r="N3" i="1"/>
  <c r="G3" i="6" s="1"/>
  <c r="I3" i="6" s="1"/>
  <c r="M3" i="1"/>
  <c r="F3" i="6" s="1"/>
  <c r="H3" i="6" s="1"/>
  <c r="L3" i="1"/>
  <c r="N2" i="1"/>
  <c r="G2" i="6" s="1"/>
  <c r="I2" i="6" s="1"/>
  <c r="M2" i="1"/>
  <c r="F2" i="6" s="1"/>
  <c r="H2" i="6" s="1"/>
  <c r="L2" i="1"/>
  <c r="J3" i="1"/>
  <c r="I3" i="1"/>
  <c r="J2" i="1"/>
  <c r="I2" i="1"/>
  <c r="H3" i="1"/>
  <c r="D3" i="6" s="1"/>
  <c r="H2" i="1"/>
  <c r="D2" i="6" s="1"/>
  <c r="E2" i="6" s="1"/>
  <c r="H4" i="1"/>
  <c r="J2" i="6" l="1"/>
  <c r="K2" i="6"/>
  <c r="N2" i="6"/>
  <c r="O2" i="6" s="1"/>
  <c r="L28" i="6"/>
  <c r="J28" i="6"/>
  <c r="N3" i="6"/>
  <c r="K27" i="6"/>
  <c r="M28" i="6"/>
  <c r="O28" i="6" s="1"/>
  <c r="N27" i="6"/>
  <c r="O27" i="6" s="1"/>
  <c r="J53" i="6"/>
  <c r="N53" i="6"/>
  <c r="N52" i="6"/>
  <c r="J52" i="6"/>
  <c r="M53" i="6"/>
  <c r="E52" i="6"/>
  <c r="M52" i="6"/>
  <c r="J27" i="6"/>
  <c r="J3" i="6"/>
  <c r="E3" i="6"/>
  <c r="M3" i="6"/>
  <c r="K3" i="5"/>
  <c r="E3" i="1" s="1"/>
  <c r="K2" i="5"/>
  <c r="E2" i="1" s="1"/>
  <c r="K59" i="5"/>
  <c r="K58" i="5"/>
  <c r="K34" i="5"/>
  <c r="K33" i="5"/>
  <c r="K9" i="5"/>
  <c r="K8" i="5"/>
  <c r="G8" i="5"/>
  <c r="K53" i="5"/>
  <c r="E53" i="1" s="1"/>
  <c r="K52" i="5"/>
  <c r="E52" i="1" s="1"/>
  <c r="G53" i="5"/>
  <c r="D53" i="1" s="1"/>
  <c r="G52" i="5"/>
  <c r="D52" i="1" s="1"/>
  <c r="C53" i="5"/>
  <c r="C53" i="1" s="1"/>
  <c r="C52" i="5"/>
  <c r="C52" i="1" s="1"/>
  <c r="K28" i="5"/>
  <c r="E28" i="1" s="1"/>
  <c r="K27" i="5"/>
  <c r="E27" i="1" s="1"/>
  <c r="G28" i="5"/>
  <c r="D28" i="1" s="1"/>
  <c r="G27" i="5"/>
  <c r="D27" i="1" s="1"/>
  <c r="C28" i="5"/>
  <c r="C28" i="1" s="1"/>
  <c r="C27" i="5"/>
  <c r="C27" i="1" s="1"/>
  <c r="G3" i="5"/>
  <c r="D3" i="1" s="1"/>
  <c r="G2" i="5"/>
  <c r="D2" i="1" s="1"/>
  <c r="C3" i="5"/>
  <c r="C3" i="1" s="1"/>
  <c r="C2" i="5"/>
  <c r="C2" i="1" s="1"/>
  <c r="P2" i="6" l="1"/>
  <c r="O52" i="6"/>
  <c r="P52" i="6" s="1"/>
  <c r="O3" i="6"/>
  <c r="P3" i="6" s="1"/>
  <c r="P28" i="6"/>
  <c r="P27" i="6"/>
  <c r="O53" i="6"/>
  <c r="P53" i="6" s="1"/>
  <c r="K75" i="5" l="1"/>
  <c r="E75" i="1" s="1"/>
  <c r="K74" i="5"/>
  <c r="E74" i="1" s="1"/>
  <c r="K73" i="5"/>
  <c r="E73" i="1" s="1"/>
  <c r="K72" i="5"/>
  <c r="E72" i="1" s="1"/>
  <c r="K71" i="5"/>
  <c r="E71" i="1" s="1"/>
  <c r="K70" i="5"/>
  <c r="E70" i="1" s="1"/>
  <c r="K69" i="5"/>
  <c r="E69" i="1" s="1"/>
  <c r="K68" i="5"/>
  <c r="E68" i="1" s="1"/>
  <c r="K67" i="5"/>
  <c r="E67" i="1" s="1"/>
  <c r="K66" i="5"/>
  <c r="E66" i="1" s="1"/>
  <c r="K65" i="5"/>
  <c r="E65" i="1" s="1"/>
  <c r="K64" i="5"/>
  <c r="E64" i="1" s="1"/>
  <c r="K63" i="5"/>
  <c r="E63" i="1" s="1"/>
  <c r="K62" i="5"/>
  <c r="E62" i="1" s="1"/>
  <c r="K61" i="5"/>
  <c r="E61" i="1" s="1"/>
  <c r="K60" i="5"/>
  <c r="E60" i="1" s="1"/>
  <c r="E59" i="1"/>
  <c r="E58" i="1"/>
  <c r="K57" i="5"/>
  <c r="E57" i="1" s="1"/>
  <c r="K56" i="5"/>
  <c r="E56" i="1" s="1"/>
  <c r="K55" i="5"/>
  <c r="E55" i="1" s="1"/>
  <c r="K54" i="5"/>
  <c r="E54" i="1" s="1"/>
  <c r="G75" i="5"/>
  <c r="D75" i="1" s="1"/>
  <c r="G74" i="5"/>
  <c r="D74" i="1" s="1"/>
  <c r="G73" i="5"/>
  <c r="D73" i="1" s="1"/>
  <c r="G72" i="5"/>
  <c r="D72" i="1" s="1"/>
  <c r="G71" i="5"/>
  <c r="D71" i="1" s="1"/>
  <c r="G70" i="5"/>
  <c r="D70" i="1" s="1"/>
  <c r="G69" i="5"/>
  <c r="D69" i="1" s="1"/>
  <c r="G68" i="5"/>
  <c r="D68" i="1" s="1"/>
  <c r="G67" i="5"/>
  <c r="D67" i="1" s="1"/>
  <c r="G66" i="5"/>
  <c r="D66" i="1" s="1"/>
  <c r="G65" i="5"/>
  <c r="D65" i="1" s="1"/>
  <c r="G64" i="5"/>
  <c r="D64" i="1" s="1"/>
  <c r="G63" i="5"/>
  <c r="D63" i="1" s="1"/>
  <c r="G62" i="5"/>
  <c r="D62" i="1" s="1"/>
  <c r="G61" i="5"/>
  <c r="D61" i="1" s="1"/>
  <c r="G60" i="5"/>
  <c r="D60" i="1" s="1"/>
  <c r="G59" i="5"/>
  <c r="D59" i="1" s="1"/>
  <c r="G58" i="5"/>
  <c r="D58" i="1" s="1"/>
  <c r="G57" i="5"/>
  <c r="D57" i="1" s="1"/>
  <c r="G56" i="5"/>
  <c r="D56" i="1" s="1"/>
  <c r="G55" i="5"/>
  <c r="D55" i="1" s="1"/>
  <c r="G54" i="5"/>
  <c r="D54" i="1" s="1"/>
  <c r="C75" i="5"/>
  <c r="C75" i="1" s="1"/>
  <c r="C74" i="5"/>
  <c r="C74" i="1" s="1"/>
  <c r="C73" i="5"/>
  <c r="C73" i="1" s="1"/>
  <c r="C72" i="5"/>
  <c r="C72" i="1" s="1"/>
  <c r="C71" i="5"/>
  <c r="C71" i="1" s="1"/>
  <c r="C70" i="5"/>
  <c r="C70" i="1" s="1"/>
  <c r="C69" i="5"/>
  <c r="C69" i="1" s="1"/>
  <c r="C68" i="5"/>
  <c r="C68" i="1" s="1"/>
  <c r="C67" i="5"/>
  <c r="C67" i="1" s="1"/>
  <c r="C66" i="5"/>
  <c r="C66" i="1" s="1"/>
  <c r="C65" i="5"/>
  <c r="C65" i="1" s="1"/>
  <c r="C64" i="5"/>
  <c r="C64" i="1" s="1"/>
  <c r="C63" i="5"/>
  <c r="C63" i="1" s="1"/>
  <c r="C62" i="5"/>
  <c r="C62" i="1" s="1"/>
  <c r="C61" i="5"/>
  <c r="C61" i="1" s="1"/>
  <c r="C60" i="5"/>
  <c r="C60" i="1" s="1"/>
  <c r="C59" i="5"/>
  <c r="C59" i="1" s="1"/>
  <c r="C58" i="5"/>
  <c r="C58" i="1" s="1"/>
  <c r="C57" i="5"/>
  <c r="C57" i="1" s="1"/>
  <c r="C56" i="5"/>
  <c r="C56" i="1" s="1"/>
  <c r="C55" i="5"/>
  <c r="C55" i="1" s="1"/>
  <c r="C54" i="5"/>
  <c r="C54" i="1" s="1"/>
  <c r="K50" i="5"/>
  <c r="E50" i="1" s="1"/>
  <c r="K49" i="5"/>
  <c r="E49" i="1" s="1"/>
  <c r="K48" i="5"/>
  <c r="E48" i="1" s="1"/>
  <c r="K47" i="5"/>
  <c r="E47" i="1" s="1"/>
  <c r="K46" i="5"/>
  <c r="E46" i="1" s="1"/>
  <c r="K45" i="5"/>
  <c r="E45" i="1" s="1"/>
  <c r="K44" i="5"/>
  <c r="E44" i="1" s="1"/>
  <c r="K43" i="5"/>
  <c r="E43" i="1" s="1"/>
  <c r="K42" i="5"/>
  <c r="E42" i="1" s="1"/>
  <c r="K41" i="5"/>
  <c r="E41" i="1" s="1"/>
  <c r="K40" i="5"/>
  <c r="E40" i="1" s="1"/>
  <c r="K39" i="5"/>
  <c r="E39" i="1" s="1"/>
  <c r="K38" i="5"/>
  <c r="E38" i="1" s="1"/>
  <c r="K37" i="5"/>
  <c r="E37" i="1" s="1"/>
  <c r="K36" i="5"/>
  <c r="E36" i="1" s="1"/>
  <c r="K35" i="5"/>
  <c r="E35" i="1" s="1"/>
  <c r="E34" i="1"/>
  <c r="E33" i="1"/>
  <c r="K32" i="5"/>
  <c r="E32" i="1" s="1"/>
  <c r="K31" i="5"/>
  <c r="E31" i="1" s="1"/>
  <c r="K30" i="5"/>
  <c r="E30" i="1" s="1"/>
  <c r="K29" i="5"/>
  <c r="E29" i="1" s="1"/>
  <c r="G50" i="5"/>
  <c r="D50" i="1" s="1"/>
  <c r="G49" i="5"/>
  <c r="D49" i="1" s="1"/>
  <c r="G48" i="5"/>
  <c r="D48" i="1" s="1"/>
  <c r="G47" i="5"/>
  <c r="D47" i="1" s="1"/>
  <c r="G46" i="5"/>
  <c r="D46" i="1" s="1"/>
  <c r="G45" i="5"/>
  <c r="D45" i="1" s="1"/>
  <c r="G44" i="5"/>
  <c r="D44" i="1" s="1"/>
  <c r="G43" i="5"/>
  <c r="D43" i="1" s="1"/>
  <c r="G42" i="5"/>
  <c r="D42" i="1" s="1"/>
  <c r="G41" i="5"/>
  <c r="D41" i="1" s="1"/>
  <c r="G40" i="5"/>
  <c r="D40" i="1" s="1"/>
  <c r="G39" i="5"/>
  <c r="D39" i="1" s="1"/>
  <c r="G38" i="5"/>
  <c r="D38" i="1" s="1"/>
  <c r="G37" i="5"/>
  <c r="D37" i="1" s="1"/>
  <c r="G36" i="5"/>
  <c r="D36" i="1" s="1"/>
  <c r="G35" i="5"/>
  <c r="D35" i="1" s="1"/>
  <c r="G34" i="5"/>
  <c r="D34" i="1" s="1"/>
  <c r="G33" i="5"/>
  <c r="D33" i="1" s="1"/>
  <c r="G32" i="5"/>
  <c r="D32" i="1" s="1"/>
  <c r="G31" i="5"/>
  <c r="D31" i="1" s="1"/>
  <c r="G30" i="5"/>
  <c r="D30" i="1" s="1"/>
  <c r="G29" i="5"/>
  <c r="D29" i="1" s="1"/>
  <c r="C50" i="5"/>
  <c r="C50" i="1" s="1"/>
  <c r="C49" i="5"/>
  <c r="C49" i="1" s="1"/>
  <c r="C48" i="5"/>
  <c r="C48" i="1" s="1"/>
  <c r="C47" i="5"/>
  <c r="C47" i="1" s="1"/>
  <c r="C46" i="5"/>
  <c r="C46" i="1" s="1"/>
  <c r="C45" i="5"/>
  <c r="C45" i="1" s="1"/>
  <c r="C44" i="5"/>
  <c r="C44" i="1" s="1"/>
  <c r="C43" i="5"/>
  <c r="C43" i="1" s="1"/>
  <c r="C42" i="5"/>
  <c r="C42" i="1" s="1"/>
  <c r="C41" i="5"/>
  <c r="C41" i="1" s="1"/>
  <c r="C40" i="5"/>
  <c r="C40" i="1" s="1"/>
  <c r="C39" i="5"/>
  <c r="C39" i="1" s="1"/>
  <c r="C38" i="5"/>
  <c r="C38" i="1" s="1"/>
  <c r="C37" i="5"/>
  <c r="C37" i="1" s="1"/>
  <c r="C36" i="5"/>
  <c r="C36" i="1" s="1"/>
  <c r="C35" i="5"/>
  <c r="C35" i="1" s="1"/>
  <c r="C34" i="5"/>
  <c r="C34" i="1" s="1"/>
  <c r="C33" i="5"/>
  <c r="C33" i="1" s="1"/>
  <c r="C32" i="5"/>
  <c r="C32" i="1" s="1"/>
  <c r="C31" i="5"/>
  <c r="C31" i="1" s="1"/>
  <c r="C30" i="5"/>
  <c r="C30" i="1" s="1"/>
  <c r="C29" i="5"/>
  <c r="C29" i="1" s="1"/>
  <c r="K13" i="5"/>
  <c r="E13" i="1" s="1"/>
  <c r="K12" i="5"/>
  <c r="E12" i="1" s="1"/>
  <c r="E8" i="1"/>
  <c r="E9" i="1"/>
  <c r="G13" i="5"/>
  <c r="D13" i="1" s="1"/>
  <c r="G12" i="5"/>
  <c r="D12" i="1" s="1"/>
  <c r="G9" i="5"/>
  <c r="D9" i="1" s="1"/>
  <c r="D8" i="1"/>
  <c r="K25" i="5"/>
  <c r="E25" i="1" s="1"/>
  <c r="K24" i="5"/>
  <c r="E24" i="1" s="1"/>
  <c r="K23" i="5"/>
  <c r="E23" i="1" s="1"/>
  <c r="K22" i="5"/>
  <c r="E22" i="1" s="1"/>
  <c r="K21" i="5"/>
  <c r="E21" i="1" s="1"/>
  <c r="K20" i="5"/>
  <c r="E20" i="1" s="1"/>
  <c r="K19" i="5"/>
  <c r="E19" i="1" s="1"/>
  <c r="K18" i="5"/>
  <c r="E18" i="1" s="1"/>
  <c r="K17" i="5"/>
  <c r="E17" i="1" s="1"/>
  <c r="K16" i="5"/>
  <c r="E16" i="1" s="1"/>
  <c r="K15" i="5"/>
  <c r="E15" i="1" s="1"/>
  <c r="K14" i="5"/>
  <c r="E14" i="1" s="1"/>
  <c r="K11" i="5"/>
  <c r="E11" i="1" s="1"/>
  <c r="K10" i="5"/>
  <c r="E10" i="1" s="1"/>
  <c r="K7" i="5"/>
  <c r="E7" i="1" s="1"/>
  <c r="K6" i="5"/>
  <c r="E6" i="1" s="1"/>
  <c r="K5" i="5"/>
  <c r="E5" i="1" s="1"/>
  <c r="K4" i="5"/>
  <c r="E4" i="1" s="1"/>
  <c r="G25" i="5"/>
  <c r="D25" i="1" s="1"/>
  <c r="G24" i="5"/>
  <c r="D24" i="1" s="1"/>
  <c r="G23" i="5"/>
  <c r="D23" i="1" s="1"/>
  <c r="G22" i="5"/>
  <c r="D22" i="1" s="1"/>
  <c r="G21" i="5"/>
  <c r="D21" i="1" s="1"/>
  <c r="G20" i="5"/>
  <c r="D20" i="1" s="1"/>
  <c r="G19" i="5"/>
  <c r="D19" i="1" s="1"/>
  <c r="G18" i="5"/>
  <c r="D18" i="1" s="1"/>
  <c r="G17" i="5"/>
  <c r="D17" i="1" s="1"/>
  <c r="G16" i="5"/>
  <c r="D16" i="1" s="1"/>
  <c r="G15" i="5"/>
  <c r="D15" i="1" s="1"/>
  <c r="G14" i="5"/>
  <c r="D14" i="1" s="1"/>
  <c r="G11" i="5"/>
  <c r="D11" i="1" s="1"/>
  <c r="G10" i="5"/>
  <c r="D10" i="1" s="1"/>
  <c r="G7" i="5"/>
  <c r="D7" i="1" s="1"/>
  <c r="G6" i="5"/>
  <c r="D6" i="1" s="1"/>
  <c r="G5" i="5"/>
  <c r="D5" i="1" s="1"/>
  <c r="G4" i="5"/>
  <c r="D4" i="1" s="1"/>
  <c r="C25" i="5"/>
  <c r="C25" i="1" s="1"/>
  <c r="C24" i="5"/>
  <c r="C24" i="1" s="1"/>
  <c r="C23" i="5"/>
  <c r="C23" i="1" s="1"/>
  <c r="C22" i="5"/>
  <c r="C22" i="1" s="1"/>
  <c r="C21" i="5"/>
  <c r="C21" i="1" s="1"/>
  <c r="C20" i="5"/>
  <c r="C20" i="1" s="1"/>
  <c r="C19" i="5"/>
  <c r="C19" i="1" s="1"/>
  <c r="C18" i="5"/>
  <c r="C18" i="1" s="1"/>
  <c r="C17" i="5"/>
  <c r="C17" i="1" s="1"/>
  <c r="C16" i="5"/>
  <c r="C16" i="1" s="1"/>
  <c r="C15" i="5"/>
  <c r="C15" i="1" s="1"/>
  <c r="C14" i="5"/>
  <c r="C14" i="1" s="1"/>
  <c r="C13" i="5"/>
  <c r="C13" i="1" s="1"/>
  <c r="C12" i="5"/>
  <c r="C12" i="1" s="1"/>
  <c r="C11" i="5"/>
  <c r="C11" i="1" s="1"/>
  <c r="C10" i="5"/>
  <c r="C10" i="1" s="1"/>
  <c r="C9" i="5"/>
  <c r="C9" i="1" s="1"/>
  <c r="C8" i="5"/>
  <c r="C8" i="1" s="1"/>
  <c r="C7" i="5"/>
  <c r="C7" i="1" s="1"/>
  <c r="C6" i="5"/>
  <c r="C6" i="1" s="1"/>
  <c r="C5" i="5"/>
  <c r="C5" i="1" s="1"/>
  <c r="C4" i="5"/>
  <c r="C4" i="1" s="1"/>
  <c r="R75" i="1" l="1"/>
  <c r="Q75" i="1"/>
  <c r="P75" i="1"/>
  <c r="R74" i="1"/>
  <c r="Q74" i="1"/>
  <c r="P74" i="1"/>
  <c r="R73" i="1"/>
  <c r="Q73" i="1"/>
  <c r="P73" i="1"/>
  <c r="R72" i="1"/>
  <c r="Q72" i="1"/>
  <c r="P72" i="1"/>
  <c r="R71" i="1"/>
  <c r="Q71" i="1"/>
  <c r="P71" i="1"/>
  <c r="R70" i="1"/>
  <c r="Q70" i="1"/>
  <c r="P70" i="1"/>
  <c r="R69" i="1"/>
  <c r="Q69" i="1"/>
  <c r="P69" i="1"/>
  <c r="R68" i="1"/>
  <c r="Q68" i="1"/>
  <c r="P68" i="1"/>
  <c r="R67" i="1"/>
  <c r="Q67" i="1"/>
  <c r="P67" i="1"/>
  <c r="R66" i="1"/>
  <c r="Q66" i="1"/>
  <c r="P66" i="1"/>
  <c r="R65" i="1"/>
  <c r="Q65" i="1"/>
  <c r="P65" i="1"/>
  <c r="R64" i="1"/>
  <c r="Q64" i="1"/>
  <c r="P64" i="1"/>
  <c r="R61" i="1"/>
  <c r="Q61" i="1"/>
  <c r="P61" i="1"/>
  <c r="R60" i="1"/>
  <c r="Q60" i="1"/>
  <c r="P60" i="1"/>
  <c r="R57" i="1"/>
  <c r="Q57" i="1"/>
  <c r="P57" i="1"/>
  <c r="R56" i="1"/>
  <c r="Q56" i="1"/>
  <c r="P56" i="1"/>
  <c r="N75" i="1"/>
  <c r="G75" i="6" s="1"/>
  <c r="I75" i="6" s="1"/>
  <c r="M75" i="1"/>
  <c r="F75" i="6" s="1"/>
  <c r="H75" i="6" s="1"/>
  <c r="L75" i="1"/>
  <c r="N74" i="1"/>
  <c r="G74" i="6" s="1"/>
  <c r="I74" i="6" s="1"/>
  <c r="M74" i="1"/>
  <c r="F74" i="6" s="1"/>
  <c r="H74" i="6" s="1"/>
  <c r="L74" i="1"/>
  <c r="N73" i="1"/>
  <c r="G73" i="6" s="1"/>
  <c r="I73" i="6" s="1"/>
  <c r="M73" i="1"/>
  <c r="F73" i="6" s="1"/>
  <c r="H73" i="6" s="1"/>
  <c r="L73" i="1"/>
  <c r="N72" i="1"/>
  <c r="G72" i="6" s="1"/>
  <c r="I72" i="6" s="1"/>
  <c r="M72" i="1"/>
  <c r="F72" i="6" s="1"/>
  <c r="H72" i="6" s="1"/>
  <c r="L72" i="1"/>
  <c r="N71" i="1"/>
  <c r="G71" i="6" s="1"/>
  <c r="I71" i="6" s="1"/>
  <c r="M71" i="1"/>
  <c r="F71" i="6" s="1"/>
  <c r="H71" i="6" s="1"/>
  <c r="L71" i="1"/>
  <c r="N70" i="1"/>
  <c r="G70" i="6" s="1"/>
  <c r="I70" i="6" s="1"/>
  <c r="M70" i="1"/>
  <c r="F70" i="6" s="1"/>
  <c r="H70" i="6" s="1"/>
  <c r="L70" i="1"/>
  <c r="N69" i="1"/>
  <c r="G69" i="6" s="1"/>
  <c r="I69" i="6" s="1"/>
  <c r="M69" i="1"/>
  <c r="F69" i="6" s="1"/>
  <c r="H69" i="6" s="1"/>
  <c r="L69" i="1"/>
  <c r="N68" i="1"/>
  <c r="G68" i="6" s="1"/>
  <c r="I68" i="6" s="1"/>
  <c r="M68" i="1"/>
  <c r="F68" i="6" s="1"/>
  <c r="H68" i="6" s="1"/>
  <c r="L68" i="1"/>
  <c r="N67" i="1"/>
  <c r="G67" i="6" s="1"/>
  <c r="I67" i="6" s="1"/>
  <c r="M67" i="1"/>
  <c r="F67" i="6" s="1"/>
  <c r="H67" i="6" s="1"/>
  <c r="L67" i="1"/>
  <c r="N66" i="1"/>
  <c r="G66" i="6" s="1"/>
  <c r="I66" i="6" s="1"/>
  <c r="M66" i="1"/>
  <c r="F66" i="6" s="1"/>
  <c r="H66" i="6" s="1"/>
  <c r="L66" i="1"/>
  <c r="N65" i="1"/>
  <c r="G65" i="6" s="1"/>
  <c r="I65" i="6" s="1"/>
  <c r="M65" i="1"/>
  <c r="F65" i="6" s="1"/>
  <c r="H65" i="6" s="1"/>
  <c r="L65" i="1"/>
  <c r="N64" i="1"/>
  <c r="G64" i="6" s="1"/>
  <c r="I64" i="6" s="1"/>
  <c r="M64" i="1"/>
  <c r="F64" i="6" s="1"/>
  <c r="H64" i="6" s="1"/>
  <c r="L64" i="1"/>
  <c r="N61" i="1"/>
  <c r="G61" i="6" s="1"/>
  <c r="I61" i="6" s="1"/>
  <c r="M61" i="1"/>
  <c r="F61" i="6" s="1"/>
  <c r="H61" i="6" s="1"/>
  <c r="L61" i="1"/>
  <c r="N60" i="1"/>
  <c r="G60" i="6" s="1"/>
  <c r="I60" i="6" s="1"/>
  <c r="M60" i="1"/>
  <c r="F60" i="6" s="1"/>
  <c r="H60" i="6" s="1"/>
  <c r="L60" i="1"/>
  <c r="N57" i="1"/>
  <c r="G57" i="6" s="1"/>
  <c r="I57" i="6" s="1"/>
  <c r="M57" i="1"/>
  <c r="F57" i="6" s="1"/>
  <c r="H57" i="6" s="1"/>
  <c r="L57" i="1"/>
  <c r="N56" i="1"/>
  <c r="G56" i="6" s="1"/>
  <c r="I56" i="6" s="1"/>
  <c r="M56" i="1"/>
  <c r="F56" i="6" s="1"/>
  <c r="H56" i="6" s="1"/>
  <c r="L56" i="1"/>
  <c r="J75" i="1"/>
  <c r="I75" i="1"/>
  <c r="J74" i="1"/>
  <c r="I74" i="1"/>
  <c r="J73" i="1"/>
  <c r="I73" i="1"/>
  <c r="J72" i="1"/>
  <c r="I72" i="1"/>
  <c r="J71" i="1"/>
  <c r="I71" i="1"/>
  <c r="J70" i="1"/>
  <c r="I70" i="1"/>
  <c r="J69" i="1"/>
  <c r="I69" i="1"/>
  <c r="J68" i="1"/>
  <c r="I68" i="1"/>
  <c r="J67" i="1"/>
  <c r="I67" i="1"/>
  <c r="J66" i="1"/>
  <c r="I66" i="1"/>
  <c r="J65" i="1"/>
  <c r="I65" i="1"/>
  <c r="J64" i="1"/>
  <c r="I64" i="1"/>
  <c r="J61" i="1"/>
  <c r="I61" i="1"/>
  <c r="J60" i="1"/>
  <c r="I60" i="1"/>
  <c r="J57" i="1"/>
  <c r="I57" i="1"/>
  <c r="J56" i="1"/>
  <c r="I56" i="1"/>
  <c r="H75" i="1"/>
  <c r="D75" i="6" s="1"/>
  <c r="E75" i="6" s="1"/>
  <c r="H74" i="1"/>
  <c r="D74" i="6" s="1"/>
  <c r="E74" i="6" s="1"/>
  <c r="H73" i="1"/>
  <c r="D73" i="6" s="1"/>
  <c r="E73" i="6" s="1"/>
  <c r="H72" i="1"/>
  <c r="D72" i="6" s="1"/>
  <c r="E72" i="6" s="1"/>
  <c r="H71" i="1"/>
  <c r="D71" i="6" s="1"/>
  <c r="E71" i="6" s="1"/>
  <c r="H70" i="1"/>
  <c r="D70" i="6" s="1"/>
  <c r="E70" i="6" s="1"/>
  <c r="H69" i="1"/>
  <c r="D69" i="6" s="1"/>
  <c r="E69" i="6" s="1"/>
  <c r="H68" i="1"/>
  <c r="D68" i="6" s="1"/>
  <c r="E68" i="6" s="1"/>
  <c r="H67" i="1"/>
  <c r="D67" i="6" s="1"/>
  <c r="E67" i="6" s="1"/>
  <c r="H66" i="1"/>
  <c r="D66" i="6" s="1"/>
  <c r="E66" i="6" s="1"/>
  <c r="H65" i="1"/>
  <c r="D65" i="6" s="1"/>
  <c r="E65" i="6" s="1"/>
  <c r="H64" i="1"/>
  <c r="D64" i="6" s="1"/>
  <c r="E64" i="6" s="1"/>
  <c r="H61" i="1"/>
  <c r="D61" i="6" s="1"/>
  <c r="E61" i="6" s="1"/>
  <c r="H60" i="1"/>
  <c r="D60" i="6" s="1"/>
  <c r="E60" i="6" s="1"/>
  <c r="H57" i="1"/>
  <c r="D57" i="6" s="1"/>
  <c r="E57" i="6" s="1"/>
  <c r="H56" i="1"/>
  <c r="D56" i="6" s="1"/>
  <c r="E56" i="6" s="1"/>
  <c r="R55" i="1"/>
  <c r="Q55" i="1"/>
  <c r="P55" i="1"/>
  <c r="R54" i="1"/>
  <c r="Q54" i="1"/>
  <c r="P54" i="1"/>
  <c r="N55" i="1"/>
  <c r="G55" i="6" s="1"/>
  <c r="I55" i="6" s="1"/>
  <c r="M55" i="1"/>
  <c r="F55" i="6" s="1"/>
  <c r="H55" i="6" s="1"/>
  <c r="L55" i="1"/>
  <c r="N54" i="1"/>
  <c r="G54" i="6" s="1"/>
  <c r="I54" i="6" s="1"/>
  <c r="M54" i="1"/>
  <c r="F54" i="6" s="1"/>
  <c r="H54" i="6" s="1"/>
  <c r="L54" i="1"/>
  <c r="J55" i="1"/>
  <c r="I55" i="1"/>
  <c r="J54" i="1"/>
  <c r="I54" i="1"/>
  <c r="H55" i="1"/>
  <c r="D55" i="6" s="1"/>
  <c r="E55" i="6" s="1"/>
  <c r="D54" i="6"/>
  <c r="E54" i="6" s="1"/>
  <c r="R50" i="1"/>
  <c r="Q50" i="1"/>
  <c r="P50" i="1"/>
  <c r="R49" i="1"/>
  <c r="Q49" i="1"/>
  <c r="P49" i="1"/>
  <c r="N50" i="1"/>
  <c r="G50" i="6" s="1"/>
  <c r="I50" i="6" s="1"/>
  <c r="M50" i="1"/>
  <c r="F50" i="6" s="1"/>
  <c r="H50" i="6" s="1"/>
  <c r="L50" i="1"/>
  <c r="N49" i="1"/>
  <c r="G49" i="6" s="1"/>
  <c r="I49" i="6" s="1"/>
  <c r="M49" i="1"/>
  <c r="F49" i="6" s="1"/>
  <c r="H49" i="6" s="1"/>
  <c r="L49" i="1"/>
  <c r="J50" i="1"/>
  <c r="I50" i="1"/>
  <c r="J49" i="1"/>
  <c r="I49" i="1"/>
  <c r="H50" i="1"/>
  <c r="D50" i="6" s="1"/>
  <c r="E50" i="6" s="1"/>
  <c r="H49" i="1"/>
  <c r="D49" i="6" s="1"/>
  <c r="E49" i="6" s="1"/>
  <c r="R48" i="1"/>
  <c r="Q48" i="1"/>
  <c r="P48" i="1"/>
  <c r="R47" i="1"/>
  <c r="Q47" i="1"/>
  <c r="P47" i="1"/>
  <c r="N48" i="1"/>
  <c r="G48" i="6" s="1"/>
  <c r="I48" i="6" s="1"/>
  <c r="M48" i="1"/>
  <c r="F48" i="6" s="1"/>
  <c r="H48" i="6" s="1"/>
  <c r="L48" i="1"/>
  <c r="N47" i="1"/>
  <c r="G47" i="6" s="1"/>
  <c r="I47" i="6" s="1"/>
  <c r="M47" i="1"/>
  <c r="F47" i="6" s="1"/>
  <c r="H47" i="6" s="1"/>
  <c r="L47" i="1"/>
  <c r="J48" i="1"/>
  <c r="I48" i="1"/>
  <c r="J47" i="1"/>
  <c r="I47" i="1"/>
  <c r="H48" i="1"/>
  <c r="D48" i="6" s="1"/>
  <c r="E48" i="6" s="1"/>
  <c r="H47" i="1"/>
  <c r="D47" i="6" s="1"/>
  <c r="E47" i="6" s="1"/>
  <c r="R46" i="1"/>
  <c r="Q46" i="1"/>
  <c r="P46" i="1"/>
  <c r="R45" i="1"/>
  <c r="Q45" i="1"/>
  <c r="P45" i="1"/>
  <c r="N46" i="1"/>
  <c r="G46" i="6" s="1"/>
  <c r="I46" i="6" s="1"/>
  <c r="M46" i="1"/>
  <c r="F46" i="6" s="1"/>
  <c r="H46" i="6" s="1"/>
  <c r="L46" i="1"/>
  <c r="N45" i="1"/>
  <c r="G45" i="6" s="1"/>
  <c r="I45" i="6" s="1"/>
  <c r="M45" i="1"/>
  <c r="F45" i="6" s="1"/>
  <c r="H45" i="6" s="1"/>
  <c r="L45" i="1"/>
  <c r="J46" i="1"/>
  <c r="I46" i="1"/>
  <c r="J45" i="1"/>
  <c r="I45" i="1"/>
  <c r="H46" i="1"/>
  <c r="D46" i="6" s="1"/>
  <c r="E46" i="6" s="1"/>
  <c r="H45" i="1"/>
  <c r="D45" i="6" s="1"/>
  <c r="E45" i="6" s="1"/>
  <c r="J67" i="6" l="1"/>
  <c r="J66" i="6"/>
  <c r="J54" i="6"/>
  <c r="N75" i="6"/>
  <c r="L75" i="6"/>
  <c r="N74" i="6"/>
  <c r="L74" i="6"/>
  <c r="K75" i="6"/>
  <c r="M75" i="6"/>
  <c r="K74" i="6"/>
  <c r="M74" i="6"/>
  <c r="N72" i="6"/>
  <c r="L72" i="6"/>
  <c r="N73" i="6"/>
  <c r="L73" i="6"/>
  <c r="M72" i="6"/>
  <c r="K72" i="6"/>
  <c r="K73" i="6"/>
  <c r="M73" i="6"/>
  <c r="N70" i="6"/>
  <c r="L70" i="6"/>
  <c r="N71" i="6"/>
  <c r="L71" i="6"/>
  <c r="K71" i="6"/>
  <c r="M71" i="6"/>
  <c r="K70" i="6"/>
  <c r="M70" i="6"/>
  <c r="L69" i="6"/>
  <c r="N69" i="6"/>
  <c r="N68" i="6"/>
  <c r="L68" i="6"/>
  <c r="M68" i="6"/>
  <c r="K68" i="6"/>
  <c r="M69" i="6"/>
  <c r="K69" i="6"/>
  <c r="N67" i="6"/>
  <c r="L67" i="6"/>
  <c r="L66" i="6"/>
  <c r="N66" i="6"/>
  <c r="K66" i="6"/>
  <c r="M66" i="6"/>
  <c r="M67" i="6"/>
  <c r="K67" i="6"/>
  <c r="N65" i="6"/>
  <c r="L65" i="6"/>
  <c r="L64" i="6"/>
  <c r="N64" i="6"/>
  <c r="K64" i="6"/>
  <c r="M64" i="6"/>
  <c r="M65" i="6"/>
  <c r="K65" i="6"/>
  <c r="N60" i="6"/>
  <c r="L60" i="6"/>
  <c r="L61" i="6"/>
  <c r="N61" i="6"/>
  <c r="M61" i="6"/>
  <c r="K61" i="6"/>
  <c r="M60" i="6"/>
  <c r="K60" i="6"/>
  <c r="N56" i="6"/>
  <c r="L56" i="6"/>
  <c r="N57" i="6"/>
  <c r="L57" i="6"/>
  <c r="M57" i="6"/>
  <c r="K57" i="6"/>
  <c r="M56" i="6"/>
  <c r="K56" i="6"/>
  <c r="N55" i="6"/>
  <c r="L55" i="6"/>
  <c r="L54" i="6"/>
  <c r="N54" i="6"/>
  <c r="M54" i="6"/>
  <c r="K54" i="6"/>
  <c r="K55" i="6"/>
  <c r="M55" i="6"/>
  <c r="J74" i="6"/>
  <c r="J75" i="6"/>
  <c r="J72" i="6"/>
  <c r="J73" i="6"/>
  <c r="J70" i="6"/>
  <c r="J71" i="6"/>
  <c r="J69" i="6"/>
  <c r="J68" i="6"/>
  <c r="J64" i="6"/>
  <c r="J65" i="6"/>
  <c r="J61" i="6"/>
  <c r="J60" i="6"/>
  <c r="J57" i="6"/>
  <c r="J56" i="6"/>
  <c r="J55" i="6"/>
  <c r="L50" i="6"/>
  <c r="N50" i="6"/>
  <c r="N49" i="6"/>
  <c r="L49" i="6"/>
  <c r="M49" i="6"/>
  <c r="K49" i="6"/>
  <c r="M50" i="6"/>
  <c r="K50" i="6"/>
  <c r="L48" i="6"/>
  <c r="N48" i="6"/>
  <c r="N47" i="6"/>
  <c r="L47" i="6"/>
  <c r="K47" i="6"/>
  <c r="M47" i="6"/>
  <c r="M48" i="6"/>
  <c r="K48" i="6"/>
  <c r="N45" i="6"/>
  <c r="L45" i="6"/>
  <c r="N46" i="6"/>
  <c r="L46" i="6"/>
  <c r="M46" i="6"/>
  <c r="K46" i="6"/>
  <c r="M45" i="6"/>
  <c r="K45" i="6"/>
  <c r="J50" i="6"/>
  <c r="J49" i="6"/>
  <c r="J48" i="6"/>
  <c r="J47" i="6"/>
  <c r="J46" i="6"/>
  <c r="J45" i="6"/>
  <c r="R44" i="1"/>
  <c r="Q44" i="1"/>
  <c r="P44" i="1"/>
  <c r="R43" i="1"/>
  <c r="Q43" i="1"/>
  <c r="P43" i="1"/>
  <c r="N44" i="1"/>
  <c r="G44" i="6" s="1"/>
  <c r="I44" i="6" s="1"/>
  <c r="M44" i="1"/>
  <c r="F44" i="6" s="1"/>
  <c r="H44" i="6" s="1"/>
  <c r="L44" i="1"/>
  <c r="N43" i="1"/>
  <c r="G43" i="6" s="1"/>
  <c r="I43" i="6" s="1"/>
  <c r="M43" i="1"/>
  <c r="F43" i="6" s="1"/>
  <c r="H43" i="6" s="1"/>
  <c r="L43" i="1"/>
  <c r="J44" i="1"/>
  <c r="I44" i="1"/>
  <c r="J43" i="1"/>
  <c r="I43" i="1"/>
  <c r="H44" i="1"/>
  <c r="D44" i="6" s="1"/>
  <c r="E44" i="6" s="1"/>
  <c r="H43" i="1"/>
  <c r="D43" i="6" s="1"/>
  <c r="E43" i="6" s="1"/>
  <c r="R42" i="1"/>
  <c r="Q42" i="1"/>
  <c r="P42" i="1"/>
  <c r="R41" i="1"/>
  <c r="Q41" i="1"/>
  <c r="P41" i="1"/>
  <c r="N42" i="1"/>
  <c r="G42" i="6" s="1"/>
  <c r="I42" i="6" s="1"/>
  <c r="M42" i="1"/>
  <c r="F42" i="6" s="1"/>
  <c r="H42" i="6" s="1"/>
  <c r="L42" i="1"/>
  <c r="N41" i="1"/>
  <c r="G41" i="6" s="1"/>
  <c r="I41" i="6" s="1"/>
  <c r="M41" i="1"/>
  <c r="F41" i="6" s="1"/>
  <c r="H41" i="6" s="1"/>
  <c r="L41" i="1"/>
  <c r="J42" i="1"/>
  <c r="I42" i="1"/>
  <c r="J41" i="1"/>
  <c r="I41" i="1"/>
  <c r="H42" i="1"/>
  <c r="D42" i="6" s="1"/>
  <c r="E42" i="6" s="1"/>
  <c r="H41" i="1"/>
  <c r="D41" i="6" s="1"/>
  <c r="E41" i="6" s="1"/>
  <c r="R40" i="1"/>
  <c r="Q40" i="1"/>
  <c r="P40" i="1"/>
  <c r="N40" i="1"/>
  <c r="G40" i="6" s="1"/>
  <c r="I40" i="6" s="1"/>
  <c r="M40" i="1"/>
  <c r="F40" i="6" s="1"/>
  <c r="H40" i="6" s="1"/>
  <c r="L40" i="1"/>
  <c r="J40" i="1"/>
  <c r="I40" i="1"/>
  <c r="R39" i="1"/>
  <c r="Q39" i="1"/>
  <c r="P39" i="1"/>
  <c r="N39" i="1"/>
  <c r="G39" i="6" s="1"/>
  <c r="I39" i="6" s="1"/>
  <c r="M39" i="1"/>
  <c r="F39" i="6" s="1"/>
  <c r="H39" i="6" s="1"/>
  <c r="L39" i="1"/>
  <c r="J39" i="1"/>
  <c r="I39" i="1"/>
  <c r="H40" i="1"/>
  <c r="D40" i="6" s="1"/>
  <c r="E40" i="6" s="1"/>
  <c r="H39" i="1"/>
  <c r="D39" i="6" s="1"/>
  <c r="E39" i="6" s="1"/>
  <c r="R36" i="1"/>
  <c r="Q36" i="1"/>
  <c r="P36" i="1"/>
  <c r="R35" i="1"/>
  <c r="Q35" i="1"/>
  <c r="P35" i="1"/>
  <c r="N36" i="1"/>
  <c r="G36" i="6" s="1"/>
  <c r="I36" i="6" s="1"/>
  <c r="M36" i="1"/>
  <c r="F36" i="6" s="1"/>
  <c r="H36" i="6" s="1"/>
  <c r="L36" i="1"/>
  <c r="N35" i="1"/>
  <c r="G35" i="6" s="1"/>
  <c r="I35" i="6" s="1"/>
  <c r="M35" i="1"/>
  <c r="F35" i="6" s="1"/>
  <c r="H35" i="6" s="1"/>
  <c r="L35" i="1"/>
  <c r="J36" i="1"/>
  <c r="I36" i="1"/>
  <c r="J35" i="1"/>
  <c r="I35" i="1"/>
  <c r="H36" i="1"/>
  <c r="D36" i="6" s="1"/>
  <c r="E36" i="6" s="1"/>
  <c r="H35" i="1"/>
  <c r="D35" i="6" s="1"/>
  <c r="E35" i="6" s="1"/>
  <c r="R32" i="1"/>
  <c r="Q32" i="1"/>
  <c r="P32" i="1"/>
  <c r="R31" i="1"/>
  <c r="Q31" i="1"/>
  <c r="P31" i="1"/>
  <c r="N32" i="1"/>
  <c r="G32" i="6" s="1"/>
  <c r="I32" i="6" s="1"/>
  <c r="M32" i="1"/>
  <c r="F32" i="6" s="1"/>
  <c r="H32" i="6" s="1"/>
  <c r="L32" i="1"/>
  <c r="N31" i="1"/>
  <c r="G31" i="6" s="1"/>
  <c r="I31" i="6" s="1"/>
  <c r="M31" i="1"/>
  <c r="F31" i="6" s="1"/>
  <c r="H31" i="6" s="1"/>
  <c r="L31" i="1"/>
  <c r="J32" i="1"/>
  <c r="I32" i="1"/>
  <c r="J31" i="1"/>
  <c r="I31" i="1"/>
  <c r="H32" i="1"/>
  <c r="D32" i="6" s="1"/>
  <c r="E32" i="6" s="1"/>
  <c r="H31" i="1"/>
  <c r="D31" i="6" s="1"/>
  <c r="E31" i="6" s="1"/>
  <c r="R25" i="1"/>
  <c r="Q25" i="1"/>
  <c r="P25" i="1"/>
  <c r="R24" i="1"/>
  <c r="Q24" i="1"/>
  <c r="P24" i="1"/>
  <c r="N25" i="1"/>
  <c r="G25" i="6" s="1"/>
  <c r="I25" i="6" s="1"/>
  <c r="M25" i="1"/>
  <c r="F25" i="6" s="1"/>
  <c r="H25" i="6" s="1"/>
  <c r="L25" i="1"/>
  <c r="N24" i="1"/>
  <c r="G24" i="6" s="1"/>
  <c r="I24" i="6" s="1"/>
  <c r="M24" i="1"/>
  <c r="F24" i="6" s="1"/>
  <c r="H24" i="6" s="1"/>
  <c r="L24" i="1"/>
  <c r="J25" i="1"/>
  <c r="I25" i="1"/>
  <c r="J24" i="1"/>
  <c r="I24" i="1"/>
  <c r="H25" i="1"/>
  <c r="D25" i="6" s="1"/>
  <c r="E25" i="6" s="1"/>
  <c r="H24" i="1"/>
  <c r="D24" i="6" s="1"/>
  <c r="E24" i="6" s="1"/>
  <c r="R30" i="1"/>
  <c r="Q30" i="1"/>
  <c r="P30" i="1"/>
  <c r="R29" i="1"/>
  <c r="Q29" i="1"/>
  <c r="P29" i="1"/>
  <c r="N30" i="1"/>
  <c r="G30" i="6" s="1"/>
  <c r="I30" i="6" s="1"/>
  <c r="M30" i="1"/>
  <c r="F30" i="6" s="1"/>
  <c r="H30" i="6" s="1"/>
  <c r="L30" i="1"/>
  <c r="N29" i="1"/>
  <c r="G29" i="6" s="1"/>
  <c r="I29" i="6" s="1"/>
  <c r="M29" i="1"/>
  <c r="F29" i="6" s="1"/>
  <c r="H29" i="6" s="1"/>
  <c r="L29" i="1"/>
  <c r="J30" i="1"/>
  <c r="I30" i="1"/>
  <c r="J29" i="1"/>
  <c r="I29" i="1"/>
  <c r="H30" i="1"/>
  <c r="D30" i="6" s="1"/>
  <c r="E30" i="6" s="1"/>
  <c r="D29" i="6"/>
  <c r="E29" i="6" s="1"/>
  <c r="R23" i="1"/>
  <c r="Q23" i="1"/>
  <c r="P23" i="1"/>
  <c r="R22" i="1"/>
  <c r="Q22" i="1"/>
  <c r="P22" i="1"/>
  <c r="N23" i="1"/>
  <c r="G23" i="6" s="1"/>
  <c r="I23" i="6" s="1"/>
  <c r="M23" i="1"/>
  <c r="F23" i="6" s="1"/>
  <c r="H23" i="6" s="1"/>
  <c r="L23" i="1"/>
  <c r="N22" i="1"/>
  <c r="G22" i="6" s="1"/>
  <c r="I22" i="6" s="1"/>
  <c r="M22" i="1"/>
  <c r="F22" i="6" s="1"/>
  <c r="H22" i="6" s="1"/>
  <c r="L22" i="1"/>
  <c r="J23" i="1"/>
  <c r="I23" i="1"/>
  <c r="J22" i="1"/>
  <c r="I22" i="1"/>
  <c r="H23" i="1"/>
  <c r="D23" i="6" s="1"/>
  <c r="E23" i="6" s="1"/>
  <c r="H22" i="1"/>
  <c r="D22" i="6" s="1"/>
  <c r="E22" i="6" s="1"/>
  <c r="R21" i="1"/>
  <c r="Q21" i="1"/>
  <c r="P21" i="1"/>
  <c r="R20" i="1"/>
  <c r="Q20" i="1"/>
  <c r="P20" i="1"/>
  <c r="N21" i="1"/>
  <c r="G21" i="6" s="1"/>
  <c r="I21" i="6" s="1"/>
  <c r="M21" i="1"/>
  <c r="F21" i="6" s="1"/>
  <c r="H21" i="6" s="1"/>
  <c r="L21" i="1"/>
  <c r="N20" i="1"/>
  <c r="G20" i="6" s="1"/>
  <c r="I20" i="6" s="1"/>
  <c r="M20" i="1"/>
  <c r="F20" i="6" s="1"/>
  <c r="H20" i="6" s="1"/>
  <c r="L20" i="1"/>
  <c r="J21" i="1"/>
  <c r="I21" i="1"/>
  <c r="J20" i="1"/>
  <c r="I20" i="1"/>
  <c r="H21" i="1"/>
  <c r="D21" i="6" s="1"/>
  <c r="E21" i="6" s="1"/>
  <c r="H20" i="1"/>
  <c r="D20" i="6" s="1"/>
  <c r="E20" i="6" s="1"/>
  <c r="R19" i="1"/>
  <c r="Q19" i="1"/>
  <c r="P19" i="1"/>
  <c r="R18" i="1"/>
  <c r="Q18" i="1"/>
  <c r="P18" i="1"/>
  <c r="N19" i="1"/>
  <c r="G19" i="6" s="1"/>
  <c r="I19" i="6" s="1"/>
  <c r="M19" i="1"/>
  <c r="F19" i="6" s="1"/>
  <c r="H19" i="6" s="1"/>
  <c r="L19" i="1"/>
  <c r="N18" i="1"/>
  <c r="G18" i="6" s="1"/>
  <c r="I18" i="6" s="1"/>
  <c r="M18" i="1"/>
  <c r="F18" i="6" s="1"/>
  <c r="H18" i="6" s="1"/>
  <c r="L18" i="1"/>
  <c r="J19" i="1"/>
  <c r="I19" i="1"/>
  <c r="J18" i="1"/>
  <c r="I18" i="1"/>
  <c r="H19" i="1"/>
  <c r="D19" i="6" s="1"/>
  <c r="E19" i="6" s="1"/>
  <c r="H18" i="1"/>
  <c r="D18" i="6" s="1"/>
  <c r="E18" i="6" s="1"/>
  <c r="O61" i="6" l="1"/>
  <c r="P61" i="6" s="1"/>
  <c r="O72" i="6"/>
  <c r="P72" i="6" s="1"/>
  <c r="O47" i="6"/>
  <c r="P47" i="6" s="1"/>
  <c r="O48" i="6"/>
  <c r="P48" i="6" s="1"/>
  <c r="J39" i="6"/>
  <c r="J40" i="6"/>
  <c r="O66" i="6"/>
  <c r="P66" i="6" s="1"/>
  <c r="O71" i="6"/>
  <c r="P71" i="6" s="1"/>
  <c r="J41" i="6"/>
  <c r="J20" i="6"/>
  <c r="O73" i="6"/>
  <c r="P73" i="6" s="1"/>
  <c r="O74" i="6"/>
  <c r="P74" i="6" s="1"/>
  <c r="J25" i="6"/>
  <c r="J42" i="6"/>
  <c r="O75" i="6"/>
  <c r="P75" i="6" s="1"/>
  <c r="O70" i="6"/>
  <c r="P70" i="6" s="1"/>
  <c r="O68" i="6"/>
  <c r="P68" i="6" s="1"/>
  <c r="O69" i="6"/>
  <c r="P69" i="6" s="1"/>
  <c r="O67" i="6"/>
  <c r="P67" i="6" s="1"/>
  <c r="O64" i="6"/>
  <c r="P64" i="6" s="1"/>
  <c r="O65" i="6"/>
  <c r="P65" i="6" s="1"/>
  <c r="O60" i="6"/>
  <c r="P60" i="6" s="1"/>
  <c r="O56" i="6"/>
  <c r="P56" i="6" s="1"/>
  <c r="O57" i="6"/>
  <c r="P57" i="6" s="1"/>
  <c r="O54" i="6"/>
  <c r="P54" i="6" s="1"/>
  <c r="O55" i="6"/>
  <c r="P55" i="6" s="1"/>
  <c r="O50" i="6"/>
  <c r="P50" i="6" s="1"/>
  <c r="O49" i="6"/>
  <c r="P49" i="6" s="1"/>
  <c r="O45" i="6"/>
  <c r="P45" i="6" s="1"/>
  <c r="O46" i="6"/>
  <c r="P46" i="6" s="1"/>
  <c r="N44" i="6"/>
  <c r="L44" i="6"/>
  <c r="N43" i="6"/>
  <c r="L43" i="6"/>
  <c r="M44" i="6"/>
  <c r="K44" i="6"/>
  <c r="K43" i="6"/>
  <c r="M43" i="6"/>
  <c r="L42" i="6"/>
  <c r="N42" i="6"/>
  <c r="N41" i="6"/>
  <c r="L41" i="6"/>
  <c r="K41" i="6"/>
  <c r="M41" i="6"/>
  <c r="M42" i="6"/>
  <c r="K42" i="6"/>
  <c r="L40" i="6"/>
  <c r="N40" i="6"/>
  <c r="N39" i="6"/>
  <c r="L39" i="6"/>
  <c r="K39" i="6"/>
  <c r="M39" i="6"/>
  <c r="M40" i="6"/>
  <c r="K40" i="6"/>
  <c r="N36" i="6"/>
  <c r="L36" i="6"/>
  <c r="L35" i="6"/>
  <c r="N35" i="6"/>
  <c r="M36" i="6"/>
  <c r="K36" i="6"/>
  <c r="K35" i="6"/>
  <c r="M35" i="6"/>
  <c r="N31" i="6"/>
  <c r="L31" i="6"/>
  <c r="L32" i="6"/>
  <c r="N32" i="6"/>
  <c r="M31" i="6"/>
  <c r="K31" i="6"/>
  <c r="K32" i="6"/>
  <c r="M32" i="6"/>
  <c r="N29" i="6"/>
  <c r="L29" i="6"/>
  <c r="N30" i="6"/>
  <c r="L30" i="6"/>
  <c r="M30" i="6"/>
  <c r="K30" i="6"/>
  <c r="K29" i="6"/>
  <c r="M29" i="6"/>
  <c r="J44" i="6"/>
  <c r="J43" i="6"/>
  <c r="J35" i="6"/>
  <c r="J36" i="6"/>
  <c r="J32" i="6"/>
  <c r="J31" i="6"/>
  <c r="J29" i="6"/>
  <c r="J30" i="6"/>
  <c r="N25" i="6"/>
  <c r="L25" i="6"/>
  <c r="L24" i="6"/>
  <c r="N24" i="6"/>
  <c r="M24" i="6"/>
  <c r="K24" i="6"/>
  <c r="K25" i="6"/>
  <c r="M25" i="6"/>
  <c r="N23" i="6"/>
  <c r="L23" i="6"/>
  <c r="L22" i="6"/>
  <c r="N22" i="6"/>
  <c r="K22" i="6"/>
  <c r="M22" i="6"/>
  <c r="M23" i="6"/>
  <c r="K23" i="6"/>
  <c r="N21" i="6"/>
  <c r="L21" i="6"/>
  <c r="N20" i="6"/>
  <c r="L20" i="6"/>
  <c r="K21" i="6"/>
  <c r="M21" i="6"/>
  <c r="M20" i="6"/>
  <c r="K20" i="6"/>
  <c r="N19" i="6"/>
  <c r="L19" i="6"/>
  <c r="N18" i="6"/>
  <c r="L18" i="6"/>
  <c r="M18" i="6"/>
  <c r="K18" i="6"/>
  <c r="M19" i="6"/>
  <c r="K19" i="6"/>
  <c r="J24" i="6"/>
  <c r="J23" i="6"/>
  <c r="J22" i="6"/>
  <c r="J21" i="6"/>
  <c r="J19" i="6"/>
  <c r="J18" i="6"/>
  <c r="R17" i="1"/>
  <c r="Q17" i="1"/>
  <c r="P17" i="1"/>
  <c r="R16" i="1"/>
  <c r="Q16" i="1"/>
  <c r="P16" i="1"/>
  <c r="N17" i="1"/>
  <c r="G17" i="6" s="1"/>
  <c r="I17" i="6" s="1"/>
  <c r="M17" i="1"/>
  <c r="F17" i="6" s="1"/>
  <c r="H17" i="6" s="1"/>
  <c r="L17" i="1"/>
  <c r="N16" i="1"/>
  <c r="G16" i="6" s="1"/>
  <c r="I16" i="6" s="1"/>
  <c r="M16" i="1"/>
  <c r="F16" i="6" s="1"/>
  <c r="H16" i="6" s="1"/>
  <c r="L16" i="1"/>
  <c r="J17" i="1"/>
  <c r="I17" i="1"/>
  <c r="J16" i="1"/>
  <c r="I16" i="1"/>
  <c r="H17" i="1"/>
  <c r="D17" i="6" s="1"/>
  <c r="E17" i="6" s="1"/>
  <c r="H16" i="1"/>
  <c r="D16" i="6" s="1"/>
  <c r="E16" i="6" s="1"/>
  <c r="R15" i="1"/>
  <c r="Q15" i="1"/>
  <c r="P15" i="1"/>
  <c r="R14" i="1"/>
  <c r="Q14" i="1"/>
  <c r="P14" i="1"/>
  <c r="N15" i="1"/>
  <c r="G15" i="6" s="1"/>
  <c r="I15" i="6" s="1"/>
  <c r="M15" i="1"/>
  <c r="F15" i="6" s="1"/>
  <c r="H15" i="6" s="1"/>
  <c r="L15" i="1"/>
  <c r="N14" i="1"/>
  <c r="G14" i="6" s="1"/>
  <c r="I14" i="6" s="1"/>
  <c r="M14" i="1"/>
  <c r="F14" i="6" s="1"/>
  <c r="H14" i="6" s="1"/>
  <c r="L14" i="1"/>
  <c r="J15" i="1"/>
  <c r="I15" i="1"/>
  <c r="J14" i="1"/>
  <c r="I14" i="1"/>
  <c r="H15" i="1"/>
  <c r="D15" i="6" s="1"/>
  <c r="E15" i="6" s="1"/>
  <c r="H14" i="1"/>
  <c r="D14" i="6" s="1"/>
  <c r="E14" i="6" s="1"/>
  <c r="R11" i="1"/>
  <c r="Q11" i="1"/>
  <c r="P11" i="1"/>
  <c r="R10" i="1"/>
  <c r="Q10" i="1"/>
  <c r="P10" i="1"/>
  <c r="N11" i="1"/>
  <c r="G11" i="6" s="1"/>
  <c r="I11" i="6" s="1"/>
  <c r="M11" i="1"/>
  <c r="F11" i="6" s="1"/>
  <c r="H11" i="6" s="1"/>
  <c r="L11" i="1"/>
  <c r="N10" i="1"/>
  <c r="G10" i="6" s="1"/>
  <c r="I10" i="6" s="1"/>
  <c r="M10" i="1"/>
  <c r="F10" i="6" s="1"/>
  <c r="H10" i="6" s="1"/>
  <c r="L10" i="1"/>
  <c r="J11" i="1"/>
  <c r="I11" i="1"/>
  <c r="J10" i="1"/>
  <c r="I10" i="1"/>
  <c r="H11" i="1"/>
  <c r="D11" i="6" s="1"/>
  <c r="E11" i="6" s="1"/>
  <c r="H10" i="1"/>
  <c r="D10" i="6" s="1"/>
  <c r="E10" i="6" s="1"/>
  <c r="R7" i="1"/>
  <c r="Q7" i="1"/>
  <c r="P7" i="1"/>
  <c r="N7" i="1"/>
  <c r="G7" i="6" s="1"/>
  <c r="I7" i="6" s="1"/>
  <c r="M7" i="1"/>
  <c r="F7" i="6" s="1"/>
  <c r="H7" i="6" s="1"/>
  <c r="L7" i="1"/>
  <c r="J7" i="1"/>
  <c r="I7" i="1"/>
  <c r="H7" i="1"/>
  <c r="D7" i="6" s="1"/>
  <c r="E7" i="6" s="1"/>
  <c r="H6" i="1"/>
  <c r="D6" i="6" s="1"/>
  <c r="E6" i="6" s="1"/>
  <c r="R6" i="1"/>
  <c r="Q6" i="1"/>
  <c r="P6" i="1"/>
  <c r="N6" i="1"/>
  <c r="G6" i="6" s="1"/>
  <c r="I6" i="6" s="1"/>
  <c r="M6" i="1"/>
  <c r="F6" i="6" s="1"/>
  <c r="H6" i="6" s="1"/>
  <c r="L6" i="1"/>
  <c r="J6" i="1"/>
  <c r="I6" i="1"/>
  <c r="R5" i="1"/>
  <c r="Q5" i="1"/>
  <c r="P5" i="1"/>
  <c r="R4" i="1"/>
  <c r="Q4" i="1"/>
  <c r="P4" i="1"/>
  <c r="N5" i="1"/>
  <c r="G5" i="6" s="1"/>
  <c r="I5" i="6" s="1"/>
  <c r="M5" i="1"/>
  <c r="F5" i="6" s="1"/>
  <c r="H5" i="6" s="1"/>
  <c r="L5" i="1"/>
  <c r="N4" i="1"/>
  <c r="G4" i="6" s="1"/>
  <c r="I4" i="6" s="1"/>
  <c r="M4" i="1"/>
  <c r="F4" i="6" s="1"/>
  <c r="H4" i="6" s="1"/>
  <c r="L4" i="1"/>
  <c r="J5" i="1"/>
  <c r="I5" i="1"/>
  <c r="J4" i="1"/>
  <c r="I4" i="1"/>
  <c r="H5" i="1"/>
  <c r="D5" i="6" s="1"/>
  <c r="E5" i="6" s="1"/>
  <c r="D4" i="6"/>
  <c r="E4" i="6" s="1"/>
  <c r="O20" i="6" l="1"/>
  <c r="P20" i="6" s="1"/>
  <c r="O40" i="6"/>
  <c r="P40" i="6" s="1"/>
  <c r="O30" i="6"/>
  <c r="P30" i="6" s="1"/>
  <c r="O18" i="6"/>
  <c r="P18" i="6" s="1"/>
  <c r="O32" i="6"/>
  <c r="P32" i="6" s="1"/>
  <c r="O35" i="6"/>
  <c r="P35" i="6" s="1"/>
  <c r="O43" i="6"/>
  <c r="P43" i="6" s="1"/>
  <c r="O25" i="6"/>
  <c r="P25" i="6" s="1"/>
  <c r="O23" i="6"/>
  <c r="P23" i="6" s="1"/>
  <c r="O21" i="6"/>
  <c r="P21" i="6" s="1"/>
  <c r="O22" i="6"/>
  <c r="P22" i="6" s="1"/>
  <c r="O39" i="6"/>
  <c r="P39" i="6" s="1"/>
  <c r="O41" i="6"/>
  <c r="P41" i="6" s="1"/>
  <c r="O44" i="6"/>
  <c r="P44" i="6" s="1"/>
  <c r="J16" i="6"/>
  <c r="O42" i="6"/>
  <c r="P42" i="6" s="1"/>
  <c r="O36" i="6"/>
  <c r="P36" i="6" s="1"/>
  <c r="O31" i="6"/>
  <c r="P31" i="6" s="1"/>
  <c r="O29" i="6"/>
  <c r="P29" i="6" s="1"/>
  <c r="O24" i="6"/>
  <c r="P24" i="6" s="1"/>
  <c r="O19" i="6"/>
  <c r="P19" i="6" s="1"/>
  <c r="L17" i="6"/>
  <c r="N17" i="6"/>
  <c r="N16" i="6"/>
  <c r="L16" i="6"/>
  <c r="M16" i="6"/>
  <c r="K16" i="6"/>
  <c r="K17" i="6"/>
  <c r="M17" i="6"/>
  <c r="L14" i="6"/>
  <c r="N14" i="6"/>
  <c r="L15" i="6"/>
  <c r="N15" i="6"/>
  <c r="M14" i="6"/>
  <c r="K14" i="6"/>
  <c r="M15" i="6"/>
  <c r="K15" i="6"/>
  <c r="L10" i="6"/>
  <c r="N10" i="6"/>
  <c r="L11" i="6"/>
  <c r="N11" i="6"/>
  <c r="M10" i="6"/>
  <c r="K10" i="6"/>
  <c r="M11" i="6"/>
  <c r="K11" i="6"/>
  <c r="L7" i="6"/>
  <c r="N7" i="6"/>
  <c r="N6" i="6"/>
  <c r="L6" i="6"/>
  <c r="M6" i="6"/>
  <c r="K6" i="6"/>
  <c r="M7" i="6"/>
  <c r="K7" i="6"/>
  <c r="L5" i="6"/>
  <c r="N5" i="6"/>
  <c r="L4" i="6"/>
  <c r="N4" i="6"/>
  <c r="M5" i="6"/>
  <c r="K5" i="6"/>
  <c r="K4" i="6"/>
  <c r="M4" i="6"/>
  <c r="J17" i="6"/>
  <c r="J15" i="6"/>
  <c r="J14" i="6"/>
  <c r="J10" i="6"/>
  <c r="J11" i="6"/>
  <c r="J7" i="6"/>
  <c r="J6" i="6"/>
  <c r="J5" i="6"/>
  <c r="J4" i="6"/>
  <c r="O17" i="6" l="1"/>
  <c r="P17" i="6" s="1"/>
  <c r="O5" i="6"/>
  <c r="P5" i="6" s="1"/>
  <c r="O10" i="6"/>
  <c r="P10" i="6" s="1"/>
  <c r="O11" i="6"/>
  <c r="P11" i="6" s="1"/>
  <c r="O15" i="6"/>
  <c r="P15" i="6" s="1"/>
  <c r="O16" i="6"/>
  <c r="P16" i="6" s="1"/>
  <c r="O14" i="6"/>
  <c r="P14" i="6" s="1"/>
  <c r="O7" i="6"/>
  <c r="P7" i="6" s="1"/>
  <c r="O6" i="6"/>
  <c r="P6" i="6" s="1"/>
  <c r="O4" i="6"/>
  <c r="P4" i="6" s="1"/>
</calcChain>
</file>

<file path=xl/sharedStrings.xml><?xml version="1.0" encoding="utf-8"?>
<sst xmlns="http://schemas.openxmlformats.org/spreadsheetml/2006/main" count="1464" uniqueCount="162">
  <si>
    <t>CRC-AIM vs SimCRC</t>
  </si>
  <si>
    <t>Measure</t>
  </si>
  <si>
    <t>CRC-AIM vs MISCAN</t>
  </si>
  <si>
    <t>CRC-AIM vs CRC-SPIN</t>
  </si>
  <si>
    <t>Intercept</t>
  </si>
  <si>
    <t>Slope</t>
  </si>
  <si>
    <t>SimCRC vs MISCAN</t>
  </si>
  <si>
    <t>SimCRC vs CRC-SPIN</t>
  </si>
  <si>
    <t>MISCAN vs CRC-SPIN</t>
  </si>
  <si>
    <t>MISCAN vs SimCRC</t>
  </si>
  <si>
    <t>SURV COL</t>
  </si>
  <si>
    <t>Surveillance COL</t>
  </si>
  <si>
    <t>SYMPTOM COL</t>
  </si>
  <si>
    <t>Symptom COL</t>
  </si>
  <si>
    <t>Total COL</t>
  </si>
  <si>
    <t>Complications</t>
  </si>
  <si>
    <t>CRC Cases</t>
  </si>
  <si>
    <t>CRC Death</t>
  </si>
  <si>
    <t>CRC Deaths</t>
  </si>
  <si>
    <t>LY with CRC</t>
  </si>
  <si>
    <t>LYG</t>
  </si>
  <si>
    <t>CRC Mortality Reduction</t>
  </si>
  <si>
    <t>CRC Incidence Reduction</t>
  </si>
  <si>
    <t>CRC-SPIN vs SimCRC</t>
  </si>
  <si>
    <t>Passing-Bablok*</t>
  </si>
  <si>
    <t>"Sim-CRC as the reference model"</t>
  </si>
  <si>
    <t>"CRC-SPIN as the reference model"</t>
  </si>
  <si>
    <t>"MISCAN as the reference model"</t>
  </si>
  <si>
    <t>CRC-SPIN vs MISCAN</t>
  </si>
  <si>
    <r>
      <t xml:space="preserve">CRC-AIM vs </t>
    </r>
    <r>
      <rPr>
        <b/>
        <sz val="11"/>
        <color theme="1"/>
        <rFont val="Calibri"/>
        <family val="2"/>
        <scheme val="minor"/>
      </rPr>
      <t>SimCRC</t>
    </r>
  </si>
  <si>
    <r>
      <t xml:space="preserve">CRC-SPIN vs </t>
    </r>
    <r>
      <rPr>
        <b/>
        <sz val="11"/>
        <color theme="1"/>
        <rFont val="Calibri"/>
        <family val="2"/>
        <scheme val="minor"/>
      </rPr>
      <t>SimCRC</t>
    </r>
  </si>
  <si>
    <r>
      <t xml:space="preserve">MISCAN vs </t>
    </r>
    <r>
      <rPr>
        <b/>
        <sz val="11"/>
        <color theme="1"/>
        <rFont val="Calibri"/>
        <family val="2"/>
        <scheme val="minor"/>
      </rPr>
      <t>SimCRC</t>
    </r>
  </si>
  <si>
    <r>
      <t xml:space="preserve">SimCRC vs </t>
    </r>
    <r>
      <rPr>
        <b/>
        <sz val="11"/>
        <color theme="1"/>
        <rFont val="Calibri"/>
        <family val="2"/>
        <scheme val="minor"/>
      </rPr>
      <t>CRC-SPIN</t>
    </r>
  </si>
  <si>
    <r>
      <t xml:space="preserve">MISCAN vs </t>
    </r>
    <r>
      <rPr>
        <b/>
        <sz val="11"/>
        <color theme="1"/>
        <rFont val="Calibri"/>
        <family val="2"/>
        <scheme val="minor"/>
      </rPr>
      <t>CRC-SPIN</t>
    </r>
  </si>
  <si>
    <r>
      <t xml:space="preserve">SimCRC vs </t>
    </r>
    <r>
      <rPr>
        <b/>
        <sz val="11"/>
        <color theme="1"/>
        <rFont val="Calibri"/>
        <family val="2"/>
        <scheme val="minor"/>
      </rPr>
      <t>MISCAN</t>
    </r>
  </si>
  <si>
    <r>
      <t xml:space="preserve">CRC-SPIN vs </t>
    </r>
    <r>
      <rPr>
        <b/>
        <sz val="11"/>
        <color theme="1"/>
        <rFont val="Calibri"/>
        <family val="2"/>
        <scheme val="minor"/>
      </rPr>
      <t>MISCAN</t>
    </r>
  </si>
  <si>
    <r>
      <rPr>
        <b/>
        <u/>
        <sz val="11"/>
        <color theme="1"/>
        <rFont val="Calibri"/>
        <family val="2"/>
        <scheme val="minor"/>
      </rPr>
      <t>Passing-Bablok Parameters</t>
    </r>
    <r>
      <rPr>
        <sz val="11"/>
        <color theme="1"/>
        <rFont val="Calibri"/>
        <family val="2"/>
        <scheme val="minor"/>
      </rPr>
      <t xml:space="preserve"> *(</t>
    </r>
    <r>
      <rPr>
        <sz val="8"/>
        <color theme="1"/>
        <rFont val="Calibri"/>
        <family val="2"/>
        <scheme val="minor"/>
      </rPr>
      <t>Denotes orthogonal regression. Passing-Bablock could not be generated</t>
    </r>
    <r>
      <rPr>
        <sz val="11"/>
        <color theme="1"/>
        <rFont val="Calibri"/>
        <family val="2"/>
        <scheme val="minor"/>
      </rPr>
      <t>)</t>
    </r>
  </si>
  <si>
    <t>Intepreting results:</t>
  </si>
  <si>
    <t>Regression coefficients can be interpreted as:</t>
  </si>
  <si>
    <r>
      <t xml:space="preserve">CRC-AIM vs </t>
    </r>
    <r>
      <rPr>
        <b/>
        <sz val="11"/>
        <color theme="1"/>
        <rFont val="Calibri"/>
        <family val="2"/>
        <scheme val="minor"/>
      </rPr>
      <t>MISCAN</t>
    </r>
  </si>
  <si>
    <t>eg if CISNET model's value were 0 for a given metric, what would CRC-AIM's value be? It would be negative.</t>
  </si>
  <si>
    <r>
      <rPr>
        <b/>
        <u/>
        <sz val="11"/>
        <color theme="1"/>
        <rFont val="Calibri"/>
        <family val="2"/>
        <scheme val="minor"/>
      </rPr>
      <t>Proportional bias:</t>
    </r>
    <r>
      <rPr>
        <sz val="11"/>
        <color theme="1"/>
        <rFont val="Calibri"/>
        <family val="2"/>
        <scheme val="minor"/>
      </rPr>
      <t xml:space="preserve"> slope that is non-1</t>
    </r>
  </si>
  <si>
    <r>
      <rPr>
        <b/>
        <u/>
        <sz val="11"/>
        <color theme="1"/>
        <rFont val="Calibri"/>
        <family val="2"/>
        <scheme val="minor"/>
      </rPr>
      <t>Systemic/systematic bias</t>
    </r>
    <r>
      <rPr>
        <sz val="11"/>
        <color theme="1"/>
        <rFont val="Calibri"/>
        <family val="2"/>
        <scheme val="minor"/>
      </rPr>
      <t xml:space="preserve">: Intercept that is non-0. </t>
    </r>
  </si>
  <si>
    <t>If intercept is negative, CRC-AIM gives values that are lower than CISNET by a constant amount.</t>
  </si>
  <si>
    <t>If intercept is positive, CRC-AIM gives values that are larger than CISNET by a constant amount.</t>
  </si>
  <si>
    <t>eg if CISNET model's value were 0 for a given metric, what would CRC-AIM's value be? It would be positive.</t>
  </si>
  <si>
    <r>
      <t xml:space="preserve">The differences between 2 model outcomes can also be influenced </t>
    </r>
    <r>
      <rPr>
        <b/>
        <sz val="11"/>
        <color theme="1"/>
        <rFont val="Calibri"/>
        <family val="2"/>
        <scheme val="minor"/>
      </rPr>
      <t>by the level of the measured outcome itself.</t>
    </r>
    <r>
      <rPr>
        <sz val="11"/>
        <color theme="1"/>
        <rFont val="Calibri"/>
        <family val="2"/>
        <scheme val="minor"/>
      </rPr>
      <t xml:space="preserve"> This is called "Proportional Bias."</t>
    </r>
  </si>
  <si>
    <t>If slope is greater than one, CRC-AIM gives values that are higher that CISNET's, by an amount proportional to the level of the measurement.</t>
  </si>
  <si>
    <t>eg as a metric increasese for CISNET, the gap between CRC-AIM's outcome vs CISNET's increases in a positive direction.</t>
  </si>
  <si>
    <t>If slope is less than one, CRC-AIM gives values that are lower than CISNET's, by an amount proportional to the level of the measurement.</t>
  </si>
  <si>
    <t>eg as metric increases for CISNET, the gap between CRC-AIM's outcomes vs CISNET's decreases ("CRC-AIM  -  CISNET" approaches "negative" values for given outcome, as CISNET value increases)</t>
  </si>
  <si>
    <t>These are regression estimates. Oftentimes, their effects can be overlooked when examining a Difference Plot, due to the scaling of the plot.</t>
  </si>
  <si>
    <t>For example: this is a plot of CRC-AM vs SimCRC number of COL</t>
  </si>
  <si>
    <t>Regression has an intercept of -77 (meaning CRC-AIM has a constant bias of -77 COL per 1000)</t>
  </si>
  <si>
    <t>Regression has a slope of 1.05, meaning as the number of COL increases, CRC-AIM "overshoots" the number of COL.</t>
  </si>
  <si>
    <t>You can see the widening gap versus the equality line (dashed line) in the left-hand plot, as number of COL increases.</t>
  </si>
  <si>
    <t>This is a proportional bias effect.</t>
  </si>
  <si>
    <t>The difference plot in the right-side graph also shows that, as mean COL increases, the difference between CRC-AIM and SimCRC increases.</t>
  </si>
  <si>
    <t>Same plot as above, zoomed in around Y intercept.  Systematic bias of -77.</t>
  </si>
  <si>
    <t>LowerCL</t>
  </si>
  <si>
    <t>UpperCL</t>
  </si>
  <si>
    <t>Point</t>
  </si>
  <si>
    <t>CRC-AIM vs SimCRC Point</t>
  </si>
  <si>
    <t>CRC-AIM vs SimCRC LowerCL</t>
  </si>
  <si>
    <t>CRC-AIM vs SimCRC UpperCL</t>
  </si>
  <si>
    <t>Ref (SimCRC) Level</t>
  </si>
  <si>
    <t>CRC-AIM vs CRC-SPIN Point</t>
  </si>
  <si>
    <t>CRC-AIM vs CRC-SPIN LowerCL</t>
  </si>
  <si>
    <t>CRC-AIM vs CRC-SPIN UpperCL</t>
  </si>
  <si>
    <t>Ref (CRC-SPIN) Level</t>
  </si>
  <si>
    <t>CRC-AIM vs MISCAN Point</t>
  </si>
  <si>
    <t>CRC-AIM vs MISCAN LowerCL</t>
  </si>
  <si>
    <t>CRC-AIM vs MISCAN UpperCL</t>
  </si>
  <si>
    <t>Low</t>
  </si>
  <si>
    <t>High</t>
  </si>
  <si>
    <t>CRC-AIM absolute bias</t>
  </si>
  <si>
    <t>Max CRC-SPIN absolute bias</t>
  </si>
  <si>
    <t>CRC-SPIN vs SimCRC Lower 95% CI</t>
  </si>
  <si>
    <t>CRC-SPIN vs SimCRC Upper 95% CI</t>
  </si>
  <si>
    <t>Max MISCAN absolute bias</t>
  </si>
  <si>
    <t>MISCAN vs SimCRC Lower 95% CI</t>
  </si>
  <si>
    <t>MISCAN vs SimCRC Upper 95% CI</t>
  </si>
  <si>
    <t>CISNET numeric precision issue</t>
  </si>
  <si>
    <t>SimCRC vs CRC-SPIN Lower 95% CI</t>
  </si>
  <si>
    <t>SimCRC vs CRC-SPIN Upper 95% CI</t>
  </si>
  <si>
    <t>Max SimCRC absolute bias</t>
  </si>
  <si>
    <t>MISCAN vs CRC-SPIN Lower 95% CI</t>
  </si>
  <si>
    <t>MISCAN vs CRC-SPIN Upper 95% CI</t>
  </si>
  <si>
    <t>SimCRC vs MISCAN Lower 95% CI</t>
  </si>
  <si>
    <t>SimCRC vs MISCAN Upper 95% CI</t>
  </si>
  <si>
    <t>CRC-SPIN vs MISCAN Lower 95% CI</t>
  </si>
  <si>
    <t>CRC-SPIN vs MISCAN Upper 95% CI</t>
  </si>
  <si>
    <t>Measure (SimCRC as Comparator)</t>
  </si>
  <si>
    <t>Measure (CRC-SPIN as Comparator)</t>
  </si>
  <si>
    <t>Measure (MISCAN as Comparator)</t>
  </si>
  <si>
    <t>CRC-AIM (cand) vs SimCRC (comp)</t>
  </si>
  <si>
    <t>Lower CI Diff vs Comparator</t>
  </si>
  <si>
    <t>Comparator Level</t>
  </si>
  <si>
    <t>Upper CI Diff vs Comparator</t>
  </si>
  <si>
    <t>CRC-AIM vs CRC-SPIN (Comparator)</t>
  </si>
  <si>
    <t>CRC-AIM vs MISCAN (Comparator)</t>
  </si>
  <si>
    <t>CRC-AIM within bias of CISNET, if SimCRC is Comparator model?</t>
  </si>
  <si>
    <t>CRC-AIM within bias of CISNET, if CRC-SPIN is Comparator model?</t>
  </si>
  <si>
    <t>Refer to difference plots</t>
  </si>
  <si>
    <t>Follow-Up COL</t>
  </si>
  <si>
    <t>SIGs</t>
  </si>
  <si>
    <t>CRC-SPIN</t>
  </si>
  <si>
    <t>MISCAN</t>
  </si>
  <si>
    <t>Analytically relevant value for SIG</t>
  </si>
  <si>
    <t>MODEL</t>
  </si>
  <si>
    <t>Strategies</t>
  </si>
  <si>
    <t>Frontier?</t>
  </si>
  <si>
    <t>Agreement Analysis</t>
  </si>
  <si>
    <t>CRC-AIM</t>
  </si>
  <si>
    <t>NE</t>
  </si>
  <si>
    <t>ON</t>
  </si>
  <si>
    <t>SimCRC</t>
  </si>
  <si>
    <r>
      <rPr>
        <b/>
        <sz val="11"/>
        <color rgb="FFFF0000"/>
        <rFont val="Calibri"/>
        <family val="2"/>
        <scheme val="minor"/>
      </rPr>
      <t>SimCRC</t>
    </r>
    <r>
      <rPr>
        <b/>
        <sz val="11"/>
        <color theme="1"/>
        <rFont val="Calibri"/>
        <family val="2"/>
        <scheme val="minor"/>
      </rPr>
      <t xml:space="preserve"> as Comparator model, Other Models as Candidate models</t>
    </r>
  </si>
  <si>
    <t>Sim-CRC</t>
  </si>
  <si>
    <t>OFF</t>
  </si>
  <si>
    <t>3x3 Table</t>
  </si>
  <si>
    <t>ON Frontier</t>
  </si>
  <si>
    <t>Near-Efficient</t>
  </si>
  <si>
    <t>OFF Frontier</t>
  </si>
  <si>
    <t>Where Near-Efficient = OFF Frontier</t>
  </si>
  <si>
    <t>2x2 Table</t>
  </si>
  <si>
    <t>Lower 2-sided 95% CI (Score)</t>
  </si>
  <si>
    <t>Upper 2-sided 95% CI (Score)</t>
  </si>
  <si>
    <t>NPA</t>
  </si>
  <si>
    <t>PPA</t>
  </si>
  <si>
    <t>OPA</t>
  </si>
  <si>
    <t>Where Near-Efficient = ON Frontier (more practical interpretation)</t>
  </si>
  <si>
    <r>
      <rPr>
        <b/>
        <sz val="11"/>
        <color rgb="FFFF0000"/>
        <rFont val="Calibri"/>
        <family val="2"/>
        <scheme val="minor"/>
      </rPr>
      <t>CRC-SPIN</t>
    </r>
    <r>
      <rPr>
        <b/>
        <sz val="11"/>
        <color theme="1"/>
        <rFont val="Calibri"/>
        <family val="2"/>
        <scheme val="minor"/>
      </rPr>
      <t xml:space="preserve"> as Comparator model, Other Models as Candidate models</t>
    </r>
  </si>
  <si>
    <r>
      <rPr>
        <b/>
        <sz val="11"/>
        <color rgb="FFFF0000"/>
        <rFont val="Calibri"/>
        <family val="2"/>
        <scheme val="minor"/>
      </rPr>
      <t>MISCAN</t>
    </r>
    <r>
      <rPr>
        <b/>
        <sz val="11"/>
        <color theme="1"/>
        <rFont val="Calibri"/>
        <family val="2"/>
        <scheme val="minor"/>
      </rPr>
      <t xml:space="preserve"> as Comparator model, Other Models as Candidate models</t>
    </r>
  </si>
  <si>
    <t>SIG 45-75, 5 (7)</t>
  </si>
  <si>
    <t>SIG 45-75, 10 (4)</t>
  </si>
  <si>
    <t>SIG 45-80, 5 (8)</t>
  </si>
  <si>
    <t>SIG 45-85, 5 (9)</t>
  </si>
  <si>
    <t>SIG 45-85, 10 (5)</t>
  </si>
  <si>
    <t>SIG 50-75, 5 (6)</t>
  </si>
  <si>
    <t>SIG 50-75, 10 (3)</t>
  </si>
  <si>
    <t>SIG 50-80, 5 (7)</t>
  </si>
  <si>
    <t>SIG 50-80, 10 (4)</t>
  </si>
  <si>
    <t>SIG 50-85, 5 (8)</t>
  </si>
  <si>
    <t>SIG 55-75, 5 (5)</t>
  </si>
  <si>
    <t>SIG 55-75, 10 (3)</t>
  </si>
  <si>
    <t>SIG 55-80, 5 (6)</t>
  </si>
  <si>
    <t>SIG 55-85, 5 (7)</t>
  </si>
  <si>
    <t>SIG 55-85, 10 (4)</t>
  </si>
  <si>
    <t>Total COLs</t>
  </si>
  <si>
    <t>Remove strongly dominated</t>
  </si>
  <si>
    <t>Identify weakly dominated (recursive)</t>
  </si>
  <si>
    <t>incLYG/incCOL (frontier)</t>
  </si>
  <si>
    <t>For WD, LYG on Frontier at WD COL</t>
  </si>
  <si>
    <t>%LYG for Converting Weakly Dominated to Near Efficient</t>
  </si>
  <si>
    <t>incCOL/incLYG for Near Efficient</t>
  </si>
  <si>
    <t>FrontierStatus</t>
  </si>
  <si>
    <t>Strongly Dominated</t>
  </si>
  <si>
    <t>Weakly Dominated</t>
  </si>
  <si>
    <t>50-75 10 YR COL LYG</t>
  </si>
  <si>
    <t>Version 1</t>
  </si>
  <si>
    <t>Pct LYG vs COL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</si>
</sst>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"/>
  </numFmts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</fills>
  <borders count="3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medium">
        <color indexed="64"/>
      </right>
      <top style="double">
        <color indexed="64"/>
      </top>
      <bottom/>
      <diagonal/>
    </border>
    <border>
      <left style="medium">
        <color indexed="64"/>
      </left>
      <right/>
      <top/>
      <bottom style="dotted">
        <color indexed="64"/>
      </bottom>
      <diagonal/>
    </border>
    <border>
      <left/>
      <right/>
      <top/>
      <bottom style="dotted">
        <color indexed="64"/>
      </bottom>
      <diagonal/>
    </border>
    <border>
      <left/>
      <right style="medium">
        <color indexed="64"/>
      </right>
      <top/>
      <bottom style="dotted">
        <color indexed="64"/>
      </bottom>
      <diagonal/>
    </border>
    <border>
      <left style="medium">
        <color indexed="64"/>
      </left>
      <right/>
      <top style="dotted">
        <color indexed="64"/>
      </top>
      <bottom/>
      <diagonal/>
    </border>
    <border>
      <left/>
      <right/>
      <top style="dotted">
        <color indexed="64"/>
      </top>
      <bottom/>
      <diagonal/>
    </border>
    <border>
      <left/>
      <right style="medium">
        <color indexed="64"/>
      </right>
      <top style="dotted">
        <color indexed="64"/>
      </top>
      <bottom/>
      <diagonal/>
    </border>
    <border>
      <left style="medium">
        <color indexed="64"/>
      </left>
      <right/>
      <top/>
      <bottom style="dashed">
        <color indexed="64"/>
      </bottom>
      <diagonal/>
    </border>
    <border>
      <left/>
      <right/>
      <top/>
      <bottom style="dashed">
        <color indexed="64"/>
      </bottom>
      <diagonal/>
    </border>
    <border>
      <left/>
      <right style="medium">
        <color indexed="64"/>
      </right>
      <top/>
      <bottom style="dashed">
        <color indexed="64"/>
      </bottom>
      <diagonal/>
    </border>
    <border>
      <left style="medium">
        <color indexed="64"/>
      </left>
      <right/>
      <top style="dashed">
        <color indexed="64"/>
      </top>
      <bottom/>
      <diagonal/>
    </border>
    <border>
      <left/>
      <right/>
      <top style="dashed">
        <color indexed="64"/>
      </top>
      <bottom/>
      <diagonal/>
    </border>
    <border>
      <left/>
      <right style="medium">
        <color indexed="64"/>
      </right>
      <top style="dashed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34">
    <xf numFmtId="0" fontId="0" fillId="0" borderId="0" xfId="0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1" xfId="0" applyBorder="1"/>
    <xf numFmtId="0" fontId="0" fillId="0" borderId="2" xfId="0" applyBorder="1"/>
    <xf numFmtId="0" fontId="0" fillId="0" borderId="4" xfId="0" applyBorder="1"/>
    <xf numFmtId="0" fontId="0" fillId="0" borderId="0" xfId="0" applyBorder="1"/>
    <xf numFmtId="0" fontId="0" fillId="2" borderId="0" xfId="0" applyFill="1" applyBorder="1"/>
    <xf numFmtId="0" fontId="0" fillId="2" borderId="5" xfId="0" applyFill="1" applyBorder="1"/>
    <xf numFmtId="0" fontId="0" fillId="0" borderId="6" xfId="0" applyBorder="1"/>
    <xf numFmtId="0" fontId="0" fillId="0" borderId="7" xfId="0" applyBorder="1"/>
    <xf numFmtId="0" fontId="0" fillId="2" borderId="0" xfId="0" quotePrefix="1" applyFill="1" applyBorder="1"/>
    <xf numFmtId="0" fontId="0" fillId="2" borderId="7" xfId="0" quotePrefix="1" applyFill="1" applyBorder="1"/>
    <xf numFmtId="0" fontId="1" fillId="0" borderId="0" xfId="0" applyFont="1"/>
    <xf numFmtId="0" fontId="2" fillId="0" borderId="0" xfId="0" applyFont="1"/>
    <xf numFmtId="0" fontId="0" fillId="0" borderId="0" xfId="0" quotePrefix="1" applyFont="1"/>
    <xf numFmtId="0" fontId="0" fillId="0" borderId="0" xfId="0" quotePrefix="1" applyFont="1" applyFill="1" applyBorder="1"/>
    <xf numFmtId="0" fontId="0" fillId="0" borderId="0" xfId="0" quotePrefix="1" applyFill="1" applyBorder="1" applyAlignment="1">
      <alignment horizontal="center" vertical="center"/>
    </xf>
    <xf numFmtId="0" fontId="0" fillId="0" borderId="7" xfId="0" quotePrefix="1" applyFill="1" applyBorder="1" applyAlignment="1">
      <alignment horizontal="center" vertical="center"/>
    </xf>
    <xf numFmtId="0" fontId="0" fillId="0" borderId="0" xfId="0" quotePrefix="1" applyFont="1" applyAlignment="1">
      <alignment horizontal="center" vertical="center"/>
    </xf>
    <xf numFmtId="0" fontId="0" fillId="3" borderId="0" xfId="0" applyFill="1" applyAlignment="1">
      <alignment horizontal="center" vertical="center" wrapText="1"/>
    </xf>
    <xf numFmtId="0" fontId="0" fillId="0" borderId="0" xfId="0" applyFont="1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7" xfId="0" applyFill="1" applyBorder="1" applyAlignment="1">
      <alignment horizontal="center" vertical="center"/>
    </xf>
    <xf numFmtId="0" fontId="0" fillId="4" borderId="0" xfId="0" applyFill="1" applyBorder="1" applyAlignment="1">
      <alignment horizontal="center" vertical="center"/>
    </xf>
    <xf numFmtId="0" fontId="0" fillId="4" borderId="0" xfId="0" applyFill="1"/>
    <xf numFmtId="0" fontId="0" fillId="0" borderId="5" xfId="0" applyBorder="1"/>
    <xf numFmtId="0" fontId="0" fillId="0" borderId="8" xfId="0" applyBorder="1"/>
    <xf numFmtId="2" fontId="0" fillId="0" borderId="0" xfId="0" quotePrefix="1" applyNumberFormat="1" applyFont="1" applyAlignment="1">
      <alignment horizontal="center" vertical="center"/>
    </xf>
    <xf numFmtId="10" fontId="0" fillId="0" borderId="0" xfId="0" quotePrefix="1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1" fontId="0" fillId="0" borderId="0" xfId="0" quotePrefix="1" applyNumberFormat="1" applyFont="1" applyAlignment="1">
      <alignment horizontal="center" vertical="center"/>
    </xf>
    <xf numFmtId="1" fontId="0" fillId="0" borderId="0" xfId="0" quotePrefix="1" applyNumberFormat="1" applyFont="1" applyAlignment="1">
      <alignment horizontal="center"/>
    </xf>
    <xf numFmtId="1" fontId="0" fillId="0" borderId="0" xfId="0" quotePrefix="1" applyNumberFormat="1" applyFont="1" applyFill="1" applyBorder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" fontId="1" fillId="0" borderId="0" xfId="0" quotePrefix="1" applyNumberFormat="1" applyFont="1" applyAlignment="1">
      <alignment horizontal="center" vertical="center"/>
    </xf>
    <xf numFmtId="1" fontId="1" fillId="0" borderId="0" xfId="0" quotePrefix="1" applyNumberFormat="1" applyFont="1" applyAlignment="1">
      <alignment horizontal="center"/>
    </xf>
    <xf numFmtId="0" fontId="1" fillId="0" borderId="0" xfId="0" quotePrefix="1" applyFont="1" applyFill="1" applyBorder="1"/>
    <xf numFmtId="1" fontId="1" fillId="0" borderId="0" xfId="0" quotePrefix="1" applyNumberFormat="1" applyFont="1" applyFill="1" applyBorder="1" applyAlignment="1">
      <alignment horizontal="center" vertical="center"/>
    </xf>
    <xf numFmtId="1" fontId="1" fillId="0" borderId="0" xfId="0" quotePrefix="1" applyNumberFormat="1" applyFont="1" applyFill="1" applyBorder="1" applyAlignment="1">
      <alignment horizontal="center"/>
    </xf>
    <xf numFmtId="0" fontId="0" fillId="0" borderId="0" xfId="0" quotePrefix="1" applyFont="1" applyFill="1" applyBorder="1" applyAlignment="1">
      <alignment horizontal="center" vertical="center"/>
    </xf>
    <xf numFmtId="164" fontId="1" fillId="0" borderId="0" xfId="0" quotePrefix="1" applyNumberFormat="1" applyFont="1" applyFill="1" applyBorder="1" applyAlignment="1">
      <alignment horizontal="center" vertical="center"/>
    </xf>
    <xf numFmtId="164" fontId="0" fillId="0" borderId="0" xfId="0" quotePrefix="1" applyNumberFormat="1" applyFont="1" applyFill="1" applyBorder="1" applyAlignment="1">
      <alignment horizontal="center" vertical="center"/>
    </xf>
    <xf numFmtId="0" fontId="0" fillId="0" borderId="0" xfId="0" applyFont="1"/>
    <xf numFmtId="0" fontId="0" fillId="5" borderId="9" xfId="0" applyFill="1" applyBorder="1" applyAlignment="1">
      <alignment horizontal="center" vertical="center" wrapText="1"/>
    </xf>
    <xf numFmtId="1" fontId="0" fillId="0" borderId="0" xfId="0" applyNumberFormat="1" applyFont="1" applyAlignment="1">
      <alignment horizontal="center" vertical="center"/>
    </xf>
    <xf numFmtId="0" fontId="0" fillId="4" borderId="0" xfId="0" applyFill="1" applyBorder="1"/>
    <xf numFmtId="0" fontId="0" fillId="4" borderId="5" xfId="0" applyFill="1" applyBorder="1"/>
    <xf numFmtId="0" fontId="0" fillId="6" borderId="0" xfId="0" applyFill="1" applyAlignment="1">
      <alignment horizontal="center" vertical="center" wrapText="1"/>
    </xf>
    <xf numFmtId="0" fontId="0" fillId="2" borderId="0" xfId="0" quotePrefix="1" applyFill="1" applyBorder="1" applyAlignment="1">
      <alignment horizontal="center" vertical="center"/>
    </xf>
    <xf numFmtId="0" fontId="0" fillId="2" borderId="7" xfId="0" quotePrefix="1" applyFill="1" applyBorder="1" applyAlignment="1">
      <alignment horizontal="center" vertical="center"/>
    </xf>
    <xf numFmtId="0" fontId="1" fillId="2" borderId="0" xfId="0" quotePrefix="1" applyFont="1" applyFill="1" applyBorder="1" applyAlignment="1">
      <alignment horizontal="center" vertical="center"/>
    </xf>
    <xf numFmtId="0" fontId="0" fillId="0" borderId="0" xfId="0" applyFill="1" applyBorder="1"/>
    <xf numFmtId="2" fontId="0" fillId="0" borderId="0" xfId="0" applyNumberFormat="1"/>
    <xf numFmtId="1" fontId="1" fillId="0" borderId="0" xfId="0" applyNumberFormat="1" applyFont="1" applyAlignment="1">
      <alignment horizontal="center" vertical="center"/>
    </xf>
    <xf numFmtId="2" fontId="1" fillId="0" borderId="0" xfId="0" applyNumberFormat="1" applyFon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2" fontId="1" fillId="0" borderId="0" xfId="0" quotePrefix="1" applyNumberFormat="1" applyFont="1" applyFill="1" applyBorder="1" applyAlignment="1">
      <alignment horizontal="center" vertical="center"/>
    </xf>
    <xf numFmtId="2" fontId="0" fillId="0" borderId="0" xfId="0" quotePrefix="1" applyNumberFormat="1" applyFont="1" applyFill="1" applyBorder="1" applyAlignment="1">
      <alignment horizontal="center" vertical="center"/>
    </xf>
    <xf numFmtId="2" fontId="0" fillId="0" borderId="0" xfId="0" quotePrefix="1" applyNumberFormat="1" applyFont="1" applyFill="1" applyBorder="1"/>
    <xf numFmtId="2" fontId="0" fillId="0" borderId="0" xfId="0" applyNumberFormat="1" applyFont="1"/>
    <xf numFmtId="0" fontId="1" fillId="0" borderId="0" xfId="0" applyFont="1" applyBorder="1" applyAlignment="1">
      <alignment horizontal="center" vertical="center"/>
    </xf>
    <xf numFmtId="0" fontId="0" fillId="8" borderId="0" xfId="0" applyFill="1" applyAlignment="1">
      <alignment horizontal="center" vertical="center" wrapText="1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 vertical="center"/>
    </xf>
    <xf numFmtId="0" fontId="0" fillId="0" borderId="6" xfId="0" applyBorder="1" applyAlignment="1">
      <alignment horizontal="right" vertical="center"/>
    </xf>
    <xf numFmtId="0" fontId="6" fillId="7" borderId="0" xfId="0" quotePrefix="1" applyFont="1" applyFill="1" applyBorder="1" applyAlignment="1">
      <alignment horizontal="center" vertical="center"/>
    </xf>
    <xf numFmtId="1" fontId="6" fillId="0" borderId="0" xfId="0" applyNumberFormat="1" applyFont="1" applyBorder="1" applyAlignment="1">
      <alignment horizontal="center" vertical="center"/>
    </xf>
    <xf numFmtId="1" fontId="6" fillId="2" borderId="0" xfId="0" applyNumberFormat="1" applyFont="1" applyFill="1" applyBorder="1" applyAlignment="1">
      <alignment horizontal="center" vertical="center"/>
    </xf>
    <xf numFmtId="1" fontId="6" fillId="0" borderId="0" xfId="0" applyNumberFormat="1" applyFont="1" applyFill="1" applyBorder="1" applyAlignment="1">
      <alignment horizontal="center" vertical="center"/>
    </xf>
    <xf numFmtId="2" fontId="6" fillId="0" borderId="0" xfId="0" applyNumberFormat="1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2" fontId="6" fillId="0" borderId="7" xfId="0" applyNumberFormat="1" applyFont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1" fillId="0" borderId="10" xfId="0" applyFont="1" applyBorder="1" applyAlignment="1">
      <alignment horizontal="center" vertical="center" wrapText="1"/>
    </xf>
    <xf numFmtId="0" fontId="5" fillId="0" borderId="11" xfId="0" applyFont="1" applyBorder="1" applyAlignment="1">
      <alignment horizontal="center" vertical="center" wrapText="1"/>
    </xf>
    <xf numFmtId="0" fontId="5" fillId="8" borderId="11" xfId="0" applyFont="1" applyFill="1" applyBorder="1" applyAlignment="1">
      <alignment horizontal="center" vertical="center" wrapText="1"/>
    </xf>
    <xf numFmtId="0" fontId="3" fillId="8" borderId="11" xfId="0" applyFont="1" applyFill="1" applyBorder="1" applyAlignment="1">
      <alignment horizontal="center" vertical="center" wrapText="1"/>
    </xf>
    <xf numFmtId="0" fontId="5" fillId="6" borderId="11" xfId="0" applyFont="1" applyFill="1" applyBorder="1" applyAlignment="1">
      <alignment horizontal="center" vertical="center" wrapText="1"/>
    </xf>
    <xf numFmtId="0" fontId="3" fillId="6" borderId="11" xfId="0" applyFont="1" applyFill="1" applyBorder="1" applyAlignment="1">
      <alignment horizontal="center" vertical="center" wrapText="1"/>
    </xf>
    <xf numFmtId="0" fontId="3" fillId="7" borderId="12" xfId="0" applyFont="1" applyFill="1" applyBorder="1" applyAlignment="1">
      <alignment horizontal="center" vertical="center" wrapText="1"/>
    </xf>
    <xf numFmtId="2" fontId="6" fillId="2" borderId="0" xfId="0" applyNumberFormat="1" applyFont="1" applyFill="1" applyBorder="1" applyAlignment="1">
      <alignment horizontal="center" vertical="center"/>
    </xf>
    <xf numFmtId="2" fontId="6" fillId="0" borderId="0" xfId="0" applyNumberFormat="1" applyFont="1" applyFill="1" applyBorder="1" applyAlignment="1">
      <alignment horizontal="center" vertical="center"/>
    </xf>
    <xf numFmtId="2" fontId="6" fillId="2" borderId="7" xfId="0" applyNumberFormat="1" applyFont="1" applyFill="1" applyBorder="1" applyAlignment="1">
      <alignment horizontal="center" vertical="center"/>
    </xf>
    <xf numFmtId="2" fontId="6" fillId="0" borderId="7" xfId="0" applyNumberFormat="1" applyFont="1" applyFill="1" applyBorder="1" applyAlignment="1">
      <alignment horizontal="center" vertical="center"/>
    </xf>
    <xf numFmtId="2" fontId="6" fillId="7" borderId="0" xfId="0" quotePrefix="1" applyNumberFormat="1" applyFont="1" applyFill="1" applyBorder="1" applyAlignment="1">
      <alignment horizontal="center" vertical="center"/>
    </xf>
    <xf numFmtId="0" fontId="5" fillId="5" borderId="11" xfId="0" applyFont="1" applyFill="1" applyBorder="1" applyAlignment="1">
      <alignment horizontal="center" vertical="center" wrapText="1"/>
    </xf>
    <xf numFmtId="0" fontId="3" fillId="5" borderId="11" xfId="0" applyFont="1" applyFill="1" applyBorder="1" applyAlignment="1">
      <alignment horizontal="center" vertical="center" wrapText="1"/>
    </xf>
    <xf numFmtId="0" fontId="0" fillId="0" borderId="0" xfId="0" quotePrefix="1" applyFont="1" applyFill="1" applyAlignment="1">
      <alignment horizontal="center" vertical="center"/>
    </xf>
    <xf numFmtId="0" fontId="0" fillId="0" borderId="7" xfId="0" applyFill="1" applyBorder="1"/>
    <xf numFmtId="0" fontId="0" fillId="0" borderId="0" xfId="0" applyFill="1"/>
    <xf numFmtId="0" fontId="0" fillId="2" borderId="0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2" borderId="5" xfId="0" quotePrefix="1" applyFill="1" applyBorder="1" applyAlignment="1">
      <alignment horizontal="center" vertical="center"/>
    </xf>
    <xf numFmtId="0" fontId="0" fillId="2" borderId="8" xfId="0" quotePrefix="1" applyFill="1" applyBorder="1" applyAlignment="1">
      <alignment horizontal="center" vertical="center"/>
    </xf>
    <xf numFmtId="0" fontId="1" fillId="2" borderId="5" xfId="0" quotePrefix="1" applyFont="1" applyFill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0" fillId="0" borderId="16" xfId="0" applyBorder="1"/>
    <xf numFmtId="0" fontId="1" fillId="0" borderId="17" xfId="0" applyFont="1" applyBorder="1" applyAlignment="1">
      <alignment horizontal="center" vertical="center"/>
    </xf>
    <xf numFmtId="0" fontId="6" fillId="7" borderId="17" xfId="0" quotePrefix="1" applyFont="1" applyFill="1" applyBorder="1" applyAlignment="1">
      <alignment horizontal="center" vertical="center"/>
    </xf>
    <xf numFmtId="1" fontId="6" fillId="0" borderId="17" xfId="0" applyNumberFormat="1" applyFont="1" applyBorder="1" applyAlignment="1">
      <alignment horizontal="center" vertical="center"/>
    </xf>
    <xf numFmtId="1" fontId="6" fillId="2" borderId="17" xfId="0" applyNumberFormat="1" applyFont="1" applyFill="1" applyBorder="1" applyAlignment="1">
      <alignment horizontal="center" vertical="center"/>
    </xf>
    <xf numFmtId="1" fontId="6" fillId="0" borderId="17" xfId="0" applyNumberFormat="1" applyFont="1" applyFill="1" applyBorder="1" applyAlignment="1">
      <alignment horizontal="center" vertical="center"/>
    </xf>
    <xf numFmtId="2" fontId="6" fillId="0" borderId="17" xfId="0" applyNumberFormat="1" applyFont="1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9" xfId="0" applyBorder="1" applyAlignment="1">
      <alignment horizontal="right"/>
    </xf>
    <xf numFmtId="0" fontId="1" fillId="0" borderId="20" xfId="0" applyFont="1" applyBorder="1" applyAlignment="1">
      <alignment horizontal="center" vertical="center"/>
    </xf>
    <xf numFmtId="0" fontId="0" fillId="7" borderId="20" xfId="0" applyFill="1" applyBorder="1" applyAlignment="1">
      <alignment horizontal="center"/>
    </xf>
    <xf numFmtId="1" fontId="6" fillId="0" borderId="20" xfId="0" applyNumberFormat="1" applyFont="1" applyBorder="1" applyAlignment="1">
      <alignment horizontal="center" vertical="center"/>
    </xf>
    <xf numFmtId="1" fontId="6" fillId="2" borderId="20" xfId="0" applyNumberFormat="1" applyFont="1" applyFill="1" applyBorder="1" applyAlignment="1">
      <alignment horizontal="center" vertical="center"/>
    </xf>
    <xf numFmtId="1" fontId="6" fillId="0" borderId="20" xfId="0" applyNumberFormat="1" applyFont="1" applyFill="1" applyBorder="1" applyAlignment="1">
      <alignment horizontal="center" vertical="center"/>
    </xf>
    <xf numFmtId="2" fontId="6" fillId="0" borderId="20" xfId="0" applyNumberFormat="1" applyFont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7" borderId="17" xfId="0" applyFill="1" applyBorder="1" applyAlignment="1">
      <alignment horizontal="center"/>
    </xf>
    <xf numFmtId="0" fontId="0" fillId="0" borderId="19" xfId="0" applyBorder="1" applyAlignment="1">
      <alignment horizontal="right" vertical="center"/>
    </xf>
    <xf numFmtId="0" fontId="1" fillId="0" borderId="20" xfId="0" applyFont="1" applyBorder="1" applyAlignment="1">
      <alignment horizontal="center" vertical="center" wrapText="1"/>
    </xf>
    <xf numFmtId="0" fontId="6" fillId="9" borderId="20" xfId="0" quotePrefix="1" applyFont="1" applyFill="1" applyBorder="1" applyAlignment="1">
      <alignment horizontal="center" vertical="center"/>
    </xf>
    <xf numFmtId="0" fontId="0" fillId="9" borderId="20" xfId="0" applyFill="1" applyBorder="1" applyAlignment="1">
      <alignment horizontal="center" vertical="center"/>
    </xf>
    <xf numFmtId="0" fontId="0" fillId="9" borderId="21" xfId="0" applyFill="1" applyBorder="1" applyAlignment="1">
      <alignment horizontal="center" vertical="center"/>
    </xf>
    <xf numFmtId="0" fontId="0" fillId="0" borderId="16" xfId="0" applyBorder="1" applyAlignment="1">
      <alignment horizontal="right" vertical="center"/>
    </xf>
    <xf numFmtId="0" fontId="1" fillId="0" borderId="17" xfId="0" applyFont="1" applyBorder="1" applyAlignment="1">
      <alignment horizontal="center" vertical="center" wrapText="1"/>
    </xf>
    <xf numFmtId="0" fontId="6" fillId="9" borderId="17" xfId="0" quotePrefix="1" applyFont="1" applyFill="1" applyBorder="1" applyAlignment="1">
      <alignment horizontal="center" vertical="center"/>
    </xf>
    <xf numFmtId="0" fontId="0" fillId="9" borderId="17" xfId="0" applyFill="1" applyBorder="1" applyAlignment="1">
      <alignment horizontal="center" vertical="center"/>
    </xf>
    <xf numFmtId="0" fontId="0" fillId="9" borderId="18" xfId="0" applyFill="1" applyBorder="1" applyAlignment="1">
      <alignment horizontal="center" vertical="center"/>
    </xf>
    <xf numFmtId="0" fontId="6" fillId="7" borderId="20" xfId="0" quotePrefix="1" applyFont="1" applyFill="1" applyBorder="1" applyAlignment="1">
      <alignment horizontal="center" vertical="center"/>
    </xf>
    <xf numFmtId="2" fontId="6" fillId="2" borderId="20" xfId="0" applyNumberFormat="1" applyFont="1" applyFill="1" applyBorder="1" applyAlignment="1">
      <alignment horizontal="center" vertical="center"/>
    </xf>
    <xf numFmtId="2" fontId="6" fillId="0" borderId="20" xfId="0" applyNumberFormat="1" applyFont="1" applyFill="1" applyBorder="1" applyAlignment="1">
      <alignment horizontal="center" vertical="center"/>
    </xf>
    <xf numFmtId="2" fontId="6" fillId="2" borderId="17" xfId="0" applyNumberFormat="1" applyFont="1" applyFill="1" applyBorder="1" applyAlignment="1">
      <alignment horizontal="center" vertical="center"/>
    </xf>
    <xf numFmtId="2" fontId="6" fillId="0" borderId="17" xfId="0" applyNumberFormat="1" applyFont="1" applyFill="1" applyBorder="1" applyAlignment="1">
      <alignment horizontal="center" vertical="center"/>
    </xf>
    <xf numFmtId="0" fontId="0" fillId="0" borderId="22" xfId="0" applyBorder="1" applyAlignment="1">
      <alignment horizontal="right" vertical="center"/>
    </xf>
    <xf numFmtId="0" fontId="1" fillId="0" borderId="23" xfId="0" applyFont="1" applyBorder="1" applyAlignment="1">
      <alignment horizontal="center" vertical="center"/>
    </xf>
    <xf numFmtId="0" fontId="6" fillId="7" borderId="23" xfId="0" quotePrefix="1" applyFont="1" applyFill="1" applyBorder="1" applyAlignment="1">
      <alignment horizontal="center" vertical="center"/>
    </xf>
    <xf numFmtId="1" fontId="6" fillId="0" borderId="23" xfId="0" applyNumberFormat="1" applyFont="1" applyBorder="1" applyAlignment="1">
      <alignment horizontal="center" vertical="center"/>
    </xf>
    <xf numFmtId="1" fontId="6" fillId="2" borderId="23" xfId="0" applyNumberFormat="1" applyFont="1" applyFill="1" applyBorder="1" applyAlignment="1">
      <alignment horizontal="center" vertical="center"/>
    </xf>
    <xf numFmtId="1" fontId="6" fillId="0" borderId="23" xfId="0" applyNumberFormat="1" applyFont="1" applyFill="1" applyBorder="1" applyAlignment="1">
      <alignment horizontal="center" vertical="center"/>
    </xf>
    <xf numFmtId="2" fontId="6" fillId="0" borderId="23" xfId="0" applyNumberFormat="1" applyFont="1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25" xfId="0" applyBorder="1" applyAlignment="1">
      <alignment horizontal="right" vertical="center"/>
    </xf>
    <xf numFmtId="0" fontId="1" fillId="0" borderId="26" xfId="0" applyFont="1" applyBorder="1" applyAlignment="1">
      <alignment horizontal="center" vertical="center"/>
    </xf>
    <xf numFmtId="0" fontId="6" fillId="7" borderId="26" xfId="0" quotePrefix="1" applyFont="1" applyFill="1" applyBorder="1" applyAlignment="1">
      <alignment horizontal="center" vertical="center"/>
    </xf>
    <xf numFmtId="1" fontId="6" fillId="0" borderId="26" xfId="0" applyNumberFormat="1" applyFont="1" applyBorder="1" applyAlignment="1">
      <alignment horizontal="center" vertical="center"/>
    </xf>
    <xf numFmtId="1" fontId="6" fillId="2" borderId="26" xfId="0" applyNumberFormat="1" applyFont="1" applyFill="1" applyBorder="1" applyAlignment="1">
      <alignment horizontal="center" vertical="center"/>
    </xf>
    <xf numFmtId="1" fontId="6" fillId="0" borderId="26" xfId="0" applyNumberFormat="1" applyFont="1" applyFill="1" applyBorder="1" applyAlignment="1">
      <alignment horizontal="center" vertical="center"/>
    </xf>
    <xf numFmtId="2" fontId="6" fillId="0" borderId="26" xfId="0" applyNumberFormat="1" applyFont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0" xfId="0" applyFill="1" applyAlignment="1">
      <alignment horizontal="center" vertical="center" wrapText="1"/>
    </xf>
    <xf numFmtId="0" fontId="0" fillId="0" borderId="2" xfId="0" applyFill="1" applyBorder="1" applyAlignment="1">
      <alignment horizontal="center" vertical="center" wrapText="1"/>
    </xf>
    <xf numFmtId="0" fontId="0" fillId="0" borderId="3" xfId="0" applyFill="1" applyBorder="1" applyAlignment="1">
      <alignment horizontal="center" vertical="center" wrapText="1"/>
    </xf>
    <xf numFmtId="0" fontId="0" fillId="0" borderId="0" xfId="0" applyFill="1" applyBorder="1" applyAlignment="1">
      <alignment horizontal="center" vertical="center" wrapText="1"/>
    </xf>
    <xf numFmtId="0" fontId="0" fillId="0" borderId="5" xfId="0" applyFill="1" applyBorder="1" applyAlignment="1">
      <alignment horizontal="center" vertical="center" wrapText="1"/>
    </xf>
    <xf numFmtId="0" fontId="0" fillId="0" borderId="28" xfId="0" applyBorder="1"/>
    <xf numFmtId="0" fontId="0" fillId="0" borderId="9" xfId="0" applyBorder="1" applyAlignment="1">
      <alignment horizontal="center" vertical="center" wrapText="1"/>
    </xf>
    <xf numFmtId="0" fontId="0" fillId="0" borderId="29" xfId="0" applyBorder="1" applyAlignment="1">
      <alignment horizontal="center" vertical="center" wrapText="1"/>
    </xf>
    <xf numFmtId="0" fontId="0" fillId="0" borderId="2" xfId="0" applyBorder="1" applyAlignment="1">
      <alignment horizontal="left" vertical="center" wrapText="1"/>
    </xf>
    <xf numFmtId="0" fontId="0" fillId="0" borderId="0" xfId="0" applyBorder="1" applyAlignment="1">
      <alignment horizontal="left" vertical="center" wrapText="1"/>
    </xf>
    <xf numFmtId="0" fontId="5" fillId="0" borderId="0" xfId="0" applyFont="1" applyBorder="1" applyAlignment="1">
      <alignment horizontal="center" vertical="center" wrapText="1"/>
    </xf>
    <xf numFmtId="0" fontId="0" fillId="0" borderId="13" xfId="0" applyFont="1" applyBorder="1" applyAlignment="1">
      <alignment horizontal="right" vertical="center" wrapText="1"/>
    </xf>
    <xf numFmtId="0" fontId="1" fillId="0" borderId="22" xfId="0" applyFont="1" applyBorder="1" applyAlignment="1">
      <alignment horizontal="center" vertical="center" wrapText="1"/>
    </xf>
    <xf numFmtId="0" fontId="3" fillId="0" borderId="15" xfId="0" applyFont="1" applyFill="1" applyBorder="1" applyAlignment="1">
      <alignment horizontal="center" vertical="center" wrapText="1"/>
    </xf>
    <xf numFmtId="0" fontId="3" fillId="0" borderId="24" xfId="0" applyFont="1" applyFill="1" applyBorder="1" applyAlignment="1">
      <alignment horizontal="center" vertical="center" wrapText="1"/>
    </xf>
    <xf numFmtId="0" fontId="1" fillId="0" borderId="16" xfId="0" applyFont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0" fillId="2" borderId="2" xfId="0" applyFill="1" applyBorder="1" applyAlignment="1">
      <alignment horizontal="center" vertical="center" wrapText="1"/>
    </xf>
    <xf numFmtId="0" fontId="0" fillId="2" borderId="0" xfId="0" applyFill="1" applyBorder="1" applyAlignment="1">
      <alignment horizontal="center" vertical="center" wrapText="1"/>
    </xf>
    <xf numFmtId="0" fontId="0" fillId="2" borderId="0" xfId="0" quotePrefix="1" applyFont="1" applyFill="1" applyBorder="1" applyAlignment="1">
      <alignment horizontal="center"/>
    </xf>
    <xf numFmtId="0" fontId="0" fillId="2" borderId="0" xfId="0" quotePrefix="1" applyFill="1" applyBorder="1" applyAlignment="1">
      <alignment horizontal="center"/>
    </xf>
    <xf numFmtId="0" fontId="0" fillId="2" borderId="0" xfId="0" applyFont="1" applyFill="1" applyBorder="1" applyAlignment="1">
      <alignment horizontal="center"/>
    </xf>
    <xf numFmtId="0" fontId="0" fillId="2" borderId="7" xfId="0" quotePrefix="1" applyFill="1" applyBorder="1" applyAlignment="1">
      <alignment horizontal="center"/>
    </xf>
    <xf numFmtId="1" fontId="1" fillId="0" borderId="0" xfId="0" applyNumberFormat="1" applyFont="1" applyFill="1" applyAlignment="1">
      <alignment horizontal="center" vertical="center" wrapText="1"/>
    </xf>
    <xf numFmtId="1" fontId="0" fillId="0" borderId="0" xfId="0" applyNumberFormat="1" applyFont="1" applyFill="1" applyAlignment="1">
      <alignment horizontal="center" vertical="center" wrapText="1"/>
    </xf>
    <xf numFmtId="0" fontId="0" fillId="0" borderId="0" xfId="0" applyFont="1" applyAlignment="1">
      <alignment horizontal="center" vertical="center" wrapText="1"/>
    </xf>
    <xf numFmtId="1" fontId="3" fillId="0" borderId="14" xfId="0" applyNumberFormat="1" applyFont="1" applyBorder="1" applyAlignment="1">
      <alignment horizontal="center" vertical="center" wrapText="1"/>
    </xf>
    <xf numFmtId="1" fontId="3" fillId="0" borderId="14" xfId="0" applyNumberFormat="1" applyFont="1" applyFill="1" applyBorder="1" applyAlignment="1">
      <alignment horizontal="center" vertical="center" wrapText="1"/>
    </xf>
    <xf numFmtId="1" fontId="3" fillId="0" borderId="23" xfId="0" applyNumberFormat="1" applyFont="1" applyBorder="1" applyAlignment="1">
      <alignment horizontal="center" vertical="center" wrapText="1"/>
    </xf>
    <xf numFmtId="1" fontId="3" fillId="0" borderId="23" xfId="0" applyNumberFormat="1" applyFont="1" applyFill="1" applyBorder="1" applyAlignment="1">
      <alignment horizontal="center" vertical="center" wrapText="1"/>
    </xf>
    <xf numFmtId="1" fontId="3" fillId="2" borderId="14" xfId="0" applyNumberFormat="1" applyFont="1" applyFill="1" applyBorder="1" applyAlignment="1">
      <alignment horizontal="center" vertical="center" wrapText="1"/>
    </xf>
    <xf numFmtId="1" fontId="3" fillId="2" borderId="23" xfId="0" applyNumberFormat="1" applyFont="1" applyFill="1" applyBorder="1" applyAlignment="1">
      <alignment horizontal="center" vertical="center" wrapText="1"/>
    </xf>
    <xf numFmtId="0" fontId="3" fillId="7" borderId="14" xfId="0" applyFont="1" applyFill="1" applyBorder="1" applyAlignment="1">
      <alignment horizontal="center" vertical="center" wrapText="1"/>
    </xf>
    <xf numFmtId="0" fontId="3" fillId="7" borderId="23" xfId="0" applyFont="1" applyFill="1" applyBorder="1" applyAlignment="1">
      <alignment horizontal="center" vertical="center" wrapText="1"/>
    </xf>
    <xf numFmtId="1" fontId="3" fillId="0" borderId="17" xfId="0" applyNumberFormat="1" applyFont="1" applyFill="1" applyBorder="1" applyAlignment="1">
      <alignment horizontal="center" vertical="center" wrapText="1"/>
    </xf>
    <xf numFmtId="1" fontId="3" fillId="0" borderId="17" xfId="0" applyNumberFormat="1" applyFont="1" applyBorder="1" applyAlignment="1">
      <alignment horizontal="center" vertical="center" wrapText="1"/>
    </xf>
    <xf numFmtId="0" fontId="3" fillId="7" borderId="17" xfId="0" applyFont="1" applyFill="1" applyBorder="1" applyAlignment="1">
      <alignment horizontal="center" vertical="center" wrapText="1"/>
    </xf>
    <xf numFmtId="1" fontId="3" fillId="2" borderId="17" xfId="0" applyNumberFormat="1" applyFont="1" applyFill="1" applyBorder="1" applyAlignment="1">
      <alignment horizontal="center" vertical="center" wrapText="1"/>
    </xf>
    <xf numFmtId="0" fontId="0" fillId="0" borderId="0" xfId="0" quotePrefix="1" applyFont="1" applyBorder="1" applyAlignment="1">
      <alignment horizontal="center" vertical="center"/>
    </xf>
    <xf numFmtId="0" fontId="0" fillId="2" borderId="0" xfId="0" quotePrefix="1" applyFont="1" applyFill="1" applyAlignment="1">
      <alignment horizontal="center" vertical="center"/>
    </xf>
    <xf numFmtId="0" fontId="0" fillId="2" borderId="0" xfId="0" quotePrefix="1" applyFont="1" applyFill="1" applyBorder="1" applyAlignment="1">
      <alignment horizontal="center" vertical="center"/>
    </xf>
    <xf numFmtId="0" fontId="0" fillId="0" borderId="0" xfId="0" applyFont="1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1" fillId="9" borderId="1" xfId="0" applyFont="1" applyFill="1" applyBorder="1" applyAlignment="1">
      <alignment horizontal="center" vertical="center" wrapText="1"/>
    </xf>
    <xf numFmtId="0" fontId="1" fillId="9" borderId="2" xfId="0" applyFont="1" applyFill="1" applyBorder="1" applyAlignment="1">
      <alignment horizontal="center" vertical="center" wrapText="1"/>
    </xf>
    <xf numFmtId="0" fontId="1" fillId="9" borderId="3" xfId="0" applyFont="1" applyFill="1" applyBorder="1" applyAlignment="1">
      <alignment horizontal="center" vertical="center" wrapText="1"/>
    </xf>
    <xf numFmtId="0" fontId="7" fillId="10" borderId="32" xfId="0" applyFont="1" applyFill="1" applyBorder="1" applyAlignment="1">
      <alignment horizontal="center" vertical="center" wrapText="1"/>
    </xf>
    <xf numFmtId="0" fontId="7" fillId="10" borderId="33" xfId="0" applyFont="1" applyFill="1" applyBorder="1" applyAlignment="1">
      <alignment horizontal="center" vertical="center" wrapText="1"/>
    </xf>
    <xf numFmtId="0" fontId="7" fillId="10" borderId="32" xfId="0" applyFont="1" applyFill="1" applyBorder="1"/>
    <xf numFmtId="0" fontId="0" fillId="0" borderId="32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1" fillId="0" borderId="4" xfId="0" applyFont="1" applyBorder="1"/>
    <xf numFmtId="0" fontId="7" fillId="10" borderId="34" xfId="0" applyFont="1" applyFill="1" applyBorder="1" applyAlignment="1">
      <alignment horizontal="center" vertical="center" wrapText="1"/>
    </xf>
    <xf numFmtId="0" fontId="1" fillId="10" borderId="32" xfId="0" applyFont="1" applyFill="1" applyBorder="1" applyAlignment="1">
      <alignment horizontal="center" vertical="center"/>
    </xf>
    <xf numFmtId="0" fontId="7" fillId="10" borderId="34" xfId="0" applyFont="1" applyFill="1" applyBorder="1" applyAlignment="1">
      <alignment horizontal="center" vertical="center"/>
    </xf>
    <xf numFmtId="10" fontId="0" fillId="0" borderId="32" xfId="0" applyNumberFormat="1" applyBorder="1" applyAlignment="1">
      <alignment horizontal="center" vertical="center"/>
    </xf>
    <xf numFmtId="0" fontId="7" fillId="10" borderId="37" xfId="0" applyFont="1" applyFill="1" applyBorder="1" applyAlignment="1">
      <alignment horizontal="center" vertical="center"/>
    </xf>
    <xf numFmtId="10" fontId="0" fillId="0" borderId="38" xfId="0" applyNumberFormat="1" applyBorder="1" applyAlignment="1">
      <alignment horizontal="center" vertical="center"/>
    </xf>
    <xf numFmtId="0" fontId="1" fillId="10" borderId="0" xfId="0" applyFont="1" applyFill="1" applyAlignment="1">
      <alignment horizontal="center" vertical="center" wrapText="1"/>
    </xf>
    <xf numFmtId="164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/>
    </xf>
    <xf numFmtId="164" fontId="0" fillId="0" borderId="0" xfId="0" applyNumberFormat="1"/>
    <xf numFmtId="0" fontId="9" fillId="0" borderId="0" xfId="0" quotePrefix="1" applyFont="1" applyFill="1" applyBorder="1" applyAlignment="1">
      <alignment horizontal="center"/>
    </xf>
    <xf numFmtId="0" fontId="9" fillId="0" borderId="0" xfId="0" applyFont="1" applyFill="1" applyBorder="1"/>
    <xf numFmtId="0" fontId="9" fillId="0" borderId="0" xfId="0" quotePrefix="1" applyFont="1" applyFill="1" applyBorder="1"/>
    <xf numFmtId="0" fontId="8" fillId="0" borderId="0" xfId="0" applyFont="1" applyFill="1" applyBorder="1"/>
    <xf numFmtId="0" fontId="9" fillId="0" borderId="0" xfId="0" applyFont="1" applyFill="1" applyBorder="1" applyAlignment="1">
      <alignment horizontal="center"/>
    </xf>
    <xf numFmtId="0" fontId="9" fillId="0" borderId="0" xfId="0" applyFont="1" applyFill="1" applyBorder="1" applyAlignment="1">
      <alignment horizontal="center" vertical="center" wrapText="1"/>
    </xf>
    <xf numFmtId="2" fontId="6" fillId="7" borderId="20" xfId="0" quotePrefix="1" applyNumberFormat="1" applyFont="1" applyFill="1" applyBorder="1" applyAlignment="1">
      <alignment horizontal="center" vertical="center"/>
    </xf>
    <xf numFmtId="2" fontId="6" fillId="7" borderId="7" xfId="0" quotePrefix="1" applyNumberFormat="1" applyFont="1" applyFill="1" applyBorder="1" applyAlignment="1">
      <alignment horizontal="center" vertical="center"/>
    </xf>
    <xf numFmtId="0" fontId="1" fillId="10" borderId="30" xfId="0" applyFont="1" applyFill="1" applyBorder="1" applyAlignment="1">
      <alignment horizontal="center" vertical="center" wrapText="1"/>
    </xf>
    <xf numFmtId="0" fontId="1" fillId="10" borderId="31" xfId="0" applyFont="1" applyFill="1" applyBorder="1" applyAlignment="1">
      <alignment horizontal="center" vertical="center" wrapText="1"/>
    </xf>
    <xf numFmtId="0" fontId="7" fillId="10" borderId="34" xfId="0" applyFont="1" applyFill="1" applyBorder="1" applyAlignment="1">
      <alignment horizontal="center" vertical="center" wrapText="1"/>
    </xf>
    <xf numFmtId="0" fontId="1" fillId="0" borderId="4" xfId="0" applyFont="1" applyBorder="1" applyAlignment="1">
      <alignment horizontal="left" wrapText="1"/>
    </xf>
    <xf numFmtId="0" fontId="1" fillId="0" borderId="0" xfId="0" applyFont="1" applyAlignment="1">
      <alignment horizontal="left" wrapText="1"/>
    </xf>
    <xf numFmtId="0" fontId="1" fillId="0" borderId="5" xfId="0" applyFont="1" applyBorder="1" applyAlignment="1">
      <alignment horizontal="left" wrapText="1"/>
    </xf>
    <xf numFmtId="0" fontId="1" fillId="10" borderId="32" xfId="0" applyFont="1" applyFill="1" applyBorder="1" applyAlignment="1">
      <alignment horizontal="center" vertical="center" wrapText="1"/>
    </xf>
    <xf numFmtId="0" fontId="1" fillId="0" borderId="4" xfId="0" applyFont="1" applyBorder="1" applyAlignment="1">
      <alignment horizontal="left" vertical="center" wrapText="1"/>
    </xf>
    <xf numFmtId="0" fontId="1" fillId="0" borderId="0" xfId="0" applyFont="1" applyAlignment="1">
      <alignment horizontal="left" vertical="center" wrapText="1"/>
    </xf>
    <xf numFmtId="0" fontId="1" fillId="0" borderId="5" xfId="0" applyFont="1" applyBorder="1" applyAlignment="1">
      <alignment horizontal="left" vertical="center" wrapText="1"/>
    </xf>
    <xf numFmtId="0" fontId="1" fillId="10" borderId="35" xfId="0" applyFont="1" applyFill="1" applyBorder="1" applyAlignment="1">
      <alignment horizontal="center" vertical="center" wrapText="1"/>
    </xf>
    <xf numFmtId="0" fontId="1" fillId="10" borderId="36" xfId="0" applyFont="1" applyFill="1" applyBorder="1" applyAlignment="1">
      <alignment horizontal="center" vertical="center" wrapText="1"/>
    </xf>
  </cellXfs>
  <cellStyles count="1">
    <cellStyle name="Normal" xfId="0" builtinId="0"/>
  </cellStyles>
  <dxfs count="3"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emf"/><Relationship Id="rId13" Type="http://schemas.openxmlformats.org/officeDocument/2006/relationships/image" Target="../media/image15.emf"/><Relationship Id="rId18" Type="http://schemas.openxmlformats.org/officeDocument/2006/relationships/image" Target="../media/image20.emf"/><Relationship Id="rId26" Type="http://schemas.openxmlformats.org/officeDocument/2006/relationships/image" Target="../media/image28.emf"/><Relationship Id="rId3" Type="http://schemas.openxmlformats.org/officeDocument/2006/relationships/image" Target="../media/image5.emf"/><Relationship Id="rId21" Type="http://schemas.openxmlformats.org/officeDocument/2006/relationships/image" Target="../media/image23.emf"/><Relationship Id="rId34" Type="http://schemas.openxmlformats.org/officeDocument/2006/relationships/image" Target="../media/image36.emf"/><Relationship Id="rId7" Type="http://schemas.openxmlformats.org/officeDocument/2006/relationships/image" Target="../media/image9.emf"/><Relationship Id="rId12" Type="http://schemas.openxmlformats.org/officeDocument/2006/relationships/image" Target="../media/image14.emf"/><Relationship Id="rId17" Type="http://schemas.openxmlformats.org/officeDocument/2006/relationships/image" Target="../media/image19.emf"/><Relationship Id="rId25" Type="http://schemas.openxmlformats.org/officeDocument/2006/relationships/image" Target="../media/image27.emf"/><Relationship Id="rId33" Type="http://schemas.openxmlformats.org/officeDocument/2006/relationships/image" Target="../media/image35.emf"/><Relationship Id="rId2" Type="http://schemas.openxmlformats.org/officeDocument/2006/relationships/image" Target="../media/image4.emf"/><Relationship Id="rId16" Type="http://schemas.openxmlformats.org/officeDocument/2006/relationships/image" Target="../media/image18.emf"/><Relationship Id="rId20" Type="http://schemas.openxmlformats.org/officeDocument/2006/relationships/image" Target="../media/image22.emf"/><Relationship Id="rId29" Type="http://schemas.openxmlformats.org/officeDocument/2006/relationships/image" Target="../media/image31.emf"/><Relationship Id="rId1" Type="http://schemas.openxmlformats.org/officeDocument/2006/relationships/image" Target="../media/image3.emf"/><Relationship Id="rId6" Type="http://schemas.openxmlformats.org/officeDocument/2006/relationships/image" Target="../media/image8.emf"/><Relationship Id="rId11" Type="http://schemas.openxmlformats.org/officeDocument/2006/relationships/image" Target="../media/image13.emf"/><Relationship Id="rId24" Type="http://schemas.openxmlformats.org/officeDocument/2006/relationships/image" Target="../media/image26.emf"/><Relationship Id="rId32" Type="http://schemas.openxmlformats.org/officeDocument/2006/relationships/image" Target="../media/image34.emf"/><Relationship Id="rId5" Type="http://schemas.openxmlformats.org/officeDocument/2006/relationships/image" Target="../media/image7.emf"/><Relationship Id="rId15" Type="http://schemas.openxmlformats.org/officeDocument/2006/relationships/image" Target="../media/image17.emf"/><Relationship Id="rId23" Type="http://schemas.openxmlformats.org/officeDocument/2006/relationships/image" Target="../media/image25.emf"/><Relationship Id="rId28" Type="http://schemas.openxmlformats.org/officeDocument/2006/relationships/image" Target="../media/image30.emf"/><Relationship Id="rId36" Type="http://schemas.openxmlformats.org/officeDocument/2006/relationships/image" Target="../media/image38.emf"/><Relationship Id="rId10" Type="http://schemas.openxmlformats.org/officeDocument/2006/relationships/image" Target="../media/image12.emf"/><Relationship Id="rId19" Type="http://schemas.openxmlformats.org/officeDocument/2006/relationships/image" Target="../media/image21.emf"/><Relationship Id="rId31" Type="http://schemas.openxmlformats.org/officeDocument/2006/relationships/image" Target="../media/image33.emf"/><Relationship Id="rId4" Type="http://schemas.openxmlformats.org/officeDocument/2006/relationships/image" Target="../media/image6.emf"/><Relationship Id="rId9" Type="http://schemas.openxmlformats.org/officeDocument/2006/relationships/image" Target="../media/image11.emf"/><Relationship Id="rId14" Type="http://schemas.openxmlformats.org/officeDocument/2006/relationships/image" Target="../media/image16.emf"/><Relationship Id="rId22" Type="http://schemas.openxmlformats.org/officeDocument/2006/relationships/image" Target="../media/image24.emf"/><Relationship Id="rId27" Type="http://schemas.openxmlformats.org/officeDocument/2006/relationships/image" Target="../media/image29.emf"/><Relationship Id="rId30" Type="http://schemas.openxmlformats.org/officeDocument/2006/relationships/image" Target="../media/image32.emf"/><Relationship Id="rId35" Type="http://schemas.openxmlformats.org/officeDocument/2006/relationships/image" Target="../media/image37.emf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6.emf"/><Relationship Id="rId13" Type="http://schemas.openxmlformats.org/officeDocument/2006/relationships/image" Target="../media/image51.emf"/><Relationship Id="rId18" Type="http://schemas.openxmlformats.org/officeDocument/2006/relationships/image" Target="../media/image56.emf"/><Relationship Id="rId26" Type="http://schemas.openxmlformats.org/officeDocument/2006/relationships/image" Target="../media/image64.emf"/><Relationship Id="rId3" Type="http://schemas.openxmlformats.org/officeDocument/2006/relationships/image" Target="../media/image41.emf"/><Relationship Id="rId21" Type="http://schemas.openxmlformats.org/officeDocument/2006/relationships/image" Target="../media/image59.emf"/><Relationship Id="rId34" Type="http://schemas.openxmlformats.org/officeDocument/2006/relationships/image" Target="../media/image72.emf"/><Relationship Id="rId7" Type="http://schemas.openxmlformats.org/officeDocument/2006/relationships/image" Target="../media/image45.emf"/><Relationship Id="rId12" Type="http://schemas.openxmlformats.org/officeDocument/2006/relationships/image" Target="../media/image50.emf"/><Relationship Id="rId17" Type="http://schemas.openxmlformats.org/officeDocument/2006/relationships/image" Target="../media/image55.emf"/><Relationship Id="rId25" Type="http://schemas.openxmlformats.org/officeDocument/2006/relationships/image" Target="../media/image63.emf"/><Relationship Id="rId33" Type="http://schemas.openxmlformats.org/officeDocument/2006/relationships/image" Target="../media/image71.emf"/><Relationship Id="rId2" Type="http://schemas.openxmlformats.org/officeDocument/2006/relationships/image" Target="../media/image40.emf"/><Relationship Id="rId16" Type="http://schemas.openxmlformats.org/officeDocument/2006/relationships/image" Target="../media/image54.emf"/><Relationship Id="rId20" Type="http://schemas.openxmlformats.org/officeDocument/2006/relationships/image" Target="../media/image58.emf"/><Relationship Id="rId29" Type="http://schemas.openxmlformats.org/officeDocument/2006/relationships/image" Target="../media/image67.emf"/><Relationship Id="rId1" Type="http://schemas.openxmlformats.org/officeDocument/2006/relationships/image" Target="../media/image39.emf"/><Relationship Id="rId6" Type="http://schemas.openxmlformats.org/officeDocument/2006/relationships/image" Target="../media/image44.emf"/><Relationship Id="rId11" Type="http://schemas.openxmlformats.org/officeDocument/2006/relationships/image" Target="../media/image49.emf"/><Relationship Id="rId24" Type="http://schemas.openxmlformats.org/officeDocument/2006/relationships/image" Target="../media/image62.emf"/><Relationship Id="rId32" Type="http://schemas.openxmlformats.org/officeDocument/2006/relationships/image" Target="../media/image70.emf"/><Relationship Id="rId5" Type="http://schemas.openxmlformats.org/officeDocument/2006/relationships/image" Target="../media/image43.emf"/><Relationship Id="rId15" Type="http://schemas.openxmlformats.org/officeDocument/2006/relationships/image" Target="../media/image53.emf"/><Relationship Id="rId23" Type="http://schemas.openxmlformats.org/officeDocument/2006/relationships/image" Target="../media/image61.emf"/><Relationship Id="rId28" Type="http://schemas.openxmlformats.org/officeDocument/2006/relationships/image" Target="../media/image66.emf"/><Relationship Id="rId36" Type="http://schemas.openxmlformats.org/officeDocument/2006/relationships/image" Target="../media/image74.emf"/><Relationship Id="rId10" Type="http://schemas.openxmlformats.org/officeDocument/2006/relationships/image" Target="../media/image48.emf"/><Relationship Id="rId19" Type="http://schemas.openxmlformats.org/officeDocument/2006/relationships/image" Target="../media/image57.emf"/><Relationship Id="rId31" Type="http://schemas.openxmlformats.org/officeDocument/2006/relationships/image" Target="../media/image69.emf"/><Relationship Id="rId4" Type="http://schemas.openxmlformats.org/officeDocument/2006/relationships/image" Target="../media/image42.emf"/><Relationship Id="rId9" Type="http://schemas.openxmlformats.org/officeDocument/2006/relationships/image" Target="../media/image47.emf"/><Relationship Id="rId14" Type="http://schemas.openxmlformats.org/officeDocument/2006/relationships/image" Target="../media/image52.emf"/><Relationship Id="rId22" Type="http://schemas.openxmlformats.org/officeDocument/2006/relationships/image" Target="../media/image60.emf"/><Relationship Id="rId27" Type="http://schemas.openxmlformats.org/officeDocument/2006/relationships/image" Target="../media/image65.emf"/><Relationship Id="rId30" Type="http://schemas.openxmlformats.org/officeDocument/2006/relationships/image" Target="../media/image68.emf"/><Relationship Id="rId35" Type="http://schemas.openxmlformats.org/officeDocument/2006/relationships/image" Target="../media/image73.emf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82.emf"/><Relationship Id="rId13" Type="http://schemas.openxmlformats.org/officeDocument/2006/relationships/image" Target="../media/image87.emf"/><Relationship Id="rId18" Type="http://schemas.openxmlformats.org/officeDocument/2006/relationships/image" Target="../media/image92.emf"/><Relationship Id="rId26" Type="http://schemas.openxmlformats.org/officeDocument/2006/relationships/image" Target="../media/image100.emf"/><Relationship Id="rId3" Type="http://schemas.openxmlformats.org/officeDocument/2006/relationships/image" Target="../media/image77.emf"/><Relationship Id="rId21" Type="http://schemas.openxmlformats.org/officeDocument/2006/relationships/image" Target="../media/image95.emf"/><Relationship Id="rId34" Type="http://schemas.openxmlformats.org/officeDocument/2006/relationships/image" Target="../media/image108.emf"/><Relationship Id="rId7" Type="http://schemas.openxmlformats.org/officeDocument/2006/relationships/image" Target="../media/image81.emf"/><Relationship Id="rId12" Type="http://schemas.openxmlformats.org/officeDocument/2006/relationships/image" Target="../media/image86.emf"/><Relationship Id="rId17" Type="http://schemas.openxmlformats.org/officeDocument/2006/relationships/image" Target="../media/image91.emf"/><Relationship Id="rId25" Type="http://schemas.openxmlformats.org/officeDocument/2006/relationships/image" Target="../media/image99.emf"/><Relationship Id="rId33" Type="http://schemas.openxmlformats.org/officeDocument/2006/relationships/image" Target="../media/image107.emf"/><Relationship Id="rId2" Type="http://schemas.openxmlformats.org/officeDocument/2006/relationships/image" Target="../media/image76.emf"/><Relationship Id="rId16" Type="http://schemas.openxmlformats.org/officeDocument/2006/relationships/image" Target="../media/image90.emf"/><Relationship Id="rId20" Type="http://schemas.openxmlformats.org/officeDocument/2006/relationships/image" Target="../media/image94.emf"/><Relationship Id="rId29" Type="http://schemas.openxmlformats.org/officeDocument/2006/relationships/image" Target="../media/image103.emf"/><Relationship Id="rId1" Type="http://schemas.openxmlformats.org/officeDocument/2006/relationships/image" Target="../media/image75.emf"/><Relationship Id="rId6" Type="http://schemas.openxmlformats.org/officeDocument/2006/relationships/image" Target="../media/image80.emf"/><Relationship Id="rId11" Type="http://schemas.openxmlformats.org/officeDocument/2006/relationships/image" Target="../media/image85.emf"/><Relationship Id="rId24" Type="http://schemas.openxmlformats.org/officeDocument/2006/relationships/image" Target="../media/image98.emf"/><Relationship Id="rId32" Type="http://schemas.openxmlformats.org/officeDocument/2006/relationships/image" Target="../media/image106.emf"/><Relationship Id="rId5" Type="http://schemas.openxmlformats.org/officeDocument/2006/relationships/image" Target="../media/image79.emf"/><Relationship Id="rId15" Type="http://schemas.openxmlformats.org/officeDocument/2006/relationships/image" Target="../media/image89.emf"/><Relationship Id="rId23" Type="http://schemas.openxmlformats.org/officeDocument/2006/relationships/image" Target="../media/image97.emf"/><Relationship Id="rId28" Type="http://schemas.openxmlformats.org/officeDocument/2006/relationships/image" Target="../media/image102.emf"/><Relationship Id="rId36" Type="http://schemas.openxmlformats.org/officeDocument/2006/relationships/image" Target="../media/image110.emf"/><Relationship Id="rId10" Type="http://schemas.openxmlformats.org/officeDocument/2006/relationships/image" Target="../media/image84.emf"/><Relationship Id="rId19" Type="http://schemas.openxmlformats.org/officeDocument/2006/relationships/image" Target="../media/image93.emf"/><Relationship Id="rId31" Type="http://schemas.openxmlformats.org/officeDocument/2006/relationships/image" Target="../media/image105.emf"/><Relationship Id="rId4" Type="http://schemas.openxmlformats.org/officeDocument/2006/relationships/image" Target="../media/image78.emf"/><Relationship Id="rId9" Type="http://schemas.openxmlformats.org/officeDocument/2006/relationships/image" Target="../media/image83.emf"/><Relationship Id="rId14" Type="http://schemas.openxmlformats.org/officeDocument/2006/relationships/image" Target="../media/image88.emf"/><Relationship Id="rId22" Type="http://schemas.openxmlformats.org/officeDocument/2006/relationships/image" Target="../media/image96.emf"/><Relationship Id="rId27" Type="http://schemas.openxmlformats.org/officeDocument/2006/relationships/image" Target="../media/image101.emf"/><Relationship Id="rId30" Type="http://schemas.openxmlformats.org/officeDocument/2006/relationships/image" Target="../media/image104.emf"/><Relationship Id="rId35" Type="http://schemas.openxmlformats.org/officeDocument/2006/relationships/image" Target="../media/image109.emf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3.PNG"/><Relationship Id="rId2" Type="http://schemas.openxmlformats.org/officeDocument/2006/relationships/image" Target="../media/image112.PNG"/><Relationship Id="rId1" Type="http://schemas.openxmlformats.org/officeDocument/2006/relationships/image" Target="../media/image111.PNG"/><Relationship Id="rId5" Type="http://schemas.openxmlformats.org/officeDocument/2006/relationships/image" Target="../media/image115.PNG"/><Relationship Id="rId4" Type="http://schemas.openxmlformats.org/officeDocument/2006/relationships/image" Target="../media/image1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149677</xdr:colOff>
      <xdr:row>23</xdr:row>
      <xdr:rowOff>163285</xdr:rowOff>
    </xdr:from>
    <xdr:to>
      <xdr:col>31</xdr:col>
      <xdr:colOff>171249</xdr:colOff>
      <xdr:row>43</xdr:row>
      <xdr:rowOff>108857</xdr:rowOff>
    </xdr:to>
    <xdr:grpSp>
      <xdr:nvGrpSpPr>
        <xdr:cNvPr id="13" name="Group 12">
          <a:extLst>
            <a:ext uri="{FF2B5EF4-FFF2-40B4-BE49-F238E27FC236}">
              <a16:creationId xmlns:a16="http://schemas.microsoft.com/office/drawing/2014/main" id="{612B9554-621C-454F-AF4C-731897944F68}"/>
            </a:ext>
          </a:extLst>
        </xdr:cNvPr>
        <xdr:cNvGrpSpPr/>
      </xdr:nvGrpSpPr>
      <xdr:grpSpPr>
        <a:xfrm>
          <a:off x="25041677" y="4773385"/>
          <a:ext cx="6727172" cy="3996872"/>
          <a:chOff x="11666763" y="4561114"/>
          <a:chExt cx="6727172" cy="3472543"/>
        </a:xfrm>
      </xdr:grpSpPr>
      <xdr:grpSp>
        <xdr:nvGrpSpPr>
          <xdr:cNvPr id="10" name="Group 9">
            <a:extLst>
              <a:ext uri="{FF2B5EF4-FFF2-40B4-BE49-F238E27FC236}">
                <a16:creationId xmlns:a16="http://schemas.microsoft.com/office/drawing/2014/main" id="{14B165CD-424C-4C8A-9C02-440547EB3D30}"/>
              </a:ext>
            </a:extLst>
          </xdr:cNvPr>
          <xdr:cNvGrpSpPr/>
        </xdr:nvGrpSpPr>
        <xdr:grpSpPr>
          <a:xfrm>
            <a:off x="11666763" y="4561114"/>
            <a:ext cx="6727172" cy="3472543"/>
            <a:chOff x="12504964" y="4376057"/>
            <a:chExt cx="6727172" cy="3472543"/>
          </a:xfrm>
        </xdr:grpSpPr>
        <xdr:grpSp>
          <xdr:nvGrpSpPr>
            <xdr:cNvPr id="6" name="Group 5">
              <a:extLst>
                <a:ext uri="{FF2B5EF4-FFF2-40B4-BE49-F238E27FC236}">
                  <a16:creationId xmlns:a16="http://schemas.microsoft.com/office/drawing/2014/main" id="{DB846185-34AD-4287-9032-A3E13CB02E08}"/>
                </a:ext>
              </a:extLst>
            </xdr:cNvPr>
            <xdr:cNvGrpSpPr/>
          </xdr:nvGrpSpPr>
          <xdr:grpSpPr>
            <a:xfrm>
              <a:off x="12504964" y="4376057"/>
              <a:ext cx="6727172" cy="3135085"/>
              <a:chOff x="12211050" y="4386943"/>
              <a:chExt cx="6727172" cy="3135085"/>
            </a:xfrm>
          </xdr:grpSpPr>
          <xdr:pic>
            <xdr:nvPicPr>
              <xdr:cNvPr id="2" name="Picture 1">
                <a:extLst>
                  <a:ext uri="{FF2B5EF4-FFF2-40B4-BE49-F238E27FC236}">
                    <a16:creationId xmlns:a16="http://schemas.microsoft.com/office/drawing/2014/main" id="{08B50FF7-E18F-4388-918D-34C37A03DAC8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1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12211050" y="4637314"/>
                <a:ext cx="6727172" cy="2884714"/>
              </a:xfrm>
              <a:prstGeom prst="rect">
                <a:avLst/>
              </a:prstGeom>
              <a:noFill/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pic>
          <xdr:cxnSp macro="">
            <xdr:nvCxnSpPr>
              <xdr:cNvPr id="4" name="Straight Arrow Connector 3">
                <a:extLst>
                  <a:ext uri="{FF2B5EF4-FFF2-40B4-BE49-F238E27FC236}">
                    <a16:creationId xmlns:a16="http://schemas.microsoft.com/office/drawing/2014/main" id="{09A54EE0-184E-451D-A543-0621CCAD8252}"/>
                  </a:ext>
                </a:extLst>
              </xdr:cNvPr>
              <xdr:cNvCxnSpPr/>
            </xdr:nvCxnSpPr>
            <xdr:spPr>
              <a:xfrm>
                <a:off x="14194971" y="4386943"/>
                <a:ext cx="1371600" cy="468086"/>
              </a:xfrm>
              <a:prstGeom prst="straightConnector1">
                <a:avLst/>
              </a:prstGeom>
              <a:ln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8" name="Straight Arrow Connector 7">
              <a:extLst>
                <a:ext uri="{FF2B5EF4-FFF2-40B4-BE49-F238E27FC236}">
                  <a16:creationId xmlns:a16="http://schemas.microsoft.com/office/drawing/2014/main" id="{F0EBDB84-1C51-4763-97B5-915C93722364}"/>
                </a:ext>
              </a:extLst>
            </xdr:cNvPr>
            <xdr:cNvCxnSpPr/>
          </xdr:nvCxnSpPr>
          <xdr:spPr>
            <a:xfrm flipV="1">
              <a:off x="13367657" y="5225143"/>
              <a:ext cx="5072743" cy="2623457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1" name="TextBox 10">
            <a:extLst>
              <a:ext uri="{FF2B5EF4-FFF2-40B4-BE49-F238E27FC236}">
                <a16:creationId xmlns:a16="http://schemas.microsoft.com/office/drawing/2014/main" id="{A66F4BEB-FDF8-4526-B7C3-18DC6F08C4DC}"/>
              </a:ext>
            </a:extLst>
          </xdr:cNvPr>
          <xdr:cNvSpPr txBox="1"/>
        </xdr:nvSpPr>
        <xdr:spPr>
          <a:xfrm>
            <a:off x="12616543" y="5029200"/>
            <a:ext cx="1240971" cy="283029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Number of COL</a:t>
            </a:r>
          </a:p>
        </xdr:txBody>
      </xdr:sp>
    </xdr:grpSp>
    <xdr:clientData/>
  </xdr:twoCellAnchor>
  <xdr:twoCellAnchor>
    <xdr:from>
      <xdr:col>20</xdr:col>
      <xdr:colOff>478972</xdr:colOff>
      <xdr:row>47</xdr:row>
      <xdr:rowOff>76198</xdr:rowOff>
    </xdr:from>
    <xdr:to>
      <xdr:col>25</xdr:col>
      <xdr:colOff>130629</xdr:colOff>
      <xdr:row>59</xdr:row>
      <xdr:rowOff>91620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CD123F12-CC20-4D96-B1E1-59ED230DEFCB}"/>
            </a:ext>
          </a:extLst>
        </xdr:cNvPr>
        <xdr:cNvGrpSpPr/>
      </xdr:nvGrpSpPr>
      <xdr:grpSpPr>
        <a:xfrm>
          <a:off x="25370972" y="9448798"/>
          <a:ext cx="2699657" cy="2580822"/>
          <a:chOff x="11985172" y="8719456"/>
          <a:chExt cx="2699657" cy="2061936"/>
        </a:xfrm>
      </xdr:grpSpPr>
      <xdr:pic>
        <xdr:nvPicPr>
          <xdr:cNvPr id="9" name="Picture 8">
            <a:extLst>
              <a:ext uri="{FF2B5EF4-FFF2-40B4-BE49-F238E27FC236}">
                <a16:creationId xmlns:a16="http://schemas.microsoft.com/office/drawing/2014/main" id="{FF9ACE9E-B5EE-45C7-96FE-20890452B9BC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985172" y="8719456"/>
            <a:ext cx="2699657" cy="2061936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2" name="TextBox 11">
            <a:extLst>
              <a:ext uri="{FF2B5EF4-FFF2-40B4-BE49-F238E27FC236}">
                <a16:creationId xmlns:a16="http://schemas.microsoft.com/office/drawing/2014/main" id="{08992E36-8BA5-4A7B-B30F-AE55AEC46BB6}"/>
              </a:ext>
            </a:extLst>
          </xdr:cNvPr>
          <xdr:cNvSpPr txBox="1"/>
        </xdr:nvSpPr>
        <xdr:spPr>
          <a:xfrm>
            <a:off x="12551228" y="8882741"/>
            <a:ext cx="870857" cy="45720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Number of COL</a:t>
            </a: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10</xdr:col>
      <xdr:colOff>91440</xdr:colOff>
      <xdr:row>25</xdr:row>
      <xdr:rowOff>15240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2FF88DE0-DC2B-4AD3-B5C9-2F19C78470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5760"/>
          <a:ext cx="557784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20</xdr:col>
      <xdr:colOff>45720</xdr:colOff>
      <xdr:row>25</xdr:row>
      <xdr:rowOff>15240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4465AA-86FB-49D6-B4A5-897EB884C0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365760"/>
          <a:ext cx="553212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419100</xdr:colOff>
      <xdr:row>2</xdr:row>
      <xdr:rowOff>12700</xdr:rowOff>
    </xdr:from>
    <xdr:to>
      <xdr:col>29</xdr:col>
      <xdr:colOff>464820</xdr:colOff>
      <xdr:row>25</xdr:row>
      <xdr:rowOff>27940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34D33466-E824-47B2-B9F3-133B5FB640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11100" y="368300"/>
          <a:ext cx="553212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342900</xdr:colOff>
      <xdr:row>1</xdr:row>
      <xdr:rowOff>152400</xdr:rowOff>
    </xdr:from>
    <xdr:to>
      <xdr:col>39</xdr:col>
      <xdr:colOff>281940</xdr:colOff>
      <xdr:row>24</xdr:row>
      <xdr:rowOff>167640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B8BEC3E5-00B5-4086-9167-4655BC766E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30900" y="330200"/>
          <a:ext cx="542544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444500</xdr:colOff>
      <xdr:row>2</xdr:row>
      <xdr:rowOff>0</xdr:rowOff>
    </xdr:from>
    <xdr:to>
      <xdr:col>49</xdr:col>
      <xdr:colOff>535940</xdr:colOff>
      <xdr:row>25</xdr:row>
      <xdr:rowOff>15240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873F247E-0C7C-4EBC-9B7A-3A3EB34715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828500" y="355600"/>
          <a:ext cx="557784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406400</xdr:colOff>
      <xdr:row>2</xdr:row>
      <xdr:rowOff>0</xdr:rowOff>
    </xdr:from>
    <xdr:to>
      <xdr:col>59</xdr:col>
      <xdr:colOff>375920</xdr:colOff>
      <xdr:row>25</xdr:row>
      <xdr:rowOff>15240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02F4DA1-C707-48D5-8B5F-AED26DAD45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886400" y="355600"/>
          <a:ext cx="545592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60</xdr:col>
      <xdr:colOff>0</xdr:colOff>
      <xdr:row>2</xdr:row>
      <xdr:rowOff>0</xdr:rowOff>
    </xdr:from>
    <xdr:to>
      <xdr:col>68</xdr:col>
      <xdr:colOff>548640</xdr:colOff>
      <xdr:row>25</xdr:row>
      <xdr:rowOff>15240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E5C25CF6-42BC-4398-80B3-B16F7E78AB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0" y="365760"/>
          <a:ext cx="542544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69</xdr:col>
      <xdr:colOff>431800</xdr:colOff>
      <xdr:row>2</xdr:row>
      <xdr:rowOff>12700</xdr:rowOff>
    </xdr:from>
    <xdr:to>
      <xdr:col>78</xdr:col>
      <xdr:colOff>447040</xdr:colOff>
      <xdr:row>25</xdr:row>
      <xdr:rowOff>27940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36B006BD-D2B6-4C66-BFC0-F89B32F4D0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494200" y="368300"/>
          <a:ext cx="550164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79</xdr:col>
      <xdr:colOff>0</xdr:colOff>
      <xdr:row>2</xdr:row>
      <xdr:rowOff>0</xdr:rowOff>
    </xdr:from>
    <xdr:to>
      <xdr:col>87</xdr:col>
      <xdr:colOff>601980</xdr:colOff>
      <xdr:row>25</xdr:row>
      <xdr:rowOff>15240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10A8FEBA-E513-435C-9E23-EF1088F661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58400" y="365760"/>
          <a:ext cx="547878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88</xdr:col>
      <xdr:colOff>444500</xdr:colOff>
      <xdr:row>2</xdr:row>
      <xdr:rowOff>0</xdr:rowOff>
    </xdr:from>
    <xdr:to>
      <xdr:col>97</xdr:col>
      <xdr:colOff>436880</xdr:colOff>
      <xdr:row>25</xdr:row>
      <xdr:rowOff>15240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CB7DE205-88B5-453B-A055-0DEE0DEA21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89300" y="355600"/>
          <a:ext cx="547878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99</xdr:col>
      <xdr:colOff>0</xdr:colOff>
      <xdr:row>2</xdr:row>
      <xdr:rowOff>0</xdr:rowOff>
    </xdr:from>
    <xdr:to>
      <xdr:col>108</xdr:col>
      <xdr:colOff>205740</xdr:colOff>
      <xdr:row>25</xdr:row>
      <xdr:rowOff>15240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2A90ED38-354A-45F9-BEA1-C5E559371D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350400" y="365760"/>
          <a:ext cx="569214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109</xdr:col>
      <xdr:colOff>0</xdr:colOff>
      <xdr:row>2</xdr:row>
      <xdr:rowOff>0</xdr:rowOff>
    </xdr:from>
    <xdr:to>
      <xdr:col>118</xdr:col>
      <xdr:colOff>205740</xdr:colOff>
      <xdr:row>25</xdr:row>
      <xdr:rowOff>15240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A8BA8E4B-7976-4410-9EF5-D8B5F31D4E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446400" y="365760"/>
          <a:ext cx="569214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10</xdr:col>
      <xdr:colOff>266700</xdr:colOff>
      <xdr:row>51</xdr:row>
      <xdr:rowOff>15240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F92E3AB1-29AB-439F-B16E-7B0C5BCE76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20640"/>
          <a:ext cx="57531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419100</xdr:colOff>
      <xdr:row>28</xdr:row>
      <xdr:rowOff>0</xdr:rowOff>
    </xdr:from>
    <xdr:to>
      <xdr:col>20</xdr:col>
      <xdr:colOff>30480</xdr:colOff>
      <xdr:row>51</xdr:row>
      <xdr:rowOff>15240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495B2285-E832-4E7A-91E2-1A9359D1C1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15100" y="4978400"/>
          <a:ext cx="570738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482600</xdr:colOff>
      <xdr:row>28</xdr:row>
      <xdr:rowOff>38100</xdr:rowOff>
    </xdr:from>
    <xdr:to>
      <xdr:col>30</xdr:col>
      <xdr:colOff>93980</xdr:colOff>
      <xdr:row>51</xdr:row>
      <xdr:rowOff>53340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9FCA341D-D7D5-4F45-A12E-3739578000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74600" y="5016500"/>
          <a:ext cx="570738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457200</xdr:colOff>
      <xdr:row>28</xdr:row>
      <xdr:rowOff>25400</xdr:rowOff>
    </xdr:from>
    <xdr:to>
      <xdr:col>39</xdr:col>
      <xdr:colOff>571500</xdr:colOff>
      <xdr:row>51</xdr:row>
      <xdr:rowOff>40640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8346A13E-F191-4879-AB3D-D3AFFB7606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745200" y="5003800"/>
          <a:ext cx="560070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0</xdr:colOff>
      <xdr:row>28</xdr:row>
      <xdr:rowOff>0</xdr:rowOff>
    </xdr:from>
    <xdr:to>
      <xdr:col>50</xdr:col>
      <xdr:colOff>266700</xdr:colOff>
      <xdr:row>51</xdr:row>
      <xdr:rowOff>15240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6EF82E79-AE2F-47D6-9E0C-6F50017E4F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93600" y="5120640"/>
          <a:ext cx="57531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444500</xdr:colOff>
      <xdr:row>28</xdr:row>
      <xdr:rowOff>25400</xdr:rowOff>
    </xdr:from>
    <xdr:to>
      <xdr:col>59</xdr:col>
      <xdr:colOff>581660</xdr:colOff>
      <xdr:row>51</xdr:row>
      <xdr:rowOff>101600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8FCD3BC9-B633-41FA-A8EF-90D85307DD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924500" y="5003800"/>
          <a:ext cx="562356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60</xdr:col>
      <xdr:colOff>0</xdr:colOff>
      <xdr:row>28</xdr:row>
      <xdr:rowOff>0</xdr:rowOff>
    </xdr:from>
    <xdr:to>
      <xdr:col>69</xdr:col>
      <xdr:colOff>114300</xdr:colOff>
      <xdr:row>51</xdr:row>
      <xdr:rowOff>15240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624E2C5D-AE93-49FA-8B62-DBEC68C3F3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0" y="5120640"/>
          <a:ext cx="56007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69</xdr:col>
      <xdr:colOff>431800</xdr:colOff>
      <xdr:row>28</xdr:row>
      <xdr:rowOff>0</xdr:rowOff>
    </xdr:from>
    <xdr:to>
      <xdr:col>78</xdr:col>
      <xdr:colOff>576580</xdr:colOff>
      <xdr:row>51</xdr:row>
      <xdr:rowOff>15240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D6D3C9FB-FF42-4719-9DD5-163BD3D558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494200" y="4978400"/>
          <a:ext cx="563118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79</xdr:col>
      <xdr:colOff>0</xdr:colOff>
      <xdr:row>28</xdr:row>
      <xdr:rowOff>0</xdr:rowOff>
    </xdr:from>
    <xdr:to>
      <xdr:col>88</xdr:col>
      <xdr:colOff>167640</xdr:colOff>
      <xdr:row>51</xdr:row>
      <xdr:rowOff>15240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00AA0B6C-9CA9-492F-9809-53BD060557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58400" y="5120640"/>
          <a:ext cx="565404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89</xdr:col>
      <xdr:colOff>0</xdr:colOff>
      <xdr:row>28</xdr:row>
      <xdr:rowOff>0</xdr:rowOff>
    </xdr:from>
    <xdr:to>
      <xdr:col>98</xdr:col>
      <xdr:colOff>167640</xdr:colOff>
      <xdr:row>51</xdr:row>
      <xdr:rowOff>15240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500DE586-BF4C-406C-9D5E-3DAB73C2D0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254400" y="5120640"/>
          <a:ext cx="565404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98</xdr:col>
      <xdr:colOff>482600</xdr:colOff>
      <xdr:row>28</xdr:row>
      <xdr:rowOff>38100</xdr:rowOff>
    </xdr:from>
    <xdr:to>
      <xdr:col>108</xdr:col>
      <xdr:colOff>254000</xdr:colOff>
      <xdr:row>51</xdr:row>
      <xdr:rowOff>53340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1B8CCAE4-A42F-4679-8F9C-0AFD85354D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223400" y="5016500"/>
          <a:ext cx="586740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109</xdr:col>
      <xdr:colOff>0</xdr:colOff>
      <xdr:row>28</xdr:row>
      <xdr:rowOff>0</xdr:rowOff>
    </xdr:from>
    <xdr:to>
      <xdr:col>118</xdr:col>
      <xdr:colOff>335280</xdr:colOff>
      <xdr:row>51</xdr:row>
      <xdr:rowOff>15240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D3478883-26F9-481C-B8CE-DAB1FAB41D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446400" y="5120640"/>
          <a:ext cx="582168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292100</xdr:colOff>
      <xdr:row>55</xdr:row>
      <xdr:rowOff>38100</xdr:rowOff>
    </xdr:from>
    <xdr:to>
      <xdr:col>9</xdr:col>
      <xdr:colOff>383540</xdr:colOff>
      <xdr:row>78</xdr:row>
      <xdr:rowOff>53340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2A0067EA-5B7C-4755-83CC-8B21F3C800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2100" y="9817100"/>
          <a:ext cx="557784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393700</xdr:colOff>
      <xdr:row>54</xdr:row>
      <xdr:rowOff>165100</xdr:rowOff>
    </xdr:from>
    <xdr:to>
      <xdr:col>19</xdr:col>
      <xdr:colOff>485140</xdr:colOff>
      <xdr:row>78</xdr:row>
      <xdr:rowOff>2540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3D3EE13A-9FB7-48EA-8045-8A8284338B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89700" y="9766300"/>
          <a:ext cx="557784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393700</xdr:colOff>
      <xdr:row>55</xdr:row>
      <xdr:rowOff>25400</xdr:rowOff>
    </xdr:from>
    <xdr:to>
      <xdr:col>29</xdr:col>
      <xdr:colOff>485140</xdr:colOff>
      <xdr:row>78</xdr:row>
      <xdr:rowOff>40640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1677A4D5-A9E9-458B-BEB3-F61C5F35BA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85700" y="9804400"/>
          <a:ext cx="557784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381000</xdr:colOff>
      <xdr:row>54</xdr:row>
      <xdr:rowOff>165100</xdr:rowOff>
    </xdr:from>
    <xdr:to>
      <xdr:col>39</xdr:col>
      <xdr:colOff>274320</xdr:colOff>
      <xdr:row>78</xdr:row>
      <xdr:rowOff>2540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60AA0D02-2149-4369-86FA-EE938680D7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69000" y="9766300"/>
          <a:ext cx="537972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266700</xdr:colOff>
      <xdr:row>55</xdr:row>
      <xdr:rowOff>50800</xdr:rowOff>
    </xdr:from>
    <xdr:to>
      <xdr:col>49</xdr:col>
      <xdr:colOff>358140</xdr:colOff>
      <xdr:row>78</xdr:row>
      <xdr:rowOff>66040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7ECD67B9-B256-4335-A9D8-B3FED599A5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650700" y="9829800"/>
          <a:ext cx="557784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228600</xdr:colOff>
      <xdr:row>55</xdr:row>
      <xdr:rowOff>12700</xdr:rowOff>
    </xdr:from>
    <xdr:to>
      <xdr:col>59</xdr:col>
      <xdr:colOff>198120</xdr:colOff>
      <xdr:row>78</xdr:row>
      <xdr:rowOff>27940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6CBA6C3A-5801-4379-81B4-F65BFB166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708600" y="9791700"/>
          <a:ext cx="545592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59</xdr:col>
      <xdr:colOff>419100</xdr:colOff>
      <xdr:row>54</xdr:row>
      <xdr:rowOff>165100</xdr:rowOff>
    </xdr:from>
    <xdr:to>
      <xdr:col>68</xdr:col>
      <xdr:colOff>358140</xdr:colOff>
      <xdr:row>78</xdr:row>
      <xdr:rowOff>2540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9DF83F46-7135-4CB4-8835-5794098E16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385500" y="9766300"/>
          <a:ext cx="542544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69</xdr:col>
      <xdr:colOff>368300</xdr:colOff>
      <xdr:row>55</xdr:row>
      <xdr:rowOff>12700</xdr:rowOff>
    </xdr:from>
    <xdr:to>
      <xdr:col>78</xdr:col>
      <xdr:colOff>406400</xdr:colOff>
      <xdr:row>78</xdr:row>
      <xdr:rowOff>27940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F63304DE-1AFD-4D77-A39F-500A1D6A4E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430700" y="9791700"/>
          <a:ext cx="552450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78</xdr:col>
      <xdr:colOff>495300</xdr:colOff>
      <xdr:row>55</xdr:row>
      <xdr:rowOff>38100</xdr:rowOff>
    </xdr:from>
    <xdr:to>
      <xdr:col>87</xdr:col>
      <xdr:colOff>541020</xdr:colOff>
      <xdr:row>78</xdr:row>
      <xdr:rowOff>53340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5E77AF24-5564-49E9-B409-D10AE32EFB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044100" y="9817100"/>
          <a:ext cx="553212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88</xdr:col>
      <xdr:colOff>342900</xdr:colOff>
      <xdr:row>55</xdr:row>
      <xdr:rowOff>25400</xdr:rowOff>
    </xdr:from>
    <xdr:to>
      <xdr:col>97</xdr:col>
      <xdr:colOff>335280</xdr:colOff>
      <xdr:row>78</xdr:row>
      <xdr:rowOff>40640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7E6F6500-A512-42F6-B970-1C0127780A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987700" y="9804400"/>
          <a:ext cx="547878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98</xdr:col>
      <xdr:colOff>266700</xdr:colOff>
      <xdr:row>55</xdr:row>
      <xdr:rowOff>25400</xdr:rowOff>
    </xdr:from>
    <xdr:to>
      <xdr:col>107</xdr:col>
      <xdr:colOff>472440</xdr:colOff>
      <xdr:row>78</xdr:row>
      <xdr:rowOff>40640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69C3747A-94FC-4548-BE23-13F75AA5A6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07500" y="9804400"/>
          <a:ext cx="569214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108</xdr:col>
      <xdr:colOff>508000</xdr:colOff>
      <xdr:row>55</xdr:row>
      <xdr:rowOff>0</xdr:rowOff>
    </xdr:from>
    <xdr:to>
      <xdr:col>118</xdr:col>
      <xdr:colOff>104140</xdr:colOff>
      <xdr:row>78</xdr:row>
      <xdr:rowOff>15240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D576004B-28A2-4162-BDBA-DB5961E464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344800" y="9779000"/>
          <a:ext cx="569214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2</xdr:row>
      <xdr:rowOff>25400</xdr:rowOff>
    </xdr:from>
    <xdr:to>
      <xdr:col>9</xdr:col>
      <xdr:colOff>441960</xdr:colOff>
      <xdr:row>25</xdr:row>
      <xdr:rowOff>40640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E0D8E665-134A-46FE-BF69-2C1E7D99F5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381000"/>
          <a:ext cx="569976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190500</xdr:colOff>
      <xdr:row>2</xdr:row>
      <xdr:rowOff>38100</xdr:rowOff>
    </xdr:from>
    <xdr:to>
      <xdr:col>19</xdr:col>
      <xdr:colOff>358140</xdr:colOff>
      <xdr:row>25</xdr:row>
      <xdr:rowOff>53340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70479EB2-91C6-4BCF-AED8-1A7C5FA250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6500" y="393700"/>
          <a:ext cx="565404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355600</xdr:colOff>
      <xdr:row>2</xdr:row>
      <xdr:rowOff>63500</xdr:rowOff>
    </xdr:from>
    <xdr:to>
      <xdr:col>29</xdr:col>
      <xdr:colOff>523240</xdr:colOff>
      <xdr:row>25</xdr:row>
      <xdr:rowOff>78740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3EB599E2-F663-48B4-A542-0737696CCB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47600" y="419100"/>
          <a:ext cx="565404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533400</xdr:colOff>
      <xdr:row>2</xdr:row>
      <xdr:rowOff>12700</xdr:rowOff>
    </xdr:from>
    <xdr:to>
      <xdr:col>40</xdr:col>
      <xdr:colOff>60960</xdr:colOff>
      <xdr:row>25</xdr:row>
      <xdr:rowOff>27940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FF47C2F1-FE13-4C1C-9320-76BF04A0AE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21400" y="368300"/>
          <a:ext cx="562356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469900</xdr:colOff>
      <xdr:row>2</xdr:row>
      <xdr:rowOff>25400</xdr:rowOff>
    </xdr:from>
    <xdr:to>
      <xdr:col>50</xdr:col>
      <xdr:colOff>73660</xdr:colOff>
      <xdr:row>25</xdr:row>
      <xdr:rowOff>40640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4FEC80BB-B439-47EE-8848-2357CCFD1C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853900" y="381000"/>
          <a:ext cx="569976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431800</xdr:colOff>
      <xdr:row>2</xdr:row>
      <xdr:rowOff>25400</xdr:rowOff>
    </xdr:from>
    <xdr:to>
      <xdr:col>60</xdr:col>
      <xdr:colOff>35560</xdr:colOff>
      <xdr:row>25</xdr:row>
      <xdr:rowOff>40640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66A2C967-7008-42ED-B9E9-71BB6D3D2F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911800" y="381000"/>
          <a:ext cx="569976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60</xdr:col>
      <xdr:colOff>76200</xdr:colOff>
      <xdr:row>2</xdr:row>
      <xdr:rowOff>63500</xdr:rowOff>
    </xdr:from>
    <xdr:to>
      <xdr:col>69</xdr:col>
      <xdr:colOff>144780</xdr:colOff>
      <xdr:row>25</xdr:row>
      <xdr:rowOff>78740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CABCA9B-1B38-413C-9726-3817C2DF63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652200" y="419100"/>
          <a:ext cx="555498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69</xdr:col>
      <xdr:colOff>393700</xdr:colOff>
      <xdr:row>2</xdr:row>
      <xdr:rowOff>50800</xdr:rowOff>
    </xdr:from>
    <xdr:to>
      <xdr:col>78</xdr:col>
      <xdr:colOff>538480</xdr:colOff>
      <xdr:row>25</xdr:row>
      <xdr:rowOff>127000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9A447BC1-3EF0-458B-9AC7-24DC8A8AB6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456100" y="406400"/>
          <a:ext cx="563118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79</xdr:col>
      <xdr:colOff>0</xdr:colOff>
      <xdr:row>2</xdr:row>
      <xdr:rowOff>0</xdr:rowOff>
    </xdr:from>
    <xdr:to>
      <xdr:col>88</xdr:col>
      <xdr:colOff>167640</xdr:colOff>
      <xdr:row>25</xdr:row>
      <xdr:rowOff>15240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EE6FF078-50EA-4947-8C3F-0FCF21086D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58400" y="365760"/>
          <a:ext cx="565404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88</xdr:col>
      <xdr:colOff>406400</xdr:colOff>
      <xdr:row>2</xdr:row>
      <xdr:rowOff>12700</xdr:rowOff>
    </xdr:from>
    <xdr:to>
      <xdr:col>97</xdr:col>
      <xdr:colOff>574040</xdr:colOff>
      <xdr:row>25</xdr:row>
      <xdr:rowOff>27940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BA45B7C4-E1C4-4910-B5E5-6E0F2DB2D3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51200" y="368300"/>
          <a:ext cx="565404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98</xdr:col>
      <xdr:colOff>330200</xdr:colOff>
      <xdr:row>1</xdr:row>
      <xdr:rowOff>165100</xdr:rowOff>
    </xdr:from>
    <xdr:to>
      <xdr:col>108</xdr:col>
      <xdr:colOff>101600</xdr:colOff>
      <xdr:row>25</xdr:row>
      <xdr:rowOff>2540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9E15F8E0-CD82-488E-A876-2948F4B3FF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71000" y="342900"/>
          <a:ext cx="586740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108</xdr:col>
      <xdr:colOff>482600</xdr:colOff>
      <xdr:row>2</xdr:row>
      <xdr:rowOff>25400</xdr:rowOff>
    </xdr:from>
    <xdr:to>
      <xdr:col>118</xdr:col>
      <xdr:colOff>254000</xdr:colOff>
      <xdr:row>25</xdr:row>
      <xdr:rowOff>40640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C8643D8E-F3C4-4250-87AA-6E70D85409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319400" y="381000"/>
          <a:ext cx="586740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10</xdr:col>
      <xdr:colOff>266700</xdr:colOff>
      <xdr:row>78</xdr:row>
      <xdr:rowOff>15240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88C86C7-17B1-4942-AA48-B488DAAD3C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058400"/>
          <a:ext cx="57531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55</xdr:row>
      <xdr:rowOff>0</xdr:rowOff>
    </xdr:from>
    <xdr:to>
      <xdr:col>20</xdr:col>
      <xdr:colOff>266700</xdr:colOff>
      <xdr:row>78</xdr:row>
      <xdr:rowOff>15240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EA7F448E-42F8-438C-8814-C793B7ECF0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10058400"/>
          <a:ext cx="57531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330200</xdr:colOff>
      <xdr:row>55</xdr:row>
      <xdr:rowOff>12700</xdr:rowOff>
    </xdr:from>
    <xdr:to>
      <xdr:col>29</xdr:col>
      <xdr:colOff>596900</xdr:colOff>
      <xdr:row>78</xdr:row>
      <xdr:rowOff>27940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E3531367-1AC1-4989-B2DA-B4078AD7B3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22200" y="9791700"/>
          <a:ext cx="575310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292100</xdr:colOff>
      <xdr:row>55</xdr:row>
      <xdr:rowOff>101600</xdr:rowOff>
    </xdr:from>
    <xdr:to>
      <xdr:col>39</xdr:col>
      <xdr:colOff>406400</xdr:colOff>
      <xdr:row>78</xdr:row>
      <xdr:rowOff>116840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D8A1F661-E722-4FBC-B8C8-4BB051DDCC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80100" y="9880600"/>
          <a:ext cx="560070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0</xdr:colOff>
      <xdr:row>55</xdr:row>
      <xdr:rowOff>12700</xdr:rowOff>
    </xdr:from>
    <xdr:to>
      <xdr:col>49</xdr:col>
      <xdr:colOff>266700</xdr:colOff>
      <xdr:row>78</xdr:row>
      <xdr:rowOff>27940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A0DCF00A-CC1C-45C3-A763-4A310E9967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0" y="9791700"/>
          <a:ext cx="575310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0</xdr:colOff>
      <xdr:row>55</xdr:row>
      <xdr:rowOff>0</xdr:rowOff>
    </xdr:from>
    <xdr:to>
      <xdr:col>59</xdr:col>
      <xdr:colOff>137160</xdr:colOff>
      <xdr:row>78</xdr:row>
      <xdr:rowOff>15240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C83B1119-666B-4E1C-8A70-BDB603C247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0" y="10058400"/>
          <a:ext cx="562356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59</xdr:col>
      <xdr:colOff>469900</xdr:colOff>
      <xdr:row>55</xdr:row>
      <xdr:rowOff>12700</xdr:rowOff>
    </xdr:from>
    <xdr:to>
      <xdr:col>69</xdr:col>
      <xdr:colOff>50800</xdr:colOff>
      <xdr:row>78</xdr:row>
      <xdr:rowOff>27940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DBA3466A-EBF7-471F-8F22-6C74A31DAE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436300" y="9791700"/>
          <a:ext cx="567690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69</xdr:col>
      <xdr:colOff>292100</xdr:colOff>
      <xdr:row>54</xdr:row>
      <xdr:rowOff>165100</xdr:rowOff>
    </xdr:from>
    <xdr:to>
      <xdr:col>78</xdr:col>
      <xdr:colOff>360680</xdr:colOff>
      <xdr:row>78</xdr:row>
      <xdr:rowOff>2540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389A5880-C9AC-48FF-997F-3989B39113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354500" y="9766300"/>
          <a:ext cx="555498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78</xdr:col>
      <xdr:colOff>508000</xdr:colOff>
      <xdr:row>55</xdr:row>
      <xdr:rowOff>25400</xdr:rowOff>
    </xdr:from>
    <xdr:to>
      <xdr:col>88</xdr:col>
      <xdr:colOff>66040</xdr:colOff>
      <xdr:row>78</xdr:row>
      <xdr:rowOff>40640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21E85EB8-61AB-44BF-8D8E-49A36A038B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056800" y="9804400"/>
          <a:ext cx="565404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88</xdr:col>
      <xdr:colOff>469900</xdr:colOff>
      <xdr:row>55</xdr:row>
      <xdr:rowOff>152400</xdr:rowOff>
    </xdr:from>
    <xdr:to>
      <xdr:col>98</xdr:col>
      <xdr:colOff>27940</xdr:colOff>
      <xdr:row>78</xdr:row>
      <xdr:rowOff>167640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6C2B6A73-6A3F-49E8-BA72-F6946D3085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114700" y="9931400"/>
          <a:ext cx="565404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98</xdr:col>
      <xdr:colOff>381000</xdr:colOff>
      <xdr:row>55</xdr:row>
      <xdr:rowOff>127000</xdr:rowOff>
    </xdr:from>
    <xdr:to>
      <xdr:col>108</xdr:col>
      <xdr:colOff>152400</xdr:colOff>
      <xdr:row>78</xdr:row>
      <xdr:rowOff>142240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0E9137BE-747E-4E3F-AE34-DF7CC07604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21800" y="9906000"/>
          <a:ext cx="586740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108</xdr:col>
      <xdr:colOff>457200</xdr:colOff>
      <xdr:row>55</xdr:row>
      <xdr:rowOff>114300</xdr:rowOff>
    </xdr:from>
    <xdr:to>
      <xdr:col>118</xdr:col>
      <xdr:colOff>182880</xdr:colOff>
      <xdr:row>79</xdr:row>
      <xdr:rowOff>12700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555E7BFE-3505-44EB-9685-983325BAB8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294000" y="9893300"/>
          <a:ext cx="582168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482600</xdr:colOff>
      <xdr:row>28</xdr:row>
      <xdr:rowOff>0</xdr:rowOff>
    </xdr:from>
    <xdr:to>
      <xdr:col>10</xdr:col>
      <xdr:colOff>185420</xdr:colOff>
      <xdr:row>51</xdr:row>
      <xdr:rowOff>15240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CADBED3A-8661-42C3-A369-1127D0C3B5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2600" y="4978400"/>
          <a:ext cx="579882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444500</xdr:colOff>
      <xdr:row>28</xdr:row>
      <xdr:rowOff>50800</xdr:rowOff>
    </xdr:from>
    <xdr:to>
      <xdr:col>20</xdr:col>
      <xdr:colOff>101600</xdr:colOff>
      <xdr:row>51</xdr:row>
      <xdr:rowOff>66040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EF333D1A-0664-4073-BE51-FA02A6FB02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0500" y="5029200"/>
          <a:ext cx="575310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431800</xdr:colOff>
      <xdr:row>28</xdr:row>
      <xdr:rowOff>0</xdr:rowOff>
    </xdr:from>
    <xdr:to>
      <xdr:col>30</xdr:col>
      <xdr:colOff>134620</xdr:colOff>
      <xdr:row>51</xdr:row>
      <xdr:rowOff>15240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A49D7566-F3F3-4F29-A29A-80C04E0BB7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23800" y="4978400"/>
          <a:ext cx="579882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457200</xdr:colOff>
      <xdr:row>27</xdr:row>
      <xdr:rowOff>165100</xdr:rowOff>
    </xdr:from>
    <xdr:to>
      <xdr:col>39</xdr:col>
      <xdr:colOff>571500</xdr:colOff>
      <xdr:row>51</xdr:row>
      <xdr:rowOff>2540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0DE030A7-0102-4BDB-95C7-E74D83E8A5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745200" y="4965700"/>
          <a:ext cx="560070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0</xdr:colOff>
      <xdr:row>28</xdr:row>
      <xdr:rowOff>0</xdr:rowOff>
    </xdr:from>
    <xdr:to>
      <xdr:col>50</xdr:col>
      <xdr:colOff>312420</xdr:colOff>
      <xdr:row>51</xdr:row>
      <xdr:rowOff>15240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D4A46D30-1176-46BF-84FC-5AC93F5638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93600" y="5120640"/>
          <a:ext cx="579882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482600</xdr:colOff>
      <xdr:row>28</xdr:row>
      <xdr:rowOff>12700</xdr:rowOff>
    </xdr:from>
    <xdr:to>
      <xdr:col>60</xdr:col>
      <xdr:colOff>63500</xdr:colOff>
      <xdr:row>51</xdr:row>
      <xdr:rowOff>27940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5DD00174-1104-4DE4-8C0F-8D75500B04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962600" y="4991100"/>
          <a:ext cx="567690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60</xdr:col>
      <xdr:colOff>0</xdr:colOff>
      <xdr:row>28</xdr:row>
      <xdr:rowOff>0</xdr:rowOff>
    </xdr:from>
    <xdr:to>
      <xdr:col>69</xdr:col>
      <xdr:colOff>137160</xdr:colOff>
      <xdr:row>51</xdr:row>
      <xdr:rowOff>15240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4FA58EDA-F757-4809-A8FD-AC84E01373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0" y="5120640"/>
          <a:ext cx="562356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69</xdr:col>
      <xdr:colOff>317500</xdr:colOff>
      <xdr:row>28</xdr:row>
      <xdr:rowOff>25400</xdr:rowOff>
    </xdr:from>
    <xdr:to>
      <xdr:col>78</xdr:col>
      <xdr:colOff>462280</xdr:colOff>
      <xdr:row>51</xdr:row>
      <xdr:rowOff>101600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3FA3DFAD-9285-4894-B699-FB265563B2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379900" y="5003800"/>
          <a:ext cx="563118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78</xdr:col>
      <xdr:colOff>508000</xdr:colOff>
      <xdr:row>28</xdr:row>
      <xdr:rowOff>101600</xdr:rowOff>
    </xdr:from>
    <xdr:to>
      <xdr:col>88</xdr:col>
      <xdr:colOff>119380</xdr:colOff>
      <xdr:row>51</xdr:row>
      <xdr:rowOff>116840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CB782599-1E2D-4453-BE12-4D33D7DDB1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056800" y="5080000"/>
          <a:ext cx="570738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88</xdr:col>
      <xdr:colOff>495300</xdr:colOff>
      <xdr:row>28</xdr:row>
      <xdr:rowOff>12700</xdr:rowOff>
    </xdr:from>
    <xdr:to>
      <xdr:col>98</xdr:col>
      <xdr:colOff>53340</xdr:colOff>
      <xdr:row>51</xdr:row>
      <xdr:rowOff>27940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751C6990-A4A7-4B92-8F94-0D55AAE653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140100" y="4991100"/>
          <a:ext cx="565404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98</xdr:col>
      <xdr:colOff>279400</xdr:colOff>
      <xdr:row>27</xdr:row>
      <xdr:rowOff>165100</xdr:rowOff>
    </xdr:from>
    <xdr:to>
      <xdr:col>108</xdr:col>
      <xdr:colOff>50800</xdr:colOff>
      <xdr:row>51</xdr:row>
      <xdr:rowOff>63500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3C29DEA2-EC3B-4E01-9DA6-C2E8C0890A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20200" y="4965700"/>
          <a:ext cx="58674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108</xdr:col>
      <xdr:colOff>457200</xdr:colOff>
      <xdr:row>28</xdr:row>
      <xdr:rowOff>25400</xdr:rowOff>
    </xdr:from>
    <xdr:to>
      <xdr:col>118</xdr:col>
      <xdr:colOff>228600</xdr:colOff>
      <xdr:row>51</xdr:row>
      <xdr:rowOff>40640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CE92F0A7-FDE8-409E-9FFC-BC6EE58E61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294000" y="5003800"/>
          <a:ext cx="586740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424543</xdr:colOff>
      <xdr:row>2</xdr:row>
      <xdr:rowOff>43542</xdr:rowOff>
    </xdr:from>
    <xdr:to>
      <xdr:col>10</xdr:col>
      <xdr:colOff>127363</xdr:colOff>
      <xdr:row>25</xdr:row>
      <xdr:rowOff>58782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6655CA0-8B2F-4328-A99A-67EED62939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4543" y="413656"/>
          <a:ext cx="5798820" cy="42715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468086</xdr:colOff>
      <xdr:row>1</xdr:row>
      <xdr:rowOff>174172</xdr:rowOff>
    </xdr:from>
    <xdr:to>
      <xdr:col>20</xdr:col>
      <xdr:colOff>79466</xdr:colOff>
      <xdr:row>25</xdr:row>
      <xdr:rowOff>4355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C700B995-F3D0-49BC-BFA8-325915478B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64086" y="359229"/>
          <a:ext cx="5707380" cy="42715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195943</xdr:colOff>
      <xdr:row>2</xdr:row>
      <xdr:rowOff>32658</xdr:rowOff>
    </xdr:from>
    <xdr:to>
      <xdr:col>29</xdr:col>
      <xdr:colOff>462643</xdr:colOff>
      <xdr:row>25</xdr:row>
      <xdr:rowOff>47898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EEBB2140-A160-4FBC-890A-87FD32C509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7943" y="402772"/>
          <a:ext cx="5753100" cy="42715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304800</xdr:colOff>
      <xdr:row>2</xdr:row>
      <xdr:rowOff>10886</xdr:rowOff>
    </xdr:from>
    <xdr:to>
      <xdr:col>39</xdr:col>
      <xdr:colOff>419100</xdr:colOff>
      <xdr:row>25</xdr:row>
      <xdr:rowOff>26126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91231C40-CB54-4E75-88D7-AF187D7A50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92800" y="381000"/>
          <a:ext cx="5600700" cy="42715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0</xdr:colOff>
      <xdr:row>2</xdr:row>
      <xdr:rowOff>0</xdr:rowOff>
    </xdr:from>
    <xdr:to>
      <xdr:col>49</xdr:col>
      <xdr:colOff>312420</xdr:colOff>
      <xdr:row>25</xdr:row>
      <xdr:rowOff>15240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AF45C110-8234-4639-8DA6-D11F5C42CC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0" y="365760"/>
          <a:ext cx="579882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141514</xdr:colOff>
      <xdr:row>2</xdr:row>
      <xdr:rowOff>43543</xdr:rowOff>
    </xdr:from>
    <xdr:to>
      <xdr:col>59</xdr:col>
      <xdr:colOff>286294</xdr:colOff>
      <xdr:row>25</xdr:row>
      <xdr:rowOff>58783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931B9BEC-BB6D-4303-97C0-5F8C898C1E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621514" y="413657"/>
          <a:ext cx="5631180" cy="42715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60</xdr:col>
      <xdr:colOff>0</xdr:colOff>
      <xdr:row>2</xdr:row>
      <xdr:rowOff>0</xdr:rowOff>
    </xdr:from>
    <xdr:to>
      <xdr:col>69</xdr:col>
      <xdr:colOff>68580</xdr:colOff>
      <xdr:row>25</xdr:row>
      <xdr:rowOff>15240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BE0C70C1-EBFA-4A6C-BC0F-B471E9F38B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0" y="365760"/>
          <a:ext cx="555498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69</xdr:col>
      <xdr:colOff>381000</xdr:colOff>
      <xdr:row>2</xdr:row>
      <xdr:rowOff>21771</xdr:rowOff>
    </xdr:from>
    <xdr:to>
      <xdr:col>78</xdr:col>
      <xdr:colOff>571500</xdr:colOff>
      <xdr:row>25</xdr:row>
      <xdr:rowOff>37011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8128EF26-5657-4825-BE57-1C378278F7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443400" y="391885"/>
          <a:ext cx="5676900" cy="42715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79</xdr:col>
      <xdr:colOff>0</xdr:colOff>
      <xdr:row>2</xdr:row>
      <xdr:rowOff>0</xdr:rowOff>
    </xdr:from>
    <xdr:to>
      <xdr:col>88</xdr:col>
      <xdr:colOff>220980</xdr:colOff>
      <xdr:row>25</xdr:row>
      <xdr:rowOff>15240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551B5A1C-8AEE-4ED4-B718-A2F5135C50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58400" y="365760"/>
          <a:ext cx="570738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89</xdr:col>
      <xdr:colOff>0</xdr:colOff>
      <xdr:row>2</xdr:row>
      <xdr:rowOff>0</xdr:rowOff>
    </xdr:from>
    <xdr:to>
      <xdr:col>98</xdr:col>
      <xdr:colOff>167640</xdr:colOff>
      <xdr:row>25</xdr:row>
      <xdr:rowOff>15240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B642EB8A-F6E0-4810-B961-020EF1B657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254400" y="365760"/>
          <a:ext cx="565404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98</xdr:col>
      <xdr:colOff>468086</xdr:colOff>
      <xdr:row>2</xdr:row>
      <xdr:rowOff>21772</xdr:rowOff>
    </xdr:from>
    <xdr:to>
      <xdr:col>108</xdr:col>
      <xdr:colOff>239486</xdr:colOff>
      <xdr:row>25</xdr:row>
      <xdr:rowOff>37012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C5973177-F5F5-4DE3-8B5D-7BD0359522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208886" y="391886"/>
          <a:ext cx="5867400" cy="42715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109</xdr:col>
      <xdr:colOff>0</xdr:colOff>
      <xdr:row>2</xdr:row>
      <xdr:rowOff>0</xdr:rowOff>
    </xdr:from>
    <xdr:to>
      <xdr:col>118</xdr:col>
      <xdr:colOff>381000</xdr:colOff>
      <xdr:row>25</xdr:row>
      <xdr:rowOff>15240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84084658-84E7-45DF-83DC-0E9F7E7B71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446400" y="365760"/>
          <a:ext cx="58674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435429</xdr:colOff>
      <xdr:row>28</xdr:row>
      <xdr:rowOff>10886</xdr:rowOff>
    </xdr:from>
    <xdr:to>
      <xdr:col>10</xdr:col>
      <xdr:colOff>138249</xdr:colOff>
      <xdr:row>51</xdr:row>
      <xdr:rowOff>26126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5581585-721F-4A66-8C61-DC38B11483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5429" y="5192486"/>
          <a:ext cx="579882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446314</xdr:colOff>
      <xdr:row>28</xdr:row>
      <xdr:rowOff>0</xdr:rowOff>
    </xdr:from>
    <xdr:to>
      <xdr:col>20</xdr:col>
      <xdr:colOff>57694</xdr:colOff>
      <xdr:row>51</xdr:row>
      <xdr:rowOff>15240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BB469BF-4C65-4370-8DF9-48CE1122F3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2314" y="5181600"/>
          <a:ext cx="570738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391886</xdr:colOff>
      <xdr:row>27</xdr:row>
      <xdr:rowOff>174171</xdr:rowOff>
    </xdr:from>
    <xdr:to>
      <xdr:col>30</xdr:col>
      <xdr:colOff>48986</xdr:colOff>
      <xdr:row>51</xdr:row>
      <xdr:rowOff>4354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AA21DCB4-8D0A-4B66-BBA9-AE4587D87F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83886" y="5170714"/>
          <a:ext cx="575310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457200</xdr:colOff>
      <xdr:row>28</xdr:row>
      <xdr:rowOff>0</xdr:rowOff>
    </xdr:from>
    <xdr:to>
      <xdr:col>39</xdr:col>
      <xdr:colOff>571500</xdr:colOff>
      <xdr:row>51</xdr:row>
      <xdr:rowOff>15240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90D61749-BB23-4588-A841-504DFD0EAA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745200" y="5181600"/>
          <a:ext cx="560070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522515</xdr:colOff>
      <xdr:row>28</xdr:row>
      <xdr:rowOff>21771</xdr:rowOff>
    </xdr:from>
    <xdr:to>
      <xdr:col>50</xdr:col>
      <xdr:colOff>225335</xdr:colOff>
      <xdr:row>51</xdr:row>
      <xdr:rowOff>37011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932356C5-8D46-4989-8691-5CC5CA615F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06515" y="5203371"/>
          <a:ext cx="579882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489857</xdr:colOff>
      <xdr:row>28</xdr:row>
      <xdr:rowOff>32657</xdr:rowOff>
    </xdr:from>
    <xdr:to>
      <xdr:col>59</xdr:col>
      <xdr:colOff>604157</xdr:colOff>
      <xdr:row>51</xdr:row>
      <xdr:rowOff>47897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D45E1BCB-0C1D-4C72-B4FB-3353F1C741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969857" y="5214257"/>
          <a:ext cx="560070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59</xdr:col>
      <xdr:colOff>533400</xdr:colOff>
      <xdr:row>28</xdr:row>
      <xdr:rowOff>10885</xdr:rowOff>
    </xdr:from>
    <xdr:to>
      <xdr:col>69</xdr:col>
      <xdr:colOff>60960</xdr:colOff>
      <xdr:row>51</xdr:row>
      <xdr:rowOff>26125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7E6A42EB-3ED1-4DFB-A2BF-017AF36AF8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499800" y="5192485"/>
          <a:ext cx="562356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69</xdr:col>
      <xdr:colOff>446314</xdr:colOff>
      <xdr:row>28</xdr:row>
      <xdr:rowOff>0</xdr:rowOff>
    </xdr:from>
    <xdr:to>
      <xdr:col>78</xdr:col>
      <xdr:colOff>591094</xdr:colOff>
      <xdr:row>51</xdr:row>
      <xdr:rowOff>76200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1522F8A2-ACF1-4117-9B74-3BCF330C95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508714" y="5181600"/>
          <a:ext cx="5631180" cy="43325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78</xdr:col>
      <xdr:colOff>500743</xdr:colOff>
      <xdr:row>27</xdr:row>
      <xdr:rowOff>174171</xdr:rowOff>
    </xdr:from>
    <xdr:to>
      <xdr:col>88</xdr:col>
      <xdr:colOff>112123</xdr:colOff>
      <xdr:row>51</xdr:row>
      <xdr:rowOff>4354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2518A829-4120-45B3-ABD7-E800D41017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049543" y="5170714"/>
          <a:ext cx="570738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88</xdr:col>
      <xdr:colOff>511628</xdr:colOff>
      <xdr:row>28</xdr:row>
      <xdr:rowOff>0</xdr:rowOff>
    </xdr:from>
    <xdr:to>
      <xdr:col>98</xdr:col>
      <xdr:colOff>69668</xdr:colOff>
      <xdr:row>51</xdr:row>
      <xdr:rowOff>15240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59E01E42-689B-4DF7-8FB0-1B6878CA41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156428" y="5181600"/>
          <a:ext cx="565404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98</xdr:col>
      <xdr:colOff>402772</xdr:colOff>
      <xdr:row>28</xdr:row>
      <xdr:rowOff>0</xdr:rowOff>
    </xdr:from>
    <xdr:to>
      <xdr:col>108</xdr:col>
      <xdr:colOff>174172</xdr:colOff>
      <xdr:row>51</xdr:row>
      <xdr:rowOff>15240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42E36B2E-5796-48DC-B514-D4C3F50FC3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43572" y="5181600"/>
          <a:ext cx="586740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108</xdr:col>
      <xdr:colOff>576943</xdr:colOff>
      <xdr:row>28</xdr:row>
      <xdr:rowOff>0</xdr:rowOff>
    </xdr:from>
    <xdr:to>
      <xdr:col>118</xdr:col>
      <xdr:colOff>348343</xdr:colOff>
      <xdr:row>51</xdr:row>
      <xdr:rowOff>15240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5E77BD61-14B9-4A5A-AED2-B4830410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413743" y="5181600"/>
          <a:ext cx="586740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435428</xdr:colOff>
      <xdr:row>55</xdr:row>
      <xdr:rowOff>174172</xdr:rowOff>
    </xdr:from>
    <xdr:to>
      <xdr:col>9</xdr:col>
      <xdr:colOff>526868</xdr:colOff>
      <xdr:row>79</xdr:row>
      <xdr:rowOff>4355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8E234D69-5DB6-4BD1-8010-A4F8BCF32D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5428" y="10352315"/>
          <a:ext cx="557784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424543</xdr:colOff>
      <xdr:row>55</xdr:row>
      <xdr:rowOff>119743</xdr:rowOff>
    </xdr:from>
    <xdr:to>
      <xdr:col>19</xdr:col>
      <xdr:colOff>515983</xdr:colOff>
      <xdr:row>78</xdr:row>
      <xdr:rowOff>134983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BC002D1B-53F9-4FC8-B329-E35B6BD23C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0543" y="10297886"/>
          <a:ext cx="557784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32657</xdr:colOff>
      <xdr:row>55</xdr:row>
      <xdr:rowOff>65314</xdr:rowOff>
    </xdr:from>
    <xdr:to>
      <xdr:col>29</xdr:col>
      <xdr:colOff>124097</xdr:colOff>
      <xdr:row>78</xdr:row>
      <xdr:rowOff>141514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D30647FB-E8A6-478C-B980-FD911FE257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24657" y="10243457"/>
          <a:ext cx="5577840" cy="43325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315686</xdr:colOff>
      <xdr:row>55</xdr:row>
      <xdr:rowOff>21771</xdr:rowOff>
    </xdr:from>
    <xdr:to>
      <xdr:col>39</xdr:col>
      <xdr:colOff>209006</xdr:colOff>
      <xdr:row>78</xdr:row>
      <xdr:rowOff>37011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435AE9CD-E322-49F0-BBEA-EBDCAAC765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03686" y="10199914"/>
          <a:ext cx="537972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315685</xdr:colOff>
      <xdr:row>55</xdr:row>
      <xdr:rowOff>32657</xdr:rowOff>
    </xdr:from>
    <xdr:to>
      <xdr:col>49</xdr:col>
      <xdr:colOff>407125</xdr:colOff>
      <xdr:row>78</xdr:row>
      <xdr:rowOff>47897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DF613240-89E7-4E18-8013-673B2B0007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699685" y="10210800"/>
          <a:ext cx="557784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0</xdr:colOff>
      <xdr:row>55</xdr:row>
      <xdr:rowOff>0</xdr:rowOff>
    </xdr:from>
    <xdr:to>
      <xdr:col>58</xdr:col>
      <xdr:colOff>502920</xdr:colOff>
      <xdr:row>78</xdr:row>
      <xdr:rowOff>15240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89122991-8B39-4DE5-9644-2DEB05EAB7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0" y="10058400"/>
          <a:ext cx="537972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59</xdr:col>
      <xdr:colOff>293915</xdr:colOff>
      <xdr:row>55</xdr:row>
      <xdr:rowOff>43543</xdr:rowOff>
    </xdr:from>
    <xdr:to>
      <xdr:col>68</xdr:col>
      <xdr:colOff>309155</xdr:colOff>
      <xdr:row>78</xdr:row>
      <xdr:rowOff>58783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5F99AE3A-6F9C-40C5-9E87-9AF1871585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260315" y="10221686"/>
          <a:ext cx="550164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68</xdr:col>
      <xdr:colOff>555171</xdr:colOff>
      <xdr:row>55</xdr:row>
      <xdr:rowOff>32658</xdr:rowOff>
    </xdr:from>
    <xdr:to>
      <xdr:col>77</xdr:col>
      <xdr:colOff>517071</xdr:colOff>
      <xdr:row>78</xdr:row>
      <xdr:rowOff>47898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1DF477A3-5042-41AE-88DD-7CB1F0D994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007971" y="10210801"/>
          <a:ext cx="544830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78</xdr:col>
      <xdr:colOff>304800</xdr:colOff>
      <xdr:row>55</xdr:row>
      <xdr:rowOff>87085</xdr:rowOff>
    </xdr:from>
    <xdr:to>
      <xdr:col>87</xdr:col>
      <xdr:colOff>350520</xdr:colOff>
      <xdr:row>78</xdr:row>
      <xdr:rowOff>102325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C9848F22-B352-4009-9C4C-C40EA9AC48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53600" y="10265228"/>
          <a:ext cx="553212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88</xdr:col>
      <xdr:colOff>54428</xdr:colOff>
      <xdr:row>55</xdr:row>
      <xdr:rowOff>130629</xdr:rowOff>
    </xdr:from>
    <xdr:to>
      <xdr:col>97</xdr:col>
      <xdr:colOff>46808</xdr:colOff>
      <xdr:row>78</xdr:row>
      <xdr:rowOff>145869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27B70E78-B47D-443A-9DAC-BEA9A931CD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699228" y="10308772"/>
          <a:ext cx="547878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97</xdr:col>
      <xdr:colOff>598714</xdr:colOff>
      <xdr:row>55</xdr:row>
      <xdr:rowOff>87086</xdr:rowOff>
    </xdr:from>
    <xdr:to>
      <xdr:col>107</xdr:col>
      <xdr:colOff>194854</xdr:colOff>
      <xdr:row>78</xdr:row>
      <xdr:rowOff>102326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8B9C0D38-9FB7-4C56-A602-ED91F56B27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729914" y="10265229"/>
          <a:ext cx="569214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108</xdr:col>
      <xdr:colOff>21771</xdr:colOff>
      <xdr:row>55</xdr:row>
      <xdr:rowOff>54429</xdr:rowOff>
    </xdr:from>
    <xdr:to>
      <xdr:col>117</xdr:col>
      <xdr:colOff>227511</xdr:colOff>
      <xdr:row>78</xdr:row>
      <xdr:rowOff>69669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6125EF97-32FE-4C2B-A27E-0D69BA7D9A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858571" y="10232572"/>
          <a:ext cx="569214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352425</xdr:colOff>
      <xdr:row>15</xdr:row>
      <xdr:rowOff>40896</xdr:rowOff>
    </xdr:from>
    <xdr:to>
      <xdr:col>21</xdr:col>
      <xdr:colOff>536123</xdr:colOff>
      <xdr:row>16</xdr:row>
      <xdr:rowOff>180946</xdr:rowOff>
    </xdr:to>
    <xdr:sp macro="" textlink="">
      <xdr:nvSpPr>
        <xdr:cNvPr id="2" name="Arrow: Left 1">
          <a:extLst>
            <a:ext uri="{FF2B5EF4-FFF2-40B4-BE49-F238E27FC236}">
              <a16:creationId xmlns:a16="http://schemas.microsoft.com/office/drawing/2014/main" id="{495A2619-F88E-49DD-9E09-CE9E3A7A4339}"/>
            </a:ext>
          </a:extLst>
        </xdr:cNvPr>
        <xdr:cNvSpPr/>
      </xdr:nvSpPr>
      <xdr:spPr>
        <a:xfrm rot="10800000">
          <a:off x="15220950" y="3488946"/>
          <a:ext cx="793298" cy="321025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571500</xdr:colOff>
      <xdr:row>1</xdr:row>
      <xdr:rowOff>171450</xdr:rowOff>
    </xdr:from>
    <xdr:to>
      <xdr:col>32</xdr:col>
      <xdr:colOff>389080</xdr:colOff>
      <xdr:row>77</xdr:row>
      <xdr:rowOff>103320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58C44DC0-6358-44A1-9DE1-614293807B35}"/>
            </a:ext>
          </a:extLst>
        </xdr:cNvPr>
        <xdr:cNvGrpSpPr/>
      </xdr:nvGrpSpPr>
      <xdr:grpSpPr>
        <a:xfrm>
          <a:off x="17268825" y="914400"/>
          <a:ext cx="5303980" cy="12409620"/>
          <a:chOff x="17287875" y="1466850"/>
          <a:chExt cx="5303980" cy="13685970"/>
        </a:xfrm>
      </xdr:grpSpPr>
      <xdr:pic>
        <xdr:nvPicPr>
          <xdr:cNvPr id="4" name="Picture 3">
            <a:extLst>
              <a:ext uri="{FF2B5EF4-FFF2-40B4-BE49-F238E27FC236}">
                <a16:creationId xmlns:a16="http://schemas.microsoft.com/office/drawing/2014/main" id="{067F884D-A239-4EEC-8EE9-3D3BDA1B691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7287875" y="1466850"/>
            <a:ext cx="5303980" cy="4366638"/>
          </a:xfrm>
          <a:prstGeom prst="rect">
            <a:avLst/>
          </a:prstGeom>
        </xdr:spPr>
      </xdr:pic>
      <xdr:pic>
        <xdr:nvPicPr>
          <xdr:cNvPr id="5" name="Picture 4">
            <a:extLst>
              <a:ext uri="{FF2B5EF4-FFF2-40B4-BE49-F238E27FC236}">
                <a16:creationId xmlns:a16="http://schemas.microsoft.com/office/drawing/2014/main" id="{2C8A6D52-B73C-4A28-92AB-3037EE48B9D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7306925" y="5981700"/>
            <a:ext cx="5189670" cy="3124471"/>
          </a:xfrm>
          <a:prstGeom prst="rect">
            <a:avLst/>
          </a:prstGeom>
        </xdr:spPr>
      </xdr:pic>
      <xdr:pic>
        <xdr:nvPicPr>
          <xdr:cNvPr id="6" name="Picture 5">
            <a:extLst>
              <a:ext uri="{FF2B5EF4-FFF2-40B4-BE49-F238E27FC236}">
                <a16:creationId xmlns:a16="http://schemas.microsoft.com/office/drawing/2014/main" id="{56A5AF2B-FE39-412C-B842-C6BE5B9C219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7316450" y="9077325"/>
            <a:ext cx="5197290" cy="868755"/>
          </a:xfrm>
          <a:prstGeom prst="rect">
            <a:avLst/>
          </a:prstGeom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9E9E0FD2-E8F6-4C8B-9397-30096270BC6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7325975" y="9963150"/>
            <a:ext cx="5197290" cy="5189670"/>
          </a:xfrm>
          <a:prstGeom prst="rect">
            <a:avLst/>
          </a:prstGeom>
        </xdr:spPr>
      </xdr:pic>
    </xdr:grpSp>
    <xdr:clientData/>
  </xdr:twoCellAnchor>
  <xdr:twoCellAnchor editAs="oneCell">
    <xdr:from>
      <xdr:col>13</xdr:col>
      <xdr:colOff>219075</xdr:colOff>
      <xdr:row>6</xdr:row>
      <xdr:rowOff>152400</xdr:rowOff>
    </xdr:from>
    <xdr:to>
      <xdr:col>22</xdr:col>
      <xdr:colOff>51896</xdr:colOff>
      <xdr:row>32</xdr:row>
      <xdr:rowOff>49879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C3B88CA-A6FE-4033-B3EE-2E419A17A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20400" y="1971675"/>
          <a:ext cx="5319221" cy="4031329"/>
        </a:xfrm>
        <a:prstGeom prst="rect">
          <a:avLst/>
        </a:prstGeom>
      </xdr:spPr>
    </xdr:pic>
    <xdr:clientData/>
  </xdr:twoCellAnchor>
  <xdr:twoCellAnchor>
    <xdr:from>
      <xdr:col>22</xdr:col>
      <xdr:colOff>409575</xdr:colOff>
      <xdr:row>15</xdr:row>
      <xdr:rowOff>142875</xdr:rowOff>
    </xdr:from>
    <xdr:to>
      <xdr:col>23</xdr:col>
      <xdr:colOff>333375</xdr:colOff>
      <xdr:row>18</xdr:row>
      <xdr:rowOff>0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B544ED00-CFFA-4AEF-BB7E-2EBF15DBAD1F}"/>
            </a:ext>
          </a:extLst>
        </xdr:cNvPr>
        <xdr:cNvSpPr/>
      </xdr:nvSpPr>
      <xdr:spPr>
        <a:xfrm>
          <a:off x="16497300" y="3590925"/>
          <a:ext cx="533400" cy="4000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5BAAD6-6C47-4A5C-A810-E6DDD2105052}">
  <sheetPr>
    <tabColor rgb="FFFFC000"/>
  </sheetPr>
  <dimension ref="A1:AD87"/>
  <sheetViews>
    <sheetView topLeftCell="B1" zoomScale="60" zoomScaleNormal="60" workbookViewId="0">
      <selection activeCell="B23" sqref="B23"/>
    </sheetView>
  </sheetViews>
  <sheetFormatPr defaultRowHeight="14.4" x14ac:dyDescent="0.3"/>
  <cols>
    <col min="1" max="1" width="11.33203125" customWidth="1"/>
    <col min="2" max="2" width="20.109375" customWidth="1"/>
    <col min="3" max="3" width="13.77734375" customWidth="1"/>
    <col min="4" max="4" width="16" customWidth="1"/>
    <col min="5" max="5" width="19.109375" customWidth="1"/>
    <col min="6" max="6" width="12.44140625" customWidth="1"/>
    <col min="7" max="7" width="14.21875" customWidth="1"/>
    <col min="8" max="8" width="19.21875" customWidth="1"/>
    <col min="9" max="9" width="10.77734375" customWidth="1"/>
    <col min="10" max="10" width="11.33203125" customWidth="1"/>
    <col min="11" max="11" width="18.5546875" customWidth="1"/>
    <col min="12" max="12" width="12.44140625" customWidth="1"/>
    <col min="14" max="14" width="11.44140625" customWidth="1"/>
    <col min="15" max="15" width="13.21875" bestFit="1" customWidth="1"/>
    <col min="19" max="19" width="5.77734375" customWidth="1"/>
    <col min="20" max="20" width="11.44140625" customWidth="1"/>
    <col min="21" max="21" width="14.44140625" customWidth="1"/>
    <col min="25" max="25" width="5.33203125" customWidth="1"/>
    <col min="26" max="26" width="11.44140625" customWidth="1"/>
    <col min="27" max="27" width="14.44140625" customWidth="1"/>
  </cols>
  <sheetData>
    <row r="1" spans="1:30" x14ac:dyDescent="0.3">
      <c r="A1" s="194" t="s">
        <v>109</v>
      </c>
      <c r="B1" s="195" t="s">
        <v>110</v>
      </c>
      <c r="C1" s="196" t="s">
        <v>111</v>
      </c>
      <c r="D1" s="194" t="s">
        <v>109</v>
      </c>
      <c r="E1" s="195" t="s">
        <v>110</v>
      </c>
      <c r="F1" s="196" t="s">
        <v>111</v>
      </c>
      <c r="G1" s="194" t="s">
        <v>109</v>
      </c>
      <c r="H1" s="195" t="s">
        <v>110</v>
      </c>
      <c r="I1" s="196" t="s">
        <v>111</v>
      </c>
      <c r="J1" s="194" t="s">
        <v>109</v>
      </c>
      <c r="K1" s="195" t="s">
        <v>110</v>
      </c>
      <c r="L1" s="196" t="s">
        <v>111</v>
      </c>
      <c r="N1" s="13" t="s">
        <v>112</v>
      </c>
      <c r="T1" s="13" t="s">
        <v>112</v>
      </c>
      <c r="Z1" s="13" t="s">
        <v>112</v>
      </c>
    </row>
    <row r="2" spans="1:30" ht="15" thickBot="1" x14ac:dyDescent="0.35">
      <c r="A2" s="5" t="s">
        <v>113</v>
      </c>
      <c r="B2" t="s">
        <v>135</v>
      </c>
      <c r="C2" s="8" t="s">
        <v>115</v>
      </c>
      <c r="D2" s="5" t="s">
        <v>106</v>
      </c>
      <c r="E2" t="s">
        <v>135</v>
      </c>
      <c r="F2" s="8" t="s">
        <v>115</v>
      </c>
      <c r="G2" s="5" t="s">
        <v>116</v>
      </c>
      <c r="H2" t="s">
        <v>135</v>
      </c>
      <c r="I2" s="8" t="s">
        <v>115</v>
      </c>
      <c r="J2" s="5" t="s">
        <v>107</v>
      </c>
      <c r="K2" t="s">
        <v>135</v>
      </c>
      <c r="L2" s="8" t="s">
        <v>114</v>
      </c>
      <c r="N2" s="13" t="s">
        <v>117</v>
      </c>
      <c r="T2" s="13" t="s">
        <v>117</v>
      </c>
      <c r="Z2" s="13" t="s">
        <v>117</v>
      </c>
    </row>
    <row r="3" spans="1:30" x14ac:dyDescent="0.3">
      <c r="A3" s="5" t="s">
        <v>113</v>
      </c>
      <c r="B3" t="s">
        <v>134</v>
      </c>
      <c r="C3" s="8" t="s">
        <v>115</v>
      </c>
      <c r="D3" s="5" t="s">
        <v>106</v>
      </c>
      <c r="E3" t="s">
        <v>134</v>
      </c>
      <c r="F3" s="8" t="s">
        <v>115</v>
      </c>
      <c r="G3" s="5" t="s">
        <v>116</v>
      </c>
      <c r="H3" t="s">
        <v>134</v>
      </c>
      <c r="I3" s="8" t="s">
        <v>115</v>
      </c>
      <c r="J3" s="5" t="s">
        <v>107</v>
      </c>
      <c r="K3" t="s">
        <v>134</v>
      </c>
      <c r="L3" s="8" t="s">
        <v>115</v>
      </c>
      <c r="N3" s="3"/>
      <c r="O3" s="4"/>
      <c r="P3" s="222" t="s">
        <v>118</v>
      </c>
      <c r="Q3" s="222"/>
      <c r="R3" s="223"/>
      <c r="T3" s="3"/>
      <c r="U3" s="4"/>
      <c r="V3" s="222" t="s">
        <v>118</v>
      </c>
      <c r="W3" s="222"/>
      <c r="X3" s="223"/>
      <c r="Z3" s="3"/>
      <c r="AA3" s="4"/>
      <c r="AB3" s="222" t="s">
        <v>118</v>
      </c>
      <c r="AC3" s="222"/>
      <c r="AD3" s="223"/>
    </row>
    <row r="4" spans="1:30" ht="24" x14ac:dyDescent="0.3">
      <c r="A4" s="5" t="s">
        <v>113</v>
      </c>
      <c r="B4" t="s">
        <v>136</v>
      </c>
      <c r="C4" s="8" t="s">
        <v>115</v>
      </c>
      <c r="D4" s="5" t="s">
        <v>106</v>
      </c>
      <c r="E4" t="s">
        <v>136</v>
      </c>
      <c r="F4" s="8" t="s">
        <v>115</v>
      </c>
      <c r="G4" s="5" t="s">
        <v>116</v>
      </c>
      <c r="H4" t="s">
        <v>136</v>
      </c>
      <c r="I4" s="8" t="s">
        <v>115</v>
      </c>
      <c r="J4" s="5" t="s">
        <v>107</v>
      </c>
      <c r="K4" t="s">
        <v>136</v>
      </c>
      <c r="L4" s="8" t="s">
        <v>115</v>
      </c>
      <c r="N4" s="5"/>
      <c r="O4" s="30" t="s">
        <v>120</v>
      </c>
      <c r="P4" s="197" t="s">
        <v>121</v>
      </c>
      <c r="Q4" s="197" t="s">
        <v>122</v>
      </c>
      <c r="R4" s="198" t="s">
        <v>123</v>
      </c>
      <c r="T4" s="5"/>
      <c r="U4" s="30" t="s">
        <v>120</v>
      </c>
      <c r="V4" s="197" t="s">
        <v>121</v>
      </c>
      <c r="W4" s="197" t="s">
        <v>122</v>
      </c>
      <c r="X4" s="198" t="s">
        <v>123</v>
      </c>
      <c r="Z4" s="5"/>
      <c r="AA4" s="30" t="s">
        <v>120</v>
      </c>
      <c r="AB4" s="197" t="s">
        <v>121</v>
      </c>
      <c r="AC4" s="197" t="s">
        <v>122</v>
      </c>
      <c r="AD4" s="198" t="s">
        <v>123</v>
      </c>
    </row>
    <row r="5" spans="1:30" x14ac:dyDescent="0.3">
      <c r="A5" s="5" t="s">
        <v>113</v>
      </c>
      <c r="B5" t="s">
        <v>138</v>
      </c>
      <c r="C5" s="8" t="s">
        <v>114</v>
      </c>
      <c r="D5" s="5" t="s">
        <v>106</v>
      </c>
      <c r="E5" t="s">
        <v>138</v>
      </c>
      <c r="F5" s="8" t="s">
        <v>114</v>
      </c>
      <c r="G5" s="5" t="s">
        <v>116</v>
      </c>
      <c r="H5" t="s">
        <v>138</v>
      </c>
      <c r="I5" s="8" t="s">
        <v>114</v>
      </c>
      <c r="J5" s="5" t="s">
        <v>107</v>
      </c>
      <c r="K5" t="s">
        <v>138</v>
      </c>
      <c r="L5" s="8" t="s">
        <v>114</v>
      </c>
      <c r="N5" s="224" t="s">
        <v>113</v>
      </c>
      <c r="O5" s="199" t="s">
        <v>121</v>
      </c>
      <c r="P5" s="200">
        <f>COUNTIFS(C2:C21,"ON",I2:I21,"ON")</f>
        <v>6</v>
      </c>
      <c r="Q5" s="200">
        <f>COUNTIFS(C2:C21,"ON",I2:I21,"NE")</f>
        <v>0</v>
      </c>
      <c r="R5" s="201">
        <f>COUNTIFS(C2:C21,"ON",I2:I21,"OFF")</f>
        <v>0</v>
      </c>
      <c r="T5" s="224" t="s">
        <v>106</v>
      </c>
      <c r="U5" s="199" t="s">
        <v>121</v>
      </c>
      <c r="V5" s="200">
        <f>COUNTIFS(F2:F21,"ON",I2:I21,"ON")</f>
        <v>6</v>
      </c>
      <c r="W5" s="200">
        <f>COUNTIFS(F2:F21,"ON",I2:I21,"NE")</f>
        <v>0</v>
      </c>
      <c r="X5" s="201">
        <f>COUNTIFS(F2:F21,"ON",I2:I21,"OFF")</f>
        <v>0</v>
      </c>
      <c r="Z5" s="224" t="s">
        <v>107</v>
      </c>
      <c r="AA5" s="199" t="s">
        <v>121</v>
      </c>
      <c r="AB5" s="200">
        <f>COUNTIFS(L2:L21,"ON",I2:I21,"ON")</f>
        <v>5</v>
      </c>
      <c r="AC5" s="200">
        <f>COUNTIFS(L2:L21,"ON",I2:I21,"NE")</f>
        <v>0</v>
      </c>
      <c r="AD5" s="201">
        <f>COUNTIFS(L2:L21,"ON",I2:I21,"OFF")</f>
        <v>0</v>
      </c>
    </row>
    <row r="6" spans="1:30" x14ac:dyDescent="0.3">
      <c r="A6" s="5" t="s">
        <v>113</v>
      </c>
      <c r="B6" t="s">
        <v>137</v>
      </c>
      <c r="C6" s="8" t="s">
        <v>115</v>
      </c>
      <c r="D6" s="5" t="s">
        <v>106</v>
      </c>
      <c r="E6" t="s">
        <v>137</v>
      </c>
      <c r="F6" s="8" t="s">
        <v>115</v>
      </c>
      <c r="G6" s="5" t="s">
        <v>116</v>
      </c>
      <c r="H6" t="s">
        <v>137</v>
      </c>
      <c r="I6" s="8" t="s">
        <v>115</v>
      </c>
      <c r="J6" s="5" t="s">
        <v>107</v>
      </c>
      <c r="K6" t="s">
        <v>137</v>
      </c>
      <c r="L6" s="8" t="s">
        <v>115</v>
      </c>
      <c r="N6" s="224"/>
      <c r="O6" s="199" t="s">
        <v>122</v>
      </c>
      <c r="P6" s="200">
        <f>COUNTIFS(C2:C21,"NE",I2:I21,"ON")</f>
        <v>0</v>
      </c>
      <c r="Q6" s="200">
        <f>COUNTIFS(C2:C21,"NE",I2:I21,"NE")</f>
        <v>1</v>
      </c>
      <c r="R6" s="201">
        <f>COUNTIFS(C2:C21,"NE",I2:I21,"OFF")</f>
        <v>1</v>
      </c>
      <c r="T6" s="224"/>
      <c r="U6" s="199" t="s">
        <v>122</v>
      </c>
      <c r="V6" s="200">
        <f>COUNTIFS(F2:F21,"NE",I2:I21,"ON")</f>
        <v>0</v>
      </c>
      <c r="W6" s="200">
        <f>COUNTIFS(F2:F21,"NE",I2:I21,"NE")</f>
        <v>1</v>
      </c>
      <c r="X6" s="201">
        <f>COUNTIFS(F2:F21,"NE",I2:I21,"OFF")</f>
        <v>1</v>
      </c>
      <c r="Z6" s="224"/>
      <c r="AA6" s="199" t="s">
        <v>122</v>
      </c>
      <c r="AB6" s="200">
        <f>COUNTIFS(L2:L21,"NE",I2:I21,"ON")</f>
        <v>1</v>
      </c>
      <c r="AC6" s="200">
        <f>COUNTIFS(L2:L21,"NE",I2:I21,"NE")</f>
        <v>1</v>
      </c>
      <c r="AD6" s="201">
        <f>COUNTIFS(L2:L21,"NE",I2:I21,"OFF")</f>
        <v>4</v>
      </c>
    </row>
    <row r="7" spans="1:30" x14ac:dyDescent="0.3">
      <c r="A7" s="5" t="s">
        <v>113</v>
      </c>
      <c r="B7" t="s">
        <v>140</v>
      </c>
      <c r="C7" s="8" t="s">
        <v>115</v>
      </c>
      <c r="D7" s="5" t="s">
        <v>106</v>
      </c>
      <c r="E7" t="s">
        <v>140</v>
      </c>
      <c r="F7" s="8" t="s">
        <v>115</v>
      </c>
      <c r="G7" s="5" t="s">
        <v>116</v>
      </c>
      <c r="H7" t="s">
        <v>140</v>
      </c>
      <c r="I7" s="8" t="s">
        <v>115</v>
      </c>
      <c r="J7" s="5" t="s">
        <v>107</v>
      </c>
      <c r="K7" t="s">
        <v>140</v>
      </c>
      <c r="L7" s="8" t="s">
        <v>115</v>
      </c>
      <c r="N7" s="224"/>
      <c r="O7" s="199" t="s">
        <v>123</v>
      </c>
      <c r="P7" s="200">
        <f>COUNTIFS(C2:C21,"OFF",I2:I21,"ON")</f>
        <v>0</v>
      </c>
      <c r="Q7" s="200">
        <f>COUNTIFS(C2:C21,"OFF",I2:I21,"NE")</f>
        <v>0</v>
      </c>
      <c r="R7" s="201">
        <f>COUNTIFS(C2:C21,"OFF",I2:I21,"OFF")</f>
        <v>7</v>
      </c>
      <c r="T7" s="224"/>
      <c r="U7" s="199" t="s">
        <v>123</v>
      </c>
      <c r="V7" s="200">
        <f>COUNTIFS(F2:F21,"OFF",I2:I21,"ON")</f>
        <v>0</v>
      </c>
      <c r="W7" s="200">
        <f>COUNTIFS(F2:F21,"OFF",I2:I21,"NE")</f>
        <v>0</v>
      </c>
      <c r="X7" s="201">
        <f>COUNTIFS(F2:F21,"OFF",I2:I21,"OFF")</f>
        <v>7</v>
      </c>
      <c r="Z7" s="224"/>
      <c r="AA7" s="199" t="s">
        <v>123</v>
      </c>
      <c r="AB7" s="200">
        <f>COUNTIFS(L2:L21,"OFF",I2:I21,"ON")</f>
        <v>0</v>
      </c>
      <c r="AC7" s="200">
        <f>COUNTIFS(L2:L21,"OFF",I2:I21,"NE")</f>
        <v>0</v>
      </c>
      <c r="AD7" s="201">
        <f>COUNTIFS(L2:L21,"OFF",I2:I21,"OFF")</f>
        <v>4</v>
      </c>
    </row>
    <row r="8" spans="1:30" x14ac:dyDescent="0.3">
      <c r="A8" s="5" t="s">
        <v>113</v>
      </c>
      <c r="B8" t="s">
        <v>139</v>
      </c>
      <c r="C8" s="8" t="s">
        <v>119</v>
      </c>
      <c r="D8" s="5" t="s">
        <v>106</v>
      </c>
      <c r="E8" t="s">
        <v>139</v>
      </c>
      <c r="F8" s="8" t="s">
        <v>119</v>
      </c>
      <c r="G8" s="5" t="s">
        <v>116</v>
      </c>
      <c r="H8" t="s">
        <v>139</v>
      </c>
      <c r="I8" s="8" t="s">
        <v>119</v>
      </c>
      <c r="J8" s="5" t="s">
        <v>107</v>
      </c>
      <c r="K8" t="s">
        <v>139</v>
      </c>
      <c r="L8" s="8" t="s">
        <v>114</v>
      </c>
      <c r="N8" s="5"/>
      <c r="R8" s="26"/>
      <c r="T8" s="5"/>
      <c r="X8" s="26"/>
      <c r="Z8" s="5"/>
      <c r="AD8" s="26"/>
    </row>
    <row r="9" spans="1:30" ht="14.4" customHeight="1" x14ac:dyDescent="0.3">
      <c r="A9" s="5" t="s">
        <v>113</v>
      </c>
      <c r="B9" t="s">
        <v>142</v>
      </c>
      <c r="C9" s="8" t="s">
        <v>114</v>
      </c>
      <c r="D9" s="5" t="s">
        <v>106</v>
      </c>
      <c r="E9" t="s">
        <v>142</v>
      </c>
      <c r="F9" s="8" t="s">
        <v>114</v>
      </c>
      <c r="G9" s="5" t="s">
        <v>116</v>
      </c>
      <c r="H9" t="s">
        <v>142</v>
      </c>
      <c r="I9" s="8" t="s">
        <v>119</v>
      </c>
      <c r="J9" s="5" t="s">
        <v>107</v>
      </c>
      <c r="K9" t="s">
        <v>142</v>
      </c>
      <c r="L9" s="8" t="s">
        <v>114</v>
      </c>
      <c r="N9" s="225" t="s">
        <v>124</v>
      </c>
      <c r="O9" s="226"/>
      <c r="P9" s="226"/>
      <c r="Q9" s="226"/>
      <c r="R9" s="227"/>
      <c r="T9" s="202" t="s">
        <v>124</v>
      </c>
      <c r="X9" s="26"/>
      <c r="Z9" s="202" t="s">
        <v>124</v>
      </c>
      <c r="AD9" s="26"/>
    </row>
    <row r="10" spans="1:30" x14ac:dyDescent="0.3">
      <c r="A10" s="5" t="s">
        <v>113</v>
      </c>
      <c r="B10" t="s">
        <v>141</v>
      </c>
      <c r="C10" s="8" t="s">
        <v>119</v>
      </c>
      <c r="D10" s="5" t="s">
        <v>106</v>
      </c>
      <c r="E10" t="s">
        <v>141</v>
      </c>
      <c r="F10" s="8" t="s">
        <v>119</v>
      </c>
      <c r="G10" s="5" t="s">
        <v>116</v>
      </c>
      <c r="H10" t="s">
        <v>141</v>
      </c>
      <c r="I10" s="8" t="s">
        <v>119</v>
      </c>
      <c r="J10" s="5" t="s">
        <v>107</v>
      </c>
      <c r="K10" t="s">
        <v>141</v>
      </c>
      <c r="L10" s="8" t="s">
        <v>114</v>
      </c>
      <c r="N10" s="5"/>
      <c r="P10" s="228" t="s">
        <v>118</v>
      </c>
      <c r="Q10" s="228"/>
      <c r="R10" s="26"/>
      <c r="T10" s="5"/>
      <c r="V10" s="228" t="s">
        <v>118</v>
      </c>
      <c r="W10" s="228"/>
      <c r="X10" s="26"/>
      <c r="Z10" s="5"/>
      <c r="AB10" s="228" t="s">
        <v>118</v>
      </c>
      <c r="AC10" s="228"/>
      <c r="AD10" s="26"/>
    </row>
    <row r="11" spans="1:30" ht="24" x14ac:dyDescent="0.3">
      <c r="A11" s="5" t="s">
        <v>113</v>
      </c>
      <c r="B11" t="s">
        <v>143</v>
      </c>
      <c r="C11" s="8" t="s">
        <v>119</v>
      </c>
      <c r="D11" s="5" t="s">
        <v>106</v>
      </c>
      <c r="E11" t="s">
        <v>143</v>
      </c>
      <c r="F11" s="8" t="s">
        <v>119</v>
      </c>
      <c r="G11" s="5" t="s">
        <v>116</v>
      </c>
      <c r="H11" t="s">
        <v>143</v>
      </c>
      <c r="I11" s="8" t="s">
        <v>119</v>
      </c>
      <c r="J11" s="5" t="s">
        <v>107</v>
      </c>
      <c r="K11" t="s">
        <v>143</v>
      </c>
      <c r="L11" s="8" t="s">
        <v>114</v>
      </c>
      <c r="N11" s="5"/>
      <c r="O11" s="30" t="s">
        <v>125</v>
      </c>
      <c r="P11" s="197" t="s">
        <v>121</v>
      </c>
      <c r="Q11" s="197" t="s">
        <v>123</v>
      </c>
      <c r="R11" s="26"/>
      <c r="T11" s="5"/>
      <c r="U11" s="30" t="s">
        <v>125</v>
      </c>
      <c r="V11" s="197" t="s">
        <v>121</v>
      </c>
      <c r="W11" s="197" t="s">
        <v>123</v>
      </c>
      <c r="X11" s="26"/>
      <c r="Z11" s="5"/>
      <c r="AA11" s="30" t="s">
        <v>125</v>
      </c>
      <c r="AB11" s="197" t="s">
        <v>121</v>
      </c>
      <c r="AC11" s="197" t="s">
        <v>123</v>
      </c>
      <c r="AD11" s="26"/>
    </row>
    <row r="12" spans="1:30" x14ac:dyDescent="0.3">
      <c r="A12" s="5" t="s">
        <v>113</v>
      </c>
      <c r="B12" t="s">
        <v>145</v>
      </c>
      <c r="C12" s="8" t="s">
        <v>115</v>
      </c>
      <c r="D12" s="5" t="s">
        <v>106</v>
      </c>
      <c r="E12" t="s">
        <v>145</v>
      </c>
      <c r="F12" s="8" t="s">
        <v>115</v>
      </c>
      <c r="G12" s="5" t="s">
        <v>116</v>
      </c>
      <c r="H12" t="s">
        <v>145</v>
      </c>
      <c r="I12" s="8" t="s">
        <v>115</v>
      </c>
      <c r="J12" s="5" t="s">
        <v>107</v>
      </c>
      <c r="K12" t="s">
        <v>145</v>
      </c>
      <c r="L12" s="8" t="s">
        <v>115</v>
      </c>
      <c r="N12" s="224" t="s">
        <v>113</v>
      </c>
      <c r="O12" s="199" t="s">
        <v>121</v>
      </c>
      <c r="P12" s="200">
        <f>P5</f>
        <v>6</v>
      </c>
      <c r="Q12" s="200">
        <f>SUM(Q5:R5)</f>
        <v>0</v>
      </c>
      <c r="R12" s="71"/>
      <c r="T12" s="224" t="s">
        <v>106</v>
      </c>
      <c r="U12" s="199" t="s">
        <v>121</v>
      </c>
      <c r="V12" s="200">
        <f>V5</f>
        <v>6</v>
      </c>
      <c r="W12" s="200">
        <f>SUM(W5:X5)</f>
        <v>0</v>
      </c>
      <c r="X12" s="71"/>
      <c r="Z12" s="224" t="s">
        <v>107</v>
      </c>
      <c r="AA12" s="199" t="s">
        <v>121</v>
      </c>
      <c r="AB12" s="200">
        <f>AB5</f>
        <v>5</v>
      </c>
      <c r="AC12" s="200">
        <f>SUM(AC5:AD5)</f>
        <v>0</v>
      </c>
      <c r="AD12" s="71"/>
    </row>
    <row r="13" spans="1:30" x14ac:dyDescent="0.3">
      <c r="A13" s="5" t="s">
        <v>113</v>
      </c>
      <c r="B13" t="s">
        <v>144</v>
      </c>
      <c r="C13" s="8" t="s">
        <v>119</v>
      </c>
      <c r="D13" s="5" t="s">
        <v>106</v>
      </c>
      <c r="E13" t="s">
        <v>144</v>
      </c>
      <c r="F13" s="8" t="s">
        <v>119</v>
      </c>
      <c r="G13" s="5" t="s">
        <v>116</v>
      </c>
      <c r="H13" t="s">
        <v>144</v>
      </c>
      <c r="I13" s="8" t="s">
        <v>119</v>
      </c>
      <c r="J13" s="5" t="s">
        <v>107</v>
      </c>
      <c r="K13" t="s">
        <v>144</v>
      </c>
      <c r="L13" s="8" t="s">
        <v>119</v>
      </c>
      <c r="N13" s="224"/>
      <c r="O13" s="199" t="s">
        <v>123</v>
      </c>
      <c r="P13" s="200">
        <f>SUM(P6:P7)</f>
        <v>0</v>
      </c>
      <c r="Q13" s="200">
        <f>SUM(Q6:R7)</f>
        <v>9</v>
      </c>
      <c r="R13" s="71"/>
      <c r="T13" s="224"/>
      <c r="U13" s="199" t="s">
        <v>123</v>
      </c>
      <c r="V13" s="200">
        <f>SUM(V6:V7)</f>
        <v>0</v>
      </c>
      <c r="W13" s="200">
        <f>SUM(W6:X7)</f>
        <v>9</v>
      </c>
      <c r="X13" s="71"/>
      <c r="Z13" s="224"/>
      <c r="AA13" s="199" t="s">
        <v>123</v>
      </c>
      <c r="AB13" s="200">
        <f>SUM(AB6:AB7)</f>
        <v>1</v>
      </c>
      <c r="AC13" s="200">
        <f>SUM(AC6:AD7)</f>
        <v>9</v>
      </c>
      <c r="AD13" s="71"/>
    </row>
    <row r="14" spans="1:30" x14ac:dyDescent="0.3">
      <c r="A14" s="5" t="s">
        <v>113</v>
      </c>
      <c r="B14" t="s">
        <v>146</v>
      </c>
      <c r="C14" s="8" t="s">
        <v>119</v>
      </c>
      <c r="D14" s="5" t="s">
        <v>106</v>
      </c>
      <c r="E14" t="s">
        <v>146</v>
      </c>
      <c r="F14" s="8" t="s">
        <v>119</v>
      </c>
      <c r="G14" s="5" t="s">
        <v>116</v>
      </c>
      <c r="H14" t="s">
        <v>146</v>
      </c>
      <c r="I14" s="8" t="s">
        <v>119</v>
      </c>
      <c r="J14" s="5" t="s">
        <v>107</v>
      </c>
      <c r="K14" t="s">
        <v>146</v>
      </c>
      <c r="L14" s="8" t="s">
        <v>119</v>
      </c>
      <c r="N14" s="5"/>
      <c r="R14" s="26"/>
      <c r="T14" s="5"/>
      <c r="X14" s="26"/>
      <c r="Z14" s="5"/>
      <c r="AD14" s="26"/>
    </row>
    <row r="15" spans="1:30" ht="36" x14ac:dyDescent="0.3">
      <c r="A15" s="5" t="s">
        <v>113</v>
      </c>
      <c r="B15" t="s">
        <v>148</v>
      </c>
      <c r="C15" s="8" t="s">
        <v>119</v>
      </c>
      <c r="D15" s="5" t="s">
        <v>106</v>
      </c>
      <c r="E15" t="s">
        <v>148</v>
      </c>
      <c r="F15" s="8" t="s">
        <v>119</v>
      </c>
      <c r="G15" s="5" t="s">
        <v>116</v>
      </c>
      <c r="H15" t="s">
        <v>148</v>
      </c>
      <c r="I15" s="8" t="s">
        <v>119</v>
      </c>
      <c r="J15" s="5" t="s">
        <v>107</v>
      </c>
      <c r="K15" t="s">
        <v>148</v>
      </c>
      <c r="L15" s="8" t="s">
        <v>119</v>
      </c>
      <c r="N15" s="203" t="s">
        <v>0</v>
      </c>
      <c r="O15" s="204" t="s">
        <v>61</v>
      </c>
      <c r="P15" s="197" t="s">
        <v>126</v>
      </c>
      <c r="Q15" s="197" t="s">
        <v>127</v>
      </c>
      <c r="R15" s="26"/>
      <c r="T15" s="203" t="s">
        <v>23</v>
      </c>
      <c r="U15" s="204" t="s">
        <v>61</v>
      </c>
      <c r="V15" s="197" t="s">
        <v>126</v>
      </c>
      <c r="W15" s="197" t="s">
        <v>127</v>
      </c>
      <c r="X15" s="26"/>
      <c r="Z15" s="203" t="s">
        <v>9</v>
      </c>
      <c r="AA15" s="204" t="s">
        <v>61</v>
      </c>
      <c r="AB15" s="197" t="s">
        <v>126</v>
      </c>
      <c r="AC15" s="197" t="s">
        <v>127</v>
      </c>
      <c r="AD15" s="26"/>
    </row>
    <row r="16" spans="1:30" x14ac:dyDescent="0.3">
      <c r="A16" s="5" t="s">
        <v>113</v>
      </c>
      <c r="B16" t="s">
        <v>147</v>
      </c>
      <c r="C16" s="8" t="s">
        <v>119</v>
      </c>
      <c r="D16" s="5" t="s">
        <v>106</v>
      </c>
      <c r="E16" t="s">
        <v>147</v>
      </c>
      <c r="F16" s="8" t="s">
        <v>119</v>
      </c>
      <c r="G16" s="5" t="s">
        <v>116</v>
      </c>
      <c r="H16" t="s">
        <v>147</v>
      </c>
      <c r="I16" s="8" t="s">
        <v>119</v>
      </c>
      <c r="J16" s="5" t="s">
        <v>107</v>
      </c>
      <c r="K16" t="s">
        <v>147</v>
      </c>
      <c r="L16" s="8" t="s">
        <v>119</v>
      </c>
      <c r="N16" s="205" t="s">
        <v>128</v>
      </c>
      <c r="O16" s="206">
        <f>Q13/SUM(Q12:Q13)</f>
        <v>1</v>
      </c>
      <c r="P16" s="206">
        <f>((2*Q13+NORMSINV(0.975)^2)-(NORMSINV(0.975)*SQRT(NORMSINV(0.975)^2+(4*Q12*Q13)/(Q12+Q13))))/(2*(Q12+Q13+NORMSINV(0.975)^2))</f>
        <v>0.70085495158045608</v>
      </c>
      <c r="Q16" s="206">
        <f>((2*Q13+NORMSINV(0.975)^2)+(NORMSINV(0.975)*SQRT(NORMSINV(0.975)^2+(4*Q12*Q13)/(Q12+Q13))))/(2*(Q12+Q13+NORMSINV(0.975)^2))</f>
        <v>0.99999999999999989</v>
      </c>
      <c r="R16" s="26"/>
      <c r="T16" s="205" t="s">
        <v>128</v>
      </c>
      <c r="U16" s="206">
        <f>W13/SUM(W12:W13)</f>
        <v>1</v>
      </c>
      <c r="V16" s="206">
        <f>((2*W13+NORMSINV(0.975)^2)-(NORMSINV(0.975)*SQRT(NORMSINV(0.975)^2+(4*W12*W13)/(W12+W13))))/(2*(W12+W13+NORMSINV(0.975)^2))</f>
        <v>0.70085495158045608</v>
      </c>
      <c r="W16" s="206">
        <f>((2*W13+NORMSINV(0.975)^2)+(NORMSINV(0.975)*SQRT(NORMSINV(0.975)^2+(4*W12*W13)/(W12+W13))))/(2*(W12+W13+NORMSINV(0.975)^2))</f>
        <v>0.99999999999999989</v>
      </c>
      <c r="X16" s="26"/>
      <c r="Z16" s="205" t="s">
        <v>128</v>
      </c>
      <c r="AA16" s="206">
        <f>AC13/SUM(AC12:AC13)</f>
        <v>1</v>
      </c>
      <c r="AB16" s="206">
        <f>((2*AC13+NORMSINV(0.975)^2)-(NORMSINV(0.975)*SQRT(NORMSINV(0.975)^2+(4*AC12*AC13)/(AC12+AC13))))/(2*(AC12+AC13+NORMSINV(0.975)^2))</f>
        <v>0.70085495158045608</v>
      </c>
      <c r="AC16" s="206">
        <f>((2*AC13+NORMSINV(0.975)^2)+(NORMSINV(0.975)*SQRT(NORMSINV(0.975)^2+(4*AC12*AC13)/(AC12+AC13))))/(2*(AC12+AC13+NORMSINV(0.975)^2))</f>
        <v>0.99999999999999989</v>
      </c>
      <c r="AD16" s="26"/>
    </row>
    <row r="17" spans="1:30" x14ac:dyDescent="0.3">
      <c r="A17" s="5"/>
      <c r="C17" s="26"/>
      <c r="D17" s="5"/>
      <c r="F17" s="26"/>
      <c r="G17" s="5"/>
      <c r="I17" s="26"/>
      <c r="J17" s="5"/>
      <c r="L17" s="26"/>
      <c r="N17" s="205" t="s">
        <v>129</v>
      </c>
      <c r="O17" s="206">
        <f>P12/SUM(P12:P13)</f>
        <v>1</v>
      </c>
      <c r="P17" s="206">
        <f>((2*P12+NORMSINV(0.975)^2)-(NORMSINV(0.975)*SQRT(NORMSINV(0.975)^2+(4*P12*P13)/(P12+P13))))/(2*(P12+P13+NORMSINV(0.975)^2))</f>
        <v>0.60966571209783471</v>
      </c>
      <c r="Q17" s="206">
        <f>((2*P12+NORMSINV(0.975)^2)+(NORMSINV(0.975)*SQRT(NORMSINV(0.975)^2+(4*P12*P13)/(P12+P13))))/(2*(P12+P13+NORMSINV(0.975)^2))</f>
        <v>1</v>
      </c>
      <c r="R17" s="26"/>
      <c r="T17" s="205" t="s">
        <v>129</v>
      </c>
      <c r="U17" s="206">
        <f>V12/SUM(V12:V13)</f>
        <v>1</v>
      </c>
      <c r="V17" s="206">
        <f>((2*V12+NORMSINV(0.975)^2)-(NORMSINV(0.975)*SQRT(NORMSINV(0.975)^2+(4*V12*V13)/(V12+V13))))/(2*(V12+V13+NORMSINV(0.975)^2))</f>
        <v>0.60966571209783471</v>
      </c>
      <c r="W17" s="206">
        <f>((2*V12+NORMSINV(0.975)^2)+(NORMSINV(0.975)*SQRT(NORMSINV(0.975)^2+(4*V12*V13)/(V12+V13))))/(2*(V12+V13+NORMSINV(0.975)^2))</f>
        <v>1</v>
      </c>
      <c r="X17" s="26"/>
      <c r="Z17" s="205" t="s">
        <v>129</v>
      </c>
      <c r="AA17" s="206">
        <f>AB12/SUM(AB12:AB13)</f>
        <v>0.83333333333333337</v>
      </c>
      <c r="AB17" s="206">
        <f>((2*AB12+NORMSINV(0.975)^2)-(NORMSINV(0.975)*SQRT(NORMSINV(0.975)^2+(4*AB12*AB13)/(AB12+AB13))))/(2*(AB12+AB13+NORMSINV(0.975)^2))</f>
        <v>0.43649717781352981</v>
      </c>
      <c r="AC17" s="206">
        <f>((2*AB12+NORMSINV(0.975)^2)+(NORMSINV(0.975)*SQRT(NORMSINV(0.975)^2+(4*AB12*AB13)/(AB12+AB13))))/(2*(AB12+AB13+NORMSINV(0.975)^2))</f>
        <v>0.96994663025169348</v>
      </c>
      <c r="AD17" s="26"/>
    </row>
    <row r="18" spans="1:30" x14ac:dyDescent="0.3">
      <c r="A18" s="5"/>
      <c r="C18" s="26"/>
      <c r="D18" s="5"/>
      <c r="F18" s="26"/>
      <c r="G18" s="5"/>
      <c r="I18" s="26"/>
      <c r="J18" s="5"/>
      <c r="L18" s="26"/>
      <c r="N18" s="205" t="s">
        <v>130</v>
      </c>
      <c r="O18" s="206">
        <f>SUM(P12,Q13)/SUM(P12:Q13)</f>
        <v>1</v>
      </c>
      <c r="P18" s="206">
        <f>((2*(P12+Q13)+NORMSINV(0.975)^2)-(NORMSINV(0.975)*SQRT(NORMSINV(0.975)^2+(4*(P12+Q13)*(Q12+P13))/SUM(P12:Q13))))/(2*(SUM(P12:Q13)+NORMSINV(0.975)^2))</f>
        <v>0.79611669896415149</v>
      </c>
      <c r="Q18" s="206">
        <f>((2*(P12+Q13)+NORMSINV(0.975)^2)+(NORMSINV(0.975)*SQRT(NORMSINV(0.975)^2+(4*(P12+Q13)*(Q12+P13))/SUM(P12:Q13))))/(2*(SUM(P12:Q13)+NORMSINV(0.975)^2))</f>
        <v>1</v>
      </c>
      <c r="R18" s="26"/>
      <c r="T18" s="205" t="s">
        <v>130</v>
      </c>
      <c r="U18" s="206">
        <f>SUM(V12,W13)/SUM(V12:W13)</f>
        <v>1</v>
      </c>
      <c r="V18" s="206">
        <f>((2*(V12+W13)+NORMSINV(0.975)^2)-(NORMSINV(0.975)*SQRT(NORMSINV(0.975)^2+(4*(V12+W13)*(W12+V13))/SUM(V12:W13))))/(2*(SUM(V12:W13)+NORMSINV(0.975)^2))</f>
        <v>0.79611669896415149</v>
      </c>
      <c r="W18" s="206">
        <f>((2*(V12+W13)+NORMSINV(0.975)^2)+(NORMSINV(0.975)*SQRT(NORMSINV(0.975)^2+(4*(V12+W13)*(W12+V13))/SUM(V12:W13))))/(2*(SUM(V12:W13)+NORMSINV(0.975)^2))</f>
        <v>1</v>
      </c>
      <c r="X18" s="26"/>
      <c r="Z18" s="205" t="s">
        <v>130</v>
      </c>
      <c r="AA18" s="206">
        <f>SUM(AB12,AC13)/SUM(AB12:AC13)</f>
        <v>0.93333333333333335</v>
      </c>
      <c r="AB18" s="206">
        <f>((2*(AB12+AC13)+NORMSINV(0.975)^2)-(NORMSINV(0.975)*SQRT(NORMSINV(0.975)^2+(4*(AB12+AC13)*(AC12+AB13))/SUM(AB12:AC13))))/(2*(SUM(AB12:AC13)+NORMSINV(0.975)^2))</f>
        <v>0.70183470126219982</v>
      </c>
      <c r="AC18" s="206">
        <f>((2*(AB12+AC13)+NORMSINV(0.975)^2)+(NORMSINV(0.975)*SQRT(NORMSINV(0.975)^2+(4*(AB12+AC13)*(AC12+AB13))/SUM(AB12:AC13))))/(2*(SUM(AB12:AC13)+NORMSINV(0.975)^2))</f>
        <v>0.98813310450673142</v>
      </c>
      <c r="AD18" s="26"/>
    </row>
    <row r="19" spans="1:30" x14ac:dyDescent="0.3">
      <c r="A19" s="5"/>
      <c r="C19" s="26"/>
      <c r="D19" s="5"/>
      <c r="F19" s="26"/>
      <c r="G19" s="5"/>
      <c r="I19" s="26"/>
      <c r="J19" s="5"/>
      <c r="L19" s="26"/>
      <c r="N19" s="5"/>
      <c r="R19" s="26"/>
      <c r="T19" s="5"/>
      <c r="X19" s="26"/>
      <c r="Z19" s="5"/>
      <c r="AD19" s="26"/>
    </row>
    <row r="20" spans="1:30" ht="33" customHeight="1" x14ac:dyDescent="0.3">
      <c r="A20" s="5"/>
      <c r="C20" s="26"/>
      <c r="D20" s="5"/>
      <c r="F20" s="26"/>
      <c r="G20" s="5"/>
      <c r="I20" s="26"/>
      <c r="J20" s="5"/>
      <c r="L20" s="26"/>
      <c r="N20" s="225" t="s">
        <v>131</v>
      </c>
      <c r="O20" s="226"/>
      <c r="P20" s="226"/>
      <c r="Q20" s="226"/>
      <c r="R20" s="227"/>
      <c r="T20" s="229" t="s">
        <v>131</v>
      </c>
      <c r="U20" s="230"/>
      <c r="V20" s="230"/>
      <c r="W20" s="230"/>
      <c r="X20" s="231"/>
      <c r="Z20" s="229" t="s">
        <v>131</v>
      </c>
      <c r="AA20" s="230"/>
      <c r="AB20" s="230"/>
      <c r="AC20" s="230"/>
      <c r="AD20" s="231"/>
    </row>
    <row r="21" spans="1:30" ht="15" thickBot="1" x14ac:dyDescent="0.35">
      <c r="A21" s="9"/>
      <c r="B21" s="10"/>
      <c r="C21" s="27"/>
      <c r="D21" s="9"/>
      <c r="E21" s="10"/>
      <c r="F21" s="27"/>
      <c r="G21" s="9"/>
      <c r="H21" s="10"/>
      <c r="I21" s="27"/>
      <c r="J21" s="9"/>
      <c r="K21" s="10"/>
      <c r="L21" s="27"/>
      <c r="N21" s="5"/>
      <c r="P21" s="232" t="s">
        <v>118</v>
      </c>
      <c r="Q21" s="233"/>
      <c r="R21" s="26"/>
      <c r="T21" s="5"/>
      <c r="V21" s="232" t="s">
        <v>118</v>
      </c>
      <c r="W21" s="233"/>
      <c r="X21" s="26"/>
      <c r="Z21" s="5"/>
      <c r="AB21" s="232" t="s">
        <v>118</v>
      </c>
      <c r="AC21" s="233"/>
      <c r="AD21" s="26"/>
    </row>
    <row r="22" spans="1:30" ht="24" x14ac:dyDescent="0.3">
      <c r="N22" s="5"/>
      <c r="O22" s="30" t="s">
        <v>125</v>
      </c>
      <c r="P22" s="197" t="s">
        <v>121</v>
      </c>
      <c r="Q22" s="197" t="s">
        <v>123</v>
      </c>
      <c r="R22" s="26"/>
      <c r="T22" s="5"/>
      <c r="U22" s="30" t="s">
        <v>125</v>
      </c>
      <c r="V22" s="197" t="s">
        <v>121</v>
      </c>
      <c r="W22" s="197" t="s">
        <v>123</v>
      </c>
      <c r="X22" s="26"/>
      <c r="Z22" s="5"/>
      <c r="AA22" s="30" t="s">
        <v>125</v>
      </c>
      <c r="AB22" s="197" t="s">
        <v>121</v>
      </c>
      <c r="AC22" s="197" t="s">
        <v>123</v>
      </c>
      <c r="AD22" s="26"/>
    </row>
    <row r="23" spans="1:30" x14ac:dyDescent="0.3">
      <c r="N23" s="224" t="s">
        <v>113</v>
      </c>
      <c r="O23" s="199" t="s">
        <v>121</v>
      </c>
      <c r="P23" s="200">
        <f>SUM(P5:Q6)</f>
        <v>7</v>
      </c>
      <c r="Q23" s="200">
        <f>SUM(R5:R6)</f>
        <v>1</v>
      </c>
      <c r="R23" s="26"/>
      <c r="T23" s="224" t="s">
        <v>106</v>
      </c>
      <c r="U23" s="199" t="s">
        <v>121</v>
      </c>
      <c r="V23" s="200">
        <f>SUM(V5:W6)</f>
        <v>7</v>
      </c>
      <c r="W23" s="200">
        <f>SUM(X5:X6)</f>
        <v>1</v>
      </c>
      <c r="X23" s="26"/>
      <c r="Z23" s="224" t="s">
        <v>107</v>
      </c>
      <c r="AA23" s="199" t="s">
        <v>121</v>
      </c>
      <c r="AB23" s="200">
        <f>SUM(AB5:AC6)</f>
        <v>7</v>
      </c>
      <c r="AC23" s="200">
        <f>SUM(AD5:AD6)</f>
        <v>4</v>
      </c>
      <c r="AD23" s="26"/>
    </row>
    <row r="24" spans="1:30" x14ac:dyDescent="0.3">
      <c r="A24" s="5"/>
      <c r="N24" s="224"/>
      <c r="O24" s="199" t="s">
        <v>123</v>
      </c>
      <c r="P24" s="200">
        <f>SUM(P7:Q7)</f>
        <v>0</v>
      </c>
      <c r="Q24" s="200">
        <f>R7</f>
        <v>7</v>
      </c>
      <c r="R24" s="26"/>
      <c r="T24" s="224"/>
      <c r="U24" s="199" t="s">
        <v>123</v>
      </c>
      <c r="V24" s="200">
        <f>SUM(V7:W7)</f>
        <v>0</v>
      </c>
      <c r="W24" s="200">
        <f>X7</f>
        <v>7</v>
      </c>
      <c r="X24" s="26"/>
      <c r="Z24" s="224"/>
      <c r="AA24" s="199" t="s">
        <v>123</v>
      </c>
      <c r="AB24" s="200">
        <f>SUM(AB7:AC7)</f>
        <v>0</v>
      </c>
      <c r="AC24" s="200">
        <f>AD7</f>
        <v>4</v>
      </c>
      <c r="AD24" s="26"/>
    </row>
    <row r="25" spans="1:30" x14ac:dyDescent="0.3">
      <c r="A25" s="5"/>
      <c r="N25" s="5"/>
      <c r="R25" s="26"/>
      <c r="T25" s="5"/>
      <c r="X25" s="26"/>
      <c r="Z25" s="5"/>
      <c r="AD25" s="26"/>
    </row>
    <row r="26" spans="1:30" ht="36" x14ac:dyDescent="0.3">
      <c r="A26" s="5"/>
      <c r="N26" s="203" t="s">
        <v>0</v>
      </c>
      <c r="O26" s="204" t="s">
        <v>61</v>
      </c>
      <c r="P26" s="197" t="s">
        <v>126</v>
      </c>
      <c r="Q26" s="197" t="s">
        <v>127</v>
      </c>
      <c r="R26" s="26"/>
      <c r="T26" s="203" t="s">
        <v>23</v>
      </c>
      <c r="U26" s="204" t="s">
        <v>61</v>
      </c>
      <c r="V26" s="197" t="s">
        <v>126</v>
      </c>
      <c r="W26" s="197" t="s">
        <v>127</v>
      </c>
      <c r="X26" s="26"/>
      <c r="Z26" s="203" t="s">
        <v>9</v>
      </c>
      <c r="AA26" s="204" t="s">
        <v>61</v>
      </c>
      <c r="AB26" s="197" t="s">
        <v>126</v>
      </c>
      <c r="AC26" s="197" t="s">
        <v>127</v>
      </c>
      <c r="AD26" s="26"/>
    </row>
    <row r="27" spans="1:30" x14ac:dyDescent="0.3">
      <c r="A27" s="5"/>
      <c r="N27" s="205" t="s">
        <v>128</v>
      </c>
      <c r="O27" s="206">
        <f>Q24/SUM(Q23:Q24)</f>
        <v>0.875</v>
      </c>
      <c r="P27" s="206">
        <f>((2*Q24+NORMSINV(0.975)^2)-(NORMSINV(0.975)*SQRT(NORMSINV(0.975)^2+(4*Q23*Q24)/(Q23+Q24))))/(2*(Q23+Q24+NORMSINV(0.975)^2))</f>
        <v>0.52911181778714644</v>
      </c>
      <c r="Q27" s="206">
        <f>((2*Q24+NORMSINV(0.975)^2)+(NORMSINV(0.975)*SQRT(NORMSINV(0.975)^2+(4*Q23*Q24)/(Q23+Q24))))/(2*(Q23+Q24+NORMSINV(0.975)^2))</f>
        <v>0.97758250854994333</v>
      </c>
      <c r="R27" s="26"/>
      <c r="T27" s="205" t="s">
        <v>128</v>
      </c>
      <c r="U27" s="206">
        <f>W24/SUM(W23:W24)</f>
        <v>0.875</v>
      </c>
      <c r="V27" s="206">
        <f>((2*W24+NORMSINV(0.975)^2)-(NORMSINV(0.975)*SQRT(NORMSINV(0.975)^2+(4*W23*W24)/(W23+W24))))/(2*(W23+W24+NORMSINV(0.975)^2))</f>
        <v>0.52911181778714644</v>
      </c>
      <c r="W27" s="206">
        <f>((2*W24+NORMSINV(0.975)^2)+(NORMSINV(0.975)*SQRT(NORMSINV(0.975)^2+(4*W23*W24)/(W23+W24))))/(2*(W23+W24+NORMSINV(0.975)^2))</f>
        <v>0.97758250854994333</v>
      </c>
      <c r="X27" s="26"/>
      <c r="Z27" s="205" t="s">
        <v>128</v>
      </c>
      <c r="AA27" s="206">
        <f>AC24/SUM(AC23:AC24)</f>
        <v>0.5</v>
      </c>
      <c r="AB27" s="206">
        <f>((2*AC24+NORMSINV(0.975)^2)-(NORMSINV(0.975)*SQRT(NORMSINV(0.975)^2+(4*AC23*AC24)/(AC23+AC24))))/(2*(AC23+AC24+NORMSINV(0.975)^2))</f>
        <v>0.21521606221387762</v>
      </c>
      <c r="AC27" s="206">
        <f>((2*AC24+NORMSINV(0.975)^2)+(NORMSINV(0.975)*SQRT(NORMSINV(0.975)^2+(4*AC23*AC24)/(AC23+AC24))))/(2*(AC23+AC24+NORMSINV(0.975)^2))</f>
        <v>0.78478393778612243</v>
      </c>
      <c r="AD27" s="26"/>
    </row>
    <row r="28" spans="1:30" x14ac:dyDescent="0.3">
      <c r="A28" s="5"/>
      <c r="N28" s="205" t="s">
        <v>129</v>
      </c>
      <c r="O28" s="206">
        <f>P23/SUM(P23:P24)</f>
        <v>1</v>
      </c>
      <c r="P28" s="206">
        <f>((2*P23+NORMSINV(0.975)^2)-(NORMSINV(0.975)*SQRT(NORMSINV(0.975)^2+(4*P23*P24)/(P23+P24))))/(2*(P23+P24+NORMSINV(0.975)^2))</f>
        <v>0.64566956493331262</v>
      </c>
      <c r="Q28" s="206">
        <f>((2*P23+NORMSINV(0.975)^2)+(NORMSINV(0.975)*SQRT(NORMSINV(0.975)^2+(4*P23*P24)/(P23+P24))))/(2*(P23+P24+NORMSINV(0.975)^2))</f>
        <v>0.99999999999999989</v>
      </c>
      <c r="R28" s="26"/>
      <c r="T28" s="205" t="s">
        <v>129</v>
      </c>
      <c r="U28" s="206">
        <f>V23/SUM(V23:V24)</f>
        <v>1</v>
      </c>
      <c r="V28" s="206">
        <f>((2*V23+NORMSINV(0.975)^2)-(NORMSINV(0.975)*SQRT(NORMSINV(0.975)^2+(4*V23*V24)/(V23+V24))))/(2*(V23+V24+NORMSINV(0.975)^2))</f>
        <v>0.64566956493331262</v>
      </c>
      <c r="W28" s="206">
        <f>((2*V23+NORMSINV(0.975)^2)+(NORMSINV(0.975)*SQRT(NORMSINV(0.975)^2+(4*V23*V24)/(V23+V24))))/(2*(V23+V24+NORMSINV(0.975)^2))</f>
        <v>0.99999999999999989</v>
      </c>
      <c r="X28" s="26"/>
      <c r="Z28" s="205" t="s">
        <v>129</v>
      </c>
      <c r="AA28" s="206">
        <f>AB23/SUM(AB23:AB24)</f>
        <v>1</v>
      </c>
      <c r="AB28" s="206">
        <f>((2*AB23+NORMSINV(0.975)^2)-(NORMSINV(0.975)*SQRT(NORMSINV(0.975)^2+(4*AB23*AB24)/(AB23+AB24))))/(2*(AB23+AB24+NORMSINV(0.975)^2))</f>
        <v>0.64566956493331262</v>
      </c>
      <c r="AC28" s="206">
        <f>((2*AB23+NORMSINV(0.975)^2)+(NORMSINV(0.975)*SQRT(NORMSINV(0.975)^2+(4*AB23*AB24)/(AB23+AB24))))/(2*(AB23+AB24+NORMSINV(0.975)^2))</f>
        <v>0.99999999999999989</v>
      </c>
      <c r="AD28" s="26"/>
    </row>
    <row r="29" spans="1:30" ht="15" thickBot="1" x14ac:dyDescent="0.35">
      <c r="A29" s="5"/>
      <c r="N29" s="207" t="s">
        <v>130</v>
      </c>
      <c r="O29" s="208">
        <f>SUM(P23,Q24)/SUM(P23:Q24)</f>
        <v>0.93333333333333335</v>
      </c>
      <c r="P29" s="208">
        <f>((2*(P23+Q24)+NORMSINV(0.975)^2)-(NORMSINV(0.975)*SQRT(NORMSINV(0.975)^2+(4*(P23+Q24)*(Q23+P24))/SUM(P23:Q24))))/(2*(SUM(P23:Q24)+NORMSINV(0.975)^2))</f>
        <v>0.70183470126219982</v>
      </c>
      <c r="Q29" s="208">
        <f>((2*(P23+Q24)+NORMSINV(0.975)^2)+(NORMSINV(0.975)*SQRT(NORMSINV(0.975)^2+(4*(P23+Q24)*(Q23+P24))/SUM(P23:Q24))))/(2*(SUM(P23:Q24)+NORMSINV(0.975)^2))</f>
        <v>0.98813310450673142</v>
      </c>
      <c r="R29" s="27"/>
      <c r="T29" s="207" t="s">
        <v>130</v>
      </c>
      <c r="U29" s="208">
        <f>SUM(V23,W24)/SUM(V23:W24)</f>
        <v>0.93333333333333335</v>
      </c>
      <c r="V29" s="208">
        <f>((2*(V23+W24)+NORMSINV(0.975)^2)-(NORMSINV(0.975)*SQRT(NORMSINV(0.975)^2+(4*(V23+W24)*(W23+V24))/SUM(V23:W24))))/(2*(SUM(V23:W24)+NORMSINV(0.975)^2))</f>
        <v>0.70183470126219982</v>
      </c>
      <c r="W29" s="208">
        <f>((2*(V23+W24)+NORMSINV(0.975)^2)+(NORMSINV(0.975)*SQRT(NORMSINV(0.975)^2+(4*(V23+W24)*(W23+V24))/SUM(V23:W24))))/(2*(SUM(V23:W24)+NORMSINV(0.975)^2))</f>
        <v>0.98813310450673142</v>
      </c>
      <c r="X29" s="27"/>
      <c r="Z29" s="207" t="s">
        <v>130</v>
      </c>
      <c r="AA29" s="208">
        <f>SUM(AB23,AC24)/SUM(AB23:AC24)</f>
        <v>0.73333333333333328</v>
      </c>
      <c r="AB29" s="208">
        <f>((2*(AB23+AC24)+NORMSINV(0.975)^2)-(NORMSINV(0.975)*SQRT(NORMSINV(0.975)^2+(4*(AB23+AC24)*(AC23+AB24))/SUM(AB23:AC24))))/(2*(SUM(AB23:AC24)+NORMSINV(0.975)^2))</f>
        <v>0.4804956594401944</v>
      </c>
      <c r="AC29" s="208">
        <f>((2*(AB23+AC24)+NORMSINV(0.975)^2)+(NORMSINV(0.975)*SQRT(NORMSINV(0.975)^2+(4*(AB23+AC24)*(AC23+AB24))/SUM(AB23:AC24))))/(2*(SUM(AB23:AC24)+NORMSINV(0.975)^2))</f>
        <v>0.89102546674307626</v>
      </c>
      <c r="AD29" s="27"/>
    </row>
    <row r="30" spans="1:30" x14ac:dyDescent="0.3">
      <c r="A30" s="5"/>
    </row>
    <row r="31" spans="1:30" ht="15" thickBot="1" x14ac:dyDescent="0.35">
      <c r="A31" s="5"/>
      <c r="N31" s="13" t="s">
        <v>132</v>
      </c>
      <c r="T31" s="13" t="s">
        <v>132</v>
      </c>
      <c r="Z31" s="13" t="s">
        <v>132</v>
      </c>
    </row>
    <row r="32" spans="1:30" x14ac:dyDescent="0.3">
      <c r="A32" s="5"/>
      <c r="N32" s="3"/>
      <c r="O32" s="4"/>
      <c r="P32" s="222" t="s">
        <v>106</v>
      </c>
      <c r="Q32" s="222"/>
      <c r="R32" s="223"/>
      <c r="T32" s="3"/>
      <c r="U32" s="4"/>
      <c r="V32" s="222" t="s">
        <v>106</v>
      </c>
      <c r="W32" s="222"/>
      <c r="X32" s="223"/>
      <c r="Z32" s="3"/>
      <c r="AA32" s="4"/>
      <c r="AB32" s="222" t="s">
        <v>106</v>
      </c>
      <c r="AC32" s="222"/>
      <c r="AD32" s="223"/>
    </row>
    <row r="33" spans="1:30" ht="24" x14ac:dyDescent="0.3">
      <c r="A33" s="5"/>
      <c r="N33" s="5"/>
      <c r="O33" s="30" t="s">
        <v>120</v>
      </c>
      <c r="P33" s="197" t="s">
        <v>121</v>
      </c>
      <c r="Q33" s="197" t="s">
        <v>122</v>
      </c>
      <c r="R33" s="198" t="s">
        <v>123</v>
      </c>
      <c r="T33" s="5"/>
      <c r="U33" s="30" t="s">
        <v>120</v>
      </c>
      <c r="V33" s="197" t="s">
        <v>121</v>
      </c>
      <c r="W33" s="197" t="s">
        <v>122</v>
      </c>
      <c r="X33" s="198" t="s">
        <v>123</v>
      </c>
      <c r="Z33" s="5"/>
      <c r="AA33" s="30" t="s">
        <v>120</v>
      </c>
      <c r="AB33" s="197" t="s">
        <v>121</v>
      </c>
      <c r="AC33" s="197" t="s">
        <v>122</v>
      </c>
      <c r="AD33" s="198" t="s">
        <v>123</v>
      </c>
    </row>
    <row r="34" spans="1:30" x14ac:dyDescent="0.3">
      <c r="A34" s="5"/>
      <c r="N34" s="224" t="s">
        <v>113</v>
      </c>
      <c r="O34" s="199" t="s">
        <v>121</v>
      </c>
      <c r="P34" s="200">
        <f>COUNTIFS(C2:C21,"ON",F2:F21,"ON")</f>
        <v>6</v>
      </c>
      <c r="Q34" s="200">
        <f>COUNTIFS(C2:C21,"ON",F2:F21,"NE")</f>
        <v>0</v>
      </c>
      <c r="R34" s="201">
        <f>COUNTIFS(C2:C21,"ON",F2:F21,"OFF")</f>
        <v>0</v>
      </c>
      <c r="T34" s="224" t="s">
        <v>116</v>
      </c>
      <c r="U34" s="199" t="s">
        <v>121</v>
      </c>
      <c r="V34" s="200">
        <f>COUNTIFS(I2:I21,"ON",F2:F21,"ON")</f>
        <v>6</v>
      </c>
      <c r="W34" s="200">
        <f>COUNTIFS(I2:I21,"ON",F2:F21,"NE")</f>
        <v>0</v>
      </c>
      <c r="X34" s="201">
        <f>COUNTIFS(I2:I21,"ON",F2:F21,"OFF")</f>
        <v>0</v>
      </c>
      <c r="Z34" s="224" t="s">
        <v>107</v>
      </c>
      <c r="AA34" s="199" t="s">
        <v>121</v>
      </c>
      <c r="AB34" s="200">
        <f>COUNTIFS(L2:L21,"ON",F2:F21,"ON")</f>
        <v>5</v>
      </c>
      <c r="AC34" s="200">
        <f>COUNTIFS(L2:L21,"ON",F2:F21,"NE")</f>
        <v>0</v>
      </c>
      <c r="AD34" s="201">
        <f>COUNTIFS(L2:L21,"ON",F2:F21,"OFF")</f>
        <v>0</v>
      </c>
    </row>
    <row r="35" spans="1:30" x14ac:dyDescent="0.3">
      <c r="A35" s="5"/>
      <c r="N35" s="224"/>
      <c r="O35" s="199" t="s">
        <v>122</v>
      </c>
      <c r="P35" s="200">
        <f>COUNTIFS(C2:C21,"NE",F2:F21,"ON")</f>
        <v>0</v>
      </c>
      <c r="Q35" s="200">
        <f>COUNTIFS(C2:C21,"NE",F2:F21,"NE")</f>
        <v>2</v>
      </c>
      <c r="R35" s="201">
        <f>COUNTIFS(C2:C21,"NE",F2:F21,"OFF")</f>
        <v>0</v>
      </c>
      <c r="T35" s="224"/>
      <c r="U35" s="199" t="s">
        <v>122</v>
      </c>
      <c r="V35" s="200">
        <f>COUNTIFS(I2:I21,"NE",F2:F21,"ON")</f>
        <v>0</v>
      </c>
      <c r="W35" s="200">
        <f>COUNTIFS(I2:I21,"NE",F2:F21,"NE")</f>
        <v>1</v>
      </c>
      <c r="X35" s="201">
        <f>COUNTIFS(I2:I21,"NE",F2:F21,"OFF")</f>
        <v>0</v>
      </c>
      <c r="Z35" s="224"/>
      <c r="AA35" s="199" t="s">
        <v>122</v>
      </c>
      <c r="AB35" s="200">
        <f>COUNTIFS(L2:L21,"NE",F2:F21,"ON")</f>
        <v>1</v>
      </c>
      <c r="AC35" s="200">
        <f>COUNTIFS(L2:L21,"NE",F2:F21,"NE")</f>
        <v>2</v>
      </c>
      <c r="AD35" s="201">
        <f>COUNTIFS(L2:L21,"NE",F2:F21,"OFF")</f>
        <v>3</v>
      </c>
    </row>
    <row r="36" spans="1:30" x14ac:dyDescent="0.3">
      <c r="A36" s="5"/>
      <c r="N36" s="224"/>
      <c r="O36" s="199" t="s">
        <v>123</v>
      </c>
      <c r="P36" s="200">
        <f>COUNTIFS(C2:C21,"OFF",F2:F21,"ON")</f>
        <v>0</v>
      </c>
      <c r="Q36" s="200">
        <f>COUNTIFS(C2:C21,"OFF",F2:F21,"NE")</f>
        <v>0</v>
      </c>
      <c r="R36" s="201">
        <f>COUNTIFS(C2:C21,"OFF",F2:F21,"OFF")</f>
        <v>7</v>
      </c>
      <c r="T36" s="224"/>
      <c r="U36" s="199" t="s">
        <v>123</v>
      </c>
      <c r="V36" s="200">
        <f>COUNTIFS(I2:I21,"OFF",F2:F21,"ON")</f>
        <v>0</v>
      </c>
      <c r="W36" s="200">
        <f>COUNTIFS(I2:I21,"OFF",F2:F21,"NE")</f>
        <v>1</v>
      </c>
      <c r="X36" s="201">
        <f>COUNTIFS(I2:I21,"OFF",F2:F21,"OFF")</f>
        <v>7</v>
      </c>
      <c r="Z36" s="224"/>
      <c r="AA36" s="199" t="s">
        <v>123</v>
      </c>
      <c r="AB36" s="200">
        <f>COUNTIFS(L2:L21,"OFF",F2:F21,"ON")</f>
        <v>0</v>
      </c>
      <c r="AC36" s="200">
        <f>COUNTIFS(L2:L21,"OFF",F2:F21,"NE")</f>
        <v>0</v>
      </c>
      <c r="AD36" s="201">
        <f>COUNTIFS(L2:L21,"OFF",F2:F21,"OFF")</f>
        <v>4</v>
      </c>
    </row>
    <row r="37" spans="1:30" x14ac:dyDescent="0.3">
      <c r="A37" s="5"/>
      <c r="N37" s="5"/>
      <c r="R37" s="26"/>
      <c r="T37" s="5"/>
      <c r="X37" s="26"/>
      <c r="Z37" s="5"/>
      <c r="AD37" s="26"/>
    </row>
    <row r="38" spans="1:30" x14ac:dyDescent="0.3">
      <c r="A38" s="5"/>
      <c r="N38" s="225" t="s">
        <v>124</v>
      </c>
      <c r="O38" s="226"/>
      <c r="P38" s="226"/>
      <c r="Q38" s="226"/>
      <c r="R38" s="227"/>
      <c r="T38" s="202" t="s">
        <v>124</v>
      </c>
      <c r="X38" s="26"/>
      <c r="Z38" s="202" t="s">
        <v>124</v>
      </c>
      <c r="AD38" s="26"/>
    </row>
    <row r="39" spans="1:30" x14ac:dyDescent="0.3">
      <c r="N39" s="5"/>
      <c r="P39" s="228" t="s">
        <v>106</v>
      </c>
      <c r="Q39" s="228"/>
      <c r="R39" s="26"/>
      <c r="T39" s="5"/>
      <c r="V39" s="228" t="s">
        <v>106</v>
      </c>
      <c r="W39" s="228"/>
      <c r="X39" s="26"/>
      <c r="Z39" s="5"/>
      <c r="AB39" s="228" t="s">
        <v>106</v>
      </c>
      <c r="AC39" s="228"/>
      <c r="AD39" s="26"/>
    </row>
    <row r="40" spans="1:30" ht="24" x14ac:dyDescent="0.3">
      <c r="N40" s="5"/>
      <c r="O40" s="30" t="s">
        <v>125</v>
      </c>
      <c r="P40" s="197" t="s">
        <v>121</v>
      </c>
      <c r="Q40" s="197" t="s">
        <v>123</v>
      </c>
      <c r="R40" s="26"/>
      <c r="T40" s="5"/>
      <c r="U40" s="30" t="s">
        <v>125</v>
      </c>
      <c r="V40" s="197" t="s">
        <v>121</v>
      </c>
      <c r="W40" s="197" t="s">
        <v>123</v>
      </c>
      <c r="X40" s="26"/>
      <c r="Z40" s="5"/>
      <c r="AA40" s="30" t="s">
        <v>125</v>
      </c>
      <c r="AB40" s="197" t="s">
        <v>121</v>
      </c>
      <c r="AC40" s="197" t="s">
        <v>123</v>
      </c>
      <c r="AD40" s="26"/>
    </row>
    <row r="41" spans="1:30" x14ac:dyDescent="0.3">
      <c r="N41" s="224" t="s">
        <v>113</v>
      </c>
      <c r="O41" s="199" t="s">
        <v>121</v>
      </c>
      <c r="P41" s="200">
        <f>P34</f>
        <v>6</v>
      </c>
      <c r="Q41" s="200">
        <f>SUM(Q34:R34)</f>
        <v>0</v>
      </c>
      <c r="R41" s="71"/>
      <c r="T41" s="224" t="s">
        <v>116</v>
      </c>
      <c r="U41" s="199" t="s">
        <v>121</v>
      </c>
      <c r="V41" s="200">
        <f>V34</f>
        <v>6</v>
      </c>
      <c r="W41" s="200">
        <f>SUM(W34:X34)</f>
        <v>0</v>
      </c>
      <c r="X41" s="71"/>
      <c r="Z41" s="224" t="s">
        <v>107</v>
      </c>
      <c r="AA41" s="199" t="s">
        <v>121</v>
      </c>
      <c r="AB41" s="200">
        <f>AB34</f>
        <v>5</v>
      </c>
      <c r="AC41" s="200">
        <f>SUM(AC34:AD34)</f>
        <v>0</v>
      </c>
      <c r="AD41" s="71"/>
    </row>
    <row r="42" spans="1:30" x14ac:dyDescent="0.3">
      <c r="N42" s="224"/>
      <c r="O42" s="199" t="s">
        <v>123</v>
      </c>
      <c r="P42" s="200">
        <f>SUM(P35:P36)</f>
        <v>0</v>
      </c>
      <c r="Q42" s="200">
        <f>SUM(Q35:R36)</f>
        <v>9</v>
      </c>
      <c r="R42" s="71"/>
      <c r="T42" s="224"/>
      <c r="U42" s="199" t="s">
        <v>123</v>
      </c>
      <c r="V42" s="200">
        <f>SUM(V35:V36)</f>
        <v>0</v>
      </c>
      <c r="W42" s="200">
        <f>SUM(W35:X36)</f>
        <v>9</v>
      </c>
      <c r="X42" s="71"/>
      <c r="Z42" s="224"/>
      <c r="AA42" s="199" t="s">
        <v>123</v>
      </c>
      <c r="AB42" s="200">
        <f>SUM(AB35:AB36)</f>
        <v>1</v>
      </c>
      <c r="AC42" s="200">
        <f>SUM(AC35:AD36)</f>
        <v>9</v>
      </c>
      <c r="AD42" s="71"/>
    </row>
    <row r="43" spans="1:30" x14ac:dyDescent="0.3">
      <c r="N43" s="5"/>
      <c r="R43" s="26"/>
      <c r="T43" s="5"/>
      <c r="X43" s="26"/>
      <c r="Z43" s="5"/>
      <c r="AD43" s="26"/>
    </row>
    <row r="44" spans="1:30" ht="36" x14ac:dyDescent="0.3">
      <c r="N44" s="203" t="s">
        <v>3</v>
      </c>
      <c r="O44" s="204" t="s">
        <v>61</v>
      </c>
      <c r="P44" s="197" t="s">
        <v>126</v>
      </c>
      <c r="Q44" s="197" t="s">
        <v>127</v>
      </c>
      <c r="R44" s="26"/>
      <c r="T44" s="203" t="s">
        <v>7</v>
      </c>
      <c r="U44" s="204" t="s">
        <v>61</v>
      </c>
      <c r="V44" s="197" t="s">
        <v>126</v>
      </c>
      <c r="W44" s="197" t="s">
        <v>127</v>
      </c>
      <c r="X44" s="26"/>
      <c r="Z44" s="203" t="s">
        <v>8</v>
      </c>
      <c r="AA44" s="204" t="s">
        <v>61</v>
      </c>
      <c r="AB44" s="197" t="s">
        <v>126</v>
      </c>
      <c r="AC44" s="197" t="s">
        <v>127</v>
      </c>
      <c r="AD44" s="26"/>
    </row>
    <row r="45" spans="1:30" x14ac:dyDescent="0.3">
      <c r="N45" s="205" t="s">
        <v>128</v>
      </c>
      <c r="O45" s="206">
        <f>Q42/SUM(Q41:Q42)</f>
        <v>1</v>
      </c>
      <c r="P45" s="206">
        <f>((2*Q42+NORMSINV(0.975)^2)-(NORMSINV(0.975)*SQRT(NORMSINV(0.975)^2+(4*Q41*Q42)/(Q41+Q42))))/(2*(Q41+Q42+NORMSINV(0.975)^2))</f>
        <v>0.70085495158045608</v>
      </c>
      <c r="Q45" s="206">
        <f>((2*Q42+NORMSINV(0.975)^2)+(NORMSINV(0.975)*SQRT(NORMSINV(0.975)^2+(4*Q41*Q42)/(Q41+Q42))))/(2*(Q41+Q42+NORMSINV(0.975)^2))</f>
        <v>0.99999999999999989</v>
      </c>
      <c r="R45" s="26"/>
      <c r="T45" s="205" t="s">
        <v>128</v>
      </c>
      <c r="U45" s="206">
        <f>W42/SUM(W41:W42)</f>
        <v>1</v>
      </c>
      <c r="V45" s="206">
        <f>((2*W42+NORMSINV(0.975)^2)-(NORMSINV(0.975)*SQRT(NORMSINV(0.975)^2+(4*W41*W42)/(W41+W42))))/(2*(W41+W42+NORMSINV(0.975)^2))</f>
        <v>0.70085495158045608</v>
      </c>
      <c r="W45" s="206">
        <f>((2*W42+NORMSINV(0.975)^2)+(NORMSINV(0.975)*SQRT(NORMSINV(0.975)^2+(4*W41*W42)/(W41+W42))))/(2*(W41+W42+NORMSINV(0.975)^2))</f>
        <v>0.99999999999999989</v>
      </c>
      <c r="X45" s="26"/>
      <c r="Z45" s="205" t="s">
        <v>128</v>
      </c>
      <c r="AA45" s="206">
        <f>AC42/SUM(AC41:AC42)</f>
        <v>1</v>
      </c>
      <c r="AB45" s="206">
        <f>((2*AC42+NORMSINV(0.975)^2)-(NORMSINV(0.975)*SQRT(NORMSINV(0.975)^2+(4*AC41*AC42)/(AC41+AC42))))/(2*(AC41+AC42+NORMSINV(0.975)^2))</f>
        <v>0.70085495158045608</v>
      </c>
      <c r="AC45" s="206">
        <f>((2*AC42+NORMSINV(0.975)^2)+(NORMSINV(0.975)*SQRT(NORMSINV(0.975)^2+(4*AC41*AC42)/(AC41+AC42))))/(2*(AC41+AC42+NORMSINV(0.975)^2))</f>
        <v>0.99999999999999989</v>
      </c>
      <c r="AD45" s="26"/>
    </row>
    <row r="46" spans="1:30" x14ac:dyDescent="0.3">
      <c r="N46" s="205" t="s">
        <v>129</v>
      </c>
      <c r="O46" s="206">
        <f>P41/SUM(P41:P42)</f>
        <v>1</v>
      </c>
      <c r="P46" s="206">
        <f>((2*P41+NORMSINV(0.975)^2)-(NORMSINV(0.975)*SQRT(NORMSINV(0.975)^2+(4*P41*P42)/(P41+P42))))/(2*(P41+P42+NORMSINV(0.975)^2))</f>
        <v>0.60966571209783471</v>
      </c>
      <c r="Q46" s="206">
        <f>((2*P41+NORMSINV(0.975)^2)+(NORMSINV(0.975)*SQRT(NORMSINV(0.975)^2+(4*P41*P42)/(P41+P42))))/(2*(P41+P42+NORMSINV(0.975)^2))</f>
        <v>1</v>
      </c>
      <c r="R46" s="26"/>
      <c r="T46" s="205" t="s">
        <v>129</v>
      </c>
      <c r="U46" s="206">
        <f>V41/SUM(V41:V42)</f>
        <v>1</v>
      </c>
      <c r="V46" s="206">
        <f>((2*V41+NORMSINV(0.975)^2)-(NORMSINV(0.975)*SQRT(NORMSINV(0.975)^2+(4*V41*V42)/(V41+V42))))/(2*(V41+V42+NORMSINV(0.975)^2))</f>
        <v>0.60966571209783471</v>
      </c>
      <c r="W46" s="206">
        <f>((2*V41+NORMSINV(0.975)^2)+(NORMSINV(0.975)*SQRT(NORMSINV(0.975)^2+(4*V41*V42)/(V41+V42))))/(2*(V41+V42+NORMSINV(0.975)^2))</f>
        <v>1</v>
      </c>
      <c r="X46" s="26"/>
      <c r="Z46" s="205" t="s">
        <v>129</v>
      </c>
      <c r="AA46" s="206">
        <f>AB41/SUM(AB41:AB42)</f>
        <v>0.83333333333333337</v>
      </c>
      <c r="AB46" s="206">
        <f>((2*AB41+NORMSINV(0.975)^2)-(NORMSINV(0.975)*SQRT(NORMSINV(0.975)^2+(4*AB41*AB42)/(AB41+AB42))))/(2*(AB41+AB42+NORMSINV(0.975)^2))</f>
        <v>0.43649717781352981</v>
      </c>
      <c r="AC46" s="206">
        <f>((2*AB41+NORMSINV(0.975)^2)+(NORMSINV(0.975)*SQRT(NORMSINV(0.975)^2+(4*AB41*AB42)/(AB41+AB42))))/(2*(AB41+AB42+NORMSINV(0.975)^2))</f>
        <v>0.96994663025169348</v>
      </c>
      <c r="AD46" s="26"/>
    </row>
    <row r="47" spans="1:30" x14ac:dyDescent="0.3">
      <c r="N47" s="205" t="s">
        <v>130</v>
      </c>
      <c r="O47" s="206">
        <f>SUM(P41,Q42)/SUM(P41:Q42)</f>
        <v>1</v>
      </c>
      <c r="P47" s="206">
        <f>((2*(P41+Q42)+NORMSINV(0.975)^2)-(NORMSINV(0.975)*SQRT(NORMSINV(0.975)^2+(4*(P41+Q42)*(Q41+P42))/SUM(P41:Q42))))/(2*(SUM(P41:Q42)+NORMSINV(0.975)^2))</f>
        <v>0.79611669896415149</v>
      </c>
      <c r="Q47" s="206">
        <f>((2*(P41+Q42)+NORMSINV(0.975)^2)+(NORMSINV(0.975)*SQRT(NORMSINV(0.975)^2+(4*(P41+Q42)*(Q41+P42))/SUM(P41:Q42))))/(2*(SUM(P41:Q42)+NORMSINV(0.975)^2))</f>
        <v>1</v>
      </c>
      <c r="R47" s="26"/>
      <c r="T47" s="205" t="s">
        <v>130</v>
      </c>
      <c r="U47" s="206">
        <f>SUM(V41,W42)/SUM(V41:W42)</f>
        <v>1</v>
      </c>
      <c r="V47" s="206">
        <f>((2*(V41+W42)+NORMSINV(0.975)^2)-(NORMSINV(0.975)*SQRT(NORMSINV(0.975)^2+(4*(V41+W42)*(W41+V42))/SUM(V41:W42))))/(2*(SUM(V41:W42)+NORMSINV(0.975)^2))</f>
        <v>0.79611669896415149</v>
      </c>
      <c r="W47" s="206">
        <f>((2*(V41+W42)+NORMSINV(0.975)^2)+(NORMSINV(0.975)*SQRT(NORMSINV(0.975)^2+(4*(V41+W42)*(W41+V42))/SUM(V41:W42))))/(2*(SUM(V41:W42)+NORMSINV(0.975)^2))</f>
        <v>1</v>
      </c>
      <c r="X47" s="26"/>
      <c r="Z47" s="205" t="s">
        <v>130</v>
      </c>
      <c r="AA47" s="206">
        <f>SUM(AB41,AC42)/SUM(AB41:AC42)</f>
        <v>0.93333333333333335</v>
      </c>
      <c r="AB47" s="206">
        <f>((2*(AB41+AC42)+NORMSINV(0.975)^2)-(NORMSINV(0.975)*SQRT(NORMSINV(0.975)^2+(4*(AB41+AC42)*(AC41+AB42))/SUM(AB41:AC42))))/(2*(SUM(AB41:AC42)+NORMSINV(0.975)^2))</f>
        <v>0.70183470126219982</v>
      </c>
      <c r="AC47" s="206">
        <f>((2*(AB41+AC42)+NORMSINV(0.975)^2)+(NORMSINV(0.975)*SQRT(NORMSINV(0.975)^2+(4*(AB41+AC42)*(AC41+AB42))/SUM(AB41:AC42))))/(2*(SUM(AB41:AC42)+NORMSINV(0.975)^2))</f>
        <v>0.98813310450673142</v>
      </c>
      <c r="AD47" s="26"/>
    </row>
    <row r="48" spans="1:30" x14ac:dyDescent="0.3">
      <c r="N48" s="5"/>
      <c r="R48" s="26"/>
      <c r="T48" s="5"/>
      <c r="X48" s="26"/>
      <c r="Z48" s="5"/>
      <c r="AD48" s="26"/>
    </row>
    <row r="49" spans="14:30" ht="28.2" customHeight="1" x14ac:dyDescent="0.3">
      <c r="N49" s="225" t="s">
        <v>131</v>
      </c>
      <c r="O49" s="226"/>
      <c r="P49" s="226"/>
      <c r="Q49" s="226"/>
      <c r="R49" s="227"/>
      <c r="T49" s="229" t="s">
        <v>131</v>
      </c>
      <c r="U49" s="230"/>
      <c r="V49" s="230"/>
      <c r="W49" s="230"/>
      <c r="X49" s="231"/>
      <c r="Z49" s="229" t="s">
        <v>131</v>
      </c>
      <c r="AA49" s="230"/>
      <c r="AB49" s="230"/>
      <c r="AC49" s="230"/>
      <c r="AD49" s="231"/>
    </row>
    <row r="50" spans="14:30" x14ac:dyDescent="0.3">
      <c r="N50" s="5"/>
      <c r="P50" s="232" t="s">
        <v>106</v>
      </c>
      <c r="Q50" s="233"/>
      <c r="R50" s="26"/>
      <c r="T50" s="5"/>
      <c r="V50" s="232" t="s">
        <v>106</v>
      </c>
      <c r="W50" s="233"/>
      <c r="X50" s="26"/>
      <c r="Z50" s="5"/>
      <c r="AB50" s="232" t="s">
        <v>106</v>
      </c>
      <c r="AC50" s="233"/>
      <c r="AD50" s="26"/>
    </row>
    <row r="51" spans="14:30" ht="24" x14ac:dyDescent="0.3">
      <c r="N51" s="5"/>
      <c r="O51" s="30" t="s">
        <v>125</v>
      </c>
      <c r="P51" s="197" t="s">
        <v>121</v>
      </c>
      <c r="Q51" s="197" t="s">
        <v>123</v>
      </c>
      <c r="R51" s="26"/>
      <c r="T51" s="5"/>
      <c r="U51" s="30" t="s">
        <v>125</v>
      </c>
      <c r="V51" s="197" t="s">
        <v>121</v>
      </c>
      <c r="W51" s="197" t="s">
        <v>123</v>
      </c>
      <c r="X51" s="26"/>
      <c r="Z51" s="5"/>
      <c r="AA51" s="30" t="s">
        <v>125</v>
      </c>
      <c r="AB51" s="197" t="s">
        <v>121</v>
      </c>
      <c r="AC51" s="197" t="s">
        <v>123</v>
      </c>
      <c r="AD51" s="26"/>
    </row>
    <row r="52" spans="14:30" x14ac:dyDescent="0.3">
      <c r="N52" s="224" t="s">
        <v>113</v>
      </c>
      <c r="O52" s="199" t="s">
        <v>121</v>
      </c>
      <c r="P52" s="200">
        <f>SUM(P34:Q35)</f>
        <v>8</v>
      </c>
      <c r="Q52" s="200">
        <f>SUM(R34:R35)</f>
        <v>0</v>
      </c>
      <c r="R52" s="26"/>
      <c r="T52" s="224" t="s">
        <v>116</v>
      </c>
      <c r="U52" s="199" t="s">
        <v>121</v>
      </c>
      <c r="V52" s="200">
        <f>SUM(V34:W35)</f>
        <v>7</v>
      </c>
      <c r="W52" s="200">
        <f>SUM(X34:X35)</f>
        <v>0</v>
      </c>
      <c r="X52" s="26"/>
      <c r="Z52" s="224" t="s">
        <v>107</v>
      </c>
      <c r="AA52" s="199" t="s">
        <v>121</v>
      </c>
      <c r="AB52" s="200">
        <f>SUM(AB34:AC35)</f>
        <v>8</v>
      </c>
      <c r="AC52" s="200">
        <f>SUM(AD34:AD35)</f>
        <v>3</v>
      </c>
      <c r="AD52" s="26"/>
    </row>
    <row r="53" spans="14:30" x14ac:dyDescent="0.3">
      <c r="N53" s="224"/>
      <c r="O53" s="199" t="s">
        <v>123</v>
      </c>
      <c r="P53" s="200">
        <f>SUM(P36:Q36)</f>
        <v>0</v>
      </c>
      <c r="Q53" s="200">
        <f>R36</f>
        <v>7</v>
      </c>
      <c r="R53" s="26"/>
      <c r="T53" s="224"/>
      <c r="U53" s="199" t="s">
        <v>123</v>
      </c>
      <c r="V53" s="200">
        <f>SUM(V36:W36)</f>
        <v>1</v>
      </c>
      <c r="W53" s="200">
        <f>X36</f>
        <v>7</v>
      </c>
      <c r="X53" s="26"/>
      <c r="Z53" s="224"/>
      <c r="AA53" s="199" t="s">
        <v>123</v>
      </c>
      <c r="AB53" s="200">
        <f>SUM(AB36:AC36)</f>
        <v>0</v>
      </c>
      <c r="AC53" s="200">
        <f>AD36</f>
        <v>4</v>
      </c>
      <c r="AD53" s="26"/>
    </row>
    <row r="54" spans="14:30" x14ac:dyDescent="0.3">
      <c r="N54" s="5"/>
      <c r="R54" s="26"/>
      <c r="T54" s="5"/>
      <c r="X54" s="26"/>
      <c r="Z54" s="5"/>
      <c r="AD54" s="26"/>
    </row>
    <row r="55" spans="14:30" ht="36" x14ac:dyDescent="0.3">
      <c r="N55" s="203" t="s">
        <v>3</v>
      </c>
      <c r="O55" s="204" t="s">
        <v>61</v>
      </c>
      <c r="P55" s="197" t="s">
        <v>126</v>
      </c>
      <c r="Q55" s="197" t="s">
        <v>127</v>
      </c>
      <c r="R55" s="26"/>
      <c r="T55" s="203" t="s">
        <v>7</v>
      </c>
      <c r="U55" s="204" t="s">
        <v>61</v>
      </c>
      <c r="V55" s="197" t="s">
        <v>126</v>
      </c>
      <c r="W55" s="197" t="s">
        <v>127</v>
      </c>
      <c r="X55" s="26"/>
      <c r="Z55" s="203" t="s">
        <v>8</v>
      </c>
      <c r="AA55" s="204" t="s">
        <v>61</v>
      </c>
      <c r="AB55" s="197" t="s">
        <v>126</v>
      </c>
      <c r="AC55" s="197" t="s">
        <v>127</v>
      </c>
      <c r="AD55" s="26"/>
    </row>
    <row r="56" spans="14:30" x14ac:dyDescent="0.3">
      <c r="N56" s="205" t="s">
        <v>128</v>
      </c>
      <c r="O56" s="206">
        <f>Q53/SUM(Q52:Q53)</f>
        <v>1</v>
      </c>
      <c r="P56" s="206">
        <f>((2*Q53+NORMSINV(0.975)^2)-(NORMSINV(0.975)*SQRT(NORMSINV(0.975)^2+(4*Q52*Q53)/(Q52+Q53))))/(2*(Q52+Q53+NORMSINV(0.975)^2))</f>
        <v>0.64566956493331262</v>
      </c>
      <c r="Q56" s="206">
        <f>((2*Q53+NORMSINV(0.975)^2)+(NORMSINV(0.975)*SQRT(NORMSINV(0.975)^2+(4*Q52*Q53)/(Q52+Q53))))/(2*(Q52+Q53+NORMSINV(0.975)^2))</f>
        <v>0.99999999999999989</v>
      </c>
      <c r="R56" s="26"/>
      <c r="T56" s="205" t="s">
        <v>128</v>
      </c>
      <c r="U56" s="206">
        <f>W53/SUM(W52:W53)</f>
        <v>1</v>
      </c>
      <c r="V56" s="206">
        <f>((2*W53+NORMSINV(0.975)^2)-(NORMSINV(0.975)*SQRT(NORMSINV(0.975)^2+(4*W52*W53)/(W52+W53))))/(2*(W52+W53+NORMSINV(0.975)^2))</f>
        <v>0.64566956493331262</v>
      </c>
      <c r="W56" s="206">
        <f>((2*W53+NORMSINV(0.975)^2)+(NORMSINV(0.975)*SQRT(NORMSINV(0.975)^2+(4*W52*W53)/(W52+W53))))/(2*(W52+W53+NORMSINV(0.975)^2))</f>
        <v>0.99999999999999989</v>
      </c>
      <c r="X56" s="26"/>
      <c r="Z56" s="205" t="s">
        <v>128</v>
      </c>
      <c r="AA56" s="206">
        <f>AC53/SUM(AC52:AC53)</f>
        <v>0.5714285714285714</v>
      </c>
      <c r="AB56" s="206">
        <f>((2*AC53+NORMSINV(0.975)^2)-(NORMSINV(0.975)*SQRT(NORMSINV(0.975)^2+(4*AC52*AC53)/(AC52+AC53))))/(2*(AC52+AC53+NORMSINV(0.975)^2))</f>
        <v>0.2504583645276573</v>
      </c>
      <c r="AC56" s="206">
        <f>((2*AC53+NORMSINV(0.975)^2)+(NORMSINV(0.975)*SQRT(NORMSINV(0.975)^2+(4*AC52*AC53)/(AC52+AC53))))/(2*(AC52+AC53+NORMSINV(0.975)^2))</f>
        <v>0.84178014474853025</v>
      </c>
      <c r="AD56" s="26"/>
    </row>
    <row r="57" spans="14:30" x14ac:dyDescent="0.3">
      <c r="N57" s="205" t="s">
        <v>129</v>
      </c>
      <c r="O57" s="206">
        <f>P52/SUM(P52:P53)</f>
        <v>1</v>
      </c>
      <c r="P57" s="206">
        <f>((2*P52+NORMSINV(0.975)^2)-(NORMSINV(0.975)*SQRT(NORMSINV(0.975)^2+(4*P52*P53)/(P52+P53))))/(2*(P52+P53+NORMSINV(0.975)^2))</f>
        <v>0.67559243511611977</v>
      </c>
      <c r="Q57" s="206">
        <f>((2*P52+NORMSINV(0.975)^2)+(NORMSINV(0.975)*SQRT(NORMSINV(0.975)^2+(4*P52*P53)/(P52+P53))))/(2*(P52+P53+NORMSINV(0.975)^2))</f>
        <v>0.99999999999999989</v>
      </c>
      <c r="R57" s="26"/>
      <c r="T57" s="205" t="s">
        <v>129</v>
      </c>
      <c r="U57" s="206">
        <f>V52/SUM(V52:V53)</f>
        <v>0.875</v>
      </c>
      <c r="V57" s="206">
        <f>((2*V52+NORMSINV(0.975)^2)-(NORMSINV(0.975)*SQRT(NORMSINV(0.975)^2+(4*V52*V53)/(V52+V53))))/(2*(V52+V53+NORMSINV(0.975)^2))</f>
        <v>0.52911181778714644</v>
      </c>
      <c r="W57" s="206">
        <f>((2*V52+NORMSINV(0.975)^2)+(NORMSINV(0.975)*SQRT(NORMSINV(0.975)^2+(4*V52*V53)/(V52+V53))))/(2*(V52+V53+NORMSINV(0.975)^2))</f>
        <v>0.97758250854994333</v>
      </c>
      <c r="X57" s="26"/>
      <c r="Z57" s="205" t="s">
        <v>129</v>
      </c>
      <c r="AA57" s="206">
        <f>AB52/SUM(AB52:AB53)</f>
        <v>1</v>
      </c>
      <c r="AB57" s="206">
        <f>((2*AB52+NORMSINV(0.975)^2)-(NORMSINV(0.975)*SQRT(NORMSINV(0.975)^2+(4*AB52*AB53)/(AB52+AB53))))/(2*(AB52+AB53+NORMSINV(0.975)^2))</f>
        <v>0.67559243511611977</v>
      </c>
      <c r="AC57" s="206">
        <f>((2*AB52+NORMSINV(0.975)^2)+(NORMSINV(0.975)*SQRT(NORMSINV(0.975)^2+(4*AB52*AB53)/(AB52+AB53))))/(2*(AB52+AB53+NORMSINV(0.975)^2))</f>
        <v>0.99999999999999989</v>
      </c>
      <c r="AD57" s="26"/>
    </row>
    <row r="58" spans="14:30" ht="15" thickBot="1" x14ac:dyDescent="0.35">
      <c r="N58" s="207" t="s">
        <v>130</v>
      </c>
      <c r="O58" s="208">
        <f>SUM(P52,Q53)/SUM(P52:Q53)</f>
        <v>1</v>
      </c>
      <c r="P58" s="208">
        <f>((2*(P52+Q53)+NORMSINV(0.975)^2)-(NORMSINV(0.975)*SQRT(NORMSINV(0.975)^2+(4*(P52+Q53)*(Q52+P53))/SUM(P52:Q53))))/(2*(SUM(P52:Q53)+NORMSINV(0.975)^2))</f>
        <v>0.79611669896415149</v>
      </c>
      <c r="Q58" s="208">
        <f>((2*(P52+Q53)+NORMSINV(0.975)^2)+(NORMSINV(0.975)*SQRT(NORMSINV(0.975)^2+(4*(P52+Q53)*(Q52+P53))/SUM(P52:Q53))))/(2*(SUM(P52:Q53)+NORMSINV(0.975)^2))</f>
        <v>1</v>
      </c>
      <c r="R58" s="27"/>
      <c r="T58" s="207" t="s">
        <v>130</v>
      </c>
      <c r="U58" s="208">
        <f>SUM(V52,W53)/SUM(V52:W53)</f>
        <v>0.93333333333333335</v>
      </c>
      <c r="V58" s="208">
        <f>((2*(V52+W53)+NORMSINV(0.975)^2)-(NORMSINV(0.975)*SQRT(NORMSINV(0.975)^2+(4*(V52+W53)*(W52+V53))/SUM(V52:W53))))/(2*(SUM(V52:W53)+NORMSINV(0.975)^2))</f>
        <v>0.70183470126219982</v>
      </c>
      <c r="W58" s="208">
        <f>((2*(V52+W53)+NORMSINV(0.975)^2)+(NORMSINV(0.975)*SQRT(NORMSINV(0.975)^2+(4*(V52+W53)*(W52+V53))/SUM(V52:W53))))/(2*(SUM(V52:W53)+NORMSINV(0.975)^2))</f>
        <v>0.98813310450673142</v>
      </c>
      <c r="X58" s="27"/>
      <c r="Z58" s="207" t="s">
        <v>130</v>
      </c>
      <c r="AA58" s="208">
        <f>SUM(AB52,AC53)/SUM(AB52:AC53)</f>
        <v>0.8</v>
      </c>
      <c r="AB58" s="208">
        <f>((2*(AB52+AC53)+NORMSINV(0.975)^2)-(NORMSINV(0.975)*SQRT(NORMSINV(0.975)^2+(4*(AB52+AC53)*(AC52+AB53))/SUM(AB52:AC53))))/(2*(SUM(AB52:AC53)+NORMSINV(0.975)^2))</f>
        <v>0.54814551284830648</v>
      </c>
      <c r="AC58" s="208">
        <f>((2*(AB52+AC53)+NORMSINV(0.975)^2)+(NORMSINV(0.975)*SQRT(NORMSINV(0.975)^2+(4*(AB52+AC53)*(AC52+AB53))/SUM(AB52:AC53))))/(2*(SUM(AB52:AC53)+NORMSINV(0.975)^2))</f>
        <v>0.92952450653018448</v>
      </c>
      <c r="AD58" s="27"/>
    </row>
    <row r="60" spans="14:30" ht="15" thickBot="1" x14ac:dyDescent="0.35">
      <c r="N60" s="13" t="s">
        <v>133</v>
      </c>
      <c r="T60" s="13" t="s">
        <v>133</v>
      </c>
      <c r="Z60" s="13" t="s">
        <v>133</v>
      </c>
    </row>
    <row r="61" spans="14:30" x14ac:dyDescent="0.3">
      <c r="N61" s="3"/>
      <c r="O61" s="4"/>
      <c r="P61" s="222" t="s">
        <v>107</v>
      </c>
      <c r="Q61" s="222"/>
      <c r="R61" s="223"/>
      <c r="T61" s="3"/>
      <c r="U61" s="4"/>
      <c r="V61" s="222" t="s">
        <v>107</v>
      </c>
      <c r="W61" s="222"/>
      <c r="X61" s="223"/>
      <c r="Z61" s="3"/>
      <c r="AA61" s="4"/>
      <c r="AB61" s="222" t="s">
        <v>107</v>
      </c>
      <c r="AC61" s="222"/>
      <c r="AD61" s="223"/>
    </row>
    <row r="62" spans="14:30" ht="24" x14ac:dyDescent="0.3">
      <c r="N62" s="5"/>
      <c r="O62" s="30" t="s">
        <v>120</v>
      </c>
      <c r="P62" s="197" t="s">
        <v>121</v>
      </c>
      <c r="Q62" s="197" t="s">
        <v>122</v>
      </c>
      <c r="R62" s="198" t="s">
        <v>123</v>
      </c>
      <c r="T62" s="5"/>
      <c r="U62" s="30" t="s">
        <v>120</v>
      </c>
      <c r="V62" s="197" t="s">
        <v>121</v>
      </c>
      <c r="W62" s="197" t="s">
        <v>122</v>
      </c>
      <c r="X62" s="198" t="s">
        <v>123</v>
      </c>
      <c r="Z62" s="5"/>
      <c r="AA62" s="30" t="s">
        <v>120</v>
      </c>
      <c r="AB62" s="197" t="s">
        <v>121</v>
      </c>
      <c r="AC62" s="197" t="s">
        <v>122</v>
      </c>
      <c r="AD62" s="198" t="s">
        <v>123</v>
      </c>
    </row>
    <row r="63" spans="14:30" x14ac:dyDescent="0.3">
      <c r="N63" s="224" t="s">
        <v>113</v>
      </c>
      <c r="O63" s="199" t="s">
        <v>121</v>
      </c>
      <c r="P63" s="200">
        <f>COUNTIFS(C2:C21,"ON",L2:L21,"ON")</f>
        <v>5</v>
      </c>
      <c r="Q63" s="200">
        <f>COUNTIFS(C2:C21,"ON",L2:L21,"NE")</f>
        <v>1</v>
      </c>
      <c r="R63" s="201">
        <f>COUNTIFS(C2:C21,"ON",L2:L21,"OFF")</f>
        <v>0</v>
      </c>
      <c r="T63" s="224" t="s">
        <v>116</v>
      </c>
      <c r="U63" s="199" t="s">
        <v>121</v>
      </c>
      <c r="V63" s="200">
        <f>COUNTIFS(I2:I21,"ON",L2:L21,"ON")</f>
        <v>5</v>
      </c>
      <c r="W63" s="200">
        <f>COUNTIFS(I2:I21,"ON",L2:L21,"NE")</f>
        <v>1</v>
      </c>
      <c r="X63" s="201">
        <f>COUNTIFS(I2:I21,"ON",L2:L21,"OFF")</f>
        <v>0</v>
      </c>
      <c r="Z63" s="224" t="s">
        <v>106</v>
      </c>
      <c r="AA63" s="199" t="s">
        <v>121</v>
      </c>
      <c r="AB63" s="200">
        <f>COUNTIFS(F2:F21,"ON",L2:L21,"ON")</f>
        <v>5</v>
      </c>
      <c r="AC63" s="200">
        <f>COUNTIFS(F2:F21,"ON",L2:L21,"NE")</f>
        <v>1</v>
      </c>
      <c r="AD63" s="201">
        <f>COUNTIFS(F2:F21,"ON",L2:L21,"OFF")</f>
        <v>0</v>
      </c>
    </row>
    <row r="64" spans="14:30" x14ac:dyDescent="0.3">
      <c r="N64" s="224"/>
      <c r="O64" s="199" t="s">
        <v>122</v>
      </c>
      <c r="P64" s="200">
        <f>COUNTIFS(C2:C21,"NE",L2:L21,"ON")</f>
        <v>0</v>
      </c>
      <c r="Q64" s="200">
        <f>COUNTIFS(C2:C21,"NE",L2:L21,"NE")</f>
        <v>2</v>
      </c>
      <c r="R64" s="201">
        <f>COUNTIFS(C2:C21,"NE",L2:L21,"OFF")</f>
        <v>0</v>
      </c>
      <c r="T64" s="224"/>
      <c r="U64" s="199" t="s">
        <v>122</v>
      </c>
      <c r="V64" s="200">
        <f>COUNTIFS(I2:I21,"NE",L2:L21,"ON")</f>
        <v>0</v>
      </c>
      <c r="W64" s="200">
        <f>COUNTIFS(I2:I21,"NE",L2:L21,"NE")</f>
        <v>1</v>
      </c>
      <c r="X64" s="201">
        <f>COUNTIFS(I2:I21,"NE",L2:L21,"OFF")</f>
        <v>0</v>
      </c>
      <c r="Z64" s="224"/>
      <c r="AA64" s="199" t="s">
        <v>122</v>
      </c>
      <c r="AB64" s="200">
        <f>COUNTIFS(F2:F21,"NE",L2:L21,"ON")</f>
        <v>0</v>
      </c>
      <c r="AC64" s="200">
        <f>COUNTIFS(F2:F21,"NE",L2:L21,"NE")</f>
        <v>2</v>
      </c>
      <c r="AD64" s="201">
        <f>COUNTIFS(F2:F21,"NE",L2:L21,"OFF")</f>
        <v>0</v>
      </c>
    </row>
    <row r="65" spans="14:30" x14ac:dyDescent="0.3">
      <c r="N65" s="224"/>
      <c r="O65" s="199" t="s">
        <v>123</v>
      </c>
      <c r="P65" s="200">
        <f>COUNTIFS(C2:C21,"OFF",L2:L21,"ON")</f>
        <v>0</v>
      </c>
      <c r="Q65" s="200">
        <f>COUNTIFS(C2:C21,"OFF",L2:L21,"NE")</f>
        <v>3</v>
      </c>
      <c r="R65" s="201">
        <f>COUNTIFS(C2:C21,"OFF",L2:L21,"OFF")</f>
        <v>4</v>
      </c>
      <c r="T65" s="224"/>
      <c r="U65" s="199" t="s">
        <v>123</v>
      </c>
      <c r="V65" s="200">
        <f>COUNTIFS(I2:I21,"OFF",L2:L21,"ON")</f>
        <v>0</v>
      </c>
      <c r="W65" s="200">
        <f>COUNTIFS(I2:I21,"OFF",L2:L21,"NE")</f>
        <v>4</v>
      </c>
      <c r="X65" s="201">
        <f>COUNTIFS(I2:I21,"OFF",L2:L21,"OFF")</f>
        <v>4</v>
      </c>
      <c r="Z65" s="224"/>
      <c r="AA65" s="199" t="s">
        <v>123</v>
      </c>
      <c r="AB65" s="200">
        <f>COUNTIFS(F2:F21,"OFF",L2:L21,"ON")</f>
        <v>0</v>
      </c>
      <c r="AC65" s="200">
        <f>COUNTIFS(F2:F21,"OFF",L2:L21,"NE")</f>
        <v>3</v>
      </c>
      <c r="AD65" s="201">
        <f>COUNTIFS(F2:F21,"OFF",L2:L21,"OFF")</f>
        <v>4</v>
      </c>
    </row>
    <row r="66" spans="14:30" x14ac:dyDescent="0.3">
      <c r="N66" s="5"/>
      <c r="R66" s="26"/>
      <c r="T66" s="5"/>
      <c r="X66" s="26"/>
      <c r="Z66" s="5"/>
      <c r="AD66" s="26"/>
    </row>
    <row r="67" spans="14:30" x14ac:dyDescent="0.3">
      <c r="N67" s="225" t="s">
        <v>124</v>
      </c>
      <c r="O67" s="226"/>
      <c r="P67" s="226"/>
      <c r="Q67" s="226"/>
      <c r="R67" s="227"/>
      <c r="T67" s="202" t="s">
        <v>124</v>
      </c>
      <c r="X67" s="26"/>
      <c r="Z67" s="202" t="s">
        <v>124</v>
      </c>
      <c r="AD67" s="26"/>
    </row>
    <row r="68" spans="14:30" x14ac:dyDescent="0.3">
      <c r="N68" s="5"/>
      <c r="P68" s="228" t="s">
        <v>107</v>
      </c>
      <c r="Q68" s="228"/>
      <c r="R68" s="26"/>
      <c r="T68" s="5"/>
      <c r="V68" s="228" t="s">
        <v>107</v>
      </c>
      <c r="W68" s="228"/>
      <c r="X68" s="26"/>
      <c r="Z68" s="5"/>
      <c r="AB68" s="228" t="s">
        <v>107</v>
      </c>
      <c r="AC68" s="228"/>
      <c r="AD68" s="26"/>
    </row>
    <row r="69" spans="14:30" ht="24" x14ac:dyDescent="0.3">
      <c r="N69" s="5"/>
      <c r="O69" s="30" t="s">
        <v>125</v>
      </c>
      <c r="P69" s="197" t="s">
        <v>121</v>
      </c>
      <c r="Q69" s="197" t="s">
        <v>123</v>
      </c>
      <c r="R69" s="26"/>
      <c r="T69" s="5"/>
      <c r="U69" s="30" t="s">
        <v>125</v>
      </c>
      <c r="V69" s="197" t="s">
        <v>121</v>
      </c>
      <c r="W69" s="197" t="s">
        <v>123</v>
      </c>
      <c r="X69" s="26"/>
      <c r="Z69" s="5"/>
      <c r="AA69" s="30" t="s">
        <v>125</v>
      </c>
      <c r="AB69" s="197" t="s">
        <v>121</v>
      </c>
      <c r="AC69" s="197" t="s">
        <v>123</v>
      </c>
      <c r="AD69" s="26"/>
    </row>
    <row r="70" spans="14:30" x14ac:dyDescent="0.3">
      <c r="N70" s="224" t="s">
        <v>113</v>
      </c>
      <c r="O70" s="199" t="s">
        <v>121</v>
      </c>
      <c r="P70" s="200">
        <f>P63</f>
        <v>5</v>
      </c>
      <c r="Q70" s="200">
        <f>SUM(Q63:R63)</f>
        <v>1</v>
      </c>
      <c r="R70" s="71"/>
      <c r="T70" s="224" t="s">
        <v>116</v>
      </c>
      <c r="U70" s="199" t="s">
        <v>121</v>
      </c>
      <c r="V70" s="200">
        <f>V63</f>
        <v>5</v>
      </c>
      <c r="W70" s="200">
        <f>SUM(W63:X63)</f>
        <v>1</v>
      </c>
      <c r="X70" s="71"/>
      <c r="Z70" s="224" t="s">
        <v>106</v>
      </c>
      <c r="AA70" s="199" t="s">
        <v>121</v>
      </c>
      <c r="AB70" s="200">
        <f>AB63</f>
        <v>5</v>
      </c>
      <c r="AC70" s="200">
        <f>SUM(AC63:AD63)</f>
        <v>1</v>
      </c>
      <c r="AD70" s="71"/>
    </row>
    <row r="71" spans="14:30" x14ac:dyDescent="0.3">
      <c r="N71" s="224"/>
      <c r="O71" s="199" t="s">
        <v>123</v>
      </c>
      <c r="P71" s="200">
        <f>SUM(P64:P65)</f>
        <v>0</v>
      </c>
      <c r="Q71" s="200">
        <f>SUM(Q64:R65)</f>
        <v>9</v>
      </c>
      <c r="R71" s="71"/>
      <c r="T71" s="224"/>
      <c r="U71" s="199" t="s">
        <v>123</v>
      </c>
      <c r="V71" s="200">
        <f>SUM(V64:V65)</f>
        <v>0</v>
      </c>
      <c r="W71" s="200">
        <f>SUM(W64:X65)</f>
        <v>9</v>
      </c>
      <c r="X71" s="71"/>
      <c r="Z71" s="224"/>
      <c r="AA71" s="199" t="s">
        <v>123</v>
      </c>
      <c r="AB71" s="200">
        <f>SUM(AB64:AB65)</f>
        <v>0</v>
      </c>
      <c r="AC71" s="200">
        <f>SUM(AC64:AD65)</f>
        <v>9</v>
      </c>
      <c r="AD71" s="71"/>
    </row>
    <row r="72" spans="14:30" x14ac:dyDescent="0.3">
      <c r="N72" s="5"/>
      <c r="R72" s="26"/>
      <c r="T72" s="5"/>
      <c r="X72" s="26"/>
      <c r="Z72" s="5"/>
      <c r="AD72" s="26"/>
    </row>
    <row r="73" spans="14:30" ht="36" x14ac:dyDescent="0.3">
      <c r="N73" s="203" t="s">
        <v>2</v>
      </c>
      <c r="O73" s="204" t="s">
        <v>61</v>
      </c>
      <c r="P73" s="197" t="s">
        <v>126</v>
      </c>
      <c r="Q73" s="197" t="s">
        <v>127</v>
      </c>
      <c r="R73" s="26"/>
      <c r="T73" s="203" t="s">
        <v>6</v>
      </c>
      <c r="U73" s="204" t="s">
        <v>61</v>
      </c>
      <c r="V73" s="197" t="s">
        <v>126</v>
      </c>
      <c r="W73" s="197" t="s">
        <v>127</v>
      </c>
      <c r="X73" s="26"/>
      <c r="Z73" s="203" t="s">
        <v>28</v>
      </c>
      <c r="AA73" s="204" t="s">
        <v>61</v>
      </c>
      <c r="AB73" s="197" t="s">
        <v>126</v>
      </c>
      <c r="AC73" s="197" t="s">
        <v>127</v>
      </c>
      <c r="AD73" s="26"/>
    </row>
    <row r="74" spans="14:30" x14ac:dyDescent="0.3">
      <c r="N74" s="205" t="s">
        <v>128</v>
      </c>
      <c r="O74" s="206">
        <f>Q71/SUM(Q70:Q71)</f>
        <v>0.9</v>
      </c>
      <c r="P74" s="206">
        <f>((2*Q71+NORMSINV(0.975)^2)-(NORMSINV(0.975)*SQRT(NORMSINV(0.975)^2+(4*Q70*Q71)/(Q70+Q71))))/(2*(Q70+Q71+NORMSINV(0.975)^2))</f>
        <v>0.59584997320476152</v>
      </c>
      <c r="Q74" s="206">
        <f>((2*Q71+NORMSINV(0.975)^2)+(NORMSINV(0.975)*SQRT(NORMSINV(0.975)^2+(4*Q70*Q71)/(Q70+Q71))))/(2*(Q70+Q71+NORMSINV(0.975)^2))</f>
        <v>0.98212378690492697</v>
      </c>
      <c r="R74" s="26"/>
      <c r="T74" s="205" t="s">
        <v>128</v>
      </c>
      <c r="U74" s="206">
        <f>W71/SUM(W70:W71)</f>
        <v>0.9</v>
      </c>
      <c r="V74" s="206">
        <f>((2*W71+NORMSINV(0.975)^2)-(NORMSINV(0.975)*SQRT(NORMSINV(0.975)^2+(4*W70*W71)/(W70+W71))))/(2*(W70+W71+NORMSINV(0.975)^2))</f>
        <v>0.59584997320476152</v>
      </c>
      <c r="W74" s="206">
        <f>((2*W71+NORMSINV(0.975)^2)+(NORMSINV(0.975)*SQRT(NORMSINV(0.975)^2+(4*W70*W71)/(W70+W71))))/(2*(W70+W71+NORMSINV(0.975)^2))</f>
        <v>0.98212378690492697</v>
      </c>
      <c r="X74" s="26"/>
      <c r="Z74" s="205" t="s">
        <v>128</v>
      </c>
      <c r="AA74" s="206">
        <f>AC71/SUM(AC70:AC71)</f>
        <v>0.9</v>
      </c>
      <c r="AB74" s="206">
        <f>((2*AC71+NORMSINV(0.975)^2)-(NORMSINV(0.975)*SQRT(NORMSINV(0.975)^2+(4*AC70*AC71)/(AC70+AC71))))/(2*(AC70+AC71+NORMSINV(0.975)^2))</f>
        <v>0.59584997320476152</v>
      </c>
      <c r="AC74" s="206">
        <f>((2*AC71+NORMSINV(0.975)^2)+(NORMSINV(0.975)*SQRT(NORMSINV(0.975)^2+(4*AC70*AC71)/(AC70+AC71))))/(2*(AC70+AC71+NORMSINV(0.975)^2))</f>
        <v>0.98212378690492697</v>
      </c>
      <c r="AD74" s="26"/>
    </row>
    <row r="75" spans="14:30" x14ac:dyDescent="0.3">
      <c r="N75" s="205" t="s">
        <v>129</v>
      </c>
      <c r="O75" s="206">
        <f>P70/SUM(P70:P71)</f>
        <v>1</v>
      </c>
      <c r="P75" s="206">
        <f>((2*P70+NORMSINV(0.975)^2)-(NORMSINV(0.975)*SQRT(NORMSINV(0.975)^2+(4*P70*P71)/(P70+P71))))/(2*(P70+P71+NORMSINV(0.975)^2))</f>
        <v>0.56551753521682535</v>
      </c>
      <c r="Q75" s="206">
        <f>((2*P70+NORMSINV(0.975)^2)+(NORMSINV(0.975)*SQRT(NORMSINV(0.975)^2+(4*P70*P71)/(P70+P71))))/(2*(P70+P71+NORMSINV(0.975)^2))</f>
        <v>1</v>
      </c>
      <c r="R75" s="26"/>
      <c r="T75" s="205" t="s">
        <v>129</v>
      </c>
      <c r="U75" s="206">
        <f>V70/SUM(V70:V71)</f>
        <v>1</v>
      </c>
      <c r="V75" s="206">
        <f>((2*V70+NORMSINV(0.975)^2)-(NORMSINV(0.975)*SQRT(NORMSINV(0.975)^2+(4*V70*V71)/(V70+V71))))/(2*(V70+V71+NORMSINV(0.975)^2))</f>
        <v>0.56551753521682535</v>
      </c>
      <c r="W75" s="206">
        <f>((2*V70+NORMSINV(0.975)^2)+(NORMSINV(0.975)*SQRT(NORMSINV(0.975)^2+(4*V70*V71)/(V70+V71))))/(2*(V70+V71+NORMSINV(0.975)^2))</f>
        <v>1</v>
      </c>
      <c r="X75" s="26"/>
      <c r="Z75" s="205" t="s">
        <v>129</v>
      </c>
      <c r="AA75" s="206">
        <f>AB70/SUM(AB70:AB71)</f>
        <v>1</v>
      </c>
      <c r="AB75" s="206">
        <f>((2*AB70+NORMSINV(0.975)^2)-(NORMSINV(0.975)*SQRT(NORMSINV(0.975)^2+(4*AB70*AB71)/(AB70+AB71))))/(2*(AB70+AB71+NORMSINV(0.975)^2))</f>
        <v>0.56551753521682535</v>
      </c>
      <c r="AC75" s="206">
        <f>((2*AB70+NORMSINV(0.975)^2)+(NORMSINV(0.975)*SQRT(NORMSINV(0.975)^2+(4*AB70*AB71)/(AB70+AB71))))/(2*(AB70+AB71+NORMSINV(0.975)^2))</f>
        <v>1</v>
      </c>
      <c r="AD75" s="26"/>
    </row>
    <row r="76" spans="14:30" x14ac:dyDescent="0.3">
      <c r="N76" s="205" t="s">
        <v>130</v>
      </c>
      <c r="O76" s="206">
        <f>SUM(P70,Q71)/SUM(P70:Q71)</f>
        <v>0.93333333333333335</v>
      </c>
      <c r="P76" s="206">
        <f>((2*(P70+Q71)+NORMSINV(0.975)^2)-(NORMSINV(0.975)*SQRT(NORMSINV(0.975)^2+(4*(P70+Q71)*(Q70+P71))/SUM(P70:Q71))))/(2*(SUM(P70:Q71)+NORMSINV(0.975)^2))</f>
        <v>0.70183470126219982</v>
      </c>
      <c r="Q76" s="206">
        <f>((2*(P70+Q71)+NORMSINV(0.975)^2)+(NORMSINV(0.975)*SQRT(NORMSINV(0.975)^2+(4*(P70+Q71)*(Q70+P71))/SUM(P70:Q71))))/(2*(SUM(P70:Q71)+NORMSINV(0.975)^2))</f>
        <v>0.98813310450673142</v>
      </c>
      <c r="R76" s="26"/>
      <c r="T76" s="205" t="s">
        <v>130</v>
      </c>
      <c r="U76" s="206">
        <f>SUM(V70,W71)/SUM(V70:W71)</f>
        <v>0.93333333333333335</v>
      </c>
      <c r="V76" s="206">
        <f>((2*(V70+W71)+NORMSINV(0.975)^2)-(NORMSINV(0.975)*SQRT(NORMSINV(0.975)^2+(4*(V70+W71)*(W70+V71))/SUM(V70:W71))))/(2*(SUM(V70:W71)+NORMSINV(0.975)^2))</f>
        <v>0.70183470126219982</v>
      </c>
      <c r="W76" s="206">
        <f>((2*(V70+W71)+NORMSINV(0.975)^2)+(NORMSINV(0.975)*SQRT(NORMSINV(0.975)^2+(4*(V70+W71)*(W70+V71))/SUM(V70:W71))))/(2*(SUM(V70:W71)+NORMSINV(0.975)^2))</f>
        <v>0.98813310450673142</v>
      </c>
      <c r="X76" s="26"/>
      <c r="Z76" s="205" t="s">
        <v>130</v>
      </c>
      <c r="AA76" s="206">
        <f>SUM(AB70,AC71)/SUM(AB70:AC71)</f>
        <v>0.93333333333333335</v>
      </c>
      <c r="AB76" s="206">
        <f>((2*(AB70+AC71)+NORMSINV(0.975)^2)-(NORMSINV(0.975)*SQRT(NORMSINV(0.975)^2+(4*(AB70+AC71)*(AC70+AB71))/SUM(AB70:AC71))))/(2*(SUM(AB70:AC71)+NORMSINV(0.975)^2))</f>
        <v>0.70183470126219982</v>
      </c>
      <c r="AC76" s="206">
        <f>((2*(AB70+AC71)+NORMSINV(0.975)^2)+(NORMSINV(0.975)*SQRT(NORMSINV(0.975)^2+(4*(AB70+AC71)*(AC70+AB71))/SUM(AB70:AC71))))/(2*(SUM(AB70:AC71)+NORMSINV(0.975)^2))</f>
        <v>0.98813310450673142</v>
      </c>
      <c r="AD76" s="26"/>
    </row>
    <row r="77" spans="14:30" x14ac:dyDescent="0.3">
      <c r="N77" s="5"/>
      <c r="R77" s="26"/>
      <c r="T77" s="5"/>
      <c r="X77" s="26"/>
      <c r="Z77" s="5"/>
      <c r="AD77" s="26"/>
    </row>
    <row r="78" spans="14:30" ht="30.6" customHeight="1" x14ac:dyDescent="0.3">
      <c r="N78" s="225" t="s">
        <v>131</v>
      </c>
      <c r="O78" s="226"/>
      <c r="P78" s="226"/>
      <c r="Q78" s="226"/>
      <c r="R78" s="227"/>
      <c r="T78" s="229" t="s">
        <v>131</v>
      </c>
      <c r="U78" s="230"/>
      <c r="V78" s="230"/>
      <c r="W78" s="230"/>
      <c r="X78" s="231"/>
      <c r="Z78" s="229" t="s">
        <v>131</v>
      </c>
      <c r="AA78" s="230"/>
      <c r="AB78" s="230"/>
      <c r="AC78" s="230"/>
      <c r="AD78" s="231"/>
    </row>
    <row r="79" spans="14:30" x14ac:dyDescent="0.3">
      <c r="N79" s="5"/>
      <c r="P79" s="232" t="s">
        <v>107</v>
      </c>
      <c r="Q79" s="233"/>
      <c r="R79" s="26"/>
      <c r="T79" s="5"/>
      <c r="V79" s="232" t="s">
        <v>107</v>
      </c>
      <c r="W79" s="233"/>
      <c r="X79" s="26"/>
      <c r="Z79" s="5"/>
      <c r="AB79" s="232" t="s">
        <v>107</v>
      </c>
      <c r="AC79" s="233"/>
      <c r="AD79" s="26"/>
    </row>
    <row r="80" spans="14:30" ht="24" x14ac:dyDescent="0.3">
      <c r="N80" s="5"/>
      <c r="O80" s="30" t="s">
        <v>125</v>
      </c>
      <c r="P80" s="197" t="s">
        <v>121</v>
      </c>
      <c r="Q80" s="197" t="s">
        <v>123</v>
      </c>
      <c r="R80" s="26"/>
      <c r="T80" s="5"/>
      <c r="U80" s="30" t="s">
        <v>125</v>
      </c>
      <c r="V80" s="197" t="s">
        <v>121</v>
      </c>
      <c r="W80" s="197" t="s">
        <v>123</v>
      </c>
      <c r="X80" s="26"/>
      <c r="Z80" s="5"/>
      <c r="AA80" s="30" t="s">
        <v>125</v>
      </c>
      <c r="AB80" s="197" t="s">
        <v>121</v>
      </c>
      <c r="AC80" s="197" t="s">
        <v>123</v>
      </c>
      <c r="AD80" s="26"/>
    </row>
    <row r="81" spans="14:30" x14ac:dyDescent="0.3">
      <c r="N81" s="224" t="s">
        <v>113</v>
      </c>
      <c r="O81" s="199" t="s">
        <v>121</v>
      </c>
      <c r="P81" s="200">
        <f>SUM(P63:Q64)</f>
        <v>8</v>
      </c>
      <c r="Q81" s="200">
        <f>SUM(R63:R64)</f>
        <v>0</v>
      </c>
      <c r="R81" s="26"/>
      <c r="T81" s="224" t="s">
        <v>116</v>
      </c>
      <c r="U81" s="199" t="s">
        <v>121</v>
      </c>
      <c r="V81" s="200">
        <f>SUM(V63:W64)</f>
        <v>7</v>
      </c>
      <c r="W81" s="200">
        <f>SUM(X63:X64)</f>
        <v>0</v>
      </c>
      <c r="X81" s="26"/>
      <c r="Z81" s="224" t="s">
        <v>106</v>
      </c>
      <c r="AA81" s="199" t="s">
        <v>121</v>
      </c>
      <c r="AB81" s="200">
        <f>SUM(AB63:AC64)</f>
        <v>8</v>
      </c>
      <c r="AC81" s="200">
        <f>SUM(AD63:AD64)</f>
        <v>0</v>
      </c>
      <c r="AD81" s="26"/>
    </row>
    <row r="82" spans="14:30" x14ac:dyDescent="0.3">
      <c r="N82" s="224"/>
      <c r="O82" s="199" t="s">
        <v>123</v>
      </c>
      <c r="P82" s="200">
        <f>SUM(P65:Q65)</f>
        <v>3</v>
      </c>
      <c r="Q82" s="200">
        <f>R65</f>
        <v>4</v>
      </c>
      <c r="R82" s="26"/>
      <c r="T82" s="224"/>
      <c r="U82" s="199" t="s">
        <v>123</v>
      </c>
      <c r="V82" s="200">
        <f>SUM(V65:W65)</f>
        <v>4</v>
      </c>
      <c r="W82" s="200">
        <f>X65</f>
        <v>4</v>
      </c>
      <c r="X82" s="26"/>
      <c r="Z82" s="224"/>
      <c r="AA82" s="199" t="s">
        <v>123</v>
      </c>
      <c r="AB82" s="200">
        <f>SUM(AB65:AC65)</f>
        <v>3</v>
      </c>
      <c r="AC82" s="200">
        <f>AD65</f>
        <v>4</v>
      </c>
      <c r="AD82" s="26"/>
    </row>
    <row r="83" spans="14:30" x14ac:dyDescent="0.3">
      <c r="N83" s="5"/>
      <c r="R83" s="26"/>
      <c r="T83" s="5"/>
      <c r="X83" s="26"/>
      <c r="Z83" s="5"/>
      <c r="AD83" s="26"/>
    </row>
    <row r="84" spans="14:30" ht="36" x14ac:dyDescent="0.3">
      <c r="N84" s="203" t="s">
        <v>2</v>
      </c>
      <c r="O84" s="204" t="s">
        <v>61</v>
      </c>
      <c r="P84" s="197" t="s">
        <v>126</v>
      </c>
      <c r="Q84" s="197" t="s">
        <v>127</v>
      </c>
      <c r="R84" s="26"/>
      <c r="T84" s="203" t="s">
        <v>6</v>
      </c>
      <c r="U84" s="204" t="s">
        <v>61</v>
      </c>
      <c r="V84" s="197" t="s">
        <v>126</v>
      </c>
      <c r="W84" s="197" t="s">
        <v>127</v>
      </c>
      <c r="X84" s="26"/>
      <c r="Z84" s="203" t="s">
        <v>28</v>
      </c>
      <c r="AA84" s="204" t="s">
        <v>61</v>
      </c>
      <c r="AB84" s="197" t="s">
        <v>126</v>
      </c>
      <c r="AC84" s="197" t="s">
        <v>127</v>
      </c>
      <c r="AD84" s="26"/>
    </row>
    <row r="85" spans="14:30" x14ac:dyDescent="0.3">
      <c r="N85" s="205" t="s">
        <v>128</v>
      </c>
      <c r="O85" s="206">
        <f>Q82/SUM(Q81:Q82)</f>
        <v>1</v>
      </c>
      <c r="P85" s="206">
        <f>((2*Q82+NORMSINV(0.975)^2)-(NORMSINV(0.975)*SQRT(NORMSINV(0.975)^2+(4*Q81*Q82)/(Q81+Q82))))/(2*(Q81+Q82+NORMSINV(0.975)^2))</f>
        <v>0.51010916354540281</v>
      </c>
      <c r="Q85" s="206">
        <f>((2*Q82+NORMSINV(0.975)^2)+(NORMSINV(0.975)*SQRT(NORMSINV(0.975)^2+(4*Q81*Q82)/(Q81+Q82))))/(2*(Q81+Q82+NORMSINV(0.975)^2))</f>
        <v>1</v>
      </c>
      <c r="R85" s="26"/>
      <c r="T85" s="205" t="s">
        <v>128</v>
      </c>
      <c r="U85" s="206">
        <f>W82/SUM(W81:W82)</f>
        <v>1</v>
      </c>
      <c r="V85" s="206">
        <f>((2*W82+NORMSINV(0.975)^2)-(NORMSINV(0.975)*SQRT(NORMSINV(0.975)^2+(4*W81*W82)/(W81+W82))))/(2*(W81+W82+NORMSINV(0.975)^2))</f>
        <v>0.51010916354540281</v>
      </c>
      <c r="W85" s="206">
        <f>((2*W82+NORMSINV(0.975)^2)+(NORMSINV(0.975)*SQRT(NORMSINV(0.975)^2+(4*W81*W82)/(W81+W82))))/(2*(W81+W82+NORMSINV(0.975)^2))</f>
        <v>1</v>
      </c>
      <c r="X85" s="26"/>
      <c r="Z85" s="205" t="s">
        <v>128</v>
      </c>
      <c r="AA85" s="206">
        <f>AC82/SUM(AC81:AC82)</f>
        <v>1</v>
      </c>
      <c r="AB85" s="206">
        <f>((2*AC82+NORMSINV(0.975)^2)-(NORMSINV(0.975)*SQRT(NORMSINV(0.975)^2+(4*AC81*AC82)/(AC81+AC82))))/(2*(AC81+AC82+NORMSINV(0.975)^2))</f>
        <v>0.51010916354540281</v>
      </c>
      <c r="AC85" s="206">
        <f>((2*AC82+NORMSINV(0.975)^2)+(NORMSINV(0.975)*SQRT(NORMSINV(0.975)^2+(4*AC81*AC82)/(AC81+AC82))))/(2*(AC81+AC82+NORMSINV(0.975)^2))</f>
        <v>1</v>
      </c>
      <c r="AD85" s="26"/>
    </row>
    <row r="86" spans="14:30" x14ac:dyDescent="0.3">
      <c r="N86" s="205" t="s">
        <v>129</v>
      </c>
      <c r="O86" s="206">
        <f>P81/SUM(P81:P82)</f>
        <v>0.72727272727272729</v>
      </c>
      <c r="P86" s="206">
        <f>((2*P81+NORMSINV(0.975)^2)-(NORMSINV(0.975)*SQRT(NORMSINV(0.975)^2+(4*P81*P82)/(P81+P82))))/(2*(P81+P82+NORMSINV(0.975)^2))</f>
        <v>0.4343546988238709</v>
      </c>
      <c r="Q86" s="206">
        <f>((2*P81+NORMSINV(0.975)^2)+(NORMSINV(0.975)*SQRT(NORMSINV(0.975)^2+(4*P81*P82)/(P81+P82))))/(2*(P81+P82+NORMSINV(0.975)^2))</f>
        <v>0.902539407099751</v>
      </c>
      <c r="R86" s="26"/>
      <c r="T86" s="205" t="s">
        <v>129</v>
      </c>
      <c r="U86" s="206">
        <f>V81/SUM(V81:V82)</f>
        <v>0.63636363636363635</v>
      </c>
      <c r="V86" s="206">
        <f>((2*V81+NORMSINV(0.975)^2)-(NORMSINV(0.975)*SQRT(NORMSINV(0.975)^2+(4*V81*V82)/(V81+V82))))/(2*(V81+V82+NORMSINV(0.975)^2))</f>
        <v>0.35380117450784887</v>
      </c>
      <c r="W86" s="206">
        <f>((2*V81+NORMSINV(0.975)^2)+(NORMSINV(0.975)*SQRT(NORMSINV(0.975)^2+(4*V81*V82)/(V81+V82))))/(2*(V81+V82+NORMSINV(0.975)^2))</f>
        <v>0.84833528904632416</v>
      </c>
      <c r="X86" s="26"/>
      <c r="Z86" s="205" t="s">
        <v>129</v>
      </c>
      <c r="AA86" s="206">
        <f>AB81/SUM(AB81:AB82)</f>
        <v>0.72727272727272729</v>
      </c>
      <c r="AB86" s="206">
        <f>((2*AB81+NORMSINV(0.975)^2)-(NORMSINV(0.975)*SQRT(NORMSINV(0.975)^2+(4*AB81*AB82)/(AB81+AB82))))/(2*(AB81+AB82+NORMSINV(0.975)^2))</f>
        <v>0.4343546988238709</v>
      </c>
      <c r="AC86" s="206">
        <f>((2*AB81+NORMSINV(0.975)^2)+(NORMSINV(0.975)*SQRT(NORMSINV(0.975)^2+(4*AB81*AB82)/(AB81+AB82))))/(2*(AB81+AB82+NORMSINV(0.975)^2))</f>
        <v>0.902539407099751</v>
      </c>
      <c r="AD86" s="26"/>
    </row>
    <row r="87" spans="14:30" ht="15" thickBot="1" x14ac:dyDescent="0.35">
      <c r="N87" s="207" t="s">
        <v>130</v>
      </c>
      <c r="O87" s="208">
        <f>SUM(P81,Q82)/SUM(P81:Q82)</f>
        <v>0.8</v>
      </c>
      <c r="P87" s="208">
        <f>((2*(P81+Q82)+NORMSINV(0.975)^2)-(NORMSINV(0.975)*SQRT(NORMSINV(0.975)^2+(4*(P81+Q82)*(Q81+P82))/SUM(P81:Q82))))/(2*(SUM(P81:Q82)+NORMSINV(0.975)^2))</f>
        <v>0.54814551284830648</v>
      </c>
      <c r="Q87" s="208">
        <f>((2*(P81+Q82)+NORMSINV(0.975)^2)+(NORMSINV(0.975)*SQRT(NORMSINV(0.975)^2+(4*(P81+Q82)*(Q81+P82))/SUM(P81:Q82))))/(2*(SUM(P81:Q82)+NORMSINV(0.975)^2))</f>
        <v>0.92952450653018448</v>
      </c>
      <c r="R87" s="27"/>
      <c r="T87" s="207" t="s">
        <v>130</v>
      </c>
      <c r="U87" s="208">
        <f>SUM(V81,W82)/SUM(V81:W82)</f>
        <v>0.73333333333333328</v>
      </c>
      <c r="V87" s="208">
        <f>((2*(V81+W82)+NORMSINV(0.975)^2)-(NORMSINV(0.975)*SQRT(NORMSINV(0.975)^2+(4*(V81+W82)*(W81+V82))/SUM(V81:W82))))/(2*(SUM(V81:W82)+NORMSINV(0.975)^2))</f>
        <v>0.4804956594401944</v>
      </c>
      <c r="W87" s="208">
        <f>((2*(V81+W82)+NORMSINV(0.975)^2)+(NORMSINV(0.975)*SQRT(NORMSINV(0.975)^2+(4*(V81+W82)*(W81+V82))/SUM(V81:W82))))/(2*(SUM(V81:W82)+NORMSINV(0.975)^2))</f>
        <v>0.89102546674307626</v>
      </c>
      <c r="X87" s="27"/>
      <c r="Z87" s="207" t="s">
        <v>130</v>
      </c>
      <c r="AA87" s="208">
        <f>SUM(AB81,AC82)/SUM(AB81:AC82)</f>
        <v>0.8</v>
      </c>
      <c r="AB87" s="208">
        <f>((2*(AB81+AC82)+NORMSINV(0.975)^2)-(NORMSINV(0.975)*SQRT(NORMSINV(0.975)^2+(4*(AB81+AC82)*(AC81+AB82))/SUM(AB81:AC82))))/(2*(SUM(AB81:AC82)+NORMSINV(0.975)^2))</f>
        <v>0.54814551284830648</v>
      </c>
      <c r="AC87" s="208">
        <f>((2*(AB81+AC82)+NORMSINV(0.975)^2)+(NORMSINV(0.975)*SQRT(NORMSINV(0.975)^2+(4*(AB81+AC82)*(AC81+AB82))/SUM(AB81:AC82))))/(2*(SUM(AB81:AC82)+NORMSINV(0.975)^2))</f>
        <v>0.92952450653018448</v>
      </c>
      <c r="AD87" s="27"/>
    </row>
  </sheetData>
  <mergeCells count="66">
    <mergeCell ref="N81:N82"/>
    <mergeCell ref="T81:T82"/>
    <mergeCell ref="Z81:Z82"/>
    <mergeCell ref="N78:R78"/>
    <mergeCell ref="T78:X78"/>
    <mergeCell ref="Z78:AD78"/>
    <mergeCell ref="P79:Q79"/>
    <mergeCell ref="V79:W79"/>
    <mergeCell ref="AB79:AC79"/>
    <mergeCell ref="N67:R67"/>
    <mergeCell ref="P68:Q68"/>
    <mergeCell ref="V68:W68"/>
    <mergeCell ref="AB68:AC68"/>
    <mergeCell ref="N70:N71"/>
    <mergeCell ref="T70:T71"/>
    <mergeCell ref="Z70:Z71"/>
    <mergeCell ref="P61:R61"/>
    <mergeCell ref="V61:X61"/>
    <mergeCell ref="AB61:AD61"/>
    <mergeCell ref="N63:N65"/>
    <mergeCell ref="T63:T65"/>
    <mergeCell ref="Z63:Z65"/>
    <mergeCell ref="P50:Q50"/>
    <mergeCell ref="V50:W50"/>
    <mergeCell ref="AB50:AC50"/>
    <mergeCell ref="N52:N53"/>
    <mergeCell ref="T52:T53"/>
    <mergeCell ref="Z52:Z53"/>
    <mergeCell ref="AB39:AC39"/>
    <mergeCell ref="N41:N42"/>
    <mergeCell ref="T41:T42"/>
    <mergeCell ref="Z41:Z42"/>
    <mergeCell ref="N49:R49"/>
    <mergeCell ref="T49:X49"/>
    <mergeCell ref="Z49:AD49"/>
    <mergeCell ref="N34:N36"/>
    <mergeCell ref="T34:T36"/>
    <mergeCell ref="Z34:Z36"/>
    <mergeCell ref="N38:R38"/>
    <mergeCell ref="P39:Q39"/>
    <mergeCell ref="V39:W39"/>
    <mergeCell ref="AB32:AD32"/>
    <mergeCell ref="N20:R20"/>
    <mergeCell ref="T20:X20"/>
    <mergeCell ref="Z20:AD20"/>
    <mergeCell ref="P21:Q21"/>
    <mergeCell ref="V21:W21"/>
    <mergeCell ref="AB21:AC21"/>
    <mergeCell ref="N23:N24"/>
    <mergeCell ref="T23:T24"/>
    <mergeCell ref="Z23:Z24"/>
    <mergeCell ref="P32:R32"/>
    <mergeCell ref="V32:X32"/>
    <mergeCell ref="N9:R9"/>
    <mergeCell ref="P10:Q10"/>
    <mergeCell ref="V10:W10"/>
    <mergeCell ref="AB10:AC10"/>
    <mergeCell ref="N12:N13"/>
    <mergeCell ref="T12:T13"/>
    <mergeCell ref="Z12:Z13"/>
    <mergeCell ref="P3:R3"/>
    <mergeCell ref="V3:X3"/>
    <mergeCell ref="AB3:AD3"/>
    <mergeCell ref="N5:N7"/>
    <mergeCell ref="T5:T7"/>
    <mergeCell ref="Z5:Z7"/>
  </mergeCells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19AD0-9A09-4D2B-B081-22BFEE6EFE7D}">
  <sheetPr>
    <tabColor rgb="FFFFC000"/>
  </sheetPr>
  <dimension ref="A1:T75"/>
  <sheetViews>
    <sheetView zoomScale="80" zoomScaleNormal="80" workbookViewId="0">
      <selection activeCell="R16" sqref="R16"/>
    </sheetView>
  </sheetViews>
  <sheetFormatPr defaultRowHeight="14.4" x14ac:dyDescent="0.3"/>
  <cols>
    <col min="1" max="1" width="24.109375" customWidth="1"/>
    <col min="2" max="2" width="27.33203125" customWidth="1"/>
    <col min="3" max="3" width="9.88671875" style="2" customWidth="1"/>
    <col min="4" max="4" width="9.33203125" customWidth="1"/>
    <col min="5" max="5" width="8.6640625" customWidth="1"/>
    <col min="6" max="7" width="10.44140625" customWidth="1"/>
    <col min="8" max="8" width="7.88671875" customWidth="1"/>
    <col min="9" max="9" width="8.88671875" customWidth="1"/>
    <col min="10" max="12" width="10.109375" customWidth="1"/>
    <col min="13" max="13" width="9.88671875" customWidth="1"/>
    <col min="14" max="14" width="10.21875" customWidth="1"/>
    <col min="15" max="15" width="12" customWidth="1"/>
    <col min="16" max="16" width="12.33203125" customWidth="1"/>
  </cols>
  <sheetData>
    <row r="1" spans="1:20" ht="54" customHeight="1" thickBot="1" x14ac:dyDescent="0.35">
      <c r="A1" s="75" t="s">
        <v>92</v>
      </c>
      <c r="B1" s="76" t="s">
        <v>97</v>
      </c>
      <c r="C1" s="76" t="s">
        <v>108</v>
      </c>
      <c r="D1" s="76" t="s">
        <v>95</v>
      </c>
      <c r="E1" s="76" t="s">
        <v>75</v>
      </c>
      <c r="F1" s="77" t="s">
        <v>77</v>
      </c>
      <c r="G1" s="77" t="s">
        <v>78</v>
      </c>
      <c r="H1" s="78" t="s">
        <v>96</v>
      </c>
      <c r="I1" s="78" t="s">
        <v>98</v>
      </c>
      <c r="J1" s="77" t="s">
        <v>76</v>
      </c>
      <c r="K1" s="79" t="s">
        <v>80</v>
      </c>
      <c r="L1" s="79" t="s">
        <v>81</v>
      </c>
      <c r="M1" s="80" t="s">
        <v>96</v>
      </c>
      <c r="N1" s="80" t="s">
        <v>98</v>
      </c>
      <c r="O1" s="79" t="s">
        <v>79</v>
      </c>
      <c r="P1" s="81" t="s">
        <v>101</v>
      </c>
    </row>
    <row r="2" spans="1:20" ht="15" thickTop="1" x14ac:dyDescent="0.3">
      <c r="A2" s="162" t="s">
        <v>105</v>
      </c>
      <c r="B2" s="98" t="s">
        <v>73</v>
      </c>
      <c r="C2" s="183">
        <f>SIG!G2</f>
        <v>1900</v>
      </c>
      <c r="D2" s="177">
        <f>SIG!H2</f>
        <v>1905.2193864092808</v>
      </c>
      <c r="E2" s="181">
        <f t="shared" ref="E2:E7" si="0">ABS(D2-C2)</f>
        <v>5.2193864092807871</v>
      </c>
      <c r="F2" s="178">
        <f>SIG!M2</f>
        <v>1756.8427700899688</v>
      </c>
      <c r="G2" s="178">
        <f>SIG!N2</f>
        <v>2040.8651776260231</v>
      </c>
      <c r="H2" s="178">
        <f t="shared" ref="H2:H7" si="1">F2-C2</f>
        <v>-143.15722991003122</v>
      </c>
      <c r="I2" s="178">
        <f t="shared" ref="I2:I7" si="2">G2-C2</f>
        <v>140.86517762602307</v>
      </c>
      <c r="J2" s="181">
        <f t="shared" ref="J2:J7" si="3">MAX(ABS(H2),ABS(I2))</f>
        <v>143.15722991003122</v>
      </c>
      <c r="K2" s="178">
        <f>SIG!Q2</f>
        <v>1685.0876175147453</v>
      </c>
      <c r="L2" s="178">
        <f>SIG!R2</f>
        <v>1902.0236639980856</v>
      </c>
      <c r="M2" s="178">
        <f>SIG!Q2-SummaryQuantSIG!C2</f>
        <v>-214.91238248525474</v>
      </c>
      <c r="N2" s="178">
        <f>SIG!R2-SummaryQuantSIG!C2</f>
        <v>2.0236639980855671</v>
      </c>
      <c r="O2" s="181">
        <f t="shared" ref="O2:O7" si="4">MAX(ABS(M2),ABS(N2))</f>
        <v>214.91238248525474</v>
      </c>
      <c r="P2" s="164" t="str">
        <f t="shared" ref="P2:P7" si="5">IF(OR(E2&lt;J2,E2&lt;O2),"YES","NO")</f>
        <v>YES</v>
      </c>
      <c r="S2" s="161"/>
      <c r="T2" s="161"/>
    </row>
    <row r="3" spans="1:20" x14ac:dyDescent="0.3">
      <c r="A3" s="163"/>
      <c r="B3" s="132" t="s">
        <v>74</v>
      </c>
      <c r="C3" s="184">
        <f>SIG!G3</f>
        <v>6500</v>
      </c>
      <c r="D3" s="179">
        <f>SIG!H3</f>
        <v>6993.9183367244123</v>
      </c>
      <c r="E3" s="182">
        <f t="shared" si="0"/>
        <v>493.91833672441226</v>
      </c>
      <c r="F3" s="180">
        <f>SIG!M3</f>
        <v>6656.9471542235942</v>
      </c>
      <c r="G3" s="180">
        <f>SIG!N3</f>
        <v>7178.5014619696967</v>
      </c>
      <c r="H3" s="180">
        <f t="shared" si="1"/>
        <v>156.94715422359423</v>
      </c>
      <c r="I3" s="180">
        <f t="shared" si="2"/>
        <v>678.50146196969672</v>
      </c>
      <c r="J3" s="182">
        <f t="shared" si="3"/>
        <v>678.50146196969672</v>
      </c>
      <c r="K3" s="180">
        <f>SIG!Q3</f>
        <v>5825.3458993788672</v>
      </c>
      <c r="L3" s="180">
        <f>SIG!R3</f>
        <v>6207.0496605318831</v>
      </c>
      <c r="M3" s="180">
        <f>SIG!Q3-SummaryQuantSIG!C3</f>
        <v>-674.65410062113278</v>
      </c>
      <c r="N3" s="180">
        <f>SIG!R3-SummaryQuantSIG!C3</f>
        <v>-292.95033946811691</v>
      </c>
      <c r="O3" s="182">
        <f t="shared" si="4"/>
        <v>674.65410062113278</v>
      </c>
      <c r="P3" s="165" t="str">
        <f t="shared" si="5"/>
        <v>YES</v>
      </c>
      <c r="S3" s="161"/>
      <c r="T3" s="161"/>
    </row>
    <row r="4" spans="1:20" x14ac:dyDescent="0.3">
      <c r="A4" s="63" t="s">
        <v>104</v>
      </c>
      <c r="B4" s="61" t="s">
        <v>73</v>
      </c>
      <c r="C4" s="66">
        <f>SIG!G4</f>
        <v>375</v>
      </c>
      <c r="D4" s="67">
        <f>SIG!H4</f>
        <v>310.60174106517155</v>
      </c>
      <c r="E4" s="68">
        <f t="shared" si="0"/>
        <v>64.398258934828448</v>
      </c>
      <c r="F4" s="69">
        <f>SIG!M4</f>
        <v>290.44117647058846</v>
      </c>
      <c r="G4" s="69">
        <f>SIG!N4</f>
        <v>344.75751633986908</v>
      </c>
      <c r="H4" s="67">
        <f t="shared" si="1"/>
        <v>-84.558823529411541</v>
      </c>
      <c r="I4" s="67">
        <f t="shared" si="2"/>
        <v>-30.242483660130915</v>
      </c>
      <c r="J4" s="68">
        <f t="shared" si="3"/>
        <v>84.558823529411541</v>
      </c>
      <c r="K4" s="69">
        <f>SIG!Q4</f>
        <v>441.00668509352647</v>
      </c>
      <c r="L4" s="69">
        <f>SIG!R4</f>
        <v>495.98495853956371</v>
      </c>
      <c r="M4" s="70">
        <f>SIG!Q4-SummaryQuantSIG!C4</f>
        <v>66.006685093526471</v>
      </c>
      <c r="N4" s="70">
        <f>SIG!R4-SummaryQuantSIG!C4</f>
        <v>120.98495853956371</v>
      </c>
      <c r="O4" s="68">
        <f t="shared" si="4"/>
        <v>120.98495853956371</v>
      </c>
      <c r="P4" s="71" t="str">
        <f t="shared" si="5"/>
        <v>YES</v>
      </c>
    </row>
    <row r="5" spans="1:20" x14ac:dyDescent="0.3">
      <c r="A5" s="99"/>
      <c r="B5" s="100" t="s">
        <v>74</v>
      </c>
      <c r="C5" s="101">
        <f>SIG!G5</f>
        <v>1200</v>
      </c>
      <c r="D5" s="102">
        <f>SIG!H5</f>
        <v>1038.9678542101894</v>
      </c>
      <c r="E5" s="103">
        <f t="shared" si="0"/>
        <v>161.03214578981056</v>
      </c>
      <c r="F5" s="104">
        <f>SIG!M5</f>
        <v>996.27450980392223</v>
      </c>
      <c r="G5" s="104">
        <f>SIG!N5</f>
        <v>1088.8751633986922</v>
      </c>
      <c r="H5" s="102">
        <f t="shared" si="1"/>
        <v>-203.72549019607777</v>
      </c>
      <c r="I5" s="102">
        <f t="shared" si="2"/>
        <v>-111.12483660130783</v>
      </c>
      <c r="J5" s="103">
        <f t="shared" si="3"/>
        <v>203.72549019607777</v>
      </c>
      <c r="K5" s="104">
        <f>SIG!Q5</f>
        <v>1178.2407276467184</v>
      </c>
      <c r="L5" s="104">
        <f>SIG!R5</f>
        <v>1273.6284630712855</v>
      </c>
      <c r="M5" s="105">
        <f>SIG!Q5-SummaryQuantSIG!C5</f>
        <v>-21.759272353281631</v>
      </c>
      <c r="N5" s="105">
        <f>SIG!R5-SummaryQuantSIG!C5</f>
        <v>73.628463071285523</v>
      </c>
      <c r="O5" s="103">
        <f t="shared" si="4"/>
        <v>73.628463071285523</v>
      </c>
      <c r="P5" s="106" t="str">
        <f t="shared" si="5"/>
        <v>YES</v>
      </c>
    </row>
    <row r="6" spans="1:20" x14ac:dyDescent="0.3">
      <c r="A6" s="107" t="s">
        <v>11</v>
      </c>
      <c r="B6" s="108" t="s">
        <v>73</v>
      </c>
      <c r="C6" s="109">
        <f>SIG!G6</f>
        <v>560</v>
      </c>
      <c r="D6" s="110">
        <f>SIG!H6</f>
        <v>507.5641248353287</v>
      </c>
      <c r="E6" s="111">
        <f t="shared" si="0"/>
        <v>52.435875164671302</v>
      </c>
      <c r="F6" s="112">
        <f>SIG!M6</f>
        <v>395.73637640449465</v>
      </c>
      <c r="G6" s="112">
        <f>SIG!N6</f>
        <v>614.47752808988798</v>
      </c>
      <c r="H6" s="110">
        <f t="shared" si="1"/>
        <v>-164.26362359550535</v>
      </c>
      <c r="I6" s="110">
        <f t="shared" si="2"/>
        <v>54.477528089887983</v>
      </c>
      <c r="J6" s="111">
        <f t="shared" si="3"/>
        <v>164.26362359550535</v>
      </c>
      <c r="K6" s="112">
        <f>SIG!Q6</f>
        <v>569.72222222222194</v>
      </c>
      <c r="L6" s="112">
        <f>SIG!R6</f>
        <v>1314.9930555555568</v>
      </c>
      <c r="M6" s="113">
        <f>SIG!Q6-SummaryQuantSIG!C6</f>
        <v>9.7222222222219443</v>
      </c>
      <c r="N6" s="113">
        <f>SIG!R6-SummaryQuantSIG!C6</f>
        <v>754.99305555555679</v>
      </c>
      <c r="O6" s="111">
        <f t="shared" si="4"/>
        <v>754.99305555555679</v>
      </c>
      <c r="P6" s="114" t="str">
        <f t="shared" si="5"/>
        <v>YES</v>
      </c>
    </row>
    <row r="7" spans="1:20" x14ac:dyDescent="0.3">
      <c r="A7" s="99"/>
      <c r="B7" s="100" t="s">
        <v>74</v>
      </c>
      <c r="C7" s="115">
        <f>SIG!G7</f>
        <v>1800</v>
      </c>
      <c r="D7" s="102">
        <f>SIG!H7</f>
        <v>1203.3996152521393</v>
      </c>
      <c r="E7" s="103">
        <f t="shared" si="0"/>
        <v>596.60038474786074</v>
      </c>
      <c r="F7" s="104">
        <f>SIG!M7</f>
        <v>1106.2981741573044</v>
      </c>
      <c r="G7" s="104">
        <f>SIG!N7</f>
        <v>1490.227528089888</v>
      </c>
      <c r="H7" s="102">
        <f t="shared" si="1"/>
        <v>-693.7018258426956</v>
      </c>
      <c r="I7" s="102">
        <f t="shared" si="2"/>
        <v>-309.77247191011202</v>
      </c>
      <c r="J7" s="103">
        <f t="shared" si="3"/>
        <v>693.7018258426956</v>
      </c>
      <c r="K7" s="104">
        <f>SIG!Q7</f>
        <v>1577.2222222222219</v>
      </c>
      <c r="L7" s="104">
        <f>SIG!R7</f>
        <v>2899.4375000000036</v>
      </c>
      <c r="M7" s="105">
        <f>SIG!Q7-SummaryQuantSIG!C7</f>
        <v>-222.77777777777806</v>
      </c>
      <c r="N7" s="105">
        <f>SIG!R7-SummaryQuantSIG!C7</f>
        <v>1099.4375000000036</v>
      </c>
      <c r="O7" s="103">
        <f t="shared" si="4"/>
        <v>1099.4375000000036</v>
      </c>
      <c r="P7" s="106" t="str">
        <f t="shared" si="5"/>
        <v>YES</v>
      </c>
    </row>
    <row r="8" spans="1:20" ht="18" customHeight="1" x14ac:dyDescent="0.3">
      <c r="A8" s="116" t="s">
        <v>13</v>
      </c>
      <c r="B8" s="117" t="s">
        <v>82</v>
      </c>
      <c r="C8" s="118"/>
      <c r="D8" s="119"/>
      <c r="E8" s="119"/>
      <c r="F8" s="119"/>
      <c r="G8" s="119"/>
      <c r="H8" s="119"/>
      <c r="I8" s="119"/>
      <c r="J8" s="119"/>
      <c r="K8" s="119"/>
      <c r="L8" s="119"/>
      <c r="M8" s="119"/>
      <c r="N8" s="119"/>
      <c r="O8" s="119"/>
      <c r="P8" s="120"/>
    </row>
    <row r="9" spans="1:20" ht="10.199999999999999" customHeight="1" x14ac:dyDescent="0.3">
      <c r="A9" s="121"/>
      <c r="B9" s="122" t="s">
        <v>103</v>
      </c>
      <c r="C9" s="123"/>
      <c r="D9" s="124"/>
      <c r="E9" s="124"/>
      <c r="F9" s="124"/>
      <c r="G9" s="124"/>
      <c r="H9" s="124"/>
      <c r="I9" s="124"/>
      <c r="J9" s="124"/>
      <c r="K9" s="124"/>
      <c r="L9" s="124"/>
      <c r="M9" s="124"/>
      <c r="N9" s="124"/>
      <c r="O9" s="124"/>
      <c r="P9" s="125"/>
    </row>
    <row r="10" spans="1:20" x14ac:dyDescent="0.3">
      <c r="A10" s="116" t="s">
        <v>14</v>
      </c>
      <c r="B10" s="108" t="s">
        <v>73</v>
      </c>
      <c r="C10" s="126">
        <f>SIG!G10</f>
        <v>850</v>
      </c>
      <c r="D10" s="110">
        <f>SIG!H10</f>
        <v>770.98142430873702</v>
      </c>
      <c r="E10" s="111">
        <f>ABS(D10-C10)</f>
        <v>79.018575691262981</v>
      </c>
      <c r="F10" s="112">
        <f>SIG!M10</f>
        <v>638.36176543515978</v>
      </c>
      <c r="G10" s="112">
        <f>SIG!N10</f>
        <v>885.26555913711923</v>
      </c>
      <c r="H10" s="110">
        <f>F10-C10</f>
        <v>-211.63823456484022</v>
      </c>
      <c r="I10" s="110">
        <f>G10-C10</f>
        <v>35.265559137119226</v>
      </c>
      <c r="J10" s="111">
        <f>MAX(ABS(H10),ABS(I10))</f>
        <v>211.63823456484022</v>
      </c>
      <c r="K10" s="112">
        <f>SIG!Q10</f>
        <v>980.36872586872551</v>
      </c>
      <c r="L10" s="112">
        <f>SIG!R10</f>
        <v>1678.363899613897</v>
      </c>
      <c r="M10" s="113">
        <f>SIG!Q10-SummaryQuantSIG!C10</f>
        <v>130.36872586872551</v>
      </c>
      <c r="N10" s="113">
        <f>SIG!R10-SummaryQuantSIG!C10</f>
        <v>828.36389961389705</v>
      </c>
      <c r="O10" s="111">
        <f>MAX(ABS(M10),ABS(N10))</f>
        <v>828.36389961389705</v>
      </c>
      <c r="P10" s="114" t="str">
        <f>IF(OR(E10&lt;J10,E10&lt;O10),"YES","NO")</f>
        <v>YES</v>
      </c>
    </row>
    <row r="11" spans="1:20" x14ac:dyDescent="0.3">
      <c r="A11" s="121"/>
      <c r="B11" s="100" t="s">
        <v>74</v>
      </c>
      <c r="C11" s="101">
        <f>SIG!G11</f>
        <v>3000</v>
      </c>
      <c r="D11" s="102">
        <f>SIG!H11</f>
        <v>2316.0537791247189</v>
      </c>
      <c r="E11" s="103">
        <f>ABS(D11-C11)</f>
        <v>683.94622087528114</v>
      </c>
      <c r="F11" s="104">
        <f>SIG!M11</f>
        <v>2178.2266303000242</v>
      </c>
      <c r="G11" s="104">
        <f>SIG!N11</f>
        <v>2621.0453756508823</v>
      </c>
      <c r="H11" s="102">
        <f>F11-C11</f>
        <v>-821.77336969997577</v>
      </c>
      <c r="I11" s="102">
        <f>G11-C11</f>
        <v>-378.95462434911769</v>
      </c>
      <c r="J11" s="103">
        <f>MAX(ABS(H11),ABS(I11))</f>
        <v>821.77336969997577</v>
      </c>
      <c r="K11" s="104">
        <f>SIG!Q11</f>
        <v>2823.2258687258682</v>
      </c>
      <c r="L11" s="104">
        <f>SIG!R11</f>
        <v>4082.5868725868636</v>
      </c>
      <c r="M11" s="105">
        <f>SIG!Q11-SummaryQuantSIG!C11</f>
        <v>-176.77413127413183</v>
      </c>
      <c r="N11" s="105">
        <f>SIG!R11-SummaryQuantSIG!C11</f>
        <v>1082.5868725868636</v>
      </c>
      <c r="O11" s="103">
        <f>MAX(ABS(M11),ABS(N11))</f>
        <v>1082.5868725868636</v>
      </c>
      <c r="P11" s="106" t="str">
        <f>IF(OR(E11&lt;J11,E11&lt;O11),"YES","NO")</f>
        <v>YES</v>
      </c>
    </row>
    <row r="12" spans="1:20" ht="14.4" customHeight="1" x14ac:dyDescent="0.3">
      <c r="A12" s="116" t="s">
        <v>15</v>
      </c>
      <c r="B12" s="117" t="s">
        <v>82</v>
      </c>
      <c r="C12" s="118"/>
      <c r="D12" s="119"/>
      <c r="E12" s="119"/>
      <c r="F12" s="119"/>
      <c r="G12" s="119"/>
      <c r="H12" s="119"/>
      <c r="I12" s="119"/>
      <c r="J12" s="119"/>
      <c r="K12" s="119"/>
      <c r="L12" s="119"/>
      <c r="M12" s="119"/>
      <c r="N12" s="119"/>
      <c r="O12" s="119"/>
      <c r="P12" s="120"/>
    </row>
    <row r="13" spans="1:20" ht="13.2" customHeight="1" x14ac:dyDescent="0.3">
      <c r="A13" s="121"/>
      <c r="B13" s="122" t="s">
        <v>103</v>
      </c>
      <c r="C13" s="123"/>
      <c r="D13" s="124"/>
      <c r="E13" s="124"/>
      <c r="F13" s="124"/>
      <c r="G13" s="124"/>
      <c r="H13" s="124"/>
      <c r="I13" s="124"/>
      <c r="J13" s="124"/>
      <c r="K13" s="124"/>
      <c r="L13" s="124"/>
      <c r="M13" s="124"/>
      <c r="N13" s="124"/>
      <c r="O13" s="124"/>
      <c r="P13" s="125"/>
    </row>
    <row r="14" spans="1:20" x14ac:dyDescent="0.3">
      <c r="A14" s="116" t="s">
        <v>16</v>
      </c>
      <c r="B14" s="108" t="s">
        <v>73</v>
      </c>
      <c r="C14" s="126">
        <f>SIG!G14</f>
        <v>15</v>
      </c>
      <c r="D14" s="110">
        <f>SIG!H14</f>
        <v>27.008896719877427</v>
      </c>
      <c r="E14" s="111">
        <f t="shared" ref="E14:E25" si="6">ABS(D14-C14)</f>
        <v>12.008896719877427</v>
      </c>
      <c r="F14" s="112">
        <f>SIG!M14</f>
        <v>19.335032894736834</v>
      </c>
      <c r="G14" s="112">
        <f>SIG!N14</f>
        <v>28.902993421052599</v>
      </c>
      <c r="H14" s="110">
        <f t="shared" ref="H14:H25" si="7">F14-C14</f>
        <v>4.335032894736834</v>
      </c>
      <c r="I14" s="110">
        <f t="shared" ref="I14:I25" si="8">G14-C14</f>
        <v>13.902993421052599</v>
      </c>
      <c r="J14" s="111">
        <f t="shared" ref="J14:J25" si="9">MAX(ABS(H14),ABS(I14))</f>
        <v>13.902993421052599</v>
      </c>
      <c r="K14" s="112">
        <f>SIG!Q14</f>
        <v>22.844191814799515</v>
      </c>
      <c r="L14" s="112">
        <f>SIG!R14</f>
        <v>26.978792889623865</v>
      </c>
      <c r="M14" s="113">
        <f>SIG!Q14-SummaryQuantSIG!C14</f>
        <v>7.8441918147995153</v>
      </c>
      <c r="N14" s="113">
        <f>SIG!R14-SummaryQuantSIG!C14</f>
        <v>11.978792889623865</v>
      </c>
      <c r="O14" s="111">
        <f t="shared" ref="O14:O25" si="10">MAX(ABS(M14),ABS(N14))</f>
        <v>11.978792889623865</v>
      </c>
      <c r="P14" s="114" t="str">
        <f t="shared" ref="P14:P25" si="11">IF(OR(E14&lt;J14,E14&lt;O14),"YES","NO")</f>
        <v>YES</v>
      </c>
    </row>
    <row r="15" spans="1:20" x14ac:dyDescent="0.3">
      <c r="A15" s="121"/>
      <c r="B15" s="100" t="s">
        <v>74</v>
      </c>
      <c r="C15" s="101">
        <f>SIG!G15</f>
        <v>45</v>
      </c>
      <c r="D15" s="102">
        <f>SIG!H15</f>
        <v>44.729437968023689</v>
      </c>
      <c r="E15" s="103">
        <f t="shared" si="6"/>
        <v>0.27056203197631135</v>
      </c>
      <c r="F15" s="104">
        <f>SIG!M15</f>
        <v>33.861348684210505</v>
      </c>
      <c r="G15" s="104">
        <f>SIG!N15</f>
        <v>50.934243421052599</v>
      </c>
      <c r="H15" s="102">
        <f t="shared" si="7"/>
        <v>-11.138651315789495</v>
      </c>
      <c r="I15" s="102">
        <f t="shared" si="8"/>
        <v>5.9342434210525994</v>
      </c>
      <c r="J15" s="103">
        <f t="shared" si="9"/>
        <v>11.138651315789495</v>
      </c>
      <c r="K15" s="104">
        <f>SIG!Q15</f>
        <v>37.478338156262943</v>
      </c>
      <c r="L15" s="104">
        <f>SIG!R15</f>
        <v>44.775403059115398</v>
      </c>
      <c r="M15" s="105">
        <f>SIG!Q15-SummaryQuantSIG!C15</f>
        <v>-7.521661843737057</v>
      </c>
      <c r="N15" s="105">
        <f>SIG!R15-SummaryQuantSIG!C15</f>
        <v>-0.22459694088460225</v>
      </c>
      <c r="O15" s="103">
        <f t="shared" si="10"/>
        <v>7.521661843737057</v>
      </c>
      <c r="P15" s="106" t="str">
        <f t="shared" si="11"/>
        <v>YES</v>
      </c>
    </row>
    <row r="16" spans="1:20" x14ac:dyDescent="0.3">
      <c r="A16" s="116" t="s">
        <v>18</v>
      </c>
      <c r="B16" s="108" t="s">
        <v>73</v>
      </c>
      <c r="C16" s="126">
        <f>SIG!G16</f>
        <v>4</v>
      </c>
      <c r="D16" s="110">
        <f>SIG!H16</f>
        <v>10.524303529463252</v>
      </c>
      <c r="E16" s="111">
        <f t="shared" si="6"/>
        <v>6.5243035294632516</v>
      </c>
      <c r="F16" s="112">
        <f>SIG!M16</f>
        <v>6.855919661733612</v>
      </c>
      <c r="G16" s="112">
        <f>SIG!N16</f>
        <v>9.3202959830866785</v>
      </c>
      <c r="H16" s="110">
        <f t="shared" si="7"/>
        <v>2.855919661733612</v>
      </c>
      <c r="I16" s="110">
        <f t="shared" si="8"/>
        <v>5.3202959830866785</v>
      </c>
      <c r="J16" s="111">
        <f t="shared" si="9"/>
        <v>5.3202959830866785</v>
      </c>
      <c r="K16" s="112">
        <f>SIG!Q16</f>
        <v>4.9176470588235297</v>
      </c>
      <c r="L16" s="112">
        <f>SIG!R16</f>
        <v>6.2235294117647078</v>
      </c>
      <c r="M16" s="113">
        <f>SIG!Q16-SummaryQuantSIG!C16</f>
        <v>0.9176470588235297</v>
      </c>
      <c r="N16" s="113">
        <f>SIG!R16-SummaryQuantSIG!C16</f>
        <v>2.2235294117647078</v>
      </c>
      <c r="O16" s="111">
        <f t="shared" si="10"/>
        <v>2.2235294117647078</v>
      </c>
      <c r="P16" s="114" t="str">
        <f t="shared" si="11"/>
        <v>NO</v>
      </c>
    </row>
    <row r="17" spans="1:16" x14ac:dyDescent="0.3">
      <c r="A17" s="121"/>
      <c r="B17" s="100" t="s">
        <v>74</v>
      </c>
      <c r="C17" s="101">
        <f>SIG!G17</f>
        <v>18</v>
      </c>
      <c r="D17" s="102">
        <f>SIG!H17</f>
        <v>20.231995483829994</v>
      </c>
      <c r="E17" s="103">
        <f t="shared" si="6"/>
        <v>2.2319954838299942</v>
      </c>
      <c r="F17" s="104">
        <f>SIG!M17</f>
        <v>13.367547568710364</v>
      </c>
      <c r="G17" s="104">
        <f>SIG!N17</f>
        <v>18.865750528541227</v>
      </c>
      <c r="H17" s="102">
        <f t="shared" si="7"/>
        <v>-4.6324524312896358</v>
      </c>
      <c r="I17" s="102">
        <f t="shared" si="8"/>
        <v>0.86575052854122703</v>
      </c>
      <c r="J17" s="103">
        <f t="shared" si="9"/>
        <v>4.6324524312896358</v>
      </c>
      <c r="K17" s="104">
        <f>SIG!Q17</f>
        <v>13.317647058823528</v>
      </c>
      <c r="L17" s="104">
        <f>SIG!R17</f>
        <v>16.105882352941183</v>
      </c>
      <c r="M17" s="105">
        <f>SIG!Q17-SummaryQuantSIG!C17</f>
        <v>-4.6823529411764717</v>
      </c>
      <c r="N17" s="105">
        <f>SIG!R17-SummaryQuantSIG!C17</f>
        <v>-1.8941176470588168</v>
      </c>
      <c r="O17" s="103">
        <f t="shared" si="10"/>
        <v>4.6823529411764717</v>
      </c>
      <c r="P17" s="106" t="str">
        <f t="shared" si="11"/>
        <v>YES</v>
      </c>
    </row>
    <row r="18" spans="1:16" x14ac:dyDescent="0.3">
      <c r="A18" s="116" t="s">
        <v>19</v>
      </c>
      <c r="B18" s="108" t="s">
        <v>73</v>
      </c>
      <c r="C18" s="126">
        <f>SIG!G18</f>
        <v>200</v>
      </c>
      <c r="D18" s="110">
        <f>SIG!H18</f>
        <v>241.94513004297178</v>
      </c>
      <c r="E18" s="111">
        <f t="shared" si="6"/>
        <v>41.945130042971783</v>
      </c>
      <c r="F18" s="112">
        <f>SIG!M18</f>
        <v>207.12937513055692</v>
      </c>
      <c r="G18" s="112">
        <f>SIG!N18</f>
        <v>250.18165364339063</v>
      </c>
      <c r="H18" s="110">
        <f t="shared" si="7"/>
        <v>7.1293751305569231</v>
      </c>
      <c r="I18" s="110">
        <f t="shared" si="8"/>
        <v>50.181653643390632</v>
      </c>
      <c r="J18" s="111">
        <f t="shared" si="9"/>
        <v>50.181653643390632</v>
      </c>
      <c r="K18" s="112">
        <f>SIG!Q18</f>
        <v>309.96905820194581</v>
      </c>
      <c r="L18" s="112">
        <f>SIG!R18</f>
        <v>368.56020630660856</v>
      </c>
      <c r="M18" s="113">
        <f>SIG!Q18-SummaryQuantSIG!C18</f>
        <v>109.96905820194581</v>
      </c>
      <c r="N18" s="113">
        <f>SIG!R18-SummaryQuantSIG!C18</f>
        <v>168.56020630660856</v>
      </c>
      <c r="O18" s="111">
        <f t="shared" si="10"/>
        <v>168.56020630660856</v>
      </c>
      <c r="P18" s="114" t="str">
        <f t="shared" si="11"/>
        <v>YES</v>
      </c>
    </row>
    <row r="19" spans="1:16" x14ac:dyDescent="0.3">
      <c r="A19" s="121"/>
      <c r="B19" s="100" t="s">
        <v>74</v>
      </c>
      <c r="C19" s="101">
        <f>SIG!G19</f>
        <v>500</v>
      </c>
      <c r="D19" s="102">
        <f>SIG!H19</f>
        <v>418.37448529119149</v>
      </c>
      <c r="E19" s="103">
        <f t="shared" si="6"/>
        <v>81.62551470880851</v>
      </c>
      <c r="F19" s="104">
        <f>SIG!M19</f>
        <v>377.46604483028392</v>
      </c>
      <c r="G19" s="104">
        <f>SIG!N19</f>
        <v>445.12328788463606</v>
      </c>
      <c r="H19" s="102">
        <f t="shared" si="7"/>
        <v>-122.53395516971608</v>
      </c>
      <c r="I19" s="102">
        <f t="shared" si="8"/>
        <v>-54.876712115363944</v>
      </c>
      <c r="J19" s="103">
        <f t="shared" si="9"/>
        <v>122.53395516971608</v>
      </c>
      <c r="K19" s="104">
        <f>SIG!Q19</f>
        <v>441.42662277759155</v>
      </c>
      <c r="L19" s="104">
        <f>SIG!R19</f>
        <v>533.90111539751751</v>
      </c>
      <c r="M19" s="105">
        <f>SIG!Q19-SummaryQuantSIG!C19</f>
        <v>-58.573377222408453</v>
      </c>
      <c r="N19" s="105">
        <f>SIG!R19-SummaryQuantSIG!C19</f>
        <v>33.901115397517515</v>
      </c>
      <c r="O19" s="103">
        <f t="shared" si="10"/>
        <v>58.573377222408453</v>
      </c>
      <c r="P19" s="106" t="str">
        <f t="shared" si="11"/>
        <v>YES</v>
      </c>
    </row>
    <row r="20" spans="1:16" x14ac:dyDescent="0.3">
      <c r="A20" s="116" t="s">
        <v>20</v>
      </c>
      <c r="B20" s="108" t="s">
        <v>73</v>
      </c>
      <c r="C20" s="126">
        <f>SIG!G20</f>
        <v>125</v>
      </c>
      <c r="D20" s="110">
        <f>SIG!H20</f>
        <v>131.8278609173085</v>
      </c>
      <c r="E20" s="111">
        <f t="shared" si="6"/>
        <v>6.8278609173084988</v>
      </c>
      <c r="F20" s="112">
        <f>SIG!M20</f>
        <v>112.44793906294916</v>
      </c>
      <c r="G20" s="112">
        <f>SIG!N20</f>
        <v>135.43837309571711</v>
      </c>
      <c r="H20" s="110">
        <f t="shared" si="7"/>
        <v>-12.55206093705084</v>
      </c>
      <c r="I20" s="110">
        <f t="shared" si="8"/>
        <v>10.438373095717111</v>
      </c>
      <c r="J20" s="111">
        <f t="shared" si="9"/>
        <v>12.55206093705084</v>
      </c>
      <c r="K20" s="112">
        <f>SIG!Q20</f>
        <v>127.0243662947578</v>
      </c>
      <c r="L20" s="112">
        <f>SIG!R20</f>
        <v>173.73404068714655</v>
      </c>
      <c r="M20" s="113">
        <f>SIG!Q20-SummaryQuantSIG!C20</f>
        <v>2.0243662947577974</v>
      </c>
      <c r="N20" s="113">
        <f>SIG!R20-SummaryQuantSIG!C20</f>
        <v>48.734040687146546</v>
      </c>
      <c r="O20" s="111">
        <f t="shared" si="10"/>
        <v>48.734040687146546</v>
      </c>
      <c r="P20" s="114" t="str">
        <f t="shared" si="11"/>
        <v>YES</v>
      </c>
    </row>
    <row r="21" spans="1:16" x14ac:dyDescent="0.3">
      <c r="A21" s="121"/>
      <c r="B21" s="100" t="s">
        <v>74</v>
      </c>
      <c r="C21" s="101">
        <f>SIG!G21</f>
        <v>300</v>
      </c>
      <c r="D21" s="102">
        <f>SIG!H21</f>
        <v>241.6154479502533</v>
      </c>
      <c r="E21" s="103">
        <f t="shared" si="6"/>
        <v>58.384552049746702</v>
      </c>
      <c r="F21" s="104">
        <f>SIG!M21</f>
        <v>206.10991089393511</v>
      </c>
      <c r="G21" s="104">
        <f>SIG!N21</f>
        <v>241.15265881000283</v>
      </c>
      <c r="H21" s="102">
        <f t="shared" si="7"/>
        <v>-93.890089106064892</v>
      </c>
      <c r="I21" s="102">
        <f t="shared" si="8"/>
        <v>-58.847341189997167</v>
      </c>
      <c r="J21" s="103">
        <f t="shared" si="9"/>
        <v>93.890089106064892</v>
      </c>
      <c r="K21" s="104">
        <f>SIG!Q21</f>
        <v>234.93842991002199</v>
      </c>
      <c r="L21" s="104">
        <f>SIG!R21</f>
        <v>306.26781238503321</v>
      </c>
      <c r="M21" s="105">
        <f>SIG!Q21-SummaryQuantSIG!C21</f>
        <v>-65.061570089978005</v>
      </c>
      <c r="N21" s="105">
        <f>SIG!R21-SummaryQuantSIG!C21</f>
        <v>6.2678123850332099</v>
      </c>
      <c r="O21" s="103">
        <f t="shared" si="10"/>
        <v>65.061570089978005</v>
      </c>
      <c r="P21" s="106" t="str">
        <f t="shared" si="11"/>
        <v>YES</v>
      </c>
    </row>
    <row r="22" spans="1:16" x14ac:dyDescent="0.3">
      <c r="A22" s="116" t="s">
        <v>22</v>
      </c>
      <c r="B22" s="108" t="s">
        <v>73</v>
      </c>
      <c r="C22" s="220">
        <f>SIG!G22</f>
        <v>0.4</v>
      </c>
      <c r="D22" s="113">
        <f>SIG!H22</f>
        <v>0.39519145113502441</v>
      </c>
      <c r="E22" s="127">
        <f t="shared" si="6"/>
        <v>4.8085488649756147E-3</v>
      </c>
      <c r="F22" s="128">
        <f>SIG!M22</f>
        <v>0.30200980392156818</v>
      </c>
      <c r="G22" s="128">
        <f>SIG!N22</f>
        <v>0.56421241830065383</v>
      </c>
      <c r="H22" s="113">
        <f t="shared" si="7"/>
        <v>-9.7990196078431846E-2</v>
      </c>
      <c r="I22" s="113">
        <f t="shared" si="8"/>
        <v>0.16421241830065381</v>
      </c>
      <c r="J22" s="127">
        <f t="shared" si="9"/>
        <v>0.16421241830065381</v>
      </c>
      <c r="K22" s="128">
        <f>SIG!Q22</f>
        <v>0.34626000000000001</v>
      </c>
      <c r="L22" s="128">
        <f>SIG!R22</f>
        <v>0.47150000000000003</v>
      </c>
      <c r="M22" s="113">
        <f>SIG!Q22-SummaryQuantSIG!C22</f>
        <v>-5.374000000000001E-2</v>
      </c>
      <c r="N22" s="113">
        <f>SIG!R22-SummaryQuantSIG!C22</f>
        <v>7.1500000000000008E-2</v>
      </c>
      <c r="O22" s="127">
        <f t="shared" si="10"/>
        <v>7.1500000000000008E-2</v>
      </c>
      <c r="P22" s="114" t="str">
        <f t="shared" si="11"/>
        <v>YES</v>
      </c>
    </row>
    <row r="23" spans="1:16" x14ac:dyDescent="0.3">
      <c r="A23" s="121"/>
      <c r="B23" s="100" t="s">
        <v>74</v>
      </c>
      <c r="C23" s="101">
        <f>SIG!G23</f>
        <v>0.85</v>
      </c>
      <c r="D23" s="105">
        <f>SIG!H23</f>
        <v>0.65874454339067756</v>
      </c>
      <c r="E23" s="129">
        <f t="shared" si="6"/>
        <v>0.19125545660932242</v>
      </c>
      <c r="F23" s="130">
        <f>SIG!M23</f>
        <v>0.51708333333333278</v>
      </c>
      <c r="G23" s="130">
        <f>SIG!N23</f>
        <v>0.88921241830065378</v>
      </c>
      <c r="H23" s="105">
        <f t="shared" si="7"/>
        <v>-0.33291666666666719</v>
      </c>
      <c r="I23" s="105">
        <f t="shared" si="8"/>
        <v>3.9212418300653806E-2</v>
      </c>
      <c r="J23" s="129">
        <f t="shared" si="9"/>
        <v>0.33291666666666719</v>
      </c>
      <c r="K23" s="130">
        <f>SIG!Q23</f>
        <v>0.57125999999999999</v>
      </c>
      <c r="L23" s="130">
        <f>SIG!R23</f>
        <v>0.75050000000000006</v>
      </c>
      <c r="M23" s="105">
        <f>SIG!Q23-SummaryQuantSIG!C23</f>
        <v>-0.27873999999999999</v>
      </c>
      <c r="N23" s="105">
        <f>SIG!R23-SummaryQuantSIG!C23</f>
        <v>-9.9499999999999922E-2</v>
      </c>
      <c r="O23" s="129">
        <f t="shared" si="10"/>
        <v>0.27873999999999999</v>
      </c>
      <c r="P23" s="106" t="str">
        <f t="shared" si="11"/>
        <v>YES</v>
      </c>
    </row>
    <row r="24" spans="1:16" x14ac:dyDescent="0.3">
      <c r="A24" s="64" t="s">
        <v>21</v>
      </c>
      <c r="B24" s="61" t="s">
        <v>73</v>
      </c>
      <c r="C24" s="86">
        <f>SIG!G24</f>
        <v>0.4</v>
      </c>
      <c r="D24" s="70">
        <f>SIG!H24</f>
        <v>0.3926631688604858</v>
      </c>
      <c r="E24" s="82">
        <f t="shared" si="6"/>
        <v>7.3368311395142216E-3</v>
      </c>
      <c r="F24" s="83">
        <f>SIG!M24</f>
        <v>0.29885714285714204</v>
      </c>
      <c r="G24" s="83">
        <f>SIG!N24</f>
        <v>0.54371428571428648</v>
      </c>
      <c r="H24" s="70">
        <f t="shared" si="7"/>
        <v>-0.10114285714285798</v>
      </c>
      <c r="I24" s="70">
        <f t="shared" si="8"/>
        <v>0.14371428571428646</v>
      </c>
      <c r="J24" s="82">
        <f t="shared" si="9"/>
        <v>0.14371428571428646</v>
      </c>
      <c r="K24" s="83">
        <f>SIG!Q24</f>
        <v>0.4363153612713912</v>
      </c>
      <c r="L24" s="83">
        <f>SIG!R24</f>
        <v>0.57051892509835067</v>
      </c>
      <c r="M24" s="70">
        <f>SIG!Q24-SummaryQuantSIG!C24</f>
        <v>3.6315361271391178E-2</v>
      </c>
      <c r="N24" s="70">
        <f>SIG!R24-SummaryQuantSIG!C24</f>
        <v>0.17051892509835065</v>
      </c>
      <c r="O24" s="82">
        <f t="shared" si="10"/>
        <v>0.17051892509835065</v>
      </c>
      <c r="P24" s="71" t="str">
        <f t="shared" si="11"/>
        <v>YES</v>
      </c>
    </row>
    <row r="25" spans="1:16" ht="15" thickBot="1" x14ac:dyDescent="0.35">
      <c r="A25" s="65"/>
      <c r="B25" s="72" t="s">
        <v>74</v>
      </c>
      <c r="C25" s="221">
        <f>SIG!G25</f>
        <v>0.9</v>
      </c>
      <c r="D25" s="73">
        <f>SIG!H25</f>
        <v>0.6931604552234043</v>
      </c>
      <c r="E25" s="84">
        <f t="shared" si="6"/>
        <v>0.20683954477659572</v>
      </c>
      <c r="F25" s="85">
        <f>SIG!M25</f>
        <v>0.54885714285714204</v>
      </c>
      <c r="G25" s="85">
        <f>SIG!N25</f>
        <v>0.90085714285714436</v>
      </c>
      <c r="H25" s="73">
        <f t="shared" si="7"/>
        <v>-0.35114285714285798</v>
      </c>
      <c r="I25" s="73">
        <f t="shared" si="8"/>
        <v>8.5714285714433291E-4</v>
      </c>
      <c r="J25" s="84">
        <f t="shared" si="9"/>
        <v>0.35114285714285798</v>
      </c>
      <c r="K25" s="85">
        <f>SIG!Q25</f>
        <v>0.7293909381509327</v>
      </c>
      <c r="L25" s="85">
        <f>SIG!R25</f>
        <v>0.92417664292964519</v>
      </c>
      <c r="M25" s="73">
        <f>SIG!Q25-SummaryQuantSIG!C25</f>
        <v>-0.17060906184906732</v>
      </c>
      <c r="N25" s="73">
        <f>SIG!R25-SummaryQuantSIG!C25</f>
        <v>2.4176642929645165E-2</v>
      </c>
      <c r="O25" s="84">
        <f t="shared" si="10"/>
        <v>0.17060906184906732</v>
      </c>
      <c r="P25" s="74" t="str">
        <f t="shared" si="11"/>
        <v>YES</v>
      </c>
    </row>
    <row r="26" spans="1:16" ht="60.6" customHeight="1" thickBot="1" x14ac:dyDescent="0.35">
      <c r="A26" s="75" t="s">
        <v>93</v>
      </c>
      <c r="B26" s="76" t="s">
        <v>97</v>
      </c>
      <c r="C26" s="76" t="s">
        <v>108</v>
      </c>
      <c r="D26" s="76" t="s">
        <v>99</v>
      </c>
      <c r="E26" s="76" t="s">
        <v>75</v>
      </c>
      <c r="F26" s="87" t="s">
        <v>83</v>
      </c>
      <c r="G26" s="87" t="s">
        <v>84</v>
      </c>
      <c r="H26" s="88" t="s">
        <v>96</v>
      </c>
      <c r="I26" s="88" t="s">
        <v>98</v>
      </c>
      <c r="J26" s="87" t="s">
        <v>85</v>
      </c>
      <c r="K26" s="79" t="s">
        <v>86</v>
      </c>
      <c r="L26" s="79" t="s">
        <v>87</v>
      </c>
      <c r="M26" s="80" t="s">
        <v>96</v>
      </c>
      <c r="N26" s="80" t="s">
        <v>98</v>
      </c>
      <c r="O26" s="79" t="s">
        <v>79</v>
      </c>
      <c r="P26" s="81" t="s">
        <v>102</v>
      </c>
    </row>
    <row r="27" spans="1:16" ht="15" thickTop="1" x14ac:dyDescent="0.3">
      <c r="A27" s="162" t="s">
        <v>105</v>
      </c>
      <c r="B27" s="98" t="s">
        <v>73</v>
      </c>
      <c r="C27" s="183">
        <f>SIG!G27</f>
        <v>1900</v>
      </c>
      <c r="D27" s="177">
        <f>SIG!H27</f>
        <v>1906.5466998495701</v>
      </c>
      <c r="E27" s="181">
        <f t="shared" ref="E27:E32" si="12">ABS(D27-C27)</f>
        <v>6.5466998495701318</v>
      </c>
      <c r="F27" s="178">
        <f>SIG!M27</f>
        <v>1777.4002268222257</v>
      </c>
      <c r="G27" s="178">
        <f>SIG!N27</f>
        <v>2022.7963474657843</v>
      </c>
      <c r="H27" s="178">
        <f t="shared" ref="H27:H32" si="13">F27-C27</f>
        <v>-122.5997731777743</v>
      </c>
      <c r="I27" s="178">
        <f t="shared" ref="I27:I32" si="14">G27-C27</f>
        <v>122.79634746578427</v>
      </c>
      <c r="J27" s="181">
        <f t="shared" ref="J27:J32" si="15">MAX(ABS(H27),ABS(I27))</f>
        <v>122.79634746578427</v>
      </c>
      <c r="K27" s="178">
        <f>SIG!Q27</f>
        <v>1534.2096933032524</v>
      </c>
      <c r="L27" s="178">
        <f>SIG!R27</f>
        <v>2036.4778123811172</v>
      </c>
      <c r="M27" s="178">
        <f>SIG!Q27-SummaryQuantSIG!C27</f>
        <v>-365.79030669674762</v>
      </c>
      <c r="N27" s="178">
        <f>SIG!R27-SummaryQuantSIG!C27</f>
        <v>136.47781238111725</v>
      </c>
      <c r="O27" s="181">
        <f t="shared" ref="O27:O32" si="16">MAX(ABS(M27),ABS(N27))</f>
        <v>365.79030669674762</v>
      </c>
      <c r="P27" s="164" t="str">
        <f t="shared" ref="P27:P32" si="17">IF(OR(E27&lt;J27,E27&lt;O27),"YES","NO")</f>
        <v>YES</v>
      </c>
    </row>
    <row r="28" spans="1:16" x14ac:dyDescent="0.3">
      <c r="A28" s="163"/>
      <c r="B28" s="132" t="s">
        <v>74</v>
      </c>
      <c r="C28" s="187">
        <f>SIG!G28</f>
        <v>6500</v>
      </c>
      <c r="D28" s="186">
        <f>SIG!H28</f>
        <v>6567.5716911326344</v>
      </c>
      <c r="E28" s="188">
        <f t="shared" si="12"/>
        <v>67.571691132634442</v>
      </c>
      <c r="F28" s="185">
        <f>SIG!M28</f>
        <v>5896.0257637218738</v>
      </c>
      <c r="G28" s="185">
        <f>SIG!N28</f>
        <v>6341.0717026838165</v>
      </c>
      <c r="H28" s="185">
        <f t="shared" si="13"/>
        <v>-603.97423627812623</v>
      </c>
      <c r="I28" s="185">
        <f t="shared" si="14"/>
        <v>-158.92829731618349</v>
      </c>
      <c r="J28" s="188">
        <f t="shared" si="15"/>
        <v>603.97423627812623</v>
      </c>
      <c r="K28" s="185">
        <f>SIG!Q28</f>
        <v>5213.7506114669277</v>
      </c>
      <c r="L28" s="185">
        <f>SIG!R28</f>
        <v>6095.5664943997363</v>
      </c>
      <c r="M28" s="185">
        <f>SIG!Q28-SummaryQuantSIG!C28</f>
        <v>-1286.2493885330723</v>
      </c>
      <c r="N28" s="185">
        <f>SIG!R28-SummaryQuantSIG!C28</f>
        <v>-404.43350560026374</v>
      </c>
      <c r="O28" s="188">
        <f t="shared" si="16"/>
        <v>1286.2493885330723</v>
      </c>
      <c r="P28" s="167" t="str">
        <f t="shared" si="17"/>
        <v>YES</v>
      </c>
    </row>
    <row r="29" spans="1:16" x14ac:dyDescent="0.3">
      <c r="A29" s="63" t="s">
        <v>104</v>
      </c>
      <c r="B29" s="61" t="s">
        <v>73</v>
      </c>
      <c r="C29" s="66">
        <f>SIG!G29</f>
        <v>375</v>
      </c>
      <c r="D29" s="67">
        <f>SIG!H29</f>
        <v>363.80309174896769</v>
      </c>
      <c r="E29" s="68">
        <f t="shared" si="12"/>
        <v>11.196908251032312</v>
      </c>
      <c r="F29" s="69">
        <f>SIG!M29</f>
        <v>408.1374929418397</v>
      </c>
      <c r="G29" s="69">
        <f>SIG!N29</f>
        <v>472.00734048560179</v>
      </c>
      <c r="H29" s="67">
        <f t="shared" si="13"/>
        <v>33.137492941839696</v>
      </c>
      <c r="I29" s="67">
        <f t="shared" si="14"/>
        <v>97.007340485601787</v>
      </c>
      <c r="J29" s="68">
        <f t="shared" si="15"/>
        <v>97.007340485601787</v>
      </c>
      <c r="K29" s="69">
        <f>SIG!Q29</f>
        <v>513.53853477916073</v>
      </c>
      <c r="L29" s="69">
        <f>SIG!R29</f>
        <v>536.31235122983298</v>
      </c>
      <c r="M29" s="70">
        <f>SIG!Q29-SummaryQuantSIG!C29</f>
        <v>138.53853477916073</v>
      </c>
      <c r="N29" s="70">
        <f>SIG!R29-SummaryQuantSIG!C29</f>
        <v>161.31235122983298</v>
      </c>
      <c r="O29" s="68">
        <f t="shared" si="16"/>
        <v>161.31235122983298</v>
      </c>
      <c r="P29" s="71" t="str">
        <f t="shared" si="17"/>
        <v>YES</v>
      </c>
    </row>
    <row r="30" spans="1:16" x14ac:dyDescent="0.3">
      <c r="A30" s="99"/>
      <c r="B30" s="100" t="s">
        <v>74</v>
      </c>
      <c r="C30" s="101">
        <f>SIG!G30</f>
        <v>1200</v>
      </c>
      <c r="D30" s="102">
        <f>SIG!H30</f>
        <v>1202.3972960362055</v>
      </c>
      <c r="E30" s="103">
        <f t="shared" si="12"/>
        <v>2.3972960362054891</v>
      </c>
      <c r="F30" s="104">
        <f>SIG!M30</f>
        <v>1322.8114059853153</v>
      </c>
      <c r="G30" s="104">
        <f>SIG!N30</f>
        <v>1436.2930547713172</v>
      </c>
      <c r="H30" s="102">
        <f t="shared" si="13"/>
        <v>122.81140598531533</v>
      </c>
      <c r="I30" s="102">
        <f t="shared" si="14"/>
        <v>236.2930547713172</v>
      </c>
      <c r="J30" s="103">
        <f t="shared" si="15"/>
        <v>236.2930547713172</v>
      </c>
      <c r="K30" s="104">
        <f>SIG!Q30</f>
        <v>1371.704363924893</v>
      </c>
      <c r="L30" s="104">
        <f>SIG!R30</f>
        <v>1413.4176143877262</v>
      </c>
      <c r="M30" s="105">
        <f>SIG!Q30-SummaryQuantSIG!C30</f>
        <v>171.70436392489296</v>
      </c>
      <c r="N30" s="105">
        <f>SIG!R30-SummaryQuantSIG!C30</f>
        <v>213.41761438772619</v>
      </c>
      <c r="O30" s="103">
        <f t="shared" si="16"/>
        <v>213.41761438772619</v>
      </c>
      <c r="P30" s="106" t="str">
        <f t="shared" si="17"/>
        <v>YES</v>
      </c>
    </row>
    <row r="31" spans="1:16" x14ac:dyDescent="0.3">
      <c r="A31" s="107" t="s">
        <v>11</v>
      </c>
      <c r="B31" s="108" t="s">
        <v>73</v>
      </c>
      <c r="C31" s="109">
        <f>SIG!G31</f>
        <v>560</v>
      </c>
      <c r="D31" s="110">
        <f>SIG!H31</f>
        <v>558.23230114105559</v>
      </c>
      <c r="E31" s="111">
        <f t="shared" si="12"/>
        <v>1.7676988589444136</v>
      </c>
      <c r="F31" s="112">
        <f>SIG!M31</f>
        <v>410.78309908033827</v>
      </c>
      <c r="G31" s="112">
        <f>SIG!N31</f>
        <v>871.29030019087452</v>
      </c>
      <c r="H31" s="110">
        <f t="shared" si="13"/>
        <v>-149.21690091966173</v>
      </c>
      <c r="I31" s="110">
        <f t="shared" si="14"/>
        <v>311.29030019087452</v>
      </c>
      <c r="J31" s="111">
        <f t="shared" si="15"/>
        <v>311.29030019087452</v>
      </c>
      <c r="K31" s="112">
        <f>SIG!Q31</f>
        <v>808.74409852891006</v>
      </c>
      <c r="L31" s="112">
        <f>SIG!R31</f>
        <v>1209.349640780023</v>
      </c>
      <c r="M31" s="113">
        <f>SIG!Q31-SummaryQuantSIG!C31</f>
        <v>248.74409852891006</v>
      </c>
      <c r="N31" s="113">
        <f>SIG!R31-SummaryQuantSIG!C31</f>
        <v>649.34964078002304</v>
      </c>
      <c r="O31" s="111">
        <f t="shared" si="16"/>
        <v>649.34964078002304</v>
      </c>
      <c r="P31" s="114" t="str">
        <f t="shared" si="17"/>
        <v>YES</v>
      </c>
    </row>
    <row r="32" spans="1:16" x14ac:dyDescent="0.3">
      <c r="A32" s="99"/>
      <c r="B32" s="100" t="s">
        <v>74</v>
      </c>
      <c r="C32" s="115">
        <f>SIG!G32</f>
        <v>1800</v>
      </c>
      <c r="D32" s="102">
        <f>SIG!H32</f>
        <v>1624.0597946377802</v>
      </c>
      <c r="E32" s="103">
        <f t="shared" si="12"/>
        <v>175.94020536221979</v>
      </c>
      <c r="F32" s="104">
        <f>SIG!M32</f>
        <v>2166.535311469715</v>
      </c>
      <c r="G32" s="104">
        <f>SIG!N32</f>
        <v>3035.21186881833</v>
      </c>
      <c r="H32" s="102">
        <f t="shared" si="13"/>
        <v>366.535311469715</v>
      </c>
      <c r="I32" s="102">
        <f t="shared" si="14"/>
        <v>1235.21186881833</v>
      </c>
      <c r="J32" s="103">
        <f t="shared" si="15"/>
        <v>1235.21186881833</v>
      </c>
      <c r="K32" s="104">
        <f>SIG!Q32</f>
        <v>2755.0732124529641</v>
      </c>
      <c r="L32" s="104">
        <f>SIG!R32</f>
        <v>3521.7820732124624</v>
      </c>
      <c r="M32" s="105">
        <f>SIG!Q32-SummaryQuantSIG!C32</f>
        <v>955.07321245296407</v>
      </c>
      <c r="N32" s="105">
        <f>SIG!R32-SummaryQuantSIG!C32</f>
        <v>1721.7820732124624</v>
      </c>
      <c r="O32" s="103">
        <f t="shared" si="16"/>
        <v>1721.7820732124624</v>
      </c>
      <c r="P32" s="106" t="str">
        <f t="shared" si="17"/>
        <v>YES</v>
      </c>
    </row>
    <row r="33" spans="1:16" ht="18" customHeight="1" x14ac:dyDescent="0.3">
      <c r="A33" s="116" t="s">
        <v>13</v>
      </c>
      <c r="B33" s="117" t="s">
        <v>82</v>
      </c>
      <c r="C33" s="118"/>
      <c r="D33" s="119"/>
      <c r="E33" s="119"/>
      <c r="F33" s="119"/>
      <c r="G33" s="119"/>
      <c r="H33" s="119"/>
      <c r="I33" s="119"/>
      <c r="J33" s="119"/>
      <c r="K33" s="119"/>
      <c r="L33" s="119"/>
      <c r="M33" s="119"/>
      <c r="N33" s="119"/>
      <c r="O33" s="119"/>
      <c r="P33" s="120"/>
    </row>
    <row r="34" spans="1:16" ht="13.8" customHeight="1" x14ac:dyDescent="0.3">
      <c r="A34" s="121"/>
      <c r="B34" s="122" t="s">
        <v>103</v>
      </c>
      <c r="C34" s="123"/>
      <c r="D34" s="124"/>
      <c r="E34" s="124"/>
      <c r="F34" s="124"/>
      <c r="G34" s="124"/>
      <c r="H34" s="124"/>
      <c r="I34" s="124"/>
      <c r="J34" s="124"/>
      <c r="K34" s="124"/>
      <c r="L34" s="124"/>
      <c r="M34" s="124"/>
      <c r="N34" s="124"/>
      <c r="O34" s="124"/>
      <c r="P34" s="125"/>
    </row>
    <row r="35" spans="1:16" x14ac:dyDescent="0.3">
      <c r="A35" s="116" t="s">
        <v>14</v>
      </c>
      <c r="B35" s="108" t="s">
        <v>73</v>
      </c>
      <c r="C35" s="126">
        <f>SIG!G35</f>
        <v>850</v>
      </c>
      <c r="D35" s="110">
        <f>SIG!H35</f>
        <v>837.70155922695244</v>
      </c>
      <c r="E35" s="111">
        <f>ABS(D35-C35)</f>
        <v>12.29844077304756</v>
      </c>
      <c r="F35" s="112">
        <f>SIG!M35</f>
        <v>774.95411663807613</v>
      </c>
      <c r="G35" s="112">
        <f>SIG!N35</f>
        <v>1150.156089193825</v>
      </c>
      <c r="H35" s="110">
        <f>F35-C35</f>
        <v>-75.04588336192387</v>
      </c>
      <c r="I35" s="110">
        <f>G35-C35</f>
        <v>300.15608919382498</v>
      </c>
      <c r="J35" s="111">
        <f>MAX(ABS(H35),ABS(I35))</f>
        <v>300.15608919382498</v>
      </c>
      <c r="K35" s="112">
        <f>SIG!Q35</f>
        <v>1214.4038216725951</v>
      </c>
      <c r="L35" s="112">
        <f>SIG!R35</f>
        <v>1638.970304746568</v>
      </c>
      <c r="M35" s="113">
        <f>SIG!Q35-SummaryQuantSIG!C35</f>
        <v>364.40382167259509</v>
      </c>
      <c r="N35" s="113">
        <f>SIG!R35-SummaryQuantSIG!C35</f>
        <v>788.97030474656799</v>
      </c>
      <c r="O35" s="111">
        <f>MAX(ABS(M35),ABS(N35))</f>
        <v>788.97030474656799</v>
      </c>
      <c r="P35" s="114" t="str">
        <f>IF(OR(E35&lt;J35,E35&lt;O35),"YES","NO")</f>
        <v>YES</v>
      </c>
    </row>
    <row r="36" spans="1:16" x14ac:dyDescent="0.3">
      <c r="A36" s="121"/>
      <c r="B36" s="100" t="s">
        <v>74</v>
      </c>
      <c r="C36" s="101">
        <f>SIG!G36</f>
        <v>3000</v>
      </c>
      <c r="D36" s="102">
        <f>SIG!H36</f>
        <v>2892.4554296576716</v>
      </c>
      <c r="E36" s="103">
        <f>ABS(D36-C36)</f>
        <v>107.54457034232837</v>
      </c>
      <c r="F36" s="104">
        <f>SIG!M36</f>
        <v>3438.0222984562502</v>
      </c>
      <c r="G36" s="104">
        <f>SIG!N36</f>
        <v>4152.0428816466556</v>
      </c>
      <c r="H36" s="102">
        <f>F36-C36</f>
        <v>438.02229845625016</v>
      </c>
      <c r="I36" s="102">
        <f>G36-C36</f>
        <v>1152.0428816466556</v>
      </c>
      <c r="J36" s="103">
        <f>MAX(ABS(H36),ABS(I36))</f>
        <v>1152.0428816466556</v>
      </c>
      <c r="K36" s="104">
        <f>SIG!Q36</f>
        <v>3844.8317139071341</v>
      </c>
      <c r="L36" s="104">
        <f>SIG!R36</f>
        <v>4652.4948949105128</v>
      </c>
      <c r="M36" s="105">
        <f>SIG!Q36-SummaryQuantSIG!C36</f>
        <v>844.83171390713414</v>
      </c>
      <c r="N36" s="105">
        <f>SIG!R36-SummaryQuantSIG!C36</f>
        <v>1652.4948949105128</v>
      </c>
      <c r="O36" s="103">
        <f>MAX(ABS(M36),ABS(N36))</f>
        <v>1652.4948949105128</v>
      </c>
      <c r="P36" s="106" t="str">
        <f>IF(OR(E36&lt;J36,E36&lt;O36),"YES","NO")</f>
        <v>YES</v>
      </c>
    </row>
    <row r="37" spans="1:16" ht="17.399999999999999" customHeight="1" x14ac:dyDescent="0.3">
      <c r="A37" s="116" t="s">
        <v>15</v>
      </c>
      <c r="B37" s="117" t="s">
        <v>82</v>
      </c>
      <c r="C37" s="118"/>
      <c r="D37" s="119"/>
      <c r="E37" s="119"/>
      <c r="F37" s="119"/>
      <c r="G37" s="119"/>
      <c r="H37" s="119"/>
      <c r="I37" s="119"/>
      <c r="J37" s="119"/>
      <c r="K37" s="119"/>
      <c r="L37" s="119"/>
      <c r="M37" s="119"/>
      <c r="N37" s="119"/>
      <c r="O37" s="119"/>
      <c r="P37" s="120"/>
    </row>
    <row r="38" spans="1:16" ht="16.8" customHeight="1" x14ac:dyDescent="0.3">
      <c r="A38" s="121"/>
      <c r="B38" s="122" t="s">
        <v>103</v>
      </c>
      <c r="C38" s="123"/>
      <c r="D38" s="124"/>
      <c r="E38" s="124"/>
      <c r="F38" s="124"/>
      <c r="G38" s="124"/>
      <c r="H38" s="124"/>
      <c r="I38" s="124"/>
      <c r="J38" s="124"/>
      <c r="K38" s="124"/>
      <c r="L38" s="124"/>
      <c r="M38" s="124"/>
      <c r="N38" s="124"/>
      <c r="O38" s="124"/>
      <c r="P38" s="125"/>
    </row>
    <row r="39" spans="1:16" x14ac:dyDescent="0.3">
      <c r="A39" s="116" t="s">
        <v>16</v>
      </c>
      <c r="B39" s="108" t="s">
        <v>73</v>
      </c>
      <c r="C39" s="126">
        <f>SIG!G39</f>
        <v>15</v>
      </c>
      <c r="D39" s="110">
        <f>SIG!H39</f>
        <v>17.68014203317534</v>
      </c>
      <c r="E39" s="111">
        <f t="shared" ref="E39:E50" si="18">ABS(D39-C39)</f>
        <v>2.6801420331753398</v>
      </c>
      <c r="F39" s="112">
        <f>SIG!M39</f>
        <v>-16.515772432932547</v>
      </c>
      <c r="G39" s="112">
        <f>SIG!N39</f>
        <v>14.539962997224848</v>
      </c>
      <c r="H39" s="110">
        <f t="shared" ref="H39:H50" si="19">F39-C39</f>
        <v>-31.515772432932547</v>
      </c>
      <c r="I39" s="110">
        <f t="shared" ref="I39:I50" si="20">G39-C39</f>
        <v>-0.46003700277515236</v>
      </c>
      <c r="J39" s="111">
        <f t="shared" ref="J39:J50" si="21">MAX(ABS(H39),ABS(I39))</f>
        <v>31.515772432932547</v>
      </c>
      <c r="K39" s="112">
        <f>SIG!Q39</f>
        <v>8.072413793103479</v>
      </c>
      <c r="L39" s="112">
        <f>SIG!R39</f>
        <v>25.079724137931038</v>
      </c>
      <c r="M39" s="113">
        <f>SIG!Q39-SummaryQuantSIG!C39</f>
        <v>-6.927586206896521</v>
      </c>
      <c r="N39" s="113">
        <f>SIG!R39-SummaryQuantSIG!C39</f>
        <v>10.079724137931038</v>
      </c>
      <c r="O39" s="111">
        <f t="shared" ref="O39:O50" si="22">MAX(ABS(M39),ABS(N39))</f>
        <v>10.079724137931038</v>
      </c>
      <c r="P39" s="114" t="str">
        <f t="shared" ref="P39:P50" si="23">IF(OR(E39&lt;J39,E39&lt;O39),"YES","NO")</f>
        <v>YES</v>
      </c>
    </row>
    <row r="40" spans="1:16" x14ac:dyDescent="0.3">
      <c r="A40" s="121"/>
      <c r="B40" s="100" t="s">
        <v>74</v>
      </c>
      <c r="C40" s="101">
        <f>SIG!G40</f>
        <v>45</v>
      </c>
      <c r="D40" s="102">
        <f>SIG!H40</f>
        <v>47.782572190202146</v>
      </c>
      <c r="E40" s="103">
        <f t="shared" si="18"/>
        <v>2.7825721902021456</v>
      </c>
      <c r="F40" s="104">
        <f>SIG!M40</f>
        <v>24.335291396854551</v>
      </c>
      <c r="G40" s="104">
        <f>SIG!N40</f>
        <v>76.496484736355342</v>
      </c>
      <c r="H40" s="102">
        <f t="shared" si="19"/>
        <v>-20.664708603145449</v>
      </c>
      <c r="I40" s="102">
        <f t="shared" si="20"/>
        <v>31.496484736355342</v>
      </c>
      <c r="J40" s="103">
        <f t="shared" si="21"/>
        <v>31.496484736355342</v>
      </c>
      <c r="K40" s="104">
        <f>SIG!Q40</f>
        <v>29.67241379310348</v>
      </c>
      <c r="L40" s="104">
        <f>SIG!R40</f>
        <v>58.183172413793145</v>
      </c>
      <c r="M40" s="105">
        <f>SIG!Q40-SummaryQuantSIG!C40</f>
        <v>-15.32758620689652</v>
      </c>
      <c r="N40" s="105">
        <f>SIG!R40-SummaryQuantSIG!C40</f>
        <v>13.183172413793145</v>
      </c>
      <c r="O40" s="103">
        <f t="shared" si="22"/>
        <v>15.32758620689652</v>
      </c>
      <c r="P40" s="106" t="str">
        <f t="shared" si="23"/>
        <v>YES</v>
      </c>
    </row>
    <row r="41" spans="1:16" x14ac:dyDescent="0.3">
      <c r="A41" s="116" t="s">
        <v>18</v>
      </c>
      <c r="B41" s="108" t="s">
        <v>73</v>
      </c>
      <c r="C41" s="126">
        <f>SIG!G41</f>
        <v>4</v>
      </c>
      <c r="D41" s="110">
        <f>SIG!H41</f>
        <v>5.4007797899832628</v>
      </c>
      <c r="E41" s="111">
        <f t="shared" si="18"/>
        <v>1.4007797899832628</v>
      </c>
      <c r="F41" s="112">
        <f>SIG!M41</f>
        <v>-8.3083333333333211</v>
      </c>
      <c r="G41" s="112">
        <f>SIG!N41</f>
        <v>1.2733333333333299</v>
      </c>
      <c r="H41" s="110">
        <f t="shared" si="19"/>
        <v>-12.308333333333321</v>
      </c>
      <c r="I41" s="110">
        <f t="shared" si="20"/>
        <v>-2.7266666666666701</v>
      </c>
      <c r="J41" s="111">
        <f t="shared" si="21"/>
        <v>12.308333333333321</v>
      </c>
      <c r="K41" s="112">
        <f>SIG!Q41</f>
        <v>-1.8203486375787099</v>
      </c>
      <c r="L41" s="112">
        <f>SIG!R41</f>
        <v>3.6566613475827796</v>
      </c>
      <c r="M41" s="113">
        <f>SIG!Q41-SummaryQuantSIG!C41</f>
        <v>-5.8203486375787099</v>
      </c>
      <c r="N41" s="113">
        <f>SIG!R41-SummaryQuantSIG!C41</f>
        <v>-0.34333865241722039</v>
      </c>
      <c r="O41" s="111">
        <f t="shared" si="22"/>
        <v>5.8203486375787099</v>
      </c>
      <c r="P41" s="114" t="str">
        <f t="shared" si="23"/>
        <v>YES</v>
      </c>
    </row>
    <row r="42" spans="1:16" x14ac:dyDescent="0.3">
      <c r="A42" s="121"/>
      <c r="B42" s="100" t="s">
        <v>74</v>
      </c>
      <c r="C42" s="101">
        <f>SIG!G42</f>
        <v>18</v>
      </c>
      <c r="D42" s="102">
        <f>SIG!H42</f>
        <v>22.743687816539822</v>
      </c>
      <c r="E42" s="103">
        <f t="shared" si="18"/>
        <v>4.743687816539822</v>
      </c>
      <c r="F42" s="104">
        <f>SIG!M42</f>
        <v>12.225000000000058</v>
      </c>
      <c r="G42" s="104">
        <f>SIG!N42</f>
        <v>31.373333333333328</v>
      </c>
      <c r="H42" s="102">
        <f t="shared" si="19"/>
        <v>-5.7749999999999417</v>
      </c>
      <c r="I42" s="102">
        <f t="shared" si="20"/>
        <v>13.373333333333328</v>
      </c>
      <c r="J42" s="103">
        <f t="shared" si="21"/>
        <v>13.373333333333328</v>
      </c>
      <c r="K42" s="104">
        <f>SIG!Q42</f>
        <v>11.408431130895767</v>
      </c>
      <c r="L42" s="104">
        <f>SIG!R42</f>
        <v>22.323328014249398</v>
      </c>
      <c r="M42" s="105">
        <f>SIG!Q42-SummaryQuantSIG!C42</f>
        <v>-6.5915688691042327</v>
      </c>
      <c r="N42" s="105">
        <f>SIG!R42-SummaryQuantSIG!C42</f>
        <v>4.3233280142493982</v>
      </c>
      <c r="O42" s="103">
        <f t="shared" si="22"/>
        <v>6.5915688691042327</v>
      </c>
      <c r="P42" s="106" t="str">
        <f t="shared" si="23"/>
        <v>YES</v>
      </c>
    </row>
    <row r="43" spans="1:16" x14ac:dyDescent="0.3">
      <c r="A43" s="116" t="s">
        <v>19</v>
      </c>
      <c r="B43" s="108" t="s">
        <v>73</v>
      </c>
      <c r="C43" s="126">
        <f>SIG!G43</f>
        <v>200</v>
      </c>
      <c r="D43" s="110">
        <f>SIG!H43</f>
        <v>213.74928866402701</v>
      </c>
      <c r="E43" s="111">
        <f t="shared" si="18"/>
        <v>13.749288664027006</v>
      </c>
      <c r="F43" s="112">
        <f>SIG!M43</f>
        <v>96.049815753107964</v>
      </c>
      <c r="G43" s="112">
        <f>SIG!N43</f>
        <v>208.24418854598602</v>
      </c>
      <c r="H43" s="110">
        <f t="shared" si="19"/>
        <v>-103.95018424689204</v>
      </c>
      <c r="I43" s="110">
        <f t="shared" si="20"/>
        <v>8.2441885459860202</v>
      </c>
      <c r="J43" s="111">
        <f t="shared" si="21"/>
        <v>103.95018424689204</v>
      </c>
      <c r="K43" s="112">
        <f>SIG!Q43</f>
        <v>273.73801023621559</v>
      </c>
      <c r="L43" s="112">
        <f>SIG!R43</f>
        <v>366.36602822914801</v>
      </c>
      <c r="M43" s="113">
        <f>SIG!Q43-SummaryQuantSIG!C43</f>
        <v>73.738010236215587</v>
      </c>
      <c r="N43" s="113">
        <f>SIG!R43-SummaryQuantSIG!C43</f>
        <v>166.36602822914801</v>
      </c>
      <c r="O43" s="111">
        <f t="shared" si="22"/>
        <v>166.36602822914801</v>
      </c>
      <c r="P43" s="114" t="str">
        <f t="shared" si="23"/>
        <v>YES</v>
      </c>
    </row>
    <row r="44" spans="1:16" x14ac:dyDescent="0.3">
      <c r="A44" s="131"/>
      <c r="B44" s="132" t="s">
        <v>74</v>
      </c>
      <c r="C44" s="133">
        <f>SIG!G44</f>
        <v>500</v>
      </c>
      <c r="D44" s="134">
        <f>SIG!H44</f>
        <v>503.43611769205563</v>
      </c>
      <c r="E44" s="135">
        <f t="shared" si="18"/>
        <v>3.4361176920556318</v>
      </c>
      <c r="F44" s="136">
        <f>SIG!M44</f>
        <v>557.72646245969395</v>
      </c>
      <c r="G44" s="136">
        <f>SIG!N44</f>
        <v>736.60957316137103</v>
      </c>
      <c r="H44" s="134">
        <f t="shared" si="19"/>
        <v>57.726462459693948</v>
      </c>
      <c r="I44" s="134">
        <f t="shared" si="20"/>
        <v>236.60957316137103</v>
      </c>
      <c r="J44" s="135">
        <f t="shared" si="21"/>
        <v>236.60957316137103</v>
      </c>
      <c r="K44" s="136">
        <f>SIG!Q44</f>
        <v>477.28024456864102</v>
      </c>
      <c r="L44" s="136">
        <f>SIG!R44</f>
        <v>625.12515231673956</v>
      </c>
      <c r="M44" s="137">
        <f>SIG!Q44-SummaryQuantSIG!C44</f>
        <v>-22.719755431358976</v>
      </c>
      <c r="N44" s="137">
        <f>SIG!R44-SummaryQuantSIG!C44</f>
        <v>125.12515231673956</v>
      </c>
      <c r="O44" s="135">
        <f t="shared" si="22"/>
        <v>125.12515231673956</v>
      </c>
      <c r="P44" s="138" t="str">
        <f t="shared" si="23"/>
        <v>YES</v>
      </c>
    </row>
    <row r="45" spans="1:16" x14ac:dyDescent="0.3">
      <c r="A45" s="139" t="s">
        <v>20</v>
      </c>
      <c r="B45" s="140" t="s">
        <v>73</v>
      </c>
      <c r="C45" s="141">
        <f>SIG!G45</f>
        <v>125</v>
      </c>
      <c r="D45" s="142">
        <f>SIG!H45</f>
        <v>131.95180625002365</v>
      </c>
      <c r="E45" s="143">
        <f t="shared" si="18"/>
        <v>6.951806250023651</v>
      </c>
      <c r="F45" s="144">
        <f>SIG!M45</f>
        <v>94.954623044097247</v>
      </c>
      <c r="G45" s="144">
        <f>SIG!N45</f>
        <v>158.15465860597462</v>
      </c>
      <c r="H45" s="142">
        <f t="shared" si="19"/>
        <v>-30.045376955902753</v>
      </c>
      <c r="I45" s="142">
        <f t="shared" si="20"/>
        <v>33.154658605974618</v>
      </c>
      <c r="J45" s="143">
        <f t="shared" si="21"/>
        <v>33.154658605974618</v>
      </c>
      <c r="K45" s="144">
        <f>SIG!Q45</f>
        <v>121.61309064609449</v>
      </c>
      <c r="L45" s="144">
        <f>SIG!R45</f>
        <v>188.20241080038548</v>
      </c>
      <c r="M45" s="145">
        <f>SIG!Q45-SummaryQuantSIG!C45</f>
        <v>-3.3869093539055086</v>
      </c>
      <c r="N45" s="145">
        <f>SIG!R45-SummaryQuantSIG!C45</f>
        <v>63.202410800385479</v>
      </c>
      <c r="O45" s="143">
        <f t="shared" si="22"/>
        <v>63.202410800385479</v>
      </c>
      <c r="P45" s="146" t="str">
        <f t="shared" si="23"/>
        <v>YES</v>
      </c>
    </row>
    <row r="46" spans="1:16" x14ac:dyDescent="0.3">
      <c r="A46" s="121"/>
      <c r="B46" s="100" t="s">
        <v>74</v>
      </c>
      <c r="C46" s="101">
        <f>SIG!G46</f>
        <v>300</v>
      </c>
      <c r="D46" s="102">
        <f>SIG!H46</f>
        <v>327.82898250101942</v>
      </c>
      <c r="E46" s="103">
        <f t="shared" si="18"/>
        <v>27.828982501019425</v>
      </c>
      <c r="F46" s="104">
        <f>SIG!M46</f>
        <v>384.65056899004401</v>
      </c>
      <c r="G46" s="104">
        <f>SIG!N46</f>
        <v>485.12834281650112</v>
      </c>
      <c r="H46" s="102">
        <f t="shared" si="19"/>
        <v>84.650568990044007</v>
      </c>
      <c r="I46" s="102">
        <f t="shared" si="20"/>
        <v>185.12834281650112</v>
      </c>
      <c r="J46" s="103">
        <f t="shared" si="21"/>
        <v>185.12834281650112</v>
      </c>
      <c r="K46" s="104">
        <f>SIG!Q46</f>
        <v>300.47338476374119</v>
      </c>
      <c r="L46" s="104">
        <f>SIG!R46</f>
        <v>406.23519768563096</v>
      </c>
      <c r="M46" s="105">
        <f>SIG!Q46-SummaryQuantSIG!C46</f>
        <v>0.47338476374119409</v>
      </c>
      <c r="N46" s="105">
        <f>SIG!R46-SummaryQuantSIG!C46</f>
        <v>106.23519768563096</v>
      </c>
      <c r="O46" s="103">
        <f t="shared" si="22"/>
        <v>106.23519768563096</v>
      </c>
      <c r="P46" s="106" t="str">
        <f t="shared" si="23"/>
        <v>YES</v>
      </c>
    </row>
    <row r="47" spans="1:16" x14ac:dyDescent="0.3">
      <c r="A47" s="116" t="s">
        <v>22</v>
      </c>
      <c r="B47" s="108" t="s">
        <v>73</v>
      </c>
      <c r="C47" s="126">
        <f>SIG!G47</f>
        <v>0.4</v>
      </c>
      <c r="D47" s="113">
        <f>SIG!H47</f>
        <v>0.35535531217588939</v>
      </c>
      <c r="E47" s="127">
        <f t="shared" si="18"/>
        <v>4.4644687824110629E-2</v>
      </c>
      <c r="F47" s="128">
        <f>SIG!M47</f>
        <v>-2.2215384615385969E-2</v>
      </c>
      <c r="G47" s="128">
        <f>SIG!N47</f>
        <v>0.68346153846153712</v>
      </c>
      <c r="H47" s="113">
        <f t="shared" si="19"/>
        <v>-0.42221538461538599</v>
      </c>
      <c r="I47" s="113">
        <f t="shared" si="20"/>
        <v>0.2834615384615371</v>
      </c>
      <c r="J47" s="127">
        <f t="shared" si="21"/>
        <v>0.42221538461538599</v>
      </c>
      <c r="K47" s="128">
        <f>SIG!Q47</f>
        <v>0.16014285714285684</v>
      </c>
      <c r="L47" s="128">
        <f>SIG!R47</f>
        <v>0.57399047619047594</v>
      </c>
      <c r="M47" s="113">
        <f>SIG!Q47-SummaryQuantSIG!C47</f>
        <v>-0.23985714285714319</v>
      </c>
      <c r="N47" s="113">
        <f>SIG!R47-SummaryQuantSIG!C47</f>
        <v>0.17399047619047592</v>
      </c>
      <c r="O47" s="127">
        <f t="shared" si="22"/>
        <v>0.23985714285714319</v>
      </c>
      <c r="P47" s="114" t="str">
        <f t="shared" si="23"/>
        <v>YES</v>
      </c>
    </row>
    <row r="48" spans="1:16" x14ac:dyDescent="0.3">
      <c r="A48" s="121"/>
      <c r="B48" s="100" t="s">
        <v>74</v>
      </c>
      <c r="C48" s="101">
        <f>SIG!G48</f>
        <v>0.85</v>
      </c>
      <c r="D48" s="105">
        <f>SIG!H48</f>
        <v>0.8108385796576334</v>
      </c>
      <c r="E48" s="129">
        <f t="shared" si="18"/>
        <v>3.9161420342366582E-2</v>
      </c>
      <c r="F48" s="130">
        <f>SIG!M48</f>
        <v>0.60086153846153501</v>
      </c>
      <c r="G48" s="130">
        <f>SIG!N48</f>
        <v>1.6249999999999976</v>
      </c>
      <c r="H48" s="105">
        <f t="shared" si="19"/>
        <v>-0.24913846153846497</v>
      </c>
      <c r="I48" s="105">
        <f t="shared" si="20"/>
        <v>0.77499999999999758</v>
      </c>
      <c r="J48" s="129">
        <f t="shared" si="21"/>
        <v>0.77499999999999758</v>
      </c>
      <c r="K48" s="130">
        <f>SIG!Q48</f>
        <v>0.50728571428571423</v>
      </c>
      <c r="L48" s="130">
        <f>SIG!R48</f>
        <v>1.1097047619047613</v>
      </c>
      <c r="M48" s="105">
        <f>SIG!Q48-SummaryQuantSIG!C48</f>
        <v>-0.34271428571428575</v>
      </c>
      <c r="N48" s="105">
        <f>SIG!R48-SummaryQuantSIG!C48</f>
        <v>0.25970476190476133</v>
      </c>
      <c r="O48" s="129">
        <f t="shared" si="22"/>
        <v>0.34271428571428575</v>
      </c>
      <c r="P48" s="106" t="str">
        <f t="shared" si="23"/>
        <v>YES</v>
      </c>
    </row>
    <row r="49" spans="1:16" x14ac:dyDescent="0.3">
      <c r="A49" s="64" t="s">
        <v>21</v>
      </c>
      <c r="B49" s="61" t="s">
        <v>73</v>
      </c>
      <c r="C49" s="86">
        <f>SIG!G49</f>
        <v>0.4</v>
      </c>
      <c r="D49" s="70">
        <f>SIG!H49</f>
        <v>0.35951250499044668</v>
      </c>
      <c r="E49" s="82">
        <f t="shared" si="18"/>
        <v>4.0487495009553343E-2</v>
      </c>
      <c r="F49" s="83">
        <f>SIG!M49</f>
        <v>4.3999999999998929E-2</v>
      </c>
      <c r="G49" s="83">
        <f>SIG!N49</f>
        <v>0.66160000000000108</v>
      </c>
      <c r="H49" s="70">
        <f t="shared" si="19"/>
        <v>-0.35600000000000109</v>
      </c>
      <c r="I49" s="70">
        <f t="shared" si="20"/>
        <v>0.26160000000000105</v>
      </c>
      <c r="J49" s="82">
        <f t="shared" si="21"/>
        <v>0.35600000000000109</v>
      </c>
      <c r="K49" s="83">
        <f>SIG!Q49</f>
        <v>0.29899999999999727</v>
      </c>
      <c r="L49" s="83">
        <f>SIG!R49</f>
        <v>0.65659999999999996</v>
      </c>
      <c r="M49" s="70">
        <f>SIG!Q49-SummaryQuantSIG!C49</f>
        <v>-0.10100000000000275</v>
      </c>
      <c r="N49" s="70">
        <f>SIG!R49-SummaryQuantSIG!C49</f>
        <v>0.25659999999999994</v>
      </c>
      <c r="O49" s="82">
        <f t="shared" si="22"/>
        <v>0.25659999999999994</v>
      </c>
      <c r="P49" s="71" t="str">
        <f t="shared" si="23"/>
        <v>YES</v>
      </c>
    </row>
    <row r="50" spans="1:16" ht="15" thickBot="1" x14ac:dyDescent="0.35">
      <c r="A50" s="65"/>
      <c r="B50" s="72" t="s">
        <v>74</v>
      </c>
      <c r="C50" s="221">
        <f>SIG!G50</f>
        <v>0.9</v>
      </c>
      <c r="D50" s="73">
        <f>SIG!H50</f>
        <v>0.87956710417355666</v>
      </c>
      <c r="E50" s="84">
        <f t="shared" si="18"/>
        <v>2.0432895826443365E-2</v>
      </c>
      <c r="F50" s="85">
        <f>SIG!M50</f>
        <v>0.743999999999999</v>
      </c>
      <c r="G50" s="85">
        <f>SIG!N50</f>
        <v>1.6616000000000011</v>
      </c>
      <c r="H50" s="73">
        <f t="shared" si="19"/>
        <v>-0.15600000000000103</v>
      </c>
      <c r="I50" s="73">
        <f t="shared" si="20"/>
        <v>0.76160000000000105</v>
      </c>
      <c r="J50" s="84">
        <f t="shared" si="21"/>
        <v>0.76160000000000105</v>
      </c>
      <c r="K50" s="85">
        <f>SIG!Q50</f>
        <v>0.74899999999999722</v>
      </c>
      <c r="L50" s="85">
        <f>SIG!R50</f>
        <v>1.2816000000000001</v>
      </c>
      <c r="M50" s="73">
        <f>SIG!Q50-SummaryQuantSIG!C50</f>
        <v>-0.1510000000000028</v>
      </c>
      <c r="N50" s="73">
        <f>SIG!R50-SummaryQuantSIG!C50</f>
        <v>0.38160000000000005</v>
      </c>
      <c r="O50" s="84">
        <f t="shared" si="22"/>
        <v>0.38160000000000005</v>
      </c>
      <c r="P50" s="74" t="str">
        <f t="shared" si="23"/>
        <v>YES</v>
      </c>
    </row>
    <row r="51" spans="1:16" ht="63.6" customHeight="1" thickBot="1" x14ac:dyDescent="0.35">
      <c r="A51" s="75" t="s">
        <v>94</v>
      </c>
      <c r="B51" s="76" t="s">
        <v>97</v>
      </c>
      <c r="C51" s="76" t="s">
        <v>108</v>
      </c>
      <c r="D51" s="76" t="s">
        <v>100</v>
      </c>
      <c r="E51" s="76" t="s">
        <v>75</v>
      </c>
      <c r="F51" s="87" t="s">
        <v>88</v>
      </c>
      <c r="G51" s="87" t="s">
        <v>89</v>
      </c>
      <c r="H51" s="88" t="s">
        <v>96</v>
      </c>
      <c r="I51" s="88" t="s">
        <v>98</v>
      </c>
      <c r="J51" s="87" t="s">
        <v>85</v>
      </c>
      <c r="K51" s="77" t="s">
        <v>90</v>
      </c>
      <c r="L51" s="77" t="s">
        <v>91</v>
      </c>
      <c r="M51" s="78" t="s">
        <v>96</v>
      </c>
      <c r="N51" s="78" t="s">
        <v>98</v>
      </c>
      <c r="O51" s="77" t="s">
        <v>76</v>
      </c>
      <c r="P51" s="81" t="s">
        <v>102</v>
      </c>
    </row>
    <row r="52" spans="1:16" ht="15" thickTop="1" x14ac:dyDescent="0.3">
      <c r="A52" s="162" t="s">
        <v>105</v>
      </c>
      <c r="B52" s="98" t="s">
        <v>73</v>
      </c>
      <c r="C52" s="183">
        <f>SIG!G52</f>
        <v>1900</v>
      </c>
      <c r="D52" s="177">
        <f>SIG!H52</f>
        <v>2017.667110369895</v>
      </c>
      <c r="E52" s="177">
        <f t="shared" ref="E52:E57" si="24">ABS(D52-C52)</f>
        <v>117.667110369895</v>
      </c>
      <c r="F52" s="178">
        <f>SIG!M52</f>
        <v>1892.5707123218069</v>
      </c>
      <c r="G52" s="178">
        <f>SIG!N52</f>
        <v>2137.7127469328416</v>
      </c>
      <c r="H52" s="178">
        <f t="shared" ref="H52:H57" si="25">F52-C52</f>
        <v>-7.4292876781930772</v>
      </c>
      <c r="I52" s="178">
        <f t="shared" ref="I52:I57" si="26">G52-C52</f>
        <v>237.71274693284158</v>
      </c>
      <c r="J52" s="178">
        <f t="shared" ref="J52:J57" si="27">MAX(ABS(H52),ABS(I52))</f>
        <v>237.71274693284158</v>
      </c>
      <c r="K52" s="178">
        <f>SIG!Q52</f>
        <v>1703.2644112250598</v>
      </c>
      <c r="L52" s="178">
        <f>SIG!R52</f>
        <v>2358.9781628214473</v>
      </c>
      <c r="M52" s="178">
        <f>SIG!Q52-SummaryQuantSIG!C52</f>
        <v>-196.7355887749402</v>
      </c>
      <c r="N52" s="178">
        <f>SIG!R52-SummaryQuantSIG!C52</f>
        <v>458.97816282144731</v>
      </c>
      <c r="O52" s="178">
        <f t="shared" ref="O52:O57" si="28">MAX(ABS(M52),ABS(N52))</f>
        <v>458.97816282144731</v>
      </c>
      <c r="P52" s="164" t="str">
        <f t="shared" ref="P52:P57" si="29">IF(OR(E52&lt;J52,E52&lt;O52),"YES","NO")</f>
        <v>YES</v>
      </c>
    </row>
    <row r="53" spans="1:16" x14ac:dyDescent="0.3">
      <c r="A53" s="166"/>
      <c r="B53" s="100" t="s">
        <v>74</v>
      </c>
      <c r="C53" s="187">
        <f>SIG!G53</f>
        <v>6500</v>
      </c>
      <c r="D53" s="186">
        <f>SIG!H53</f>
        <v>7606.4620132694672</v>
      </c>
      <c r="E53" s="186">
        <f t="shared" si="24"/>
        <v>1106.4620132694672</v>
      </c>
      <c r="F53" s="185">
        <f>SIG!M53</f>
        <v>6807.7558975069987</v>
      </c>
      <c r="G53" s="185">
        <f>SIG!N53</f>
        <v>7248.5050114369133</v>
      </c>
      <c r="H53" s="185">
        <f t="shared" si="25"/>
        <v>307.75589750699874</v>
      </c>
      <c r="I53" s="185">
        <f t="shared" si="26"/>
        <v>748.50501143691326</v>
      </c>
      <c r="J53" s="185">
        <f t="shared" si="27"/>
        <v>748.50501143691326</v>
      </c>
      <c r="K53" s="185">
        <f>SIG!Q53</f>
        <v>6916.2571930129416</v>
      </c>
      <c r="L53" s="185">
        <f>SIG!R53</f>
        <v>8109.6955676873313</v>
      </c>
      <c r="M53" s="185">
        <f>SIG!Q53-SummaryQuantSIG!C53</f>
        <v>416.25719301294157</v>
      </c>
      <c r="N53" s="185">
        <f>SIG!R53-SummaryQuantSIG!C53</f>
        <v>1609.6955676873313</v>
      </c>
      <c r="O53" s="185">
        <f t="shared" si="28"/>
        <v>1609.6955676873313</v>
      </c>
      <c r="P53" s="167" t="str">
        <f t="shared" si="29"/>
        <v>YES</v>
      </c>
    </row>
    <row r="54" spans="1:16" x14ac:dyDescent="0.3">
      <c r="A54" s="63" t="s">
        <v>104</v>
      </c>
      <c r="B54" s="61" t="s">
        <v>73</v>
      </c>
      <c r="C54" s="66">
        <f>SIG!G54</f>
        <v>375</v>
      </c>
      <c r="D54" s="67">
        <f>SIG!H54</f>
        <v>220.9560447750886</v>
      </c>
      <c r="E54" s="68">
        <f t="shared" si="24"/>
        <v>154.0439552249114</v>
      </c>
      <c r="F54" s="69">
        <f>SIG!M54</f>
        <v>238.36034798534999</v>
      </c>
      <c r="G54" s="69">
        <f>SIG!N54</f>
        <v>307.2934981684985</v>
      </c>
      <c r="H54" s="67">
        <f t="shared" si="25"/>
        <v>-136.63965201465001</v>
      </c>
      <c r="I54" s="67">
        <f t="shared" si="26"/>
        <v>-67.706501831501498</v>
      </c>
      <c r="J54" s="68">
        <f t="shared" si="27"/>
        <v>136.63965201465001</v>
      </c>
      <c r="K54" s="69">
        <f>SIG!Q54</f>
        <v>220.41359353326686</v>
      </c>
      <c r="L54" s="69">
        <f>SIG!R54</f>
        <v>244.37853350552462</v>
      </c>
      <c r="M54" s="70">
        <f>SIG!Q54-SummaryQuantSIG!C54</f>
        <v>-154.58640646673314</v>
      </c>
      <c r="N54" s="70">
        <f>SIG!R54-SummaryQuantSIG!C54</f>
        <v>-130.62146649447538</v>
      </c>
      <c r="O54" s="68">
        <f t="shared" si="28"/>
        <v>154.58640646673314</v>
      </c>
      <c r="P54" s="71" t="str">
        <f t="shared" si="29"/>
        <v>YES</v>
      </c>
    </row>
    <row r="55" spans="1:16" x14ac:dyDescent="0.3">
      <c r="A55" s="5"/>
      <c r="B55" s="61" t="s">
        <v>74</v>
      </c>
      <c r="C55" s="66">
        <f>SIG!G55</f>
        <v>1200</v>
      </c>
      <c r="D55" s="67">
        <f>SIG!H55</f>
        <v>1015.6294732521765</v>
      </c>
      <c r="E55" s="68">
        <f t="shared" si="24"/>
        <v>184.37052674782353</v>
      </c>
      <c r="F55" s="69">
        <f>SIG!M55</f>
        <v>1113.600732600738</v>
      </c>
      <c r="G55" s="69">
        <f>SIG!N55</f>
        <v>1230.5077838827851</v>
      </c>
      <c r="H55" s="67">
        <f t="shared" si="25"/>
        <v>-86.399267399262044</v>
      </c>
      <c r="I55" s="67">
        <f t="shared" si="26"/>
        <v>30.507783882785134</v>
      </c>
      <c r="J55" s="68">
        <f t="shared" si="27"/>
        <v>86.399267399262044</v>
      </c>
      <c r="K55" s="69">
        <f>SIG!Q55</f>
        <v>996.40369254316829</v>
      </c>
      <c r="L55" s="69">
        <f>SIG!R55</f>
        <v>1037.4944755345102</v>
      </c>
      <c r="M55" s="70">
        <f>SIG!Q55-SummaryQuantSIG!C55</f>
        <v>-203.59630745683171</v>
      </c>
      <c r="N55" s="70">
        <f>SIG!R55-SummaryQuantSIG!C55</f>
        <v>-162.50552446548977</v>
      </c>
      <c r="O55" s="68">
        <f t="shared" si="28"/>
        <v>203.59630745683171</v>
      </c>
      <c r="P55" s="71" t="str">
        <f t="shared" si="29"/>
        <v>YES</v>
      </c>
    </row>
    <row r="56" spans="1:16" x14ac:dyDescent="0.3">
      <c r="A56" s="107" t="s">
        <v>11</v>
      </c>
      <c r="B56" s="108" t="s">
        <v>73</v>
      </c>
      <c r="C56" s="109">
        <f>SIG!G56</f>
        <v>560</v>
      </c>
      <c r="D56" s="110">
        <f>SIG!H56</f>
        <v>343.80441537465384</v>
      </c>
      <c r="E56" s="111">
        <f t="shared" si="24"/>
        <v>216.19558462534616</v>
      </c>
      <c r="F56" s="112">
        <f>SIG!M56</f>
        <v>-299.50836120401351</v>
      </c>
      <c r="G56" s="112">
        <f>SIG!N56</f>
        <v>599.44816053511681</v>
      </c>
      <c r="H56" s="110">
        <f t="shared" si="25"/>
        <v>-859.50836120401345</v>
      </c>
      <c r="I56" s="110">
        <f t="shared" si="26"/>
        <v>39.448160535116813</v>
      </c>
      <c r="J56" s="111">
        <f t="shared" si="27"/>
        <v>859.50836120401345</v>
      </c>
      <c r="K56" s="112">
        <f>SIG!Q56</f>
        <v>195.15275829826976</v>
      </c>
      <c r="L56" s="112">
        <f>SIG!R56</f>
        <v>394.44086021505348</v>
      </c>
      <c r="M56" s="113">
        <f>SIG!Q56-SummaryQuantSIG!C56</f>
        <v>-364.84724170173024</v>
      </c>
      <c r="N56" s="113">
        <f>SIG!R56-SummaryQuantSIG!C56</f>
        <v>-165.55913978494652</v>
      </c>
      <c r="O56" s="111">
        <f t="shared" si="28"/>
        <v>364.84724170173024</v>
      </c>
      <c r="P56" s="114" t="str">
        <f t="shared" si="29"/>
        <v>YES</v>
      </c>
    </row>
    <row r="57" spans="1:16" x14ac:dyDescent="0.3">
      <c r="A57" s="99"/>
      <c r="B57" s="100" t="s">
        <v>74</v>
      </c>
      <c r="C57" s="115">
        <f>SIG!G57</f>
        <v>1800</v>
      </c>
      <c r="D57" s="102">
        <f>SIG!H57</f>
        <v>949.7243514445646</v>
      </c>
      <c r="E57" s="103">
        <f t="shared" si="24"/>
        <v>850.2756485554354</v>
      </c>
      <c r="F57" s="104">
        <f>SIG!M57</f>
        <v>670.92642140468206</v>
      </c>
      <c r="G57" s="104">
        <f>SIG!N57</f>
        <v>2125.6020066889619</v>
      </c>
      <c r="H57" s="102">
        <f t="shared" si="25"/>
        <v>-1129.0735785953179</v>
      </c>
      <c r="I57" s="102">
        <f t="shared" si="26"/>
        <v>325.60200668896186</v>
      </c>
      <c r="J57" s="103">
        <f t="shared" si="27"/>
        <v>1129.0735785953179</v>
      </c>
      <c r="K57" s="104">
        <f>SIG!Q57</f>
        <v>860.08029453015376</v>
      </c>
      <c r="L57" s="104">
        <f>SIG!R57</f>
        <v>1184.4408602150529</v>
      </c>
      <c r="M57" s="105">
        <f>SIG!Q57-SummaryQuantSIG!C57</f>
        <v>-939.91970546984624</v>
      </c>
      <c r="N57" s="105">
        <f>SIG!R57-SummaryQuantSIG!C57</f>
        <v>-615.55913978494709</v>
      </c>
      <c r="O57" s="103">
        <f t="shared" si="28"/>
        <v>939.91970546984624</v>
      </c>
      <c r="P57" s="106" t="str">
        <f t="shared" si="29"/>
        <v>YES</v>
      </c>
    </row>
    <row r="58" spans="1:16" ht="15" customHeight="1" x14ac:dyDescent="0.3">
      <c r="A58" s="116" t="s">
        <v>13</v>
      </c>
      <c r="B58" s="117" t="s">
        <v>82</v>
      </c>
      <c r="C58" s="118"/>
      <c r="D58" s="119"/>
      <c r="E58" s="119"/>
      <c r="F58" s="119"/>
      <c r="G58" s="119"/>
      <c r="H58" s="119"/>
      <c r="I58" s="119"/>
      <c r="J58" s="119"/>
      <c r="K58" s="119"/>
      <c r="L58" s="119"/>
      <c r="M58" s="119"/>
      <c r="N58" s="119"/>
      <c r="O58" s="119"/>
      <c r="P58" s="120"/>
    </row>
    <row r="59" spans="1:16" ht="16.8" customHeight="1" x14ac:dyDescent="0.3">
      <c r="A59" s="121"/>
      <c r="B59" s="122" t="s">
        <v>103</v>
      </c>
      <c r="C59" s="123"/>
      <c r="D59" s="124"/>
      <c r="E59" s="124"/>
      <c r="F59" s="124"/>
      <c r="G59" s="124"/>
      <c r="H59" s="124"/>
      <c r="I59" s="124"/>
      <c r="J59" s="124"/>
      <c r="K59" s="124"/>
      <c r="L59" s="124"/>
      <c r="M59" s="124"/>
      <c r="N59" s="124"/>
      <c r="O59" s="124"/>
      <c r="P59" s="125"/>
    </row>
    <row r="60" spans="1:16" x14ac:dyDescent="0.3">
      <c r="A60" s="116" t="s">
        <v>14</v>
      </c>
      <c r="B60" s="108" t="s">
        <v>73</v>
      </c>
      <c r="C60" s="126">
        <f>SIG!G60</f>
        <v>850</v>
      </c>
      <c r="D60" s="110">
        <f>SIG!H60</f>
        <v>415.46739336155514</v>
      </c>
      <c r="E60" s="111">
        <f>ABS(D60-C60)</f>
        <v>434.53260663844486</v>
      </c>
      <c r="F60" s="112">
        <f>SIG!M60</f>
        <v>-89.045820745216588</v>
      </c>
      <c r="G60" s="112">
        <f>SIG!N60</f>
        <v>766.49446122860354</v>
      </c>
      <c r="H60" s="110">
        <f>F60-C60</f>
        <v>-939.04582074521659</v>
      </c>
      <c r="I60" s="110">
        <f>G60-C60</f>
        <v>-83.505538771396459</v>
      </c>
      <c r="J60" s="111">
        <f>MAX(ABS(H60),ABS(I60))</f>
        <v>939.04582074521659</v>
      </c>
      <c r="K60" s="112">
        <f>SIG!Q60</f>
        <v>240.60243765718286</v>
      </c>
      <c r="L60" s="112">
        <f>SIG!R60</f>
        <v>570.28020179983673</v>
      </c>
      <c r="M60" s="113">
        <f>SIG!Q60-SummaryQuantSIG!C60</f>
        <v>-609.39756234281708</v>
      </c>
      <c r="N60" s="113">
        <f>SIG!R60-SummaryQuantSIG!C60</f>
        <v>-279.71979820016327</v>
      </c>
      <c r="O60" s="111">
        <f>MAX(ABS(M60),ABS(N60))</f>
        <v>609.39756234281708</v>
      </c>
      <c r="P60" s="114" t="str">
        <f>IF(OR(E60&lt;J60,E60&lt;O60),"YES","NO")</f>
        <v>YES</v>
      </c>
    </row>
    <row r="61" spans="1:16" x14ac:dyDescent="0.3">
      <c r="A61" s="121"/>
      <c r="B61" s="100" t="s">
        <v>74</v>
      </c>
      <c r="C61" s="101">
        <f>SIG!G61</f>
        <v>3000</v>
      </c>
      <c r="D61" s="102">
        <f>SIG!H61</f>
        <v>1989.37924735449</v>
      </c>
      <c r="E61" s="103">
        <f>ABS(D61-C61)</f>
        <v>1010.62075264551</v>
      </c>
      <c r="F61" s="104">
        <f>SIG!M61</f>
        <v>1833.6127895266873</v>
      </c>
      <c r="G61" s="104">
        <f>SIG!N61</f>
        <v>3274.8277945619438</v>
      </c>
      <c r="H61" s="102">
        <f>F61-C61</f>
        <v>-1166.3872104733127</v>
      </c>
      <c r="I61" s="102">
        <f>G61-C61</f>
        <v>274.82779456194385</v>
      </c>
      <c r="J61" s="103">
        <f>MAX(ABS(H61),ABS(I61))</f>
        <v>1166.3872104733127</v>
      </c>
      <c r="K61" s="104">
        <f>SIG!Q61</f>
        <v>1774.5205663121537</v>
      </c>
      <c r="L61" s="104">
        <f>SIG!R61</f>
        <v>2327.5988546495782</v>
      </c>
      <c r="M61" s="105">
        <f>SIG!Q61-SummaryQuantSIG!C61</f>
        <v>-1225.4794336878463</v>
      </c>
      <c r="N61" s="105">
        <f>SIG!R61-SummaryQuantSIG!C61</f>
        <v>-672.40114535042176</v>
      </c>
      <c r="O61" s="103">
        <f>MAX(ABS(M61),ABS(N61))</f>
        <v>1225.4794336878463</v>
      </c>
      <c r="P61" s="106" t="str">
        <f>IF(OR(E61&lt;J61,E61&lt;O61),"YES","NO")</f>
        <v>YES</v>
      </c>
    </row>
    <row r="62" spans="1:16" ht="13.8" customHeight="1" x14ac:dyDescent="0.3">
      <c r="A62" s="116" t="s">
        <v>15</v>
      </c>
      <c r="B62" s="117" t="s">
        <v>82</v>
      </c>
      <c r="C62" s="118"/>
      <c r="D62" s="119"/>
      <c r="E62" s="119"/>
      <c r="F62" s="119"/>
      <c r="G62" s="119"/>
      <c r="H62" s="119"/>
      <c r="I62" s="119"/>
      <c r="J62" s="119"/>
      <c r="K62" s="119"/>
      <c r="L62" s="119"/>
      <c r="M62" s="119"/>
      <c r="N62" s="119"/>
      <c r="O62" s="119"/>
      <c r="P62" s="120"/>
    </row>
    <row r="63" spans="1:16" ht="16.2" customHeight="1" x14ac:dyDescent="0.3">
      <c r="A63" s="121"/>
      <c r="B63" s="122" t="s">
        <v>103</v>
      </c>
      <c r="C63" s="123"/>
      <c r="D63" s="124"/>
      <c r="E63" s="124"/>
      <c r="F63" s="124"/>
      <c r="G63" s="124"/>
      <c r="H63" s="124"/>
      <c r="I63" s="124"/>
      <c r="J63" s="124"/>
      <c r="K63" s="124"/>
      <c r="L63" s="124"/>
      <c r="M63" s="124"/>
      <c r="N63" s="124"/>
      <c r="O63" s="124"/>
      <c r="P63" s="125"/>
    </row>
    <row r="64" spans="1:16" x14ac:dyDescent="0.3">
      <c r="A64" s="116" t="s">
        <v>16</v>
      </c>
      <c r="B64" s="108" t="s">
        <v>73</v>
      </c>
      <c r="C64" s="126">
        <f>SIG!G64</f>
        <v>15</v>
      </c>
      <c r="D64" s="110">
        <f>SIG!H64</f>
        <v>15.648628528795442</v>
      </c>
      <c r="E64" s="111">
        <f t="shared" ref="E64:E75" si="30">ABS(D64-C64)</f>
        <v>0.64862852879544164</v>
      </c>
      <c r="F64" s="112">
        <f>SIG!M64</f>
        <v>-11.779285714285649</v>
      </c>
      <c r="G64" s="112">
        <f>SIG!N64</f>
        <v>4.5757142857142981</v>
      </c>
      <c r="H64" s="110">
        <f t="shared" ref="H64:H75" si="31">F64-C64</f>
        <v>-26.779285714285649</v>
      </c>
      <c r="I64" s="110">
        <f t="shared" ref="I64:I75" si="32">G64-C64</f>
        <v>-10.424285714285702</v>
      </c>
      <c r="J64" s="111">
        <f t="shared" ref="J64:J75" si="33">MAX(ABS(H64),ABS(I64))</f>
        <v>26.779285714285649</v>
      </c>
      <c r="K64" s="112">
        <f>SIG!Q64</f>
        <v>1.7493055555556136</v>
      </c>
      <c r="L64" s="112">
        <f>SIG!R64</f>
        <v>23.305208333333329</v>
      </c>
      <c r="M64" s="113">
        <f>SIG!Q64-SummaryQuantSIG!C64</f>
        <v>-13.250694444444386</v>
      </c>
      <c r="N64" s="113">
        <f>SIG!R64-SummaryQuantSIG!C64</f>
        <v>8.3052083333333293</v>
      </c>
      <c r="O64" s="111">
        <f t="shared" ref="O64:O75" si="34">MAX(ABS(M64),ABS(N64))</f>
        <v>13.250694444444386</v>
      </c>
      <c r="P64" s="114" t="str">
        <f t="shared" ref="P64:P75" si="35">IF(OR(E64&lt;J64,E64&lt;O64),"YES","NO")</f>
        <v>YES</v>
      </c>
    </row>
    <row r="65" spans="1:16" x14ac:dyDescent="0.3">
      <c r="A65" s="121"/>
      <c r="B65" s="100" t="s">
        <v>74</v>
      </c>
      <c r="C65" s="101">
        <f>SIG!G65</f>
        <v>45</v>
      </c>
      <c r="D65" s="102">
        <f>SIG!H65</f>
        <v>49.586578487757237</v>
      </c>
      <c r="E65" s="103">
        <f t="shared" si="30"/>
        <v>4.5865784877572366</v>
      </c>
      <c r="F65" s="104">
        <f>SIG!M65</f>
        <v>38.792142857143048</v>
      </c>
      <c r="G65" s="104">
        <f>SIG!N65</f>
        <v>66.075714285714284</v>
      </c>
      <c r="H65" s="102">
        <f t="shared" si="31"/>
        <v>-6.2078571428569518</v>
      </c>
      <c r="I65" s="102">
        <f t="shared" si="32"/>
        <v>21.075714285714284</v>
      </c>
      <c r="J65" s="103">
        <f t="shared" si="33"/>
        <v>21.075714285714284</v>
      </c>
      <c r="K65" s="104">
        <f>SIG!Q65</f>
        <v>28.936805555555644</v>
      </c>
      <c r="L65" s="104">
        <f>SIG!R65</f>
        <v>64.971875000000026</v>
      </c>
      <c r="M65" s="105">
        <f>SIG!Q65-SummaryQuantSIG!C65</f>
        <v>-16.063194444444356</v>
      </c>
      <c r="N65" s="105">
        <f>SIG!R65-SummaryQuantSIG!C65</f>
        <v>19.971875000000026</v>
      </c>
      <c r="O65" s="103">
        <f t="shared" si="34"/>
        <v>19.971875000000026</v>
      </c>
      <c r="P65" s="106" t="str">
        <f t="shared" si="35"/>
        <v>YES</v>
      </c>
    </row>
    <row r="66" spans="1:16" x14ac:dyDescent="0.3">
      <c r="A66" s="64" t="s">
        <v>18</v>
      </c>
      <c r="B66" s="61" t="s">
        <v>73</v>
      </c>
      <c r="C66" s="66">
        <f>SIG!G66</f>
        <v>4</v>
      </c>
      <c r="D66" s="67">
        <f>SIG!H66</f>
        <v>8.5390592709912401</v>
      </c>
      <c r="E66" s="68">
        <f t="shared" si="30"/>
        <v>4.5390592709912401</v>
      </c>
      <c r="F66" s="69">
        <f>SIG!M66</f>
        <v>1.0658141036401503E-14</v>
      </c>
      <c r="G66" s="69">
        <f>SIG!N66</f>
        <v>3.1000000000000103</v>
      </c>
      <c r="H66" s="67">
        <f t="shared" si="31"/>
        <v>-3.9999999999999893</v>
      </c>
      <c r="I66" s="67">
        <f t="shared" si="32"/>
        <v>-0.8999999999999897</v>
      </c>
      <c r="J66" s="68">
        <f t="shared" si="33"/>
        <v>3.9999999999999893</v>
      </c>
      <c r="K66" s="69">
        <f>SIG!Q66</f>
        <v>4.7744197281481036</v>
      </c>
      <c r="L66" s="69">
        <f>SIG!R66</f>
        <v>8.4331946695078699</v>
      </c>
      <c r="M66" s="70">
        <f>SIG!Q66-SummaryQuantSIG!C66</f>
        <v>0.77441972814810356</v>
      </c>
      <c r="N66" s="70">
        <f>SIG!R66-SummaryQuantSIG!C66</f>
        <v>4.4331946695078699</v>
      </c>
      <c r="O66" s="68">
        <f t="shared" si="34"/>
        <v>4.4331946695078699</v>
      </c>
      <c r="P66" s="71" t="str">
        <f t="shared" si="35"/>
        <v>NO</v>
      </c>
    </row>
    <row r="67" spans="1:16" x14ac:dyDescent="0.3">
      <c r="A67" s="64"/>
      <c r="B67" s="61" t="s">
        <v>74</v>
      </c>
      <c r="C67" s="66">
        <f>SIG!G67</f>
        <v>18</v>
      </c>
      <c r="D67" s="67">
        <f>SIG!H67</f>
        <v>24.062305105436259</v>
      </c>
      <c r="E67" s="68">
        <f t="shared" si="30"/>
        <v>6.0623051054362591</v>
      </c>
      <c r="F67" s="69">
        <f>SIG!M67</f>
        <v>19.833333333333393</v>
      </c>
      <c r="G67" s="69">
        <f>SIG!N67</f>
        <v>26.43333333333339</v>
      </c>
      <c r="H67" s="67">
        <f t="shared" si="31"/>
        <v>1.8333333333333925</v>
      </c>
      <c r="I67" s="67">
        <f t="shared" si="32"/>
        <v>8.4333333333333904</v>
      </c>
      <c r="J67" s="68">
        <f t="shared" si="33"/>
        <v>8.4333333333333904</v>
      </c>
      <c r="K67" s="69">
        <f>SIG!Q67</f>
        <v>15.274419728148118</v>
      </c>
      <c r="L67" s="69">
        <f>SIG!R67</f>
        <v>23.249376012785454</v>
      </c>
      <c r="M67" s="70">
        <f>SIG!Q67-SummaryQuantSIG!C67</f>
        <v>-2.7255802718518822</v>
      </c>
      <c r="N67" s="70">
        <f>SIG!R67-SummaryQuantSIG!C67</f>
        <v>5.2493760127854543</v>
      </c>
      <c r="O67" s="68">
        <f t="shared" si="34"/>
        <v>5.2493760127854543</v>
      </c>
      <c r="P67" s="71" t="str">
        <f t="shared" si="35"/>
        <v>YES</v>
      </c>
    </row>
    <row r="68" spans="1:16" x14ac:dyDescent="0.3">
      <c r="A68" s="116" t="s">
        <v>19</v>
      </c>
      <c r="B68" s="108" t="s">
        <v>73</v>
      </c>
      <c r="C68" s="126">
        <f>SIG!G68</f>
        <v>200</v>
      </c>
      <c r="D68" s="110">
        <f>SIG!H68</f>
        <v>63.44263235675902</v>
      </c>
      <c r="E68" s="111">
        <f t="shared" si="30"/>
        <v>136.55736764324098</v>
      </c>
      <c r="F68" s="112">
        <f>SIG!M68</f>
        <v>-226.65634943027698</v>
      </c>
      <c r="G68" s="112">
        <f>SIG!N68</f>
        <v>53.016928920237035</v>
      </c>
      <c r="H68" s="110">
        <f t="shared" si="31"/>
        <v>-426.65634943027698</v>
      </c>
      <c r="I68" s="110">
        <f t="shared" si="32"/>
        <v>-146.98307107976296</v>
      </c>
      <c r="J68" s="111">
        <f t="shared" si="33"/>
        <v>426.65634943027698</v>
      </c>
      <c r="K68" s="112">
        <f>SIG!Q68</f>
        <v>-53.853435745803012</v>
      </c>
      <c r="L68" s="112">
        <f>SIG!R68</f>
        <v>134.734687692943</v>
      </c>
      <c r="M68" s="113">
        <f>SIG!Q68-SummaryQuantSIG!C68</f>
        <v>-253.85343574580301</v>
      </c>
      <c r="N68" s="113">
        <f>SIG!R68-SummaryQuantSIG!C68</f>
        <v>-65.265312307057002</v>
      </c>
      <c r="O68" s="111">
        <f t="shared" si="34"/>
        <v>253.85343574580301</v>
      </c>
      <c r="P68" s="114" t="str">
        <f t="shared" si="35"/>
        <v>YES</v>
      </c>
    </row>
    <row r="69" spans="1:16" x14ac:dyDescent="0.3">
      <c r="A69" s="121"/>
      <c r="B69" s="100" t="s">
        <v>74</v>
      </c>
      <c r="C69" s="101">
        <f>SIG!G69</f>
        <v>500</v>
      </c>
      <c r="D69" s="102">
        <f>SIG!H69</f>
        <v>437.99803944505709</v>
      </c>
      <c r="E69" s="103">
        <f t="shared" si="30"/>
        <v>62.001960554942912</v>
      </c>
      <c r="F69" s="104">
        <f>SIG!M69</f>
        <v>317.67354747693901</v>
      </c>
      <c r="G69" s="104">
        <f>SIG!N69</f>
        <v>737.64850786760394</v>
      </c>
      <c r="H69" s="102">
        <f t="shared" si="31"/>
        <v>-182.32645252306099</v>
      </c>
      <c r="I69" s="102">
        <f t="shared" si="32"/>
        <v>237.64850786760394</v>
      </c>
      <c r="J69" s="103">
        <f t="shared" si="33"/>
        <v>237.64850786760394</v>
      </c>
      <c r="K69" s="104">
        <f>SIG!Q69</f>
        <v>293.96038653910495</v>
      </c>
      <c r="L69" s="104">
        <f>SIG!R69</f>
        <v>576.9033623917361</v>
      </c>
      <c r="M69" s="105">
        <f>SIG!Q69-SummaryQuantSIG!C69</f>
        <v>-206.03961346089505</v>
      </c>
      <c r="N69" s="105">
        <f>SIG!R69-SummaryQuantSIG!C69</f>
        <v>76.903362391736096</v>
      </c>
      <c r="O69" s="103">
        <f t="shared" si="34"/>
        <v>206.03961346089505</v>
      </c>
      <c r="P69" s="106" t="str">
        <f t="shared" si="35"/>
        <v>YES</v>
      </c>
    </row>
    <row r="70" spans="1:16" x14ac:dyDescent="0.3">
      <c r="A70" s="64" t="s">
        <v>20</v>
      </c>
      <c r="B70" s="61" t="s">
        <v>73</v>
      </c>
      <c r="C70" s="66">
        <f>SIG!G70</f>
        <v>125</v>
      </c>
      <c r="D70" s="67">
        <f>SIG!H70</f>
        <v>104.06990274475098</v>
      </c>
      <c r="E70" s="68">
        <f t="shared" si="30"/>
        <v>20.930097255249024</v>
      </c>
      <c r="F70" s="69">
        <f>SIG!M70</f>
        <v>36.832322673963006</v>
      </c>
      <c r="G70" s="69">
        <f>SIG!N70</f>
        <v>136.76208987506658</v>
      </c>
      <c r="H70" s="67">
        <f t="shared" si="31"/>
        <v>-88.167677326036994</v>
      </c>
      <c r="I70" s="67">
        <f t="shared" si="32"/>
        <v>11.762089875066579</v>
      </c>
      <c r="J70" s="68">
        <f t="shared" si="33"/>
        <v>88.167677326036994</v>
      </c>
      <c r="K70" s="69">
        <f>SIG!Q70</f>
        <v>68.56491859144262</v>
      </c>
      <c r="L70" s="69">
        <f>SIG!R70</f>
        <v>127.2337372207496</v>
      </c>
      <c r="M70" s="70">
        <f>SIG!Q70-SummaryQuantSIG!C70</f>
        <v>-56.43508140855738</v>
      </c>
      <c r="N70" s="70">
        <f>SIG!R70-SummaryQuantSIG!C70</f>
        <v>2.2337372207496031</v>
      </c>
      <c r="O70" s="68">
        <f t="shared" si="34"/>
        <v>56.43508140855738</v>
      </c>
      <c r="P70" s="71" t="str">
        <f t="shared" si="35"/>
        <v>YES</v>
      </c>
    </row>
    <row r="71" spans="1:16" x14ac:dyDescent="0.3">
      <c r="A71" s="64"/>
      <c r="B71" s="61" t="s">
        <v>74</v>
      </c>
      <c r="C71" s="66">
        <f>SIG!G71</f>
        <v>300</v>
      </c>
      <c r="D71" s="67">
        <f>SIG!H71</f>
        <v>272.90825015511348</v>
      </c>
      <c r="E71" s="68">
        <f t="shared" si="30"/>
        <v>27.091749844886522</v>
      </c>
      <c r="F71" s="69">
        <f>SIG!M71</f>
        <v>267.90550204299495</v>
      </c>
      <c r="G71" s="69">
        <f>SIG!N71</f>
        <v>420.5527189554831</v>
      </c>
      <c r="H71" s="67">
        <f t="shared" si="31"/>
        <v>-32.094497957005046</v>
      </c>
      <c r="I71" s="67">
        <f t="shared" si="32"/>
        <v>120.5527189554831</v>
      </c>
      <c r="J71" s="68">
        <f t="shared" si="33"/>
        <v>120.5527189554831</v>
      </c>
      <c r="K71" s="69">
        <f>SIG!Q71</f>
        <v>209.02544490723221</v>
      </c>
      <c r="L71" s="69">
        <f>SIG!R71</f>
        <v>298.45675880348352</v>
      </c>
      <c r="M71" s="70">
        <f>SIG!Q71-SummaryQuantSIG!C71</f>
        <v>-90.974555092767787</v>
      </c>
      <c r="N71" s="70">
        <f>SIG!R71-SummaryQuantSIG!C71</f>
        <v>-1.5432411965164761</v>
      </c>
      <c r="O71" s="68">
        <f t="shared" si="34"/>
        <v>90.974555092767787</v>
      </c>
      <c r="P71" s="71" t="str">
        <f t="shared" si="35"/>
        <v>YES</v>
      </c>
    </row>
    <row r="72" spans="1:16" x14ac:dyDescent="0.3">
      <c r="A72" s="116" t="s">
        <v>22</v>
      </c>
      <c r="B72" s="108" t="s">
        <v>73</v>
      </c>
      <c r="C72" s="126">
        <f>SIG!G72</f>
        <v>0.4</v>
      </c>
      <c r="D72" s="113">
        <f>SIG!H72</f>
        <v>0.38622738948334817</v>
      </c>
      <c r="E72" s="127">
        <f t="shared" si="30"/>
        <v>1.3772610516651851E-2</v>
      </c>
      <c r="F72" s="128">
        <f>SIG!M72</f>
        <v>0.19816129032258006</v>
      </c>
      <c r="G72" s="128">
        <f>SIG!N72</f>
        <v>0.56409677419354809</v>
      </c>
      <c r="H72" s="113">
        <f t="shared" si="31"/>
        <v>-0.20183870967741996</v>
      </c>
      <c r="I72" s="113">
        <f t="shared" si="32"/>
        <v>0.16409677419354807</v>
      </c>
      <c r="J72" s="127">
        <f t="shared" si="33"/>
        <v>0.20183870967741996</v>
      </c>
      <c r="K72" s="128">
        <f>SIG!Q72</f>
        <v>0.20922222222222203</v>
      </c>
      <c r="L72" s="128">
        <f>SIG!R72</f>
        <v>0.64319851851852006</v>
      </c>
      <c r="M72" s="113">
        <f>SIG!Q72-SummaryQuantSIG!C72</f>
        <v>-0.19077777777777799</v>
      </c>
      <c r="N72" s="113">
        <f>SIG!R72-SummaryQuantSIG!C72</f>
        <v>0.24319851851852003</v>
      </c>
      <c r="O72" s="127">
        <f t="shared" si="34"/>
        <v>0.24319851851852003</v>
      </c>
      <c r="P72" s="114" t="str">
        <f t="shared" si="35"/>
        <v>YES</v>
      </c>
    </row>
    <row r="73" spans="1:16" x14ac:dyDescent="0.3">
      <c r="A73" s="121"/>
      <c r="B73" s="100" t="s">
        <v>74</v>
      </c>
      <c r="C73" s="101">
        <f>SIG!G73</f>
        <v>0.85</v>
      </c>
      <c r="D73" s="105">
        <f>SIG!H73</f>
        <v>0.85563635457526355</v>
      </c>
      <c r="E73" s="129">
        <f t="shared" si="30"/>
        <v>5.6363545752635691E-3</v>
      </c>
      <c r="F73" s="130">
        <f>SIG!M73</f>
        <v>0.92396774193548237</v>
      </c>
      <c r="G73" s="130">
        <f>SIG!N73</f>
        <v>1.464096774193548</v>
      </c>
      <c r="H73" s="105">
        <f t="shared" si="31"/>
        <v>7.396774193548239E-2</v>
      </c>
      <c r="I73" s="105">
        <f t="shared" si="32"/>
        <v>0.61409677419354802</v>
      </c>
      <c r="J73" s="129">
        <f t="shared" si="33"/>
        <v>0.61409677419354802</v>
      </c>
      <c r="K73" s="130">
        <f>SIG!Q73</f>
        <v>0.58722222222222198</v>
      </c>
      <c r="L73" s="130">
        <f>SIG!R73</f>
        <v>1.2265318518518549</v>
      </c>
      <c r="M73" s="105">
        <f>SIG!Q73-SummaryQuantSIG!C73</f>
        <v>-0.262777777777778</v>
      </c>
      <c r="N73" s="105">
        <f>SIG!R73-SummaryQuantSIG!C73</f>
        <v>0.37653185185185489</v>
      </c>
      <c r="O73" s="129">
        <f t="shared" si="34"/>
        <v>0.37653185185185489</v>
      </c>
      <c r="P73" s="106" t="str">
        <f t="shared" si="35"/>
        <v>YES</v>
      </c>
    </row>
    <row r="74" spans="1:16" x14ac:dyDescent="0.3">
      <c r="A74" s="64" t="s">
        <v>21</v>
      </c>
      <c r="B74" s="61" t="s">
        <v>73</v>
      </c>
      <c r="C74" s="86">
        <f>SIG!G74</f>
        <v>0.4</v>
      </c>
      <c r="D74" s="70">
        <f>SIG!H74</f>
        <v>0.28552539218727879</v>
      </c>
      <c r="E74" s="82">
        <f t="shared" si="30"/>
        <v>0.11447460781272123</v>
      </c>
      <c r="F74" s="83">
        <f>SIG!M74</f>
        <v>7.4872496279259126E-2</v>
      </c>
      <c r="G74" s="83">
        <f>SIG!N74</f>
        <v>0.39703610685373009</v>
      </c>
      <c r="H74" s="70">
        <f t="shared" si="31"/>
        <v>-0.3251275037207409</v>
      </c>
      <c r="I74" s="70">
        <f t="shared" si="32"/>
        <v>-2.9638931462699358E-3</v>
      </c>
      <c r="J74" s="82">
        <f t="shared" si="33"/>
        <v>0.3251275037207409</v>
      </c>
      <c r="K74" s="83">
        <f>SIG!Q74</f>
        <v>0.14599999999999885</v>
      </c>
      <c r="L74" s="83">
        <f>SIG!R74</f>
        <v>0.49324444444444632</v>
      </c>
      <c r="M74" s="70">
        <f>SIG!Q74-SummaryQuantSIG!C74</f>
        <v>-0.25400000000000117</v>
      </c>
      <c r="N74" s="70">
        <f>SIG!R74-SummaryQuantSIG!C74</f>
        <v>9.3244444444446295E-2</v>
      </c>
      <c r="O74" s="82">
        <f t="shared" si="34"/>
        <v>0.25400000000000117</v>
      </c>
      <c r="P74" s="71" t="str">
        <f t="shared" si="35"/>
        <v>YES</v>
      </c>
    </row>
    <row r="75" spans="1:16" ht="15" thickBot="1" x14ac:dyDescent="0.35">
      <c r="A75" s="65"/>
      <c r="B75" s="72" t="s">
        <v>74</v>
      </c>
      <c r="C75" s="221">
        <f>SIG!G75</f>
        <v>0.9</v>
      </c>
      <c r="D75" s="73">
        <f>SIG!H75</f>
        <v>0.77116831812467734</v>
      </c>
      <c r="E75" s="84">
        <f t="shared" si="30"/>
        <v>0.12883168187532268</v>
      </c>
      <c r="F75" s="85">
        <f>SIG!M75</f>
        <v>0.78177068454177912</v>
      </c>
      <c r="G75" s="85">
        <f>SIG!N75</f>
        <v>1.2500583977652451</v>
      </c>
      <c r="H75" s="73">
        <f t="shared" si="31"/>
        <v>-0.11822931545822091</v>
      </c>
      <c r="I75" s="73">
        <f t="shared" si="32"/>
        <v>0.35005839776524506</v>
      </c>
      <c r="J75" s="84">
        <f t="shared" si="33"/>
        <v>0.35005839776524506</v>
      </c>
      <c r="K75" s="85">
        <f>SIG!Q75</f>
        <v>0.54599999999999738</v>
      </c>
      <c r="L75" s="85">
        <f>SIG!R75</f>
        <v>1.0488000000000015</v>
      </c>
      <c r="M75" s="73">
        <f>SIG!Q75-SummaryQuantSIG!C75</f>
        <v>-0.35400000000000265</v>
      </c>
      <c r="N75" s="73">
        <f>SIG!R75-SummaryQuantSIG!C75</f>
        <v>0.14880000000000149</v>
      </c>
      <c r="O75" s="84">
        <f t="shared" si="34"/>
        <v>0.35400000000000265</v>
      </c>
      <c r="P75" s="74" t="str">
        <f t="shared" si="35"/>
        <v>YES</v>
      </c>
    </row>
  </sheetData>
  <conditionalFormatting sqref="P4:P25">
    <cfRule type="containsText" dxfId="2" priority="3" operator="containsText" text="NO">
      <formula>NOT(ISERROR(SEARCH("NO",P4)))</formula>
    </cfRule>
  </conditionalFormatting>
  <conditionalFormatting sqref="P29:P50">
    <cfRule type="containsText" dxfId="1" priority="2" operator="containsText" text="NO">
      <formula>NOT(ISERROR(SEARCH("NO",P29)))</formula>
    </cfRule>
  </conditionalFormatting>
  <conditionalFormatting sqref="P54:P75">
    <cfRule type="containsText" dxfId="0" priority="1" operator="containsText" text="NO">
      <formula>NOT(ISERROR(SEARCH("NO",P54)))</formula>
    </cfRule>
  </conditionalFormatting>
  <pageMargins left="0.7" right="0.7" top="0.75" bottom="0.75" header="0.3" footer="0.3"/>
  <pageSetup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48FE33-DF3B-4BF3-A245-E865E12B436A}">
  <dimension ref="A1:W82"/>
  <sheetViews>
    <sheetView topLeftCell="A31" zoomScale="60" zoomScaleNormal="60" workbookViewId="0">
      <selection activeCell="G52" sqref="G52:G75"/>
    </sheetView>
  </sheetViews>
  <sheetFormatPr defaultRowHeight="14.4" x14ac:dyDescent="0.3"/>
  <cols>
    <col min="1" max="1" width="24.33203125" customWidth="1"/>
    <col min="2" max="2" width="28.109375" customWidth="1"/>
    <col min="3" max="3" width="24.77734375" style="2" customWidth="1"/>
    <col min="4" max="4" width="26.109375" customWidth="1"/>
    <col min="5" max="5" width="26.21875" customWidth="1"/>
    <col min="6" max="6" width="22" customWidth="1"/>
    <col min="7" max="7" width="12.21875" customWidth="1"/>
    <col min="8" max="8" width="13.88671875" customWidth="1"/>
    <col min="9" max="9" width="15.44140625" customWidth="1"/>
    <col min="10" max="10" width="16.88671875" customWidth="1"/>
    <col min="11" max="11" width="15.21875" customWidth="1"/>
    <col min="12" max="14" width="16.88671875" customWidth="1"/>
    <col min="15" max="15" width="15" customWidth="1"/>
    <col min="16" max="17" width="16.88671875" customWidth="1"/>
    <col min="18" max="18" width="20.6640625" customWidth="1"/>
    <col min="19" max="21" width="8.88671875" customWidth="1"/>
  </cols>
  <sheetData>
    <row r="1" spans="1:23" ht="55.2" customHeight="1" thickBot="1" x14ac:dyDescent="0.35">
      <c r="A1" t="s">
        <v>1</v>
      </c>
      <c r="B1" s="1" t="s">
        <v>36</v>
      </c>
      <c r="C1" s="1" t="s">
        <v>29</v>
      </c>
      <c r="D1" s="1" t="s">
        <v>30</v>
      </c>
      <c r="E1" s="1" t="s">
        <v>31</v>
      </c>
      <c r="F1" s="1" t="s">
        <v>25</v>
      </c>
      <c r="G1" s="1" t="s">
        <v>65</v>
      </c>
      <c r="H1" s="20" t="s">
        <v>62</v>
      </c>
      <c r="I1" s="20" t="s">
        <v>63</v>
      </c>
      <c r="J1" s="20" t="s">
        <v>64</v>
      </c>
      <c r="K1" s="62" t="s">
        <v>30</v>
      </c>
      <c r="L1" s="62" t="s">
        <v>61</v>
      </c>
      <c r="M1" s="62" t="s">
        <v>59</v>
      </c>
      <c r="N1" s="62" t="s">
        <v>60</v>
      </c>
      <c r="O1" s="48" t="s">
        <v>31</v>
      </c>
      <c r="P1" s="48" t="s">
        <v>61</v>
      </c>
      <c r="Q1" s="48" t="s">
        <v>59</v>
      </c>
      <c r="R1" s="48" t="s">
        <v>60</v>
      </c>
    </row>
    <row r="2" spans="1:23" x14ac:dyDescent="0.3">
      <c r="A2" s="4" t="s">
        <v>105</v>
      </c>
      <c r="B2" s="159" t="s">
        <v>4</v>
      </c>
      <c r="C2" s="147" t="str">
        <f>'Intermediate SIG'!C2</f>
        <v>-196.63 (-296.97, -91.45)</v>
      </c>
      <c r="D2" s="147" t="str">
        <f>'Intermediate SIG'!G2</f>
        <v>-171.00 (-267.11, -81.20)</v>
      </c>
      <c r="E2" s="148" t="str">
        <f>'Intermediate SIG'!K2</f>
        <v>63.61 (-25.02, 123.86)</v>
      </c>
      <c r="F2" s="1"/>
      <c r="G2" s="1">
        <v>1900</v>
      </c>
      <c r="H2" s="174">
        <f>'Intermediate SIG'!D2+SIG!$G2*'Intermediate SIG'!D3</f>
        <v>1905.2193864092808</v>
      </c>
      <c r="I2" s="175">
        <f>'Intermediate SIG'!E2+SIG!$G2*'Intermediate SIG'!E3</f>
        <v>1748.6325608477782</v>
      </c>
      <c r="J2" s="175">
        <f>'Intermediate SIG'!F2+SIG!$G2*'Intermediate SIG'!F3</f>
        <v>2063.4661999766736</v>
      </c>
      <c r="K2" s="151"/>
      <c r="L2" s="175">
        <f>'Intermediate SIG'!H2+SIG!$G2*'Intermediate SIG'!H3</f>
        <v>1901.7272727272707</v>
      </c>
      <c r="M2" s="175">
        <f>'Intermediate SIG'!I2+SIG!$G2*'Intermediate SIG'!I3</f>
        <v>1756.8427700899688</v>
      </c>
      <c r="N2" s="175">
        <f>'Intermediate SIG'!J2+SIG!$G2*'Intermediate SIG'!J3</f>
        <v>2040.8651776260231</v>
      </c>
      <c r="O2" s="151"/>
      <c r="P2" s="175">
        <f>'Intermediate SIG'!L2+SIG!$G2*'Intermediate SIG'!L3</f>
        <v>1808.7316336799738</v>
      </c>
      <c r="Q2" s="175">
        <f>'Intermediate SIG'!M2+SIG!$G2*'Intermediate SIG'!M3</f>
        <v>1685.0876175147453</v>
      </c>
      <c r="R2" s="175">
        <f>'Intermediate SIG'!N2+SIG!$G2*'Intermediate SIG'!N3</f>
        <v>1902.0236639980856</v>
      </c>
    </row>
    <row r="3" spans="1:23" x14ac:dyDescent="0.3">
      <c r="A3" s="6"/>
      <c r="B3" s="160" t="s">
        <v>5</v>
      </c>
      <c r="C3" s="192" t="str">
        <f>'Intermediate SIG'!C3</f>
        <v>1.11 (1.08, 1.13)</v>
      </c>
      <c r="D3" s="149" t="str">
        <f>'Intermediate SIG'!G3</f>
        <v>1.09 (1.07, 1.12)</v>
      </c>
      <c r="E3" s="150" t="str">
        <f>'Intermediate SIG'!K3</f>
        <v>0.92 (0.90, 0.94)</v>
      </c>
      <c r="F3" s="1"/>
      <c r="G3" s="1">
        <v>6500</v>
      </c>
      <c r="H3" s="174">
        <f>'Intermediate SIG'!D2+SIG!$G3*'Intermediate SIG'!D3</f>
        <v>6993.9183367244123</v>
      </c>
      <c r="I3" s="175">
        <f>'Intermediate SIG'!E2+SIG!$G3*'Intermediate SIG'!E3</f>
        <v>6701.1392284932281</v>
      </c>
      <c r="J3" s="175">
        <f>'Intermediate SIG'!F2+SIG!$G3*'Intermediate SIG'!F3</f>
        <v>7280.6234857935742</v>
      </c>
      <c r="K3" s="151"/>
      <c r="L3" s="175">
        <f>'Intermediate SIG'!H2+SIG!$G3*'Intermediate SIG'!H3</f>
        <v>6919.9090909090846</v>
      </c>
      <c r="M3" s="175">
        <f>'Intermediate SIG'!I2+SIG!$G3*'Intermediate SIG'!I3</f>
        <v>6656.9471542235942</v>
      </c>
      <c r="N3" s="175">
        <f>'Intermediate SIG'!J2+SIG!$G3*'Intermediate SIG'!J3</f>
        <v>7178.5014619696967</v>
      </c>
      <c r="O3" s="151"/>
      <c r="P3" s="175">
        <f>'Intermediate SIG'!L2+SIG!$G3*'Intermediate SIG'!L3</f>
        <v>6033.7567930224795</v>
      </c>
      <c r="Q3" s="175">
        <f>'Intermediate SIG'!M2+SIG!$G3*'Intermediate SIG'!M3</f>
        <v>5825.3458993788672</v>
      </c>
      <c r="R3" s="175">
        <f>'Intermediate SIG'!N2+SIG!$G3*'Intermediate SIG'!N3</f>
        <v>6207.0496605318831</v>
      </c>
    </row>
    <row r="4" spans="1:23" x14ac:dyDescent="0.3">
      <c r="A4" s="5" t="s">
        <v>104</v>
      </c>
      <c r="B4" s="6" t="s">
        <v>4</v>
      </c>
      <c r="C4" s="189" t="str">
        <f>'Intermediate SIG'!C4</f>
        <v>-20.47 (-46.20, -10.49)</v>
      </c>
      <c r="D4" s="49" t="str">
        <f>'Intermediate SIG'!G4</f>
        <v>-6.38 (-30.39, 6.52)</v>
      </c>
      <c r="E4" s="94" t="str">
        <f>'Intermediate SIG'!K4</f>
        <v>125.18 (105.90, 142.51)</v>
      </c>
      <c r="F4" s="15"/>
      <c r="G4" s="19">
        <v>375</v>
      </c>
      <c r="H4" s="35">
        <f>'Intermediate SIG'!D4+SIG!$G4*'Intermediate SIG'!D5</f>
        <v>310.60174106517155</v>
      </c>
      <c r="I4" s="31">
        <f>'Intermediate SIG'!E4+SIG!$G4*'Intermediate SIG'!E5</f>
        <v>279.28910889730008</v>
      </c>
      <c r="J4" s="31">
        <f>'Intermediate SIG'!F4+SIG!$G4*'Intermediate SIG'!F5</f>
        <v>332.47871467007894</v>
      </c>
      <c r="K4" s="29"/>
      <c r="L4" s="31">
        <f>'Intermediate SIG'!H4+SIG!$G4*'Intermediate SIG'!H5</f>
        <v>321.75</v>
      </c>
      <c r="M4" s="31">
        <f>'Intermediate SIG'!I4+SIG!$G4*'Intermediate SIG'!I5</f>
        <v>290.44117647058846</v>
      </c>
      <c r="N4" s="31">
        <f>'Intermediate SIG'!J4+SIG!$G4*'Intermediate SIG'!J5</f>
        <v>344.75751633986908</v>
      </c>
      <c r="O4" s="29"/>
      <c r="P4" s="31">
        <f>'Intermediate SIG'!L4+SIG!$G4*'Intermediate SIG'!L5</f>
        <v>468.35779816513713</v>
      </c>
      <c r="Q4" s="28">
        <f>'Intermediate SIG'!M4+SIG!$G4*'Intermediate SIG'!M5</f>
        <v>441.00668509352647</v>
      </c>
      <c r="R4" s="28">
        <f>'Intermediate SIG'!N4+SIG!$G4*'Intermediate SIG'!N5</f>
        <v>495.98495853956371</v>
      </c>
      <c r="S4" s="13" t="s">
        <v>37</v>
      </c>
    </row>
    <row r="5" spans="1:23" x14ac:dyDescent="0.3">
      <c r="A5" s="5"/>
      <c r="B5" s="6" t="s">
        <v>5</v>
      </c>
      <c r="C5" s="19" t="str">
        <f>'Intermediate SIG'!C5</f>
        <v>0.88 (0.87, 0.91)</v>
      </c>
      <c r="D5" s="92" t="str">
        <f>'Intermediate SIG'!G5</f>
        <v>0.88 (0.86, 0.90)</v>
      </c>
      <c r="E5" s="94" t="str">
        <f>'Intermediate SIG'!K5</f>
        <v>0.92 (0.89, 0.94)</v>
      </c>
      <c r="F5" s="15"/>
      <c r="G5" s="19">
        <v>1200</v>
      </c>
      <c r="H5" s="35">
        <f>'Intermediate SIG'!D4+SIG!$G5*'Intermediate SIG'!D5</f>
        <v>1038.9678542101894</v>
      </c>
      <c r="I5" s="31">
        <f>'Intermediate SIG'!E4+SIG!$G5*'Intermediate SIG'!E5</f>
        <v>995.37152763872564</v>
      </c>
      <c r="J5" s="31">
        <f>'Intermediate SIG'!F4+SIG!$G5*'Intermediate SIG'!F5</f>
        <v>1087.0189732581439</v>
      </c>
      <c r="K5" s="29"/>
      <c r="L5" s="31">
        <f>'Intermediate SIG'!H4+SIG!$G5*'Intermediate SIG'!H5</f>
        <v>1043.625</v>
      </c>
      <c r="M5" s="31">
        <f>'Intermediate SIG'!I4+SIG!$G5*'Intermediate SIG'!I5</f>
        <v>996.27450980392223</v>
      </c>
      <c r="N5" s="31">
        <f>'Intermediate SIG'!J4+SIG!$G5*'Intermediate SIG'!J5</f>
        <v>1088.8751633986922</v>
      </c>
      <c r="O5" s="29"/>
      <c r="P5" s="31">
        <f>'Intermediate SIG'!L4+SIG!$G5*'Intermediate SIG'!L5</f>
        <v>1223.3463302752289</v>
      </c>
      <c r="Q5" s="28">
        <f>'Intermediate SIG'!M4+SIG!$G5*'Intermediate SIG'!M5</f>
        <v>1178.2407276467184</v>
      </c>
      <c r="R5" s="28">
        <f>'Intermediate SIG'!N4+SIG!$G5*'Intermediate SIG'!N5</f>
        <v>1273.6284630712855</v>
      </c>
      <c r="T5" t="s">
        <v>38</v>
      </c>
    </row>
    <row r="6" spans="1:23" x14ac:dyDescent="0.3">
      <c r="A6" s="5" t="s">
        <v>11</v>
      </c>
      <c r="B6" s="6" t="s">
        <v>4</v>
      </c>
      <c r="C6" s="19" t="str">
        <f>'Intermediate SIG'!C6</f>
        <v>193.32 (146.98, 263.14)</v>
      </c>
      <c r="D6" s="92" t="str">
        <f>'Intermediate SIG'!G6</f>
        <v>114.36 (74.84, 218.98)</v>
      </c>
      <c r="E6" s="94" t="str">
        <f>'Intermediate SIG'!K6</f>
        <v>341.42 (114.72, 599.44)</v>
      </c>
      <c r="F6" s="15"/>
      <c r="G6" s="19">
        <v>560</v>
      </c>
      <c r="H6" s="36">
        <f>'Intermediate SIG'!D6+SIG!$G6*'Intermediate SIG'!D7</f>
        <v>507.5641248353287</v>
      </c>
      <c r="I6" s="32">
        <f>'Intermediate SIG'!E6+SIG!$G6*'Intermediate SIG'!E7</f>
        <v>424.49498213488016</v>
      </c>
      <c r="J6" s="32">
        <f>'Intermediate SIG'!F6+SIG!$G6*'Intermediate SIG'!F7</f>
        <v>601.37604727291591</v>
      </c>
      <c r="K6" s="15"/>
      <c r="L6" s="31">
        <f>'Intermediate SIG'!H6+SIG!$G6*'Intermediate SIG'!H7</f>
        <v>489.40366972477113</v>
      </c>
      <c r="M6" s="31">
        <f>'Intermediate SIG'!I6+SIG!$G6*'Intermediate SIG'!I7</f>
        <v>395.73637640449465</v>
      </c>
      <c r="N6" s="31">
        <f>'Intermediate SIG'!J6+SIG!$G6*'Intermediate SIG'!J7</f>
        <v>614.47752808988798</v>
      </c>
      <c r="O6" s="30"/>
      <c r="P6" s="31">
        <f>'Intermediate SIG'!L6+SIG!$G6*'Intermediate SIG'!L7</f>
        <v>936.06185567010129</v>
      </c>
      <c r="Q6" s="31">
        <f>'Intermediate SIG'!M6+SIG!$G6*'Intermediate SIG'!M7</f>
        <v>569.72222222222194</v>
      </c>
      <c r="R6" s="31">
        <f>'Intermediate SIG'!N6+SIG!$G6*'Intermediate SIG'!N7</f>
        <v>1314.9930555555568</v>
      </c>
      <c r="U6" t="s">
        <v>42</v>
      </c>
    </row>
    <row r="7" spans="1:23" x14ac:dyDescent="0.3">
      <c r="A7" s="5"/>
      <c r="B7" s="6" t="s">
        <v>5</v>
      </c>
      <c r="C7" s="17" t="str">
        <f>'Intermediate SIG'!C7</f>
        <v>0.56 (0.50, 0.60)</v>
      </c>
      <c r="D7" s="92" t="str">
        <f>'Intermediate SIG'!G7</f>
        <v>0.67 (0.57, 0.71)</v>
      </c>
      <c r="E7" s="94" t="str">
        <f>'Intermediate SIG'!K7</f>
        <v>1.06 (0.81, 1.28)</v>
      </c>
      <c r="F7" s="16"/>
      <c r="G7" s="40">
        <v>1800</v>
      </c>
      <c r="H7" s="36">
        <f>'Intermediate SIG'!D6+SIG!$G7*'Intermediate SIG'!D7</f>
        <v>1203.3996152521393</v>
      </c>
      <c r="I7" s="32">
        <f>'Intermediate SIG'!E6+SIG!$G7*'Intermediate SIG'!E7</f>
        <v>1039.0032717060667</v>
      </c>
      <c r="J7" s="32">
        <f>'Intermediate SIG'!F6+SIG!$G7*'Intermediate SIG'!F7</f>
        <v>1350.3192128052606</v>
      </c>
      <c r="K7" s="16"/>
      <c r="L7" s="32">
        <f>'Intermediate SIG'!H6+SIG!$G7*'Intermediate SIG'!H7</f>
        <v>1319.8623853211018</v>
      </c>
      <c r="M7" s="32">
        <f>'Intermediate SIG'!I6+SIG!$G7*'Intermediate SIG'!I7</f>
        <v>1106.2981741573044</v>
      </c>
      <c r="N7" s="32">
        <f>'Intermediate SIG'!J6+SIG!$G7*'Intermediate SIG'!J7</f>
        <v>1490.227528089888</v>
      </c>
      <c r="O7" s="30"/>
      <c r="P7" s="32">
        <f>'Intermediate SIG'!L6+SIG!$G7*'Intermediate SIG'!L7</f>
        <v>2252.7628865979327</v>
      </c>
      <c r="Q7" s="32">
        <f>'Intermediate SIG'!M6+SIG!$G7*'Intermediate SIG'!M7</f>
        <v>1577.2222222222219</v>
      </c>
      <c r="R7" s="32">
        <f>'Intermediate SIG'!N6+SIG!$G7*'Intermediate SIG'!N7</f>
        <v>2899.4375000000036</v>
      </c>
      <c r="V7" t="s">
        <v>43</v>
      </c>
    </row>
    <row r="8" spans="1:23" x14ac:dyDescent="0.3">
      <c r="A8" s="5" t="s">
        <v>13</v>
      </c>
      <c r="B8" s="6" t="s">
        <v>4</v>
      </c>
      <c r="C8" s="17" t="str">
        <f>'Intermediate SIG'!C8</f>
        <v>17.26 (14.17, 19.63)</v>
      </c>
      <c r="D8" s="92" t="str">
        <f>'Intermediate SIG'!G8</f>
        <v>*16.14 (0.00, 0.00)</v>
      </c>
      <c r="E8" s="94" t="str">
        <f>'Intermediate SIG'!K8</f>
        <v>*5.93 (0.00, 0.00)</v>
      </c>
      <c r="F8" s="16"/>
      <c r="G8" s="40"/>
      <c r="H8" s="37"/>
      <c r="I8" s="16"/>
      <c r="J8" s="16"/>
      <c r="K8" s="16"/>
      <c r="L8" s="16"/>
      <c r="M8" s="16"/>
      <c r="N8" s="16"/>
      <c r="W8" t="s">
        <v>40</v>
      </c>
    </row>
    <row r="9" spans="1:23" x14ac:dyDescent="0.3">
      <c r="A9" s="5"/>
      <c r="B9" s="6" t="s">
        <v>5</v>
      </c>
      <c r="C9" s="17" t="str">
        <f>'Intermediate SIG'!C9</f>
        <v>0.69 (0.54, 0.88)</v>
      </c>
      <c r="D9" s="92" t="str">
        <f>'Intermediate SIG'!G9</f>
        <v>*0.73 (0.61, 0.87)</v>
      </c>
      <c r="E9" s="94" t="str">
        <f>'Intermediate SIG'!K9</f>
        <v>*0.66 (0.58, 0.76)</v>
      </c>
      <c r="F9" s="16"/>
      <c r="G9" s="40"/>
      <c r="H9" s="37"/>
      <c r="I9" s="16"/>
      <c r="J9" s="16"/>
      <c r="K9" s="16"/>
      <c r="L9" s="16"/>
      <c r="M9" s="16"/>
      <c r="N9" s="16"/>
      <c r="V9" t="s">
        <v>44</v>
      </c>
    </row>
    <row r="10" spans="1:23" x14ac:dyDescent="0.3">
      <c r="A10" s="5" t="s">
        <v>14</v>
      </c>
      <c r="B10" s="6" t="s">
        <v>4</v>
      </c>
      <c r="C10" s="17" t="str">
        <f>'Intermediate SIG'!C10</f>
        <v>160.14 (87.07, 209.35)</v>
      </c>
      <c r="D10" s="92" t="str">
        <f>'Intermediate SIG'!G10</f>
        <v>119.12 (29.58, 199.03)</v>
      </c>
      <c r="E10" s="94" t="str">
        <f>'Intermediate SIG'!K10</f>
        <v>506.63 (251.80, 727.86)</v>
      </c>
      <c r="F10" s="16"/>
      <c r="G10" s="40">
        <v>850</v>
      </c>
      <c r="H10" s="38">
        <f>'Intermediate SIG'!D10+SIG!$G10*'Intermediate SIG'!D11</f>
        <v>770.98142430873702</v>
      </c>
      <c r="I10" s="33">
        <f>'Intermediate SIG'!E10+SIG!$G10*'Intermediate SIG'!E11</f>
        <v>672.6439950478383</v>
      </c>
      <c r="J10" s="33">
        <f>'Intermediate SIG'!F10+SIG!$G10*'Intermediate SIG'!F11</f>
        <v>852.20722521836979</v>
      </c>
      <c r="K10" s="33"/>
      <c r="L10" s="33">
        <f>'Intermediate SIG'!H10+SIG!$G10*'Intermediate SIG'!H11</f>
        <v>767.75764192139752</v>
      </c>
      <c r="M10" s="33">
        <f>'Intermediate SIG'!I10+SIG!$G10*'Intermediate SIG'!I11</f>
        <v>638.36176543515978</v>
      </c>
      <c r="N10" s="33">
        <f>'Intermediate SIG'!J10+SIG!$G10*'Intermediate SIG'!J11</f>
        <v>885.26555913711923</v>
      </c>
      <c r="O10" s="34"/>
      <c r="P10" s="33">
        <f>'Intermediate SIG'!L10+SIG!$G10*'Intermediate SIG'!L11</f>
        <v>1338.1197511664068</v>
      </c>
      <c r="Q10" s="33">
        <f>'Intermediate SIG'!M10+SIG!$G10*'Intermediate SIG'!M11</f>
        <v>980.36872586872551</v>
      </c>
      <c r="R10" s="33">
        <f>'Intermediate SIG'!N10+SIG!$G10*'Intermediate SIG'!N11</f>
        <v>1678.363899613897</v>
      </c>
      <c r="W10" t="s">
        <v>45</v>
      </c>
    </row>
    <row r="11" spans="1:23" x14ac:dyDescent="0.3">
      <c r="A11" s="5"/>
      <c r="B11" s="6" t="s">
        <v>5</v>
      </c>
      <c r="C11" s="17" t="str">
        <f>'Intermediate SIG'!C11</f>
        <v>0.72 (0.69, 0.76)</v>
      </c>
      <c r="D11" s="92" t="str">
        <f>'Intermediate SIG'!G11</f>
        <v>0.76 (0.72, 0.81)</v>
      </c>
      <c r="E11" s="94" t="str">
        <f>'Intermediate SIG'!K11</f>
        <v>0.98 (0.86, 1.12)</v>
      </c>
      <c r="F11" s="16"/>
      <c r="G11" s="40">
        <v>3000</v>
      </c>
      <c r="H11" s="38">
        <f>'Intermediate SIG'!D10+SIG!$G11*'Intermediate SIG'!D11</f>
        <v>2316.0537791247189</v>
      </c>
      <c r="I11" s="33">
        <f>'Intermediate SIG'!E10+SIG!$G11*'Intermediate SIG'!E11</f>
        <v>2153.7978040347766</v>
      </c>
      <c r="J11" s="33">
        <f>'Intermediate SIG'!F10+SIG!$G11*'Intermediate SIG'!F11</f>
        <v>2478.2676710530941</v>
      </c>
      <c r="K11" s="33"/>
      <c r="L11" s="33">
        <f>'Intermediate SIG'!H10+SIG!$G11*'Intermediate SIG'!H11</f>
        <v>2408.4235807860268</v>
      </c>
      <c r="M11" s="33">
        <f>'Intermediate SIG'!I10+SIG!$G11*'Intermediate SIG'!I11</f>
        <v>2178.2266303000242</v>
      </c>
      <c r="N11" s="33">
        <f>'Intermediate SIG'!J10+SIG!$G11*'Intermediate SIG'!J11</f>
        <v>2621.0453756508823</v>
      </c>
      <c r="O11" s="34"/>
      <c r="P11" s="33">
        <f>'Intermediate SIG'!L10+SIG!$G11*'Intermediate SIG'!L11</f>
        <v>3441.307931570761</v>
      </c>
      <c r="Q11" s="33">
        <f>'Intermediate SIG'!M10+SIG!$G11*'Intermediate SIG'!M11</f>
        <v>2823.2258687258682</v>
      </c>
      <c r="R11" s="33">
        <f>'Intermediate SIG'!N10+SIG!$G11*'Intermediate SIG'!N11</f>
        <v>4082.5868725868636</v>
      </c>
    </row>
    <row r="12" spans="1:23" x14ac:dyDescent="0.3">
      <c r="A12" s="5" t="s">
        <v>15</v>
      </c>
      <c r="B12" s="6" t="s">
        <v>4</v>
      </c>
      <c r="C12" s="17" t="str">
        <f>'Intermediate SIG'!C12</f>
        <v>1.30 (0.44, 2.52)</v>
      </c>
      <c r="D12" s="92" t="str">
        <f>'Intermediate SIG'!G12</f>
        <v>*1.16 (0.00, 0.00)</v>
      </c>
      <c r="E12" s="94" t="str">
        <f>'Intermediate SIG'!K12</f>
        <v>*5.21 (0.00, 0.00)</v>
      </c>
      <c r="F12" s="16"/>
      <c r="G12" s="40"/>
      <c r="H12" s="37"/>
      <c r="I12" s="16"/>
      <c r="J12" s="16"/>
      <c r="K12" s="16"/>
      <c r="L12" s="16"/>
      <c r="M12" s="16"/>
      <c r="N12" s="16"/>
      <c r="T12" t="s">
        <v>46</v>
      </c>
    </row>
    <row r="13" spans="1:23" x14ac:dyDescent="0.3">
      <c r="A13" s="5"/>
      <c r="B13" s="6" t="s">
        <v>5</v>
      </c>
      <c r="C13" s="17" t="str">
        <f>'Intermediate SIG'!C13</f>
        <v>0.68 (0.57, 0.77)</v>
      </c>
      <c r="D13" s="92" t="str">
        <f>'Intermediate SIG'!G13</f>
        <v>*0.75 (0.61, 0.94)</v>
      </c>
      <c r="E13" s="94" t="str">
        <f>'Intermediate SIG'!K13</f>
        <v>*0.68 (0.49, 0.94)</v>
      </c>
      <c r="F13" s="16"/>
      <c r="G13" s="40"/>
      <c r="H13" s="37"/>
      <c r="I13" s="16"/>
      <c r="J13" s="16"/>
      <c r="K13" s="16"/>
      <c r="L13" s="16"/>
      <c r="M13" s="16"/>
      <c r="N13" s="16"/>
      <c r="U13" t="s">
        <v>41</v>
      </c>
    </row>
    <row r="14" spans="1:23" x14ac:dyDescent="0.3">
      <c r="A14" s="5" t="s">
        <v>16</v>
      </c>
      <c r="B14" s="6" t="s">
        <v>4</v>
      </c>
      <c r="C14" s="17" t="str">
        <f>'Intermediate SIG'!C14</f>
        <v>18.15 (15.76, 19.88)</v>
      </c>
      <c r="D14" s="49" t="str">
        <f>'Intermediate SIG'!G14</f>
        <v>16.01 (12.07, 17.89)</v>
      </c>
      <c r="E14" s="94" t="str">
        <f>'Intermediate SIG'!K14</f>
        <v>17.16 (15.53, 18.08)</v>
      </c>
      <c r="F14" s="16"/>
      <c r="G14" s="40">
        <v>15</v>
      </c>
      <c r="H14" s="38">
        <f>'Intermediate SIG'!D14+'Intermediate SIG'!D15*SIG!$G14</f>
        <v>27.008896719877427</v>
      </c>
      <c r="I14" s="33">
        <f>'Intermediate SIG'!E14+'Intermediate SIG'!E15*SIG!$G14</f>
        <v>23.498488613237186</v>
      </c>
      <c r="J14" s="33">
        <f>'Intermediate SIG'!F14+'Intermediate SIG'!F15*SIG!$G14</f>
        <v>30.372468219356648</v>
      </c>
      <c r="K14" s="16"/>
      <c r="L14" s="33">
        <f>'Intermediate SIG'!H14+'Intermediate SIG'!H15*SIG!$G14</f>
        <v>24.467272727272746</v>
      </c>
      <c r="M14" s="33">
        <f>'Intermediate SIG'!I14+'Intermediate SIG'!I15*SIG!$G14</f>
        <v>19.335032894736834</v>
      </c>
      <c r="N14" s="33">
        <f>'Intermediate SIG'!J14+'Intermediate SIG'!J15*SIG!$G14</f>
        <v>28.902993421052599</v>
      </c>
      <c r="P14" s="33">
        <f>'Intermediate SIG'!L14+'Intermediate SIG'!L15*SIG!$G14</f>
        <v>25.140322580645137</v>
      </c>
      <c r="Q14" s="33">
        <f>'Intermediate SIG'!M14+'Intermediate SIG'!M15*SIG!$G14</f>
        <v>22.844191814799515</v>
      </c>
      <c r="R14" s="33">
        <f>'Intermediate SIG'!N14+'Intermediate SIG'!N15*SIG!$G14</f>
        <v>26.978792889623865</v>
      </c>
      <c r="V14" t="s">
        <v>47</v>
      </c>
    </row>
    <row r="15" spans="1:23" x14ac:dyDescent="0.3">
      <c r="A15" s="5"/>
      <c r="B15" s="6" t="s">
        <v>5</v>
      </c>
      <c r="C15" s="17" t="str">
        <f>'Intermediate SIG'!C15</f>
        <v>0.59 (0.52, 0.70)</v>
      </c>
      <c r="D15" s="92" t="str">
        <f>'Intermediate SIG'!G15</f>
        <v>0.56 (0.48, 0.73)</v>
      </c>
      <c r="E15" s="94" t="str">
        <f>'Intermediate SIG'!K15</f>
        <v>0.53 (0.49, 0.59)</v>
      </c>
      <c r="F15" s="16"/>
      <c r="G15" s="40">
        <v>45</v>
      </c>
      <c r="H15" s="38">
        <f>'Intermediate SIG'!D14+'Intermediate SIG'!D15*SIG!$G15</f>
        <v>44.729437968023689</v>
      </c>
      <c r="I15" s="33">
        <f>'Intermediate SIG'!E14+'Intermediate SIG'!E15*SIG!$G15</f>
        <v>38.977527861751554</v>
      </c>
      <c r="J15" s="33">
        <f>'Intermediate SIG'!F14+'Intermediate SIG'!F15*SIG!$G15</f>
        <v>51.348490882227551</v>
      </c>
      <c r="K15" s="16"/>
      <c r="L15" s="33">
        <f>'Intermediate SIG'!H14+'Intermediate SIG'!H15*SIG!$G15</f>
        <v>41.376363636363635</v>
      </c>
      <c r="M15" s="33">
        <f>'Intermediate SIG'!I14+'Intermediate SIG'!I15*SIG!$G15</f>
        <v>33.861348684210505</v>
      </c>
      <c r="N15" s="33">
        <f>'Intermediate SIG'!J14+'Intermediate SIG'!J15*SIG!$G15</f>
        <v>50.934243421052599</v>
      </c>
      <c r="P15" s="33">
        <f>'Intermediate SIG'!L14+'Intermediate SIG'!L15*SIG!$G15</f>
        <v>41.108064516129005</v>
      </c>
      <c r="Q15" s="33">
        <f>'Intermediate SIG'!M14+'Intermediate SIG'!M15*SIG!$G15</f>
        <v>37.478338156262943</v>
      </c>
      <c r="R15" s="33">
        <f>'Intermediate SIG'!N14+'Intermediate SIG'!N15*SIG!$G15</f>
        <v>44.775403059115398</v>
      </c>
      <c r="W15" t="s">
        <v>48</v>
      </c>
    </row>
    <row r="16" spans="1:23" x14ac:dyDescent="0.3">
      <c r="A16" s="5" t="s">
        <v>18</v>
      </c>
      <c r="B16" s="6" t="s">
        <v>4</v>
      </c>
      <c r="C16" s="17" t="str">
        <f>'Intermediate SIG'!C16</f>
        <v>7.75 (6.82, 8.54)</v>
      </c>
      <c r="D16" s="49" t="str">
        <f>'Intermediate SIG'!G16</f>
        <v>5.71 (5.00, 6.59)</v>
      </c>
      <c r="E16" s="94" t="str">
        <f>'Intermediate SIG'!K16</f>
        <v>2.87 (2.52, 3.40)</v>
      </c>
      <c r="F16" s="16"/>
      <c r="G16" s="40">
        <v>4</v>
      </c>
      <c r="H16" s="38">
        <f>'Intermediate SIG'!D16+'Intermediate SIG'!D17*SIG!$G16</f>
        <v>10.524303529463252</v>
      </c>
      <c r="I16" s="33">
        <f>'Intermediate SIG'!E16+'Intermediate SIG'!E17*SIG!$G16</f>
        <v>9.1660041096398235</v>
      </c>
      <c r="J16" s="33">
        <f>'Intermediate SIG'!F16+'Intermediate SIG'!F17*SIG!$G16</f>
        <v>11.848239879421742</v>
      </c>
      <c r="K16" s="16"/>
      <c r="L16" s="33">
        <f>'Intermediate SIG'!H16+'Intermediate SIG'!H17*SIG!$G16</f>
        <v>8.0210526315789412</v>
      </c>
      <c r="M16" s="33">
        <f>'Intermediate SIG'!I16+'Intermediate SIG'!I17*SIG!$G16</f>
        <v>6.855919661733612</v>
      </c>
      <c r="N16" s="33">
        <f>'Intermediate SIG'!J16+'Intermediate SIG'!J17*SIG!$G16</f>
        <v>9.3202959830866785</v>
      </c>
      <c r="P16" s="33">
        <f>'Intermediate SIG'!L16+'Intermediate SIG'!L17*SIG!$G16</f>
        <v>5.5333333333333377</v>
      </c>
      <c r="Q16" s="33">
        <f>'Intermediate SIG'!M16+'Intermediate SIG'!M17*SIG!$G16</f>
        <v>4.9176470588235297</v>
      </c>
      <c r="R16" s="33">
        <f>'Intermediate SIG'!N16+'Intermediate SIG'!N17*SIG!$G16</f>
        <v>6.2235294117647078</v>
      </c>
      <c r="V16" t="s">
        <v>49</v>
      </c>
    </row>
    <row r="17" spans="1:23" x14ac:dyDescent="0.3">
      <c r="A17" s="5"/>
      <c r="B17" s="6" t="s">
        <v>5</v>
      </c>
      <c r="C17" s="17" t="str">
        <f>'Intermediate SIG'!C17</f>
        <v>0.69 (0.59, 0.83)</v>
      </c>
      <c r="D17" s="92" t="str">
        <f>'Intermediate SIG'!G17</f>
        <v>0.58 (0.47, 0.68)</v>
      </c>
      <c r="E17" s="94" t="str">
        <f>'Intermediate SIG'!K17</f>
        <v>0.67 (0.60, 0.71)</v>
      </c>
      <c r="F17" s="16"/>
      <c r="G17" s="40">
        <v>18</v>
      </c>
      <c r="H17" s="38">
        <f>'Intermediate SIG'!D16+'Intermediate SIG'!D17*SIG!$G17</f>
        <v>20.231995483829994</v>
      </c>
      <c r="I17" s="33">
        <f>'Intermediate SIG'!E16+'Intermediate SIG'!E17*SIG!$G17</f>
        <v>17.390077418120306</v>
      </c>
      <c r="J17" s="33">
        <f>'Intermediate SIG'!F16+'Intermediate SIG'!F17*SIG!$G17</f>
        <v>23.429279236342804</v>
      </c>
      <c r="K17" s="16"/>
      <c r="L17" s="33">
        <f>'Intermediate SIG'!H16+'Intermediate SIG'!H17*SIG!$G17</f>
        <v>16.126315789473683</v>
      </c>
      <c r="M17" s="33">
        <f>'Intermediate SIG'!I16+'Intermediate SIG'!I17*SIG!$G17</f>
        <v>13.367547568710364</v>
      </c>
      <c r="N17" s="33">
        <f>'Intermediate SIG'!J16+'Intermediate SIG'!J17*SIG!$G17</f>
        <v>18.865750528541227</v>
      </c>
      <c r="P17" s="33">
        <f>'Intermediate SIG'!L16+'Intermediate SIG'!L17*SIG!$G17</f>
        <v>14.866666666666674</v>
      </c>
      <c r="Q17" s="33">
        <f>'Intermediate SIG'!M16+'Intermediate SIG'!M17*SIG!$G17</f>
        <v>13.317647058823528</v>
      </c>
      <c r="R17" s="33">
        <f>'Intermediate SIG'!N16+'Intermediate SIG'!N17*SIG!$G17</f>
        <v>16.105882352941183</v>
      </c>
      <c r="W17" t="s">
        <v>50</v>
      </c>
    </row>
    <row r="18" spans="1:23" x14ac:dyDescent="0.3">
      <c r="A18" s="5" t="s">
        <v>19</v>
      </c>
      <c r="B18" s="6" t="s">
        <v>4</v>
      </c>
      <c r="C18" s="17" t="str">
        <f>'Intermediate SIG'!C18</f>
        <v>124.33 (117.70, 131.56)</v>
      </c>
      <c r="D18" s="49" t="str">
        <f>'Intermediate SIG'!G18</f>
        <v>105.69 (93.57, 120.22)</v>
      </c>
      <c r="E18" s="95" t="str">
        <f>'Intermediate SIG'!K18</f>
        <v>247.35 (222.33, 258.33)</v>
      </c>
      <c r="F18" s="16"/>
      <c r="G18" s="40">
        <v>200</v>
      </c>
      <c r="H18" s="41">
        <f>'Intermediate SIG'!D18+'Intermediate SIG'!D19*SIG!$G18</f>
        <v>241.94513004297178</v>
      </c>
      <c r="I18" s="42">
        <f>'Intermediate SIG'!E18+'Intermediate SIG'!E19*SIG!$G18</f>
        <v>230.29872849673558</v>
      </c>
      <c r="J18" s="42">
        <f>'Intermediate SIG'!F18+'Intermediate SIG'!F19*SIG!$G18</f>
        <v>252.917280862192</v>
      </c>
      <c r="K18" s="16"/>
      <c r="L18" s="42">
        <f>'Intermediate SIG'!H18+'Intermediate SIG'!H19*SIG!$G18</f>
        <v>229.05143442623</v>
      </c>
      <c r="M18" s="42">
        <f>'Intermediate SIG'!I18+'Intermediate SIG'!I19*SIG!$G18</f>
        <v>207.12937513055692</v>
      </c>
      <c r="N18" s="42">
        <f>'Intermediate SIG'!J18+'Intermediate SIG'!J19*SIG!$G18</f>
        <v>250.18165364339063</v>
      </c>
      <c r="O18" s="43"/>
      <c r="P18" s="42">
        <f>'Intermediate SIG'!L18+'Intermediate SIG'!L19*SIG!$G18</f>
        <v>342.75422100205901</v>
      </c>
      <c r="Q18" s="42">
        <f>'Intermediate SIG'!M18+'Intermediate SIG'!M19*SIG!$G18</f>
        <v>309.96905820194581</v>
      </c>
      <c r="R18" s="42">
        <f>'Intermediate SIG'!N18+'Intermediate SIG'!N19*SIG!$G18</f>
        <v>368.56020630660856</v>
      </c>
    </row>
    <row r="19" spans="1:23" x14ac:dyDescent="0.3">
      <c r="A19" s="5"/>
      <c r="B19" s="6" t="s">
        <v>5</v>
      </c>
      <c r="C19" s="17" t="str">
        <f>'Intermediate SIG'!C19</f>
        <v>0.59 (0.56, 0.61)</v>
      </c>
      <c r="D19" s="92" t="str">
        <f>'Intermediate SIG'!G19</f>
        <v>0.62 (0.57, 0.65)</v>
      </c>
      <c r="E19" s="94" t="str">
        <f>'Intermediate SIG'!K19</f>
        <v>0.48 (0.44, 0.55)</v>
      </c>
      <c r="F19" s="16"/>
      <c r="G19" s="40">
        <v>500</v>
      </c>
      <c r="H19" s="41">
        <f>'Intermediate SIG'!D18+'Intermediate SIG'!D19*SIG!$G19</f>
        <v>418.37448529119149</v>
      </c>
      <c r="I19" s="42">
        <f>'Intermediate SIG'!E18+'Intermediate SIG'!E19*SIG!$G19</f>
        <v>399.19475610064347</v>
      </c>
      <c r="J19" s="42">
        <f>'Intermediate SIG'!F18+'Intermediate SIG'!F19*SIG!$G19</f>
        <v>434.95433004461654</v>
      </c>
      <c r="K19" s="16"/>
      <c r="L19" s="42">
        <f>'Intermediate SIG'!H18+'Intermediate SIG'!H19*SIG!$G19</f>
        <v>414.09241803278746</v>
      </c>
      <c r="M19" s="42">
        <f>'Intermediate SIG'!I18+'Intermediate SIG'!I19*SIG!$G19</f>
        <v>377.46604483028392</v>
      </c>
      <c r="N19" s="42">
        <f>'Intermediate SIG'!J18+'Intermediate SIG'!J19*SIG!$G19</f>
        <v>445.12328788463606</v>
      </c>
      <c r="O19" s="43"/>
      <c r="P19" s="42">
        <f>'Intermediate SIG'!L18+'Intermediate SIG'!L19*SIG!$G19</f>
        <v>485.85648592999303</v>
      </c>
      <c r="Q19" s="42">
        <f>'Intermediate SIG'!M18+'Intermediate SIG'!M19*SIG!$G19</f>
        <v>441.42662277759155</v>
      </c>
      <c r="R19" s="42">
        <f>'Intermediate SIG'!N18+'Intermediate SIG'!N19*SIG!$G19</f>
        <v>533.90111539751751</v>
      </c>
      <c r="T19" t="s">
        <v>51</v>
      </c>
    </row>
    <row r="20" spans="1:23" x14ac:dyDescent="0.3">
      <c r="A20" s="5" t="s">
        <v>20</v>
      </c>
      <c r="B20" s="6" t="s">
        <v>4</v>
      </c>
      <c r="C20" s="17" t="str">
        <f>'Intermediate SIG'!C20</f>
        <v>53.41 (42.82, 60.22)</v>
      </c>
      <c r="D20" s="92" t="str">
        <f>'Intermediate SIG'!G20</f>
        <v>52.06 (45.55, 59.93)</v>
      </c>
      <c r="E20" s="95" t="str">
        <f>'Intermediate SIG'!K20</f>
        <v>65.56 (49.94, 79.07)</v>
      </c>
      <c r="F20" s="16"/>
      <c r="G20" s="40">
        <v>125</v>
      </c>
      <c r="H20" s="38">
        <f>'Intermediate SIG'!D20+'Intermediate SIG'!D21*SIG!$G20</f>
        <v>131.8278609173085</v>
      </c>
      <c r="I20" s="33">
        <f>'Intermediate SIG'!E20+'Intermediate SIG'!E21*SIG!$G20</f>
        <v>117.20078738267611</v>
      </c>
      <c r="J20" s="33">
        <f>'Intermediate SIG'!F20+'Intermediate SIG'!F21*SIG!$G20</f>
        <v>144.73473429469482</v>
      </c>
      <c r="K20" s="16"/>
      <c r="L20" s="33">
        <f>'Intermediate SIG'!H20+'Intermediate SIG'!H21*SIG!$G20</f>
        <v>123.36872852233682</v>
      </c>
      <c r="M20" s="33">
        <f>'Intermediate SIG'!I20+'Intermediate SIG'!I21*SIG!$G20</f>
        <v>112.44793906294916</v>
      </c>
      <c r="N20" s="33">
        <f>'Intermediate SIG'!J20+'Intermediate SIG'!J21*SIG!$G20</f>
        <v>135.43837309571711</v>
      </c>
      <c r="O20" s="43"/>
      <c r="P20" s="33">
        <f>'Intermediate SIG'!L20+'Intermediate SIG'!L21*SIG!$G20</f>
        <v>150.10447546514979</v>
      </c>
      <c r="Q20" s="33">
        <f>'Intermediate SIG'!M20+'Intermediate SIG'!M21*SIG!$G20</f>
        <v>127.0243662947578</v>
      </c>
      <c r="R20" s="33">
        <f>'Intermediate SIG'!N20+'Intermediate SIG'!N21*SIG!$G20</f>
        <v>173.73404068714655</v>
      </c>
      <c r="U20" t="s">
        <v>52</v>
      </c>
    </row>
    <row r="21" spans="1:23" x14ac:dyDescent="0.3">
      <c r="A21" s="5"/>
      <c r="B21" s="6" t="s">
        <v>5</v>
      </c>
      <c r="C21" s="17" t="str">
        <f>'Intermediate SIG'!C21</f>
        <v>0.63 (0.60, 0.68)</v>
      </c>
      <c r="D21" s="92" t="str">
        <f>'Intermediate SIG'!G21</f>
        <v>0.57 (0.54, 0.60)</v>
      </c>
      <c r="E21" s="95" t="str">
        <f>'Intermediate SIG'!K21</f>
        <v>0.68 (0.62, 0.76)</v>
      </c>
      <c r="F21" s="16"/>
      <c r="G21" s="40">
        <v>300</v>
      </c>
      <c r="H21" s="38">
        <f>'Intermediate SIG'!D20+'Intermediate SIG'!D21*SIG!$G21</f>
        <v>241.6154479502533</v>
      </c>
      <c r="I21" s="33">
        <f>'Intermediate SIG'!E20+'Intermediate SIG'!E21*SIG!$G21</f>
        <v>221.33796839951097</v>
      </c>
      <c r="J21" s="33">
        <f>'Intermediate SIG'!F20+'Intermediate SIG'!F21*SIG!$G21</f>
        <v>263.05385543538728</v>
      </c>
      <c r="K21" s="16"/>
      <c r="L21" s="33">
        <f>'Intermediate SIG'!H20+'Intermediate SIG'!H21*SIG!$G21</f>
        <v>223.19690721649488</v>
      </c>
      <c r="M21" s="33">
        <f>'Intermediate SIG'!I20+'Intermediate SIG'!I21*SIG!$G21</f>
        <v>206.10991089393511</v>
      </c>
      <c r="N21" s="33">
        <f>'Intermediate SIG'!J20+'Intermediate SIG'!J21*SIG!$G21</f>
        <v>241.15265881000283</v>
      </c>
      <c r="O21" s="43"/>
      <c r="P21" s="33">
        <f>'Intermediate SIG'!L20+'Intermediate SIG'!L21*SIG!$G21</f>
        <v>268.46954595248411</v>
      </c>
      <c r="Q21" s="33">
        <f>'Intermediate SIG'!M20+'Intermediate SIG'!M21*SIG!$G21</f>
        <v>234.93842991002199</v>
      </c>
      <c r="R21" s="33">
        <f>'Intermediate SIG'!N20+'Intermediate SIG'!N21*SIG!$G21</f>
        <v>306.26781238503321</v>
      </c>
      <c r="V21" t="s">
        <v>53</v>
      </c>
    </row>
    <row r="22" spans="1:23" x14ac:dyDescent="0.3">
      <c r="A22" s="5" t="s">
        <v>22</v>
      </c>
      <c r="B22" s="6" t="s">
        <v>4</v>
      </c>
      <c r="C22" s="17" t="str">
        <f>'Intermediate SIG'!C22</f>
        <v>0.16 (0.09, 0.21)</v>
      </c>
      <c r="D22" s="92" t="str">
        <f>'Intermediate SIG'!G22</f>
        <v>0.22 (0.11, 0.28)</v>
      </c>
      <c r="E22" s="95" t="str">
        <f>'Intermediate SIG'!K22</f>
        <v>0.18 (0.15, 0.22)</v>
      </c>
      <c r="F22" s="16"/>
      <c r="G22" s="40">
        <v>0.4</v>
      </c>
      <c r="H22" s="57">
        <f>'Intermediate SIG'!D22+'Intermediate SIG'!D23*SIG!$G22</f>
        <v>0.39519145113502441</v>
      </c>
      <c r="I22" s="58">
        <f>'Intermediate SIG'!E22+'Intermediate SIG'!E23*SIG!$G22</f>
        <v>0.28843824496357484</v>
      </c>
      <c r="J22" s="58">
        <f>'Intermediate SIG'!F22+'Intermediate SIG'!F23*SIG!$G22</f>
        <v>0.4912576920383448</v>
      </c>
      <c r="K22" s="59"/>
      <c r="L22" s="58">
        <f>'Intermediate SIG'!H22+'Intermediate SIG'!H23*SIG!$G22</f>
        <v>0.4435384615384616</v>
      </c>
      <c r="M22" s="58">
        <f>'Intermediate SIG'!I22+'Intermediate SIG'!I23*SIG!$G22</f>
        <v>0.30200980392156818</v>
      </c>
      <c r="N22" s="58">
        <f>'Intermediate SIG'!J22+'Intermediate SIG'!J23*SIG!$G22</f>
        <v>0.56421241830065383</v>
      </c>
      <c r="O22" s="60"/>
      <c r="P22" s="58">
        <f>'Intermediate SIG'!L22+'Intermediate SIG'!L23*SIG!$G22</f>
        <v>0.40651666666666642</v>
      </c>
      <c r="Q22" s="58">
        <f>'Intermediate SIG'!M22+'Intermediate SIG'!M23*SIG!$G22</f>
        <v>0.34626000000000001</v>
      </c>
      <c r="R22" s="58">
        <f>'Intermediate SIG'!N22+'Intermediate SIG'!N23*SIG!$G22</f>
        <v>0.47150000000000003</v>
      </c>
      <c r="V22" t="s">
        <v>54</v>
      </c>
    </row>
    <row r="23" spans="1:23" x14ac:dyDescent="0.3">
      <c r="A23" s="5"/>
      <c r="B23" s="6" t="s">
        <v>5</v>
      </c>
      <c r="C23" s="17" t="str">
        <f>'Intermediate SIG'!C23</f>
        <v>0.59 (0.51, 0.70)</v>
      </c>
      <c r="D23" s="92" t="str">
        <f>'Intermediate SIG'!G23</f>
        <v>0.56 (0.48, 0.72)</v>
      </c>
      <c r="E23" s="95" t="str">
        <f>'Intermediate SIG'!K23</f>
        <v>0.56 (0.50, 0.62)</v>
      </c>
      <c r="F23" s="16"/>
      <c r="G23" s="40">
        <v>0.85</v>
      </c>
      <c r="H23" s="57">
        <f>'Intermediate SIG'!D22+'Intermediate SIG'!D23*SIG!$G23</f>
        <v>0.65874454339067756</v>
      </c>
      <c r="I23" s="58">
        <f>'Intermediate SIG'!E22+'Intermediate SIG'!E23*SIG!$G23</f>
        <v>0.5169109297335156</v>
      </c>
      <c r="J23" s="58">
        <f>'Intermediate SIG'!F22+'Intermediate SIG'!F23*SIG!$G23</f>
        <v>0.80423924328072349</v>
      </c>
      <c r="K23" s="59"/>
      <c r="L23" s="58">
        <f>'Intermediate SIG'!H22+'Intermediate SIG'!H23*SIG!$G23</f>
        <v>0.69738461538461538</v>
      </c>
      <c r="M23" s="58">
        <f>'Intermediate SIG'!I22+'Intermediate SIG'!I23*SIG!$G23</f>
        <v>0.51708333333333278</v>
      </c>
      <c r="N23" s="58">
        <f>'Intermediate SIG'!J22+'Intermediate SIG'!J23*SIG!$G23</f>
        <v>0.88921241830065378</v>
      </c>
      <c r="O23" s="60"/>
      <c r="P23" s="58">
        <f>'Intermediate SIG'!L22+'Intermediate SIG'!L23*SIG!$G23</f>
        <v>0.65901666666666636</v>
      </c>
      <c r="Q23" s="58">
        <f>'Intermediate SIG'!M22+'Intermediate SIG'!M23*SIG!$G23</f>
        <v>0.57125999999999999</v>
      </c>
      <c r="R23" s="58">
        <f>'Intermediate SIG'!N22+'Intermediate SIG'!N23*SIG!$G23</f>
        <v>0.75050000000000006</v>
      </c>
      <c r="W23" t="s">
        <v>55</v>
      </c>
    </row>
    <row r="24" spans="1:23" x14ac:dyDescent="0.3">
      <c r="A24" s="5" t="s">
        <v>21</v>
      </c>
      <c r="B24" s="6" t="s">
        <v>4</v>
      </c>
      <c r="C24" s="17" t="str">
        <f>'Intermediate SIG'!C24</f>
        <v>0.15 (0.04, 0.22)</v>
      </c>
      <c r="D24" s="92" t="str">
        <f>'Intermediate SIG'!G24</f>
        <v>0.20 (0.10, 0.26)</v>
      </c>
      <c r="E24" s="95" t="str">
        <f>'Intermediate SIG'!K24</f>
        <v>0.24 (0.20, 0.29)</v>
      </c>
      <c r="F24" s="16"/>
      <c r="G24" s="58">
        <v>0.4</v>
      </c>
      <c r="H24" s="57">
        <f>'Intermediate SIG'!D24+'Intermediate SIG'!D25*SIG!$G24</f>
        <v>0.3926631688604858</v>
      </c>
      <c r="I24" s="58">
        <f>'Intermediate SIG'!E24+'Intermediate SIG'!E25*SIG!$G24</f>
        <v>0.25048309217550652</v>
      </c>
      <c r="J24" s="58">
        <f>'Intermediate SIG'!F24+'Intermediate SIG'!F25*SIG!$G24</f>
        <v>0.51306486422848219</v>
      </c>
      <c r="K24" s="59"/>
      <c r="L24" s="58">
        <f>'Intermediate SIG'!H24+'Intermediate SIG'!H25*SIG!$G24</f>
        <v>0.42982857142857156</v>
      </c>
      <c r="M24" s="58">
        <f>'Intermediate SIG'!I24+'Intermediate SIG'!I25*SIG!$G24</f>
        <v>0.29885714285714204</v>
      </c>
      <c r="N24" s="58">
        <f>'Intermediate SIG'!J24+'Intermediate SIG'!J25*SIG!$G24</f>
        <v>0.54371428571428648</v>
      </c>
      <c r="O24" s="60"/>
      <c r="P24" s="58">
        <f>'Intermediate SIG'!L24+'Intermediate SIG'!L25*SIG!$G24</f>
        <v>0.49951029732002339</v>
      </c>
      <c r="Q24" s="58">
        <f>'Intermediate SIG'!M24+'Intermediate SIG'!M25*SIG!$G24</f>
        <v>0.4363153612713912</v>
      </c>
      <c r="R24" s="58">
        <f>'Intermediate SIG'!N24+'Intermediate SIG'!N25*SIG!$G24</f>
        <v>0.57051892509835067</v>
      </c>
      <c r="W24" t="s">
        <v>56</v>
      </c>
    </row>
    <row r="25" spans="1:23" ht="15" thickBot="1" x14ac:dyDescent="0.35">
      <c r="A25" s="9"/>
      <c r="B25" s="10" t="s">
        <v>5</v>
      </c>
      <c r="C25" s="18" t="str">
        <f>'Intermediate SIG'!C25</f>
        <v>0.60 (0.51, 0.74)</v>
      </c>
      <c r="D25" s="93" t="str">
        <f>'Intermediate SIG'!G25</f>
        <v>0.59 (0.50, 0.71)</v>
      </c>
      <c r="E25" s="96" t="str">
        <f>'Intermediate SIG'!K25</f>
        <v>0.65 (0.59, 0.71)</v>
      </c>
      <c r="F25" s="16"/>
      <c r="G25" s="40">
        <v>0.9</v>
      </c>
      <c r="H25" s="57">
        <f>'Intermediate SIG'!D24+'Intermediate SIG'!D25*SIG!$G25</f>
        <v>0.6931604552234043</v>
      </c>
      <c r="I25" s="58">
        <f>'Intermediate SIG'!E24+'Intermediate SIG'!E25*SIG!$G25</f>
        <v>0.5079041215542065</v>
      </c>
      <c r="J25" s="58">
        <f>'Intermediate SIG'!F24+'Intermediate SIG'!F25*SIG!$G25</f>
        <v>0.88537464468138372</v>
      </c>
      <c r="K25" s="59"/>
      <c r="L25" s="58">
        <f>'Intermediate SIG'!H24+'Intermediate SIG'!H25*SIG!$G25</f>
        <v>0.7226857142857136</v>
      </c>
      <c r="M25" s="58">
        <f>'Intermediate SIG'!I24+'Intermediate SIG'!I25*SIG!$G25</f>
        <v>0.54885714285714204</v>
      </c>
      <c r="N25" s="58">
        <f>'Intermediate SIG'!J24+'Intermediate SIG'!J25*SIG!$G25</f>
        <v>0.90085714285714436</v>
      </c>
      <c r="O25" s="60"/>
      <c r="P25" s="58">
        <f>'Intermediate SIG'!L24+'Intermediate SIG'!L25*SIG!$G25</f>
        <v>0.82534299535416134</v>
      </c>
      <c r="Q25" s="58">
        <f>'Intermediate SIG'!M24+'Intermediate SIG'!M25*SIG!$G25</f>
        <v>0.7293909381509327</v>
      </c>
      <c r="R25" s="58">
        <f>'Intermediate SIG'!N24+'Intermediate SIG'!N25*SIG!$G25</f>
        <v>0.92417664292964519</v>
      </c>
    </row>
    <row r="26" spans="1:23" ht="51.6" customHeight="1" thickBot="1" x14ac:dyDescent="0.35">
      <c r="A26" t="s">
        <v>1</v>
      </c>
      <c r="B26" s="1" t="s">
        <v>24</v>
      </c>
      <c r="C26" s="1" t="s">
        <v>3</v>
      </c>
      <c r="D26" s="1" t="s">
        <v>32</v>
      </c>
      <c r="E26" s="1" t="s">
        <v>33</v>
      </c>
      <c r="F26" s="1" t="s">
        <v>26</v>
      </c>
      <c r="G26" s="1" t="s">
        <v>69</v>
      </c>
      <c r="H26" s="20" t="s">
        <v>66</v>
      </c>
      <c r="I26" s="20" t="s">
        <v>67</v>
      </c>
      <c r="J26" s="20" t="s">
        <v>68</v>
      </c>
      <c r="K26" s="1" t="s">
        <v>32</v>
      </c>
      <c r="L26" s="1" t="s">
        <v>61</v>
      </c>
      <c r="M26" s="1" t="s">
        <v>59</v>
      </c>
      <c r="N26" s="1" t="s">
        <v>60</v>
      </c>
      <c r="O26" s="1" t="s">
        <v>33</v>
      </c>
      <c r="P26" s="1" t="s">
        <v>61</v>
      </c>
      <c r="Q26" s="1" t="s">
        <v>59</v>
      </c>
      <c r="R26" s="1" t="s">
        <v>60</v>
      </c>
    </row>
    <row r="27" spans="1:23" x14ac:dyDescent="0.3">
      <c r="A27" s="4" t="s">
        <v>105</v>
      </c>
      <c r="B27" s="159" t="s">
        <v>4</v>
      </c>
      <c r="C27" s="147" t="str">
        <f>'Intermediate SIG'!C27</f>
        <v>-18.66 (-28.76, -8.18)</v>
      </c>
      <c r="D27" s="147" t="str">
        <f>'Intermediate SIG'!G27</f>
        <v>156.75 (76.23, 239.16)</v>
      </c>
      <c r="E27" s="148" t="str">
        <f>'Intermediate SIG'!K27</f>
        <v>219.69 (14.40, 359.90)</v>
      </c>
      <c r="F27" s="1"/>
      <c r="G27" s="1">
        <v>1900</v>
      </c>
      <c r="H27" s="174">
        <f>'Intermediate SIG'!D27+'Intermediate SIG'!D28*SIG!$G27</f>
        <v>1906.5466998495701</v>
      </c>
      <c r="I27" s="175">
        <f>'Intermediate SIG'!E27+'Intermediate SIG'!E28*SIG!$G27</f>
        <v>1891.0274169311417</v>
      </c>
      <c r="J27" s="175">
        <f>'Intermediate SIG'!F27+'Intermediate SIG'!F28*SIG!$G27</f>
        <v>1922.6852981027737</v>
      </c>
      <c r="K27" s="1"/>
      <c r="L27" s="175">
        <f>'Intermediate SIG'!H27+'Intermediate SIG'!H28*SIG!$G27</f>
        <v>1898.4166666666672</v>
      </c>
      <c r="M27" s="175">
        <f>'Intermediate SIG'!I27+'Intermediate SIG'!I28*SIG!$G27</f>
        <v>1777.4002268222257</v>
      </c>
      <c r="N27" s="175">
        <f>'Intermediate SIG'!J27+'Intermediate SIG'!J28*SIG!$G27</f>
        <v>2022.7963474657843</v>
      </c>
      <c r="O27" s="1"/>
      <c r="P27" s="175">
        <f>'Intermediate SIG'!L27+'Intermediate SIG'!L28*SIG!$G27</f>
        <v>1805.5196850393711</v>
      </c>
      <c r="Q27" s="175">
        <f>'Intermediate SIG'!M27+'Intermediate SIG'!M28*SIG!$G27</f>
        <v>1534.2096933032524</v>
      </c>
      <c r="R27" s="175">
        <f>'Intermediate SIG'!N27+'Intermediate SIG'!N28*SIG!$G27</f>
        <v>2036.4778123811172</v>
      </c>
    </row>
    <row r="28" spans="1:23" x14ac:dyDescent="0.3">
      <c r="A28" s="6"/>
      <c r="B28" s="160" t="s">
        <v>5</v>
      </c>
      <c r="C28" s="149" t="str">
        <f>'Intermediate SIG'!C28</f>
        <v>1.01 (1.01, 1.02)</v>
      </c>
      <c r="D28" s="149" t="str">
        <f>'Intermediate SIG'!G28</f>
        <v>0.92 (0.90, 0.94)</v>
      </c>
      <c r="E28" s="150" t="str">
        <f>'Intermediate SIG'!K28</f>
        <v>0.83 (0.80, 0.88)</v>
      </c>
      <c r="F28" s="1"/>
      <c r="G28" s="1">
        <v>6500</v>
      </c>
      <c r="H28" s="174">
        <f>'Intermediate SIG'!D27+'Intermediate SIG'!D28*SIG!$G28</f>
        <v>6567.5716911326344</v>
      </c>
      <c r="I28" s="175">
        <f>'Intermediate SIG'!E27+'Intermediate SIG'!E28*SIG!$G28</f>
        <v>6538.9405216012556</v>
      </c>
      <c r="J28" s="175">
        <f>'Intermediate SIG'!F27+'Intermediate SIG'!F28*SIG!$G28</f>
        <v>6597.4128284258713</v>
      </c>
      <c r="K28" s="1"/>
      <c r="L28" s="175">
        <f>'Intermediate SIG'!H27+'Intermediate SIG'!H28*SIG!$G28</f>
        <v>6115.0833333333348</v>
      </c>
      <c r="M28" s="175">
        <f>'Intermediate SIG'!I27+'Intermediate SIG'!I28*SIG!$G28</f>
        <v>5896.0257637218738</v>
      </c>
      <c r="N28" s="175">
        <f>'Intermediate SIG'!J27+'Intermediate SIG'!J28*SIG!$G28</f>
        <v>6341.0717026838165</v>
      </c>
      <c r="O28" s="1"/>
      <c r="P28" s="175">
        <f>'Intermediate SIG'!L27+'Intermediate SIG'!L28*SIG!$G28</f>
        <v>5644.8897637795299</v>
      </c>
      <c r="Q28" s="175">
        <f>'Intermediate SIG'!M27+'Intermediate SIG'!M28*SIG!$G28</f>
        <v>5213.7506114669277</v>
      </c>
      <c r="R28" s="175">
        <f>'Intermediate SIG'!N27+'Intermediate SIG'!N28*SIG!$G28</f>
        <v>6095.5664943997363</v>
      </c>
    </row>
    <row r="29" spans="1:23" x14ac:dyDescent="0.3">
      <c r="A29" s="5" t="s">
        <v>104</v>
      </c>
      <c r="B29" s="6" t="s">
        <v>4</v>
      </c>
      <c r="C29" s="40" t="str">
        <f>'Intermediate SIG'!C29</f>
        <v>-17.38 (-19.99, -14.58)</v>
      </c>
      <c r="D29" s="49" t="str">
        <f>'Intermediate SIG'!G29</f>
        <v>7.29 (-7.62, 33.70)</v>
      </c>
      <c r="E29" s="95" t="str">
        <f>'Intermediate SIG'!K29</f>
        <v>131.20 (123.46, 137.63)</v>
      </c>
      <c r="F29" s="15"/>
      <c r="G29" s="19">
        <v>375</v>
      </c>
      <c r="H29" s="35">
        <f>'Intermediate SIG'!D29+'Intermediate SIG'!D30*SIG!$G29</f>
        <v>363.80309174896769</v>
      </c>
      <c r="I29" s="31">
        <f>'Intermediate SIG'!E29+'Intermediate SIG'!E30*SIG!$G29</f>
        <v>359.56216035378026</v>
      </c>
      <c r="J29" s="31">
        <f>'Intermediate SIG'!F29+'Intermediate SIG'!F30*SIG!$G29</f>
        <v>367.94588632097833</v>
      </c>
      <c r="K29" s="15"/>
      <c r="L29" s="31">
        <f>'Intermediate SIG'!H29+'Intermediate SIG'!H30*SIG!$G29</f>
        <v>435.85714285714192</v>
      </c>
      <c r="M29" s="31">
        <f>'Intermediate SIG'!I29+'Intermediate SIG'!I30*SIG!$G29</f>
        <v>408.1374929418397</v>
      </c>
      <c r="N29" s="31">
        <f>'Intermediate SIG'!J29+'Intermediate SIG'!J30*SIG!$G29</f>
        <v>472.00734048560179</v>
      </c>
      <c r="P29" s="31">
        <f>'Intermediate SIG'!L29+'Intermediate SIG'!L30*SIG!$G29</f>
        <v>524.95000000000005</v>
      </c>
      <c r="Q29" s="31">
        <f>'Intermediate SIG'!M29+'Intermediate SIG'!M30*SIG!$G29</f>
        <v>513.53853477916073</v>
      </c>
      <c r="R29" s="31">
        <f>'Intermediate SIG'!N29+'Intermediate SIG'!N30*SIG!$G29</f>
        <v>536.31235122983298</v>
      </c>
    </row>
    <row r="30" spans="1:23" x14ac:dyDescent="0.3">
      <c r="A30" s="5"/>
      <c r="B30" s="6" t="s">
        <v>5</v>
      </c>
      <c r="C30" s="89" t="str">
        <f>'Intermediate SIG'!C30</f>
        <v>1.02 (1.01, 1.02)</v>
      </c>
      <c r="D30" s="49" t="str">
        <f>'Intermediate SIG'!G30</f>
        <v>1.14 (1.11, 1.17)</v>
      </c>
      <c r="E30" s="95" t="str">
        <f>'Intermediate SIG'!K30</f>
        <v>1.05 (1.04, 1.06)</v>
      </c>
      <c r="F30" s="15"/>
      <c r="G30" s="19">
        <v>1200</v>
      </c>
      <c r="H30" s="35">
        <f>'Intermediate SIG'!D29+'Intermediate SIG'!D30*SIG!$G30</f>
        <v>1202.3972960362055</v>
      </c>
      <c r="I30" s="31">
        <f>'Intermediate SIG'!E29+'Intermediate SIG'!E30*SIG!$G30</f>
        <v>1194.567724979554</v>
      </c>
      <c r="J30" s="31">
        <f>'Intermediate SIG'!F29+'Intermediate SIG'!F30*SIG!$G30</f>
        <v>1209.4971045015852</v>
      </c>
      <c r="K30" s="15"/>
      <c r="L30" s="31">
        <f>'Intermediate SIG'!H29+'Intermediate SIG'!H30*SIG!$G30</f>
        <v>1378.7142857142824</v>
      </c>
      <c r="M30" s="31">
        <f>'Intermediate SIG'!I29+'Intermediate SIG'!I30*SIG!$G30</f>
        <v>1322.8114059853153</v>
      </c>
      <c r="N30" s="31">
        <f>'Intermediate SIG'!J29+'Intermediate SIG'!J30*SIG!$G30</f>
        <v>1436.2930547713172</v>
      </c>
      <c r="P30" s="31">
        <f>'Intermediate SIG'!L29+'Intermediate SIG'!L30*SIG!$G30</f>
        <v>1391.2</v>
      </c>
      <c r="Q30" s="31">
        <f>'Intermediate SIG'!M29+'Intermediate SIG'!M30*SIG!$G30</f>
        <v>1371.704363924893</v>
      </c>
      <c r="R30" s="31">
        <f>'Intermediate SIG'!N29+'Intermediate SIG'!N30*SIG!$G30</f>
        <v>1413.4176143877262</v>
      </c>
    </row>
    <row r="31" spans="1:23" x14ac:dyDescent="0.3">
      <c r="A31" s="5" t="s">
        <v>11</v>
      </c>
      <c r="B31" s="6" t="s">
        <v>4</v>
      </c>
      <c r="C31" s="89" t="str">
        <f>'Intermediate SIG'!C31</f>
        <v>76.89 (70.00, 83.62)</v>
      </c>
      <c r="D31" s="49" t="str">
        <f>'Intermediate SIG'!G31</f>
        <v>-170.75 (-382.14, -105.96)</v>
      </c>
      <c r="E31" s="95" t="str">
        <f>'Intermediate SIG'!K31</f>
        <v>15.25 (-70.24, 165.03)</v>
      </c>
      <c r="F31" s="15"/>
      <c r="G31" s="19">
        <v>560</v>
      </c>
      <c r="H31" s="35">
        <f>'Intermediate SIG'!D31+'Intermediate SIG'!D32*SIG!$G31</f>
        <v>558.23230114105559</v>
      </c>
      <c r="I31" s="31">
        <f>'Intermediate SIG'!E31+'Intermediate SIG'!E32*SIG!$G31</f>
        <v>546.8738025120208</v>
      </c>
      <c r="J31" s="31">
        <f>'Intermediate SIG'!F31+'Intermediate SIG'!F32*SIG!$G31</f>
        <v>570.42449540321161</v>
      </c>
      <c r="K31" s="15"/>
      <c r="L31" s="31">
        <f>'Intermediate SIG'!H31+'Intermediate SIG'!H32*SIG!$G31</f>
        <v>665.41095890411157</v>
      </c>
      <c r="M31" s="31">
        <f>'Intermediate SIG'!I31+'Intermediate SIG'!I32*SIG!$G31</f>
        <v>410.78309908033827</v>
      </c>
      <c r="N31" s="31">
        <f>'Intermediate SIG'!J31+'Intermediate SIG'!J32*SIG!$G31</f>
        <v>871.29030019087452</v>
      </c>
      <c r="O31" s="43"/>
      <c r="P31" s="31">
        <f>'Intermediate SIG'!L31+'Intermediate SIG'!L32*SIG!$G31</f>
        <v>997.88679245283288</v>
      </c>
      <c r="Q31" s="31">
        <f>'Intermediate SIG'!M31+'Intermediate SIG'!M32*SIG!$G31</f>
        <v>808.74409852891006</v>
      </c>
      <c r="R31" s="31">
        <f>'Intermediate SIG'!N31+'Intermediate SIG'!N32*SIG!$G31</f>
        <v>1209.349640780023</v>
      </c>
    </row>
    <row r="32" spans="1:23" x14ac:dyDescent="0.3">
      <c r="A32" s="5"/>
      <c r="B32" s="6" t="s">
        <v>5</v>
      </c>
      <c r="C32" s="40" t="str">
        <f>'Intermediate SIG'!C32</f>
        <v>0.86 (0.85, 0.87)</v>
      </c>
      <c r="D32" s="49" t="str">
        <f>'Intermediate SIG'!G32</f>
        <v>1.49 (1.42, 1.75)</v>
      </c>
      <c r="E32" s="95" t="str">
        <f>'Intermediate SIG'!K32</f>
        <v>1.75 (1.57, 1.86)</v>
      </c>
      <c r="F32" s="15"/>
      <c r="G32" s="40">
        <v>1800</v>
      </c>
      <c r="H32" s="35">
        <f>'Intermediate SIG'!D31+'Intermediate SIG'!D32*SIG!$G32</f>
        <v>1624.0597946377802</v>
      </c>
      <c r="I32" s="31">
        <f>'Intermediate SIG'!E31+'Intermediate SIG'!E32*SIG!$G32</f>
        <v>1602.8082588342791</v>
      </c>
      <c r="J32" s="31">
        <f>'Intermediate SIG'!F31+'Intermediate SIG'!F32*SIG!$G32</f>
        <v>1648.3506724814356</v>
      </c>
      <c r="K32" s="15"/>
      <c r="L32" s="31">
        <f>'Intermediate SIG'!H31+'Intermediate SIG'!H32*SIG!$G32</f>
        <v>2516.9178082191838</v>
      </c>
      <c r="M32" s="31">
        <f>'Intermediate SIG'!I31+'Intermediate SIG'!I32*SIG!$G32</f>
        <v>2166.535311469715</v>
      </c>
      <c r="N32" s="31">
        <f>'Intermediate SIG'!J31+'Intermediate SIG'!J32*SIG!$G32</f>
        <v>3035.21186881833</v>
      </c>
      <c r="O32" s="43"/>
      <c r="P32" s="31">
        <f>'Intermediate SIG'!L31+'Intermediate SIG'!L32*SIG!$G32</f>
        <v>3173.7358490566121</v>
      </c>
      <c r="Q32" s="31">
        <f>'Intermediate SIG'!M31+'Intermediate SIG'!M32*SIG!$G32</f>
        <v>2755.0732124529641</v>
      </c>
      <c r="R32" s="31">
        <f>'Intermediate SIG'!N31+'Intermediate SIG'!N32*SIG!$G32</f>
        <v>3521.7820732124624</v>
      </c>
    </row>
    <row r="33" spans="1:22" x14ac:dyDescent="0.3">
      <c r="A33" s="5" t="s">
        <v>13</v>
      </c>
      <c r="B33" s="6" t="s">
        <v>4</v>
      </c>
      <c r="C33" s="17" t="str">
        <f>'Intermediate SIG'!C33</f>
        <v>2.08 (0.64, 3.56)</v>
      </c>
      <c r="D33" s="49" t="str">
        <f>'Intermediate SIG'!G33</f>
        <v>*-22.12 (0.00, 0.00)</v>
      </c>
      <c r="E33" s="95" t="str">
        <f>'Intermediate SIG'!K33</f>
        <v>*-8.67 (0.00, 0.00)</v>
      </c>
      <c r="F33" s="16"/>
      <c r="G33" s="40"/>
      <c r="H33" s="37"/>
      <c r="I33" s="16"/>
      <c r="J33" s="16"/>
      <c r="K33" s="16"/>
      <c r="L33" s="16"/>
      <c r="M33" s="16"/>
      <c r="N33" s="16"/>
    </row>
    <row r="34" spans="1:22" x14ac:dyDescent="0.3">
      <c r="A34" s="5"/>
      <c r="B34" s="6" t="s">
        <v>5</v>
      </c>
      <c r="C34" s="17" t="str">
        <f>'Intermediate SIG'!C34</f>
        <v>0.95 (0.89, 1.00)</v>
      </c>
      <c r="D34" s="49" t="str">
        <f>'Intermediate SIG'!G34</f>
        <v>*1.37 (1.15, 1.64)</v>
      </c>
      <c r="E34" s="95" t="str">
        <f>'Intermediate SIG'!K34</f>
        <v>*0.90 (0.78, 1.04)</v>
      </c>
      <c r="F34" s="16"/>
      <c r="G34" s="40"/>
      <c r="H34" s="37"/>
      <c r="I34" s="16"/>
      <c r="J34" s="16"/>
      <c r="K34" s="16"/>
      <c r="L34" s="16"/>
      <c r="M34" s="16"/>
      <c r="N34" s="16"/>
    </row>
    <row r="35" spans="1:22" x14ac:dyDescent="0.3">
      <c r="A35" s="5" t="s">
        <v>14</v>
      </c>
      <c r="B35" s="6" t="s">
        <v>4</v>
      </c>
      <c r="C35" s="17" t="str">
        <f>'Intermediate SIG'!C35</f>
        <v>25.36 (6.31, 44.11)</v>
      </c>
      <c r="D35" s="49" t="str">
        <f>'Intermediate SIG'!G35</f>
        <v>-156.10 (-277.89, -36.64)</v>
      </c>
      <c r="E35" s="95" t="str">
        <f>'Intermediate SIG'!K35</f>
        <v>309.29 (174.47, 447.58)</v>
      </c>
      <c r="F35" s="16"/>
      <c r="G35" s="40">
        <v>850</v>
      </c>
      <c r="H35" s="39">
        <f>'Intermediate SIG'!D35+'Intermediate SIG'!D36*SIG!$G35</f>
        <v>837.70155922695244</v>
      </c>
      <c r="I35" s="33">
        <f>'Intermediate SIG'!E35+'Intermediate SIG'!E36*SIG!$G35</f>
        <v>807.98017704267954</v>
      </c>
      <c r="J35" s="33">
        <f>'Intermediate SIG'!F35+'Intermediate SIG'!F36*SIG!$G35</f>
        <v>867.64741380755186</v>
      </c>
      <c r="K35" s="33"/>
      <c r="L35" s="33">
        <f>'Intermediate SIG'!H35+'Intermediate SIG'!H36*SIG!$G35</f>
        <v>957.77396280400399</v>
      </c>
      <c r="M35" s="33">
        <f>'Intermediate SIG'!I35+'Intermediate SIG'!I36*SIG!$G35</f>
        <v>774.95411663807613</v>
      </c>
      <c r="N35" s="33">
        <f>'Intermediate SIG'!J35+'Intermediate SIG'!J36*SIG!$G35</f>
        <v>1150.156089193825</v>
      </c>
      <c r="O35" s="45"/>
      <c r="P35" s="33">
        <f>'Intermediate SIG'!L35+'Intermediate SIG'!L36*SIG!$G35</f>
        <v>1424.3862660944178</v>
      </c>
      <c r="Q35" s="33">
        <f>'Intermediate SIG'!M35+'Intermediate SIG'!M36*SIG!$G35</f>
        <v>1214.4038216725951</v>
      </c>
      <c r="R35" s="33">
        <f>'Intermediate SIG'!N35+'Intermediate SIG'!N36*SIG!$G35</f>
        <v>1638.970304746568</v>
      </c>
    </row>
    <row r="36" spans="1:22" x14ac:dyDescent="0.3">
      <c r="A36" s="5"/>
      <c r="B36" s="6" t="s">
        <v>5</v>
      </c>
      <c r="C36" s="17" t="str">
        <f>'Intermediate SIG'!C36</f>
        <v>0.96 (0.94, 0.97)</v>
      </c>
      <c r="D36" s="49" t="str">
        <f>'Intermediate SIG'!G36</f>
        <v>1.31 (1.24, 1.40)</v>
      </c>
      <c r="E36" s="95" t="str">
        <f>'Intermediate SIG'!K36</f>
        <v>1.31 (1.22, 1.40)</v>
      </c>
      <c r="F36" s="16"/>
      <c r="G36" s="40">
        <v>3000</v>
      </c>
      <c r="H36" s="39">
        <f>'Intermediate SIG'!D35+'Intermediate SIG'!D36*SIG!$G36</f>
        <v>2892.4554296576716</v>
      </c>
      <c r="I36" s="33">
        <f>'Intermediate SIG'!E35+'Intermediate SIG'!E36*SIG!$G36</f>
        <v>2835.7271750593118</v>
      </c>
      <c r="J36" s="33">
        <f>'Intermediate SIG'!F35+'Intermediate SIG'!F36*SIG!$G36</f>
        <v>2950.7099040430444</v>
      </c>
      <c r="K36" s="33"/>
      <c r="L36" s="33">
        <f>'Intermediate SIG'!H35+'Intermediate SIG'!H36*SIG!$G36</f>
        <v>3775.2274678111544</v>
      </c>
      <c r="M36" s="33">
        <f>'Intermediate SIG'!I35+'Intermediate SIG'!I36*SIG!$G36</f>
        <v>3438.0222984562502</v>
      </c>
      <c r="N36" s="33">
        <f>'Intermediate SIG'!J35+'Intermediate SIG'!J36*SIG!$G36</f>
        <v>4152.0428816466556</v>
      </c>
      <c r="O36" s="45"/>
      <c r="P36" s="33">
        <f>'Intermediate SIG'!L35+'Intermediate SIG'!L36*SIG!$G36</f>
        <v>4244.9155937052856</v>
      </c>
      <c r="Q36" s="33">
        <f>'Intermediate SIG'!M35+'Intermediate SIG'!M36*SIG!$G36</f>
        <v>3844.8317139071341</v>
      </c>
      <c r="R36" s="33">
        <f>'Intermediate SIG'!N35+'Intermediate SIG'!N36*SIG!$G36</f>
        <v>4652.4948949105128</v>
      </c>
    </row>
    <row r="37" spans="1:22" x14ac:dyDescent="0.3">
      <c r="A37" s="5" t="s">
        <v>15</v>
      </c>
      <c r="B37" s="6" t="s">
        <v>4</v>
      </c>
      <c r="C37" s="17" t="str">
        <f>'Intermediate SIG'!C37</f>
        <v>0.51 (-4.11, 1.82)</v>
      </c>
      <c r="D37" s="49" t="str">
        <f>'Intermediate SIG'!G37</f>
        <v>*-1.54 (0.00, 0.00)</v>
      </c>
      <c r="E37" s="95" t="str">
        <f>'Intermediate SIG'!K37</f>
        <v>*4.16 (0.00, 0.00)</v>
      </c>
      <c r="F37" s="16"/>
      <c r="G37" s="40"/>
      <c r="H37" s="37"/>
      <c r="I37" s="16"/>
      <c r="J37" s="16"/>
      <c r="K37" s="16"/>
      <c r="L37" s="16"/>
      <c r="M37" s="16"/>
      <c r="N37" s="16"/>
    </row>
    <row r="38" spans="1:22" x14ac:dyDescent="0.3">
      <c r="A38" s="5"/>
      <c r="B38" s="6" t="s">
        <v>5</v>
      </c>
      <c r="C38" s="17" t="str">
        <f>'Intermediate SIG'!C38</f>
        <v>0.87 (0.72, 1.37)</v>
      </c>
      <c r="D38" s="49" t="str">
        <f>'Intermediate SIG'!G38</f>
        <v>*1.33 (1.07, 1.65)</v>
      </c>
      <c r="E38" s="95" t="str">
        <f>'Intermediate SIG'!K38</f>
        <v>*0.90 (0.66, 1.23)</v>
      </c>
      <c r="F38" s="16"/>
      <c r="G38" s="40"/>
      <c r="H38" s="37"/>
      <c r="I38" s="16"/>
      <c r="J38" s="16"/>
      <c r="K38" s="16"/>
      <c r="L38" s="16"/>
      <c r="M38" s="16"/>
      <c r="N38" s="16"/>
    </row>
    <row r="39" spans="1:22" x14ac:dyDescent="0.3">
      <c r="A39" s="5" t="s">
        <v>16</v>
      </c>
      <c r="B39" s="6" t="s">
        <v>4</v>
      </c>
      <c r="C39" s="17" t="str">
        <f>'Intermediate SIG'!C39</f>
        <v>2.63 (1.22, 3.72)</v>
      </c>
      <c r="D39" s="49" t="str">
        <f>'Intermediate SIG'!G39</f>
        <v>-28.41 (-36.94, -16.44)</v>
      </c>
      <c r="E39" s="95" t="str">
        <f>'Intermediate SIG'!K39</f>
        <v>2.64 (-2.73, 8.53)</v>
      </c>
      <c r="F39" s="16"/>
      <c r="G39" s="40">
        <v>15</v>
      </c>
      <c r="H39" s="38">
        <f>'Intermediate SIG'!D39+'Intermediate SIG'!D40*SIG!$G39</f>
        <v>17.68014203317534</v>
      </c>
      <c r="I39" s="33">
        <f>'Intermediate SIG'!E39+'Intermediate SIG'!E40*SIG!$G39</f>
        <v>15.751150013348106</v>
      </c>
      <c r="J39" s="33">
        <f>'Intermediate SIG'!F39+'Intermediate SIG'!F40*SIG!$G39</f>
        <v>19.516199491958268</v>
      </c>
      <c r="K39" s="33"/>
      <c r="L39" s="33">
        <f>'Intermediate SIG'!H39+'Intermediate SIG'!H40*SIG!$G39</f>
        <v>-1.7967741935483978</v>
      </c>
      <c r="M39" s="33">
        <f>'Intermediate SIG'!I39+'Intermediate SIG'!I40*SIG!$G39</f>
        <v>-16.515772432932547</v>
      </c>
      <c r="N39" s="33">
        <f>'Intermediate SIG'!J39+'Intermediate SIG'!J40*SIG!$G39</f>
        <v>14.539962997224848</v>
      </c>
      <c r="O39" s="33"/>
      <c r="P39" s="33">
        <f>'Intermediate SIG'!L39+'Intermediate SIG'!L40*SIG!$G39</f>
        <v>16.391666666666673</v>
      </c>
      <c r="Q39" s="33">
        <f>'Intermediate SIG'!M39+'Intermediate SIG'!M40*SIG!$G39</f>
        <v>8.072413793103479</v>
      </c>
      <c r="R39" s="33">
        <f>'Intermediate SIG'!N39+'Intermediate SIG'!N40*SIG!$G39</f>
        <v>25.079724137931038</v>
      </c>
    </row>
    <row r="40" spans="1:22" x14ac:dyDescent="0.3">
      <c r="A40" s="5"/>
      <c r="B40" s="6" t="s">
        <v>5</v>
      </c>
      <c r="C40" s="17" t="str">
        <f>'Intermediate SIG'!C40</f>
        <v>1.00 (0.97, 1.05)</v>
      </c>
      <c r="D40" s="49" t="str">
        <f>'Intermediate SIG'!G40</f>
        <v>1.77 (1.36, 2.07)</v>
      </c>
      <c r="E40" s="95" t="str">
        <f>'Intermediate SIG'!K40</f>
        <v>0.92 (0.72, 1.10)</v>
      </c>
      <c r="F40" s="16"/>
      <c r="G40" s="40">
        <v>45</v>
      </c>
      <c r="H40" s="38">
        <f>'Intermediate SIG'!D39+'Intermediate SIG'!D40*SIG!$G40</f>
        <v>47.782572190202146</v>
      </c>
      <c r="I40" s="33">
        <f>'Intermediate SIG'!E39+'Intermediate SIG'!E40*SIG!$G40</f>
        <v>44.807574322017814</v>
      </c>
      <c r="J40" s="33">
        <f>'Intermediate SIG'!F39+'Intermediate SIG'!F40*SIG!$G40</f>
        <v>51.109077453559664</v>
      </c>
      <c r="K40" s="33"/>
      <c r="L40" s="33">
        <f>'Intermediate SIG'!H39+'Intermediate SIG'!H40*SIG!$G40</f>
        <v>51.429032258064602</v>
      </c>
      <c r="M40" s="33">
        <f>'Intermediate SIG'!I39+'Intermediate SIG'!I40*SIG!$G40</f>
        <v>24.335291396854551</v>
      </c>
      <c r="N40" s="33">
        <f>'Intermediate SIG'!J39+'Intermediate SIG'!J40*SIG!$G40</f>
        <v>76.496484736355342</v>
      </c>
      <c r="O40" s="33"/>
      <c r="P40" s="33">
        <f>'Intermediate SIG'!L39+'Intermediate SIG'!L40*SIG!$G40</f>
        <v>43.891666666666687</v>
      </c>
      <c r="Q40" s="33">
        <f>'Intermediate SIG'!M39+'Intermediate SIG'!M40*SIG!$G40</f>
        <v>29.67241379310348</v>
      </c>
      <c r="R40" s="33">
        <f>'Intermediate SIG'!N39+'Intermediate SIG'!N40*SIG!$G40</f>
        <v>58.183172413793145</v>
      </c>
    </row>
    <row r="41" spans="1:22" x14ac:dyDescent="0.3">
      <c r="A41" s="5" t="s">
        <v>18</v>
      </c>
      <c r="B41" s="6" t="s">
        <v>4</v>
      </c>
      <c r="C41" s="17" t="str">
        <f>'Intermediate SIG'!C41</f>
        <v>0.45 (0.14, 0.81)</v>
      </c>
      <c r="D41" s="49" t="str">
        <f>'Intermediate SIG'!G41</f>
        <v>-9.85 (-14.18, -7.33)</v>
      </c>
      <c r="E41" s="95" t="str">
        <f>'Intermediate SIG'!K41</f>
        <v>-3.49 (-5.60, -1.68)</v>
      </c>
      <c r="F41" s="16"/>
      <c r="G41" s="40">
        <v>4</v>
      </c>
      <c r="H41" s="38">
        <f>'Intermediate SIG'!D41+'Intermediate SIG'!D42*SIG!$G41</f>
        <v>5.4007797899832628</v>
      </c>
      <c r="I41" s="33">
        <f>'Intermediate SIG'!E41+'Intermediate SIG'!E42*SIG!$G41</f>
        <v>4.9641042092174192</v>
      </c>
      <c r="J41" s="33">
        <f>'Intermediate SIG'!F41+'Intermediate SIG'!F42*SIG!$G41</f>
        <v>5.8900703470849463</v>
      </c>
      <c r="K41" s="16"/>
      <c r="L41" s="33">
        <f>'Intermediate SIG'!H41+'Intermediate SIG'!H42*SIG!$G41</f>
        <v>-2.9454545454545196</v>
      </c>
      <c r="M41" s="33">
        <f>'Intermediate SIG'!I41+'Intermediate SIG'!I42*SIG!$G41</f>
        <v>-8.3083333333333211</v>
      </c>
      <c r="N41" s="33">
        <f>'Intermediate SIG'!J41+'Intermediate SIG'!J42*SIG!$G41</f>
        <v>1.2733333333333299</v>
      </c>
      <c r="O41" s="43"/>
      <c r="P41" s="33">
        <f>'Intermediate SIG'!L41+'Intermediate SIG'!L42*SIG!$G41</f>
        <v>1.0422767015422294</v>
      </c>
      <c r="Q41" s="33">
        <f>'Intermediate SIG'!M41+'Intermediate SIG'!M42*SIG!$G41</f>
        <v>-1.8203486375787099</v>
      </c>
      <c r="R41" s="33">
        <f>'Intermediate SIG'!N41+'Intermediate SIG'!N42*SIG!$G41</f>
        <v>3.6566613475827796</v>
      </c>
    </row>
    <row r="42" spans="1:22" x14ac:dyDescent="0.3">
      <c r="A42" s="5"/>
      <c r="B42" s="6" t="s">
        <v>5</v>
      </c>
      <c r="C42" s="17" t="str">
        <f>'Intermediate SIG'!C42</f>
        <v>1.24 (1.21, 1.27)</v>
      </c>
      <c r="D42" s="49" t="str">
        <f>'Intermediate SIG'!G42</f>
        <v>1.73 (1.47, 2.15)</v>
      </c>
      <c r="E42" s="95" t="str">
        <f>'Intermediate SIG'!K42</f>
        <v>1.13 (0.94, 1.33)</v>
      </c>
      <c r="F42" s="16"/>
      <c r="G42" s="40">
        <v>18</v>
      </c>
      <c r="H42" s="38">
        <f>'Intermediate SIG'!D41+'Intermediate SIG'!D42*SIG!$G42</f>
        <v>22.743687816539822</v>
      </c>
      <c r="I42" s="33">
        <f>'Intermediate SIG'!E41+'Intermediate SIG'!E42*SIG!$G42</f>
        <v>21.842153044730459</v>
      </c>
      <c r="J42" s="33">
        <f>'Intermediate SIG'!F41+'Intermediate SIG'!F42*SIG!$G42</f>
        <v>23.655706416139108</v>
      </c>
      <c r="K42" s="16"/>
      <c r="L42" s="33">
        <f>'Intermediate SIG'!H41+'Intermediate SIG'!H42*SIG!$G42</f>
        <v>21.236363636363699</v>
      </c>
      <c r="M42" s="33">
        <f>'Intermediate SIG'!I41+'Intermediate SIG'!I42*SIG!$G42</f>
        <v>12.225000000000058</v>
      </c>
      <c r="N42" s="33">
        <f>'Intermediate SIG'!J41+'Intermediate SIG'!J42*SIG!$G42</f>
        <v>31.373333333333328</v>
      </c>
      <c r="O42" s="43"/>
      <c r="P42" s="33">
        <f>'Intermediate SIG'!L41+'Intermediate SIG'!L42*SIG!$G42</f>
        <v>16.91672305323959</v>
      </c>
      <c r="Q42" s="33">
        <f>'Intermediate SIG'!M41+'Intermediate SIG'!M42*SIG!$G42</f>
        <v>11.408431130895767</v>
      </c>
      <c r="R42" s="33">
        <f>'Intermediate SIG'!N41+'Intermediate SIG'!N42*SIG!$G42</f>
        <v>22.323328014249398</v>
      </c>
    </row>
    <row r="43" spans="1:22" x14ac:dyDescent="0.3">
      <c r="A43" s="5" t="s">
        <v>19</v>
      </c>
      <c r="B43" s="6" t="s">
        <v>4</v>
      </c>
      <c r="C43" s="17" t="str">
        <f>'Intermediate SIG'!C43</f>
        <v>20.62 (9.71, 31.51)</v>
      </c>
      <c r="D43" s="49" t="str">
        <f>'Intermediate SIG'!G43</f>
        <v>-171.35 (-211.73, -144.00)</v>
      </c>
      <c r="E43" s="95" t="str">
        <f>'Intermediate SIG'!K43</f>
        <v>167.48 (138.04, 193.86)</v>
      </c>
      <c r="F43" s="16"/>
      <c r="G43" s="40">
        <v>200</v>
      </c>
      <c r="H43" s="38">
        <f>'Intermediate SIG'!D43+'Intermediate SIG'!D44*SIG!$G43</f>
        <v>213.74928866402701</v>
      </c>
      <c r="I43" s="33">
        <f>'Intermediate SIG'!E43+'Intermediate SIG'!E44*SIG!$G43</f>
        <v>195.42290647070729</v>
      </c>
      <c r="J43" s="33">
        <f>'Intermediate SIG'!F43+'Intermediate SIG'!F44*SIG!$G43</f>
        <v>231.70038873012953</v>
      </c>
      <c r="K43" s="16"/>
      <c r="L43" s="33">
        <f>'Intermediate SIG'!H43+'Intermediate SIG'!H44*SIG!$G43</f>
        <v>152.90000000000003</v>
      </c>
      <c r="M43" s="33">
        <f>'Intermediate SIG'!I43+'Intermediate SIG'!I44*SIG!$G43</f>
        <v>96.049815753107964</v>
      </c>
      <c r="N43" s="33">
        <f>'Intermediate SIG'!J43+'Intermediate SIG'!J44*SIG!$G43</f>
        <v>208.24418854598602</v>
      </c>
      <c r="O43" s="43"/>
      <c r="P43" s="33">
        <f>'Intermediate SIG'!L43+'Intermediate SIG'!L44*SIG!$G43</f>
        <v>320.83458445040242</v>
      </c>
      <c r="Q43" s="33">
        <f>'Intermediate SIG'!M43+'Intermediate SIG'!M44*SIG!$G43</f>
        <v>273.73801023621559</v>
      </c>
      <c r="R43" s="33">
        <f>'Intermediate SIG'!N43+'Intermediate SIG'!N44*SIG!$G43</f>
        <v>366.36602822914801</v>
      </c>
    </row>
    <row r="44" spans="1:22" x14ac:dyDescent="0.3">
      <c r="A44" s="5"/>
      <c r="B44" s="6" t="s">
        <v>5</v>
      </c>
      <c r="C44" s="17" t="str">
        <f>'Intermediate SIG'!C44</f>
        <v>0.97 (0.93, 1.00)</v>
      </c>
      <c r="D44" s="49" t="str">
        <f>'Intermediate SIG'!G44</f>
        <v>1.62 (1.54, 1.76)</v>
      </c>
      <c r="E44" s="95" t="str">
        <f>'Intermediate SIG'!K44</f>
        <v>0.77 (0.68, 0.86)</v>
      </c>
      <c r="F44" s="16"/>
      <c r="G44" s="40">
        <v>500</v>
      </c>
      <c r="H44" s="38">
        <f>'Intermediate SIG'!D43+'Intermediate SIG'!D44*SIG!$G44</f>
        <v>503.43611769205563</v>
      </c>
      <c r="I44" s="33">
        <f>'Intermediate SIG'!E43+'Intermediate SIG'!E44*SIG!$G44</f>
        <v>473.99926356524577</v>
      </c>
      <c r="J44" s="33">
        <f>'Intermediate SIG'!F43+'Intermediate SIG'!F44*SIG!$G44</f>
        <v>531.98651987259655</v>
      </c>
      <c r="K44" s="16"/>
      <c r="L44" s="33">
        <f>'Intermediate SIG'!H43+'Intermediate SIG'!H44*SIG!$G44</f>
        <v>639.27873754152802</v>
      </c>
      <c r="M44" s="33">
        <f>'Intermediate SIG'!I43+'Intermediate SIG'!I44*SIG!$G44</f>
        <v>557.72646245969395</v>
      </c>
      <c r="N44" s="33">
        <f>'Intermediate SIG'!J43+'Intermediate SIG'!J44*SIG!$G44</f>
        <v>736.60957316137103</v>
      </c>
      <c r="O44" s="43"/>
      <c r="P44" s="33">
        <f>'Intermediate SIG'!L43+'Intermediate SIG'!L44*SIG!$G44</f>
        <v>550.86139410187695</v>
      </c>
      <c r="Q44" s="33">
        <f>'Intermediate SIG'!M43+'Intermediate SIG'!M44*SIG!$G44</f>
        <v>477.28024456864102</v>
      </c>
      <c r="R44" s="33">
        <f>'Intermediate SIG'!N43+'Intermediate SIG'!N44*SIG!$G44</f>
        <v>625.12515231673956</v>
      </c>
      <c r="V44" t="s">
        <v>57</v>
      </c>
    </row>
    <row r="45" spans="1:22" x14ac:dyDescent="0.3">
      <c r="A45" s="5" t="s">
        <v>20</v>
      </c>
      <c r="B45" s="6" t="s">
        <v>4</v>
      </c>
      <c r="C45" s="17" t="str">
        <f>'Intermediate SIG'!C45</f>
        <v>-7.96 (-11.18, -4.93)</v>
      </c>
      <c r="D45" s="49" t="str">
        <f>'Intermediate SIG'!G45</f>
        <v>-91.27 (-111.97, -75.40)</v>
      </c>
      <c r="E45" s="95" t="str">
        <f>'Intermediate SIG'!K45</f>
        <v>7.53 (-6.14, 32.46)</v>
      </c>
      <c r="F45" s="16"/>
      <c r="G45" s="40">
        <v>125</v>
      </c>
      <c r="H45" s="38">
        <f>'Intermediate SIG'!D45+'Intermediate SIG'!D46*SIG!$G45</f>
        <v>131.95180625002365</v>
      </c>
      <c r="I45" s="33">
        <f>'Intermediate SIG'!E45+'Intermediate SIG'!E46*SIG!$G45</f>
        <v>126.58248569296227</v>
      </c>
      <c r="J45" s="33">
        <f>'Intermediate SIG'!F45+'Intermediate SIG'!F46*SIG!$G45</f>
        <v>137.2016369978561</v>
      </c>
      <c r="K45" s="16"/>
      <c r="L45" s="33">
        <f>'Intermediate SIG'!H45+'Intermediate SIG'!H46*SIG!$G45</f>
        <v>127.85963855421674</v>
      </c>
      <c r="M45" s="33">
        <f>'Intermediate SIG'!I45+'Intermediate SIG'!I46*SIG!$G45</f>
        <v>94.954623044097247</v>
      </c>
      <c r="N45" s="33">
        <f>'Intermediate SIG'!J45+'Intermediate SIG'!J46*SIG!$G45</f>
        <v>158.15465860597462</v>
      </c>
      <c r="P45" s="33">
        <f>'Intermediate SIG'!L45+'Intermediate SIG'!L46*SIG!$G45</f>
        <v>153.47891891891928</v>
      </c>
      <c r="Q45" s="33">
        <f>'Intermediate SIG'!M45+'Intermediate SIG'!M46*SIG!$G45</f>
        <v>121.61309064609449</v>
      </c>
      <c r="R45" s="33">
        <f>'Intermediate SIG'!N45+'Intermediate SIG'!N46*SIG!$G45</f>
        <v>188.20241080038548</v>
      </c>
    </row>
    <row r="46" spans="1:22" x14ac:dyDescent="0.3">
      <c r="A46" s="5"/>
      <c r="B46" s="6" t="s">
        <v>5</v>
      </c>
      <c r="C46" s="17" t="str">
        <f>'Intermediate SIG'!C46</f>
        <v>1.12 (1.10, 1.14)</v>
      </c>
      <c r="D46" s="49" t="str">
        <f>'Intermediate SIG'!G46</f>
        <v>1.75 (1.66, 1.87)</v>
      </c>
      <c r="E46" s="95" t="str">
        <f>'Intermediate SIG'!K46</f>
        <v>1.17 (1.02, 1.25)</v>
      </c>
      <c r="F46" s="16"/>
      <c r="G46" s="40">
        <v>300</v>
      </c>
      <c r="H46" s="38">
        <f>'Intermediate SIG'!D45+'Intermediate SIG'!D46*SIG!$G46</f>
        <v>327.82898250101942</v>
      </c>
      <c r="I46" s="33">
        <f>'Intermediate SIG'!E45+'Intermediate SIG'!E46*SIG!$G46</f>
        <v>319.443961056577</v>
      </c>
      <c r="J46" s="33">
        <f>'Intermediate SIG'!F45+'Intermediate SIG'!F46*SIG!$G46</f>
        <v>336.18582907081259</v>
      </c>
      <c r="K46" s="16"/>
      <c r="L46" s="33">
        <f>'Intermediate SIG'!H45+'Intermediate SIG'!H46*SIG!$G46</f>
        <v>434.63674698795154</v>
      </c>
      <c r="M46" s="33">
        <f>'Intermediate SIG'!I45+'Intermediate SIG'!I46*SIG!$G46</f>
        <v>384.65056899004401</v>
      </c>
      <c r="N46" s="33">
        <f>'Intermediate SIG'!J45+'Intermediate SIG'!J46*SIG!$G46</f>
        <v>485.12834281650112</v>
      </c>
      <c r="P46" s="33">
        <f>'Intermediate SIG'!L45+'Intermediate SIG'!L46*SIG!$G46</f>
        <v>357.80324324324403</v>
      </c>
      <c r="Q46" s="33">
        <f>'Intermediate SIG'!M45+'Intermediate SIG'!M46*SIG!$G46</f>
        <v>300.47338476374119</v>
      </c>
      <c r="R46" s="33">
        <f>'Intermediate SIG'!N45+'Intermediate SIG'!N46*SIG!$G46</f>
        <v>406.23519768563096</v>
      </c>
    </row>
    <row r="47" spans="1:22" x14ac:dyDescent="0.3">
      <c r="A47" s="5" t="s">
        <v>22</v>
      </c>
      <c r="B47" s="6" t="s">
        <v>4</v>
      </c>
      <c r="C47" s="17" t="str">
        <f>'Intermediate SIG'!C47</f>
        <v>-0.05 (-0.08, -0.02)</v>
      </c>
      <c r="D47" s="49" t="str">
        <f>'Intermediate SIG'!G47</f>
        <v>-0.39 (-0.58, -0.15)</v>
      </c>
      <c r="E47" s="95" t="str">
        <f>'Intermediate SIG'!K47</f>
        <v>-0.03 (-0.15, 0.10)</v>
      </c>
      <c r="F47" s="16"/>
      <c r="G47" s="40">
        <v>0.4</v>
      </c>
      <c r="H47" s="57">
        <f>'Intermediate SIG'!D47+'Intermediate SIG'!D48*SIG!$G47</f>
        <v>0.35535531217588939</v>
      </c>
      <c r="I47" s="58">
        <f>'Intermediate SIG'!E47+'Intermediate SIG'!E48*SIG!$G47</f>
        <v>0.30883579502706404</v>
      </c>
      <c r="J47" s="58">
        <f>'Intermediate SIG'!F47+'Intermediate SIG'!F48*SIG!$G47</f>
        <v>0.40070995620654604</v>
      </c>
      <c r="K47" s="59"/>
      <c r="L47" s="58">
        <f>'Intermediate SIG'!H47+'Intermediate SIG'!H48*SIG!$G47</f>
        <v>0.32281818181818012</v>
      </c>
      <c r="M47" s="58">
        <f>'Intermediate SIG'!I47+'Intermediate SIG'!I48*SIG!$G47</f>
        <v>-2.2215384615385969E-2</v>
      </c>
      <c r="N47" s="58">
        <f>'Intermediate SIG'!J47+'Intermediate SIG'!J48*SIG!$G47</f>
        <v>0.68346153846153712</v>
      </c>
      <c r="O47" s="53"/>
      <c r="P47" s="58">
        <f>'Intermediate SIG'!L47+'Intermediate SIG'!L48*SIG!$G47</f>
        <v>0.36705882352941188</v>
      </c>
      <c r="Q47" s="58">
        <f>'Intermediate SIG'!M47+'Intermediate SIG'!M48*SIG!$G47</f>
        <v>0.16014285714285684</v>
      </c>
      <c r="R47" s="58">
        <f>'Intermediate SIG'!N47+'Intermediate SIG'!N48*SIG!$G47</f>
        <v>0.57399047619047594</v>
      </c>
      <c r="V47" t="s">
        <v>58</v>
      </c>
    </row>
    <row r="48" spans="1:22" x14ac:dyDescent="0.3">
      <c r="A48" s="5"/>
      <c r="B48" s="6" t="s">
        <v>5</v>
      </c>
      <c r="C48" s="17" t="str">
        <f>'Intermediate SIG'!C48</f>
        <v>1.01 (0.97, 1.06)</v>
      </c>
      <c r="D48" s="49" t="str">
        <f>'Intermediate SIG'!G48</f>
        <v>1.77 (1.38, 2.09)</v>
      </c>
      <c r="E48" s="95" t="str">
        <f>'Intermediate SIG'!K48</f>
        <v>0.99 (0.77, 1.19)</v>
      </c>
      <c r="F48" s="16"/>
      <c r="G48" s="40">
        <v>0.85</v>
      </c>
      <c r="H48" s="57">
        <f>'Intermediate SIG'!D47+'Intermediate SIG'!D48*SIG!$G48</f>
        <v>0.8108385796576334</v>
      </c>
      <c r="I48" s="58">
        <f>'Intermediate SIG'!E47+'Intermediate SIG'!E48*SIG!$G48</f>
        <v>0.74342181310510858</v>
      </c>
      <c r="J48" s="58">
        <f>'Intermediate SIG'!F47+'Intermediate SIG'!F48*SIG!$G48</f>
        <v>0.87726728117295893</v>
      </c>
      <c r="K48" s="59"/>
      <c r="L48" s="58">
        <f>'Intermediate SIG'!H47+'Intermediate SIG'!H48*SIG!$G48</f>
        <v>1.1205454545454514</v>
      </c>
      <c r="M48" s="58">
        <f>'Intermediate SIG'!I47+'Intermediate SIG'!I48*SIG!$G48</f>
        <v>0.60086153846153501</v>
      </c>
      <c r="N48" s="58">
        <f>'Intermediate SIG'!J47+'Intermediate SIG'!J48*SIG!$G48</f>
        <v>1.6249999999999976</v>
      </c>
      <c r="O48" s="53"/>
      <c r="P48" s="58">
        <f>'Intermediate SIG'!L47+'Intermediate SIG'!L48*SIG!$G48</f>
        <v>0.81176470588235305</v>
      </c>
      <c r="Q48" s="58">
        <f>'Intermediate SIG'!M47+'Intermediate SIG'!M48*SIG!$G48</f>
        <v>0.50728571428571423</v>
      </c>
      <c r="R48" s="58">
        <f>'Intermediate SIG'!N47+'Intermediate SIG'!N48*SIG!$G48</f>
        <v>1.1097047619047613</v>
      </c>
    </row>
    <row r="49" spans="1:19" x14ac:dyDescent="0.3">
      <c r="A49" s="5" t="s">
        <v>21</v>
      </c>
      <c r="B49" s="6" t="s">
        <v>4</v>
      </c>
      <c r="C49" s="17" t="str">
        <f>'Intermediate SIG'!C49</f>
        <v>-0.06 (-0.07, -0.04)</v>
      </c>
      <c r="D49" s="49" t="str">
        <f>'Intermediate SIG'!G49</f>
        <v>-0.33 (-0.52, -0.14)</v>
      </c>
      <c r="E49" s="95" t="str">
        <f>'Intermediate SIG'!K49</f>
        <v>0.06 (-0.06, 0.16)</v>
      </c>
      <c r="F49" s="16"/>
      <c r="G49" s="58">
        <v>0.4</v>
      </c>
      <c r="H49" s="57">
        <f>'Intermediate SIG'!D49+'Intermediate SIG'!D50*SIG!$G49</f>
        <v>0.35951250499044668</v>
      </c>
      <c r="I49" s="58">
        <f>'Intermediate SIG'!E49+'Intermediate SIG'!E50*SIG!$G49</f>
        <v>0.3365721871032491</v>
      </c>
      <c r="J49" s="58">
        <f>'Intermediate SIG'!F49+'Intermediate SIG'!F50*SIG!$G49</f>
        <v>0.3830383907750175</v>
      </c>
      <c r="K49" s="59"/>
      <c r="L49" s="58">
        <f>'Intermediate SIG'!H49+'Intermediate SIG'!H50*SIG!$G49</f>
        <v>0.34907317073170807</v>
      </c>
      <c r="M49" s="58">
        <f>'Intermediate SIG'!I49+'Intermediate SIG'!I50*SIG!$G49</f>
        <v>4.3999999999998929E-2</v>
      </c>
      <c r="N49" s="58">
        <f>'Intermediate SIG'!J49+'Intermediate SIG'!J50*SIG!$G49</f>
        <v>0.66160000000000108</v>
      </c>
      <c r="O49" s="53"/>
      <c r="P49" s="58">
        <f>'Intermediate SIG'!L49+'Intermediate SIG'!L50*SIG!$G49</f>
        <v>0.47863043478260936</v>
      </c>
      <c r="Q49" s="58">
        <f>'Intermediate SIG'!M49+'Intermediate SIG'!M50*SIG!$G49</f>
        <v>0.29899999999999727</v>
      </c>
      <c r="R49" s="58">
        <f>'Intermediate SIG'!N49+'Intermediate SIG'!N50*SIG!$G49</f>
        <v>0.65659999999999996</v>
      </c>
    </row>
    <row r="50" spans="1:19" ht="15" thickBot="1" x14ac:dyDescent="0.35">
      <c r="A50" s="9"/>
      <c r="B50" s="10" t="s">
        <v>5</v>
      </c>
      <c r="C50" s="18" t="str">
        <f>'Intermediate SIG'!C50</f>
        <v>1.04 (1.01, 1.06)</v>
      </c>
      <c r="D50" s="50" t="str">
        <f>'Intermediate SIG'!G50</f>
        <v>1.71 (1.40, 2.00)</v>
      </c>
      <c r="E50" s="96" t="str">
        <f>'Intermediate SIG'!K50</f>
        <v>1.05 (0.90, 1.25)</v>
      </c>
      <c r="F50" s="16"/>
      <c r="G50" s="40">
        <v>0.9</v>
      </c>
      <c r="H50" s="57">
        <f>'Intermediate SIG'!D49+'Intermediate SIG'!D50*SIG!$G50</f>
        <v>0.87956710417355666</v>
      </c>
      <c r="I50" s="58">
        <f>'Intermediate SIG'!E49+'Intermediate SIG'!E50*SIG!$G50</f>
        <v>0.84386449537133923</v>
      </c>
      <c r="J50" s="58">
        <f>'Intermediate SIG'!F49+'Intermediate SIG'!F50*SIG!$G50</f>
        <v>0.91316457631507753</v>
      </c>
      <c r="K50" s="59"/>
      <c r="L50" s="58">
        <f>'Intermediate SIG'!H49+'Intermediate SIG'!H50*SIG!$G50</f>
        <v>1.2027317073170782</v>
      </c>
      <c r="M50" s="58">
        <f>'Intermediate SIG'!I49+'Intermediate SIG'!I50*SIG!$G50</f>
        <v>0.743999999999999</v>
      </c>
      <c r="N50" s="58">
        <f>'Intermediate SIG'!J49+'Intermediate SIG'!J50*SIG!$G50</f>
        <v>1.6616000000000011</v>
      </c>
      <c r="O50" s="53"/>
      <c r="P50" s="58">
        <f>'Intermediate SIG'!L49+'Intermediate SIG'!L50*SIG!$G50</f>
        <v>1.0058043478260894</v>
      </c>
      <c r="Q50" s="58">
        <f>'Intermediate SIG'!M49+'Intermediate SIG'!M50*SIG!$G50</f>
        <v>0.74899999999999722</v>
      </c>
      <c r="R50" s="58">
        <f>'Intermediate SIG'!N49+'Intermediate SIG'!N50*SIG!$G50</f>
        <v>1.2816000000000001</v>
      </c>
    </row>
    <row r="51" spans="1:19" ht="47.4" customHeight="1" thickBot="1" x14ac:dyDescent="0.35">
      <c r="A51" t="s">
        <v>1</v>
      </c>
      <c r="B51" s="1" t="s">
        <v>24</v>
      </c>
      <c r="C51" s="1" t="s">
        <v>39</v>
      </c>
      <c r="D51" s="1" t="s">
        <v>34</v>
      </c>
      <c r="E51" s="1" t="s">
        <v>35</v>
      </c>
      <c r="F51" s="1" t="s">
        <v>27</v>
      </c>
      <c r="G51" s="1" t="s">
        <v>69</v>
      </c>
      <c r="H51" s="20" t="s">
        <v>70</v>
      </c>
      <c r="I51" s="20" t="s">
        <v>71</v>
      </c>
      <c r="J51" s="20" t="s">
        <v>72</v>
      </c>
      <c r="K51" s="1" t="s">
        <v>34</v>
      </c>
      <c r="L51" s="1"/>
      <c r="M51" s="1"/>
      <c r="N51" s="1"/>
      <c r="O51" s="1" t="s">
        <v>35</v>
      </c>
    </row>
    <row r="52" spans="1:19" x14ac:dyDescent="0.3">
      <c r="A52" s="4" t="s">
        <v>105</v>
      </c>
      <c r="B52" s="159" t="s">
        <v>4</v>
      </c>
      <c r="C52" s="147" t="str">
        <f>'Intermediate SIG'!C52</f>
        <v>-290.75 (-484.38, -27.10)</v>
      </c>
      <c r="D52" s="147" t="str">
        <f>'Intermediate SIG'!G52</f>
        <v>-69.26 (-137.61, 26.73)</v>
      </c>
      <c r="E52" s="148" t="str">
        <f>'Intermediate SIG'!K52</f>
        <v>-263.22 (-449.93, -16.32)</v>
      </c>
      <c r="F52" s="1"/>
      <c r="G52" s="1">
        <v>1900</v>
      </c>
      <c r="H52" s="174">
        <f>'Intermediate SIG'!D52+'Intermediate SIG'!D53*SIG!$G52</f>
        <v>2017.667110369895</v>
      </c>
      <c r="I52" s="175">
        <f>'Intermediate SIG'!E52+'Intermediate SIG'!E53*SIG!$G52</f>
        <v>1692.4582008055627</v>
      </c>
      <c r="J52" s="175">
        <f>'Intermediate SIG'!F52+'Intermediate SIG'!F53*SIG!$G52</f>
        <v>2386.1805899377332</v>
      </c>
      <c r="K52" s="1"/>
      <c r="L52" s="175">
        <f>'Intermediate SIG'!H52+'Intermediate SIG'!H53*SIG!$G52</f>
        <v>1999.3685171658203</v>
      </c>
      <c r="M52" s="175">
        <f>'Intermediate SIG'!I52+'Intermediate SIG'!I53*SIG!$G52</f>
        <v>1892.5707123218069</v>
      </c>
      <c r="N52" s="175">
        <f>'Intermediate SIG'!J52+'Intermediate SIG'!J53*SIG!$G52</f>
        <v>2137.7127469328416</v>
      </c>
      <c r="O52" s="176"/>
      <c r="P52" s="175">
        <f>'Intermediate SIG'!L52+'Intermediate SIG'!L53*SIG!$G52</f>
        <v>2013.1981132075471</v>
      </c>
      <c r="Q52" s="175">
        <f>'Intermediate SIG'!M52+'Intermediate SIG'!M53*SIG!$G52</f>
        <v>1703.2644112250598</v>
      </c>
      <c r="R52" s="175">
        <f>'Intermediate SIG'!N52+'Intermediate SIG'!N53*SIG!$G52</f>
        <v>2358.9781628214473</v>
      </c>
    </row>
    <row r="53" spans="1:19" x14ac:dyDescent="0.3">
      <c r="A53" s="6"/>
      <c r="B53" s="160" t="s">
        <v>5</v>
      </c>
      <c r="C53" s="149" t="str">
        <f>'Intermediate SIG'!C53</f>
        <v>1.21 (1.15, 1.27)</v>
      </c>
      <c r="D53" s="149" t="str">
        <f>'Intermediate SIG'!G53</f>
        <v>1.09 (1.07, 1.11)</v>
      </c>
      <c r="E53" s="150" t="str">
        <f>'Intermediate SIG'!K53</f>
        <v>1.20 (1.13, 1.25)</v>
      </c>
      <c r="F53" s="1"/>
      <c r="G53" s="1">
        <v>6500</v>
      </c>
      <c r="H53" s="174">
        <f>'Intermediate SIG'!D52+'Intermediate SIG'!D53*SIG!$G53</f>
        <v>7606.4620132694672</v>
      </c>
      <c r="I53" s="175">
        <f>'Intermediate SIG'!E52+'Intermediate SIG'!E53*SIG!$G53</f>
        <v>6962.6880369097089</v>
      </c>
      <c r="J53" s="175">
        <f>'Intermediate SIG'!F52+'Intermediate SIG'!F53*SIG!$G53</f>
        <v>8228.8622279540959</v>
      </c>
      <c r="K53" s="1"/>
      <c r="L53" s="175">
        <f>'Intermediate SIG'!H52+'Intermediate SIG'!H53*SIG!$G53</f>
        <v>7007.6227173119241</v>
      </c>
      <c r="M53" s="175">
        <f>'Intermediate SIG'!I52+'Intermediate SIG'!I53*SIG!$G53</f>
        <v>6807.7558975069987</v>
      </c>
      <c r="N53" s="175">
        <f>'Intermediate SIG'!J52+'Intermediate SIG'!J53*SIG!$G53</f>
        <v>7248.5050114369133</v>
      </c>
      <c r="O53" s="176"/>
      <c r="P53" s="175">
        <f>'Intermediate SIG'!L52+'Intermediate SIG'!L53*SIG!$G53</f>
        <v>7524.5188679245293</v>
      </c>
      <c r="Q53" s="175">
        <f>'Intermediate SIG'!M52+'Intermediate SIG'!M53*SIG!$G53</f>
        <v>6916.2571930129416</v>
      </c>
      <c r="R53" s="175">
        <f>'Intermediate SIG'!N52+'Intermediate SIG'!N53*SIG!$G53</f>
        <v>8109.6955676873313</v>
      </c>
    </row>
    <row r="54" spans="1:19" x14ac:dyDescent="0.3">
      <c r="A54" s="5" t="s">
        <v>104</v>
      </c>
      <c r="B54" s="6" t="s">
        <v>4</v>
      </c>
      <c r="C54" s="40" t="str">
        <f>'Intermediate SIG'!C54</f>
        <v>-140.26 (-147.49, -133.97)</v>
      </c>
      <c r="D54" s="49" t="str">
        <f>'Intermediate SIG'!G54</f>
        <v>-136.79 (-159.48, -112.35)</v>
      </c>
      <c r="E54" s="95" t="str">
        <f>'Intermediate SIG'!K54</f>
        <v>-124.95 (-132.31, -116.13)</v>
      </c>
      <c r="G54" s="19">
        <v>375</v>
      </c>
      <c r="H54" s="54">
        <f>'Intermediate SIG'!D54+'Intermediate SIG'!D55*SIG!$G54</f>
        <v>220.9560447750886</v>
      </c>
      <c r="I54" s="34">
        <f>'Intermediate SIG'!E54+'Intermediate SIG'!E55*SIG!$G54</f>
        <v>210.71280148758163</v>
      </c>
      <c r="J54" s="34">
        <f>'Intermediate SIG'!F54+'Intermediate SIG'!F55*SIG!$G54</f>
        <v>230.95545082235626</v>
      </c>
      <c r="L54" s="34">
        <f>'Intermediate SIG'!H54+'Intermediate SIG'!H55*SIG!$G54</f>
        <v>272.98496240601276</v>
      </c>
      <c r="M54" s="34">
        <f>'Intermediate SIG'!I54+'Intermediate SIG'!I55*SIG!$G54</f>
        <v>238.36034798534999</v>
      </c>
      <c r="N54" s="34">
        <f>'Intermediate SIG'!J54+'Intermediate SIG'!J55*SIG!$G54</f>
        <v>307.2934981684985</v>
      </c>
      <c r="P54" s="34">
        <f>'Intermediate SIG'!L54+'Intermediate SIG'!L55*SIG!$G54</f>
        <v>232.19047619047598</v>
      </c>
      <c r="Q54" s="34">
        <f>'Intermediate SIG'!M54+'Intermediate SIG'!M55*SIG!$G54</f>
        <v>220.41359353326686</v>
      </c>
      <c r="R54" s="34">
        <f>'Intermediate SIG'!N54+'Intermediate SIG'!N55*SIG!$G54</f>
        <v>244.37853350552462</v>
      </c>
    </row>
    <row r="55" spans="1:19" x14ac:dyDescent="0.3">
      <c r="A55" s="5"/>
      <c r="B55" s="6" t="s">
        <v>5</v>
      </c>
      <c r="C55" s="40" t="str">
        <f>'Intermediate SIG'!C55</f>
        <v>0.96 (0.96, 0.97)</v>
      </c>
      <c r="D55" s="49" t="str">
        <f>'Intermediate SIG'!G55</f>
        <v>1.09 (1.06, 1.12)</v>
      </c>
      <c r="E55" s="95" t="str">
        <f>'Intermediate SIG'!K55</f>
        <v>0.95 (0.94, 0.96)</v>
      </c>
      <c r="G55" s="19">
        <v>1200</v>
      </c>
      <c r="H55" s="54">
        <f>'Intermediate SIG'!D54+'Intermediate SIG'!D55*SIG!$G55</f>
        <v>1015.6294732521765</v>
      </c>
      <c r="I55" s="34">
        <f>'Intermediate SIG'!E54+'Intermediate SIG'!E55*SIG!$G55</f>
        <v>998.74873387285174</v>
      </c>
      <c r="J55" s="34">
        <f>'Intermediate SIG'!F54+'Intermediate SIG'!F55*SIG!$G55</f>
        <v>1033.7953292672819</v>
      </c>
      <c r="L55" s="34">
        <f>'Intermediate SIG'!H54+'Intermediate SIG'!H55*SIG!$G55</f>
        <v>1174.4887218045048</v>
      </c>
      <c r="M55" s="34">
        <f>'Intermediate SIG'!I54+'Intermediate SIG'!I55*SIG!$G55</f>
        <v>1113.600732600738</v>
      </c>
      <c r="N55" s="34">
        <f>'Intermediate SIG'!J54+'Intermediate SIG'!J55*SIG!$G55</f>
        <v>1230.5077838827851</v>
      </c>
      <c r="P55" s="34">
        <f>'Intermediate SIG'!L54+'Intermediate SIG'!L55*SIG!$G55</f>
        <v>1017.9047619047615</v>
      </c>
      <c r="Q55" s="34">
        <f>'Intermediate SIG'!M54+'Intermediate SIG'!M55*SIG!$G55</f>
        <v>996.40369254316829</v>
      </c>
      <c r="R55" s="34">
        <f>'Intermediate SIG'!N54+'Intermediate SIG'!N55*SIG!$G55</f>
        <v>1037.4944755345102</v>
      </c>
    </row>
    <row r="56" spans="1:19" x14ac:dyDescent="0.3">
      <c r="A56" s="5" t="s">
        <v>11</v>
      </c>
      <c r="B56" s="6" t="s">
        <v>4</v>
      </c>
      <c r="C56" s="40" t="str">
        <f>'Intermediate SIG'!C56</f>
        <v>70.16 (-15.70, 126.33)</v>
      </c>
      <c r="D56" s="49" t="str">
        <f>'Intermediate SIG'!G56</f>
        <v>-321.53 (-737.77, -89.78)</v>
      </c>
      <c r="E56" s="95" t="str">
        <f>'Intermediate SIG'!K56</f>
        <v>-8.69 (-105.14, 37.67)</v>
      </c>
      <c r="G56" s="19">
        <v>560</v>
      </c>
      <c r="H56" s="54">
        <f>'Intermediate SIG'!D56+'Intermediate SIG'!D57*SIG!$G56</f>
        <v>343.80441537465384</v>
      </c>
      <c r="I56" s="34">
        <f>'Intermediate SIG'!E56+'Intermediate SIG'!E57*SIG!$G56</f>
        <v>235.63997418812863</v>
      </c>
      <c r="J56" s="34">
        <f>'Intermediate SIG'!F56+'Intermediate SIG'!F57*SIG!$G56</f>
        <v>434.02117103604377</v>
      </c>
      <c r="L56" s="34">
        <f>'Intermediate SIG'!H56+'Intermediate SIG'!H57*SIG!$G56</f>
        <v>205.84466019417505</v>
      </c>
      <c r="M56" s="34">
        <f>'Intermediate SIG'!I56+'Intermediate SIG'!I57*SIG!$G56</f>
        <v>-299.50836120401351</v>
      </c>
      <c r="N56" s="34">
        <f>'Intermediate SIG'!J56+'Intermediate SIG'!J57*SIG!$G56</f>
        <v>599.44816053511681</v>
      </c>
      <c r="P56" s="34">
        <f>'Intermediate SIG'!L56+'Intermediate SIG'!L57*SIG!$G56</f>
        <v>310.45161290322596</v>
      </c>
      <c r="Q56" s="34">
        <f>'Intermediate SIG'!M56+'Intermediate SIG'!M57*SIG!$G56</f>
        <v>195.15275829826976</v>
      </c>
      <c r="R56" s="34">
        <f>'Intermediate SIG'!N56+'Intermediate SIG'!N57*SIG!$G56</f>
        <v>394.44086021505348</v>
      </c>
    </row>
    <row r="57" spans="1:19" x14ac:dyDescent="0.3">
      <c r="A57" s="5"/>
      <c r="B57" s="6" t="s">
        <v>5</v>
      </c>
      <c r="C57" s="40" t="str">
        <f>'Intermediate SIG'!C57</f>
        <v>0.49 (0.45, 0.55)</v>
      </c>
      <c r="D57" s="49" t="str">
        <f>'Intermediate SIG'!G57</f>
        <v>0.94 (0.78, 1.23)</v>
      </c>
      <c r="E57" s="95" t="str">
        <f>'Intermediate SIG'!K57</f>
        <v>0.57 (0.54, 0.64)</v>
      </c>
      <c r="G57" s="40">
        <v>1800</v>
      </c>
      <c r="H57" s="54">
        <f>'Intermediate SIG'!D56+'Intermediate SIG'!D57*SIG!$G57</f>
        <v>949.7243514445646</v>
      </c>
      <c r="I57" s="34">
        <f>'Intermediate SIG'!E56+'Intermediate SIG'!E57*SIG!$G57</f>
        <v>792.18459990800818</v>
      </c>
      <c r="J57" s="34">
        <f>'Intermediate SIG'!F56+'Intermediate SIG'!F57*SIG!$G57</f>
        <v>1115.3474337881598</v>
      </c>
      <c r="L57" s="34">
        <f>'Intermediate SIG'!H56+'Intermediate SIG'!H57*SIG!$G57</f>
        <v>1373.6116504854372</v>
      </c>
      <c r="M57" s="34">
        <f>'Intermediate SIG'!I56+'Intermediate SIG'!I57*SIG!$G57</f>
        <v>670.92642140468206</v>
      </c>
      <c r="N57" s="34">
        <f>'Intermediate SIG'!J56+'Intermediate SIG'!J57*SIG!$G57</f>
        <v>2125.6020066889619</v>
      </c>
      <c r="P57" s="34">
        <f>'Intermediate SIG'!L56+'Intermediate SIG'!L57*SIG!$G57</f>
        <v>1017.118279569893</v>
      </c>
      <c r="Q57" s="34">
        <f>'Intermediate SIG'!M56+'Intermediate SIG'!M57*SIG!$G57</f>
        <v>860.08029453015376</v>
      </c>
      <c r="R57" s="34">
        <f>'Intermediate SIG'!N56+'Intermediate SIG'!N57*SIG!$G57</f>
        <v>1184.4408602150529</v>
      </c>
    </row>
    <row r="58" spans="1:19" x14ac:dyDescent="0.3">
      <c r="A58" s="5" t="s">
        <v>13</v>
      </c>
      <c r="B58" s="6" t="s">
        <v>4</v>
      </c>
      <c r="C58" s="17" t="str">
        <f>'Intermediate SIG'!C58</f>
        <v>11.40 (8.36, 13.72)</v>
      </c>
      <c r="D58" s="49" t="str">
        <f>'Intermediate SIG'!G58</f>
        <v>*-8.99 (0.00, 0.00)</v>
      </c>
      <c r="E58" s="95" t="str">
        <f>'Intermediate SIG'!K58</f>
        <v>*9.58 (0.00, 0.00)</v>
      </c>
      <c r="G58" s="40"/>
      <c r="H58" s="13"/>
    </row>
    <row r="59" spans="1:19" x14ac:dyDescent="0.3">
      <c r="A59" s="5"/>
      <c r="B59" s="6" t="s">
        <v>5</v>
      </c>
      <c r="C59" s="17" t="str">
        <f>'Intermediate SIG'!C59</f>
        <v>1.04 (0.88, 1.23)</v>
      </c>
      <c r="D59" s="49" t="str">
        <f>'Intermediate SIG'!G59</f>
        <v>*1.52 (1.32, 1.74)</v>
      </c>
      <c r="E59" s="95" t="str">
        <f>'Intermediate SIG'!K59</f>
        <v>*1.11 (0.96, 1.28)</v>
      </c>
      <c r="G59" s="40"/>
      <c r="H59" s="13"/>
    </row>
    <row r="60" spans="1:19" x14ac:dyDescent="0.3">
      <c r="A60" s="5" t="s">
        <v>14</v>
      </c>
      <c r="B60" s="6" t="s">
        <v>4</v>
      </c>
      <c r="C60" s="40" t="str">
        <f>'Intermediate SIG'!C60</f>
        <v>-206.78 (-335.70, -71.68)</v>
      </c>
      <c r="D60" s="49" t="str">
        <f>'Intermediate SIG'!G60</f>
        <v>-517.90 (-849.17, -225.17)</v>
      </c>
      <c r="E60" s="95" t="str">
        <f>'Intermediate SIG'!K60</f>
        <v>-235.76 (-365.83, -124.47)</v>
      </c>
      <c r="G60" s="40">
        <v>850</v>
      </c>
      <c r="H60" s="54">
        <f>'Intermediate SIG'!D60+'Intermediate SIG'!D61*SIG!$G60</f>
        <v>415.46739336155514</v>
      </c>
      <c r="I60" s="34">
        <f>'Intermediate SIG'!E60+'Intermediate SIG'!E61*SIG!$G60</f>
        <v>235.58988108229232</v>
      </c>
      <c r="J60" s="34">
        <f>'Intermediate SIG'!F60+'Intermediate SIG'!F61*SIG!$G60</f>
        <v>596.89419278011144</v>
      </c>
      <c r="L60" s="34">
        <f>'Intermediate SIG'!H60+'Intermediate SIG'!H61*SIG!$G60</f>
        <v>351.01589825119504</v>
      </c>
      <c r="M60" s="34">
        <f>'Intermediate SIG'!I60+'Intermediate SIG'!I61*SIG!$G60</f>
        <v>-89.045820745216588</v>
      </c>
      <c r="N60" s="34">
        <f>'Intermediate SIG'!J60+'Intermediate SIG'!J61*SIG!$G60</f>
        <v>766.49446122860354</v>
      </c>
      <c r="P60" s="34">
        <f>'Intermediate SIG'!L60+'Intermediate SIG'!L61*SIG!$G60</f>
        <v>412.16357688113408</v>
      </c>
      <c r="Q60" s="34">
        <f>'Intermediate SIG'!M60+'Intermediate SIG'!M61*SIG!$G60</f>
        <v>240.60243765718286</v>
      </c>
      <c r="R60" s="34">
        <f>'Intermediate SIG'!N60+'Intermediate SIG'!N61*SIG!$G60</f>
        <v>570.28020179983673</v>
      </c>
    </row>
    <row r="61" spans="1:19" x14ac:dyDescent="0.3">
      <c r="A61" s="5"/>
      <c r="B61" s="6" t="s">
        <v>5</v>
      </c>
      <c r="C61" s="21" t="str">
        <f>'Intermediate SIG'!C61</f>
        <v>0.73 (0.67, 0.79)</v>
      </c>
      <c r="D61" s="49" t="str">
        <f>'Intermediate SIG'!G61</f>
        <v>1.02 (0.89, 1.17)</v>
      </c>
      <c r="E61" s="95" t="str">
        <f>'Intermediate SIG'!K61</f>
        <v>0.76 (0.71, 0.82)</v>
      </c>
      <c r="G61" s="40">
        <v>3000</v>
      </c>
      <c r="H61" s="54">
        <f>'Intermediate SIG'!D60+'Intermediate SIG'!D61*SIG!$G61</f>
        <v>1989.37924735449</v>
      </c>
      <c r="I61" s="34">
        <f>'Intermediate SIG'!E60+'Intermediate SIG'!E61*SIG!$G61</f>
        <v>1680.6052565580301</v>
      </c>
      <c r="J61" s="34">
        <f>'Intermediate SIG'!F60+'Intermediate SIG'!F61*SIG!$G61</f>
        <v>2288.004628024969</v>
      </c>
      <c r="L61" s="34">
        <f>'Intermediate SIG'!H60+'Intermediate SIG'!H61*SIG!$G61</f>
        <v>2548.869634340233</v>
      </c>
      <c r="M61" s="34">
        <f>'Intermediate SIG'!I60+'Intermediate SIG'!I61*SIG!$G61</f>
        <v>1833.6127895266873</v>
      </c>
      <c r="N61" s="34">
        <f>'Intermediate SIG'!J60+'Intermediate SIG'!J61*SIG!$G61</f>
        <v>3274.8277945619438</v>
      </c>
      <c r="P61" s="34">
        <f>'Intermediate SIG'!L60+'Intermediate SIG'!L61*SIG!$G61</f>
        <v>2051.040348964013</v>
      </c>
      <c r="Q61" s="34">
        <f>'Intermediate SIG'!M60+'Intermediate SIG'!M61*SIG!$G61</f>
        <v>1774.5205663121537</v>
      </c>
      <c r="R61" s="34">
        <f>'Intermediate SIG'!N60+'Intermediate SIG'!N61*SIG!$G61</f>
        <v>2327.5988546495782</v>
      </c>
    </row>
    <row r="62" spans="1:19" x14ac:dyDescent="0.3">
      <c r="A62" s="5" t="s">
        <v>15</v>
      </c>
      <c r="B62" s="6" t="s">
        <v>4</v>
      </c>
      <c r="C62" s="40" t="str">
        <f>'Intermediate SIG'!C62</f>
        <v>-3.42 (-8.54, -1.04)</v>
      </c>
      <c r="D62" s="49" t="str">
        <f>'Intermediate SIG'!G62</f>
        <v>*-7.65 (0.00, 0.00)</v>
      </c>
      <c r="E62" s="97" t="str">
        <f>'Intermediate SIG'!K62</f>
        <v>*-4.61 (0.00, 0.00)</v>
      </c>
      <c r="G62" s="40"/>
      <c r="H62" s="13"/>
    </row>
    <row r="63" spans="1:19" x14ac:dyDescent="0.3">
      <c r="A63" s="5"/>
      <c r="B63" s="6" t="s">
        <v>5</v>
      </c>
      <c r="C63" s="40" t="str">
        <f>'Intermediate SIG'!C63</f>
        <v>0.95 (0.77, 1.38)</v>
      </c>
      <c r="D63" s="49" t="str">
        <f>'Intermediate SIG'!G63</f>
        <v>*1.47 (1.07, 2.02)</v>
      </c>
      <c r="E63" s="97" t="str">
        <f>'Intermediate SIG'!K63</f>
        <v>*1.11 (0.81, 1.51)</v>
      </c>
      <c r="G63" s="40"/>
      <c r="H63" s="13"/>
      <c r="S63" s="14"/>
    </row>
    <row r="64" spans="1:19" x14ac:dyDescent="0.3">
      <c r="A64" s="5" t="s">
        <v>16</v>
      </c>
      <c r="B64" s="6" t="s">
        <v>4</v>
      </c>
      <c r="C64" s="40" t="str">
        <f>'Intermediate SIG'!C64</f>
        <v>-1.32 (-6.50, 4.07)</v>
      </c>
      <c r="D64" s="49" t="str">
        <f>'Intermediate SIG'!G64</f>
        <v>-32.23 (-37.07, -26.17)</v>
      </c>
      <c r="E64" s="95" t="str">
        <f>'Intermediate SIG'!K64</f>
        <v>-2.88 (-11.84, 2.47)</v>
      </c>
      <c r="G64" s="40">
        <v>15</v>
      </c>
      <c r="H64" s="54">
        <f>'Intermediate SIG'!D64+'Intermediate SIG'!D65*SIG!$G64</f>
        <v>15.648628528795442</v>
      </c>
      <c r="I64" s="34">
        <f>'Intermediate SIG'!E64+'Intermediate SIG'!E65*SIG!$G64</f>
        <v>7.6873172525140445</v>
      </c>
      <c r="J64" s="34">
        <f>'Intermediate SIG'!F64+'Intermediate SIG'!F65*SIG!$G64</f>
        <v>23.5878539741724</v>
      </c>
      <c r="L64" s="34">
        <f>'Intermediate SIG'!H64+'Intermediate SIG'!H65*SIG!$G64</f>
        <v>-4.051515151515197</v>
      </c>
      <c r="M64" s="34">
        <f>'Intermediate SIG'!I64+'Intermediate SIG'!I65*SIG!$G64</f>
        <v>-11.779285714285649</v>
      </c>
      <c r="N64" s="34">
        <f>'Intermediate SIG'!J64+'Intermediate SIG'!J65*SIG!$G64</f>
        <v>4.5757142857142981</v>
      </c>
      <c r="P64" s="34">
        <f>'Intermediate SIG'!L64+'Intermediate SIG'!L65*SIG!$G64</f>
        <v>13.481818181818159</v>
      </c>
      <c r="Q64" s="34">
        <f>'Intermediate SIG'!M64+'Intermediate SIG'!M65*SIG!$G64</f>
        <v>1.7493055555556136</v>
      </c>
      <c r="R64" s="34">
        <f>'Intermediate SIG'!N64+'Intermediate SIG'!N65*SIG!$G64</f>
        <v>23.305208333333329</v>
      </c>
    </row>
    <row r="65" spans="1:18" x14ac:dyDescent="0.3">
      <c r="A65" s="5"/>
      <c r="B65" s="6" t="s">
        <v>5</v>
      </c>
      <c r="C65" s="40" t="str">
        <f>'Intermediate SIG'!C65</f>
        <v>1.13 (0.95, 1.30)</v>
      </c>
      <c r="D65" s="49" t="str">
        <f>'Intermediate SIG'!G65</f>
        <v>1.88 (1.69, 2.05)</v>
      </c>
      <c r="E65" s="95" t="str">
        <f>'Intermediate SIG'!K65</f>
        <v>1.09 (0.91, 1.39)</v>
      </c>
      <c r="G65" s="40">
        <v>45</v>
      </c>
      <c r="H65" s="54">
        <f>'Intermediate SIG'!D64+'Intermediate SIG'!D65*SIG!$G65</f>
        <v>49.586578487757237</v>
      </c>
      <c r="I65" s="34">
        <f>'Intermediate SIG'!E64+'Intermediate SIG'!E65*SIG!$G65</f>
        <v>36.059799243207898</v>
      </c>
      <c r="J65" s="34">
        <f>'Intermediate SIG'!F64+'Intermediate SIG'!F65*SIG!$G65</f>
        <v>62.620172232587706</v>
      </c>
      <c r="L65" s="34">
        <f>'Intermediate SIG'!H64+'Intermediate SIG'!H65*SIG!$G65</f>
        <v>52.312121212121205</v>
      </c>
      <c r="M65" s="34">
        <f>'Intermediate SIG'!I64+'Intermediate SIG'!I65*SIG!$G65</f>
        <v>38.792142857143048</v>
      </c>
      <c r="N65" s="34">
        <f>'Intermediate SIG'!J64+'Intermediate SIG'!J65*SIG!$G65</f>
        <v>66.075714285714284</v>
      </c>
      <c r="P65" s="34">
        <f>'Intermediate SIG'!L64+'Intermediate SIG'!L65*SIG!$G65</f>
        <v>46.209090909090861</v>
      </c>
      <c r="Q65" s="34">
        <f>'Intermediate SIG'!M64+'Intermediate SIG'!M65*SIG!$G65</f>
        <v>28.936805555555644</v>
      </c>
      <c r="R65" s="34">
        <f>'Intermediate SIG'!N64+'Intermediate SIG'!N65*SIG!$G65</f>
        <v>64.971875000000026</v>
      </c>
    </row>
    <row r="66" spans="1:18" x14ac:dyDescent="0.3">
      <c r="A66" s="5" t="s">
        <v>18</v>
      </c>
      <c r="B66" s="6" t="s">
        <v>4</v>
      </c>
      <c r="C66" s="40" t="str">
        <f>'Intermediate SIG'!C66</f>
        <v>4.10 (2.55, 5.61)</v>
      </c>
      <c r="D66" s="49" t="str">
        <f>'Intermediate SIG'!G66</f>
        <v>-4.30 (-5.67, -3.57)</v>
      </c>
      <c r="E66" s="95" t="str">
        <f>'Intermediate SIG'!K66</f>
        <v>3.08 (1.77, 4.20)</v>
      </c>
      <c r="G66" s="40">
        <v>4</v>
      </c>
      <c r="H66" s="54">
        <f>'Intermediate SIG'!D66+'Intermediate SIG'!D67*SIG!$G66</f>
        <v>8.5390592709912401</v>
      </c>
      <c r="I66" s="34">
        <f>'Intermediate SIG'!E66+'Intermediate SIG'!E67*SIG!$G66</f>
        <v>6.2983390629604399</v>
      </c>
      <c r="J66" s="34">
        <f>'Intermediate SIG'!F66+'Intermediate SIG'!F67*SIG!$G66</f>
        <v>10.8920651727587</v>
      </c>
      <c r="L66" s="34">
        <f>'Intermediate SIG'!H66+'Intermediate SIG'!H67*SIG!$G66</f>
        <v>1.7000000000000002</v>
      </c>
      <c r="M66" s="34">
        <f>'Intermediate SIG'!I66+'Intermediate SIG'!I67*SIG!$G66</f>
        <v>1.0658141036401503E-14</v>
      </c>
      <c r="N66" s="34">
        <f>'Intermediate SIG'!J66+'Intermediate SIG'!J67*SIG!$G66</f>
        <v>3.1000000000000103</v>
      </c>
      <c r="P66" s="34">
        <f>'Intermediate SIG'!L66+'Intermediate SIG'!L67*SIG!$G66</f>
        <v>6.6084768728946202</v>
      </c>
      <c r="Q66" s="34">
        <f>'Intermediate SIG'!M66+'Intermediate SIG'!M67*SIG!$G66</f>
        <v>4.7744197281481036</v>
      </c>
      <c r="R66" s="34">
        <f>'Intermediate SIG'!N66+'Intermediate SIG'!N67*SIG!$G66</f>
        <v>8.4331946695078699</v>
      </c>
    </row>
    <row r="67" spans="1:18" x14ac:dyDescent="0.3">
      <c r="A67" s="5"/>
      <c r="B67" s="6" t="s">
        <v>5</v>
      </c>
      <c r="C67" s="40" t="str">
        <f>'Intermediate SIG'!C67</f>
        <v>1.11 (0.94, 1.32)</v>
      </c>
      <c r="D67" s="49" t="str">
        <f>'Intermediate SIG'!G67</f>
        <v>1.50 (1.42, 1.67)</v>
      </c>
      <c r="E67" s="95" t="str">
        <f>'Intermediate SIG'!K67</f>
        <v>0.88 (0.75, 1.06)</v>
      </c>
      <c r="G67" s="40">
        <v>18</v>
      </c>
      <c r="H67" s="54">
        <f>'Intermediate SIG'!D66+'Intermediate SIG'!D67*SIG!$G67</f>
        <v>24.062305105436259</v>
      </c>
      <c r="I67" s="34">
        <f>'Intermediate SIG'!E66+'Intermediate SIG'!E67*SIG!$G67</f>
        <v>19.403411029698802</v>
      </c>
      <c r="J67" s="34">
        <f>'Intermediate SIG'!F66+'Intermediate SIG'!F67*SIG!$G67</f>
        <v>29.385537395842881</v>
      </c>
      <c r="L67" s="34">
        <f>'Intermediate SIG'!H66+'Intermediate SIG'!H67*SIG!$G67</f>
        <v>22.7</v>
      </c>
      <c r="M67" s="34">
        <f>'Intermediate SIG'!I66+'Intermediate SIG'!I67*SIG!$G67</f>
        <v>19.833333333333393</v>
      </c>
      <c r="N67" s="34">
        <f>'Intermediate SIG'!J66+'Intermediate SIG'!J67*SIG!$G67</f>
        <v>26.43333333333339</v>
      </c>
      <c r="P67" s="34">
        <f>'Intermediate SIG'!L66+'Intermediate SIG'!L67*SIG!$G67</f>
        <v>18.955364169473839</v>
      </c>
      <c r="Q67" s="34">
        <f>'Intermediate SIG'!M66+'Intermediate SIG'!M67*SIG!$G67</f>
        <v>15.274419728148118</v>
      </c>
      <c r="R67" s="34">
        <f>'Intermediate SIG'!N66+'Intermediate SIG'!N67*SIG!$G67</f>
        <v>23.249376012785454</v>
      </c>
    </row>
    <row r="68" spans="1:18" x14ac:dyDescent="0.3">
      <c r="A68" s="5" t="s">
        <v>19</v>
      </c>
      <c r="B68" s="6" t="s">
        <v>4</v>
      </c>
      <c r="C68" s="40" t="str">
        <f>'Intermediate SIG'!C68</f>
        <v>-186.26 (-234.21, -146.18)</v>
      </c>
      <c r="D68" s="49" t="str">
        <f>'Intermediate SIG'!G68</f>
        <v>-518.55 (-589.54, -403.40)</v>
      </c>
      <c r="E68" s="95" t="str">
        <f>'Intermediate SIG'!K68</f>
        <v>-218.43 (-285.73, -160.04)</v>
      </c>
      <c r="G68" s="40">
        <v>200</v>
      </c>
      <c r="H68" s="54">
        <f>'Intermediate SIG'!D68+'Intermediate SIG'!D69*SIG!$G68</f>
        <v>63.44263235675902</v>
      </c>
      <c r="I68" s="34">
        <f>'Intermediate SIG'!E68+'Intermediate SIG'!E69*SIG!$G68</f>
        <v>-4.5481195434819881</v>
      </c>
      <c r="J68" s="34">
        <f>'Intermediate SIG'!F68+'Intermediate SIG'!F69*SIG!$G68</f>
        <v>127.27013267555796</v>
      </c>
      <c r="L68" s="34">
        <f>'Intermediate SIG'!H68+'Intermediate SIG'!H69*SIG!$G68</f>
        <v>-99.270359712230004</v>
      </c>
      <c r="M68" s="34">
        <f>'Intermediate SIG'!I68+'Intermediate SIG'!I69*SIG!$G68</f>
        <v>-226.65634943027698</v>
      </c>
      <c r="N68" s="34">
        <f>'Intermediate SIG'!J68+'Intermediate SIG'!J69*SIG!$G68</f>
        <v>53.016928920237035</v>
      </c>
      <c r="P68" s="34">
        <f>'Intermediate SIG'!L68+'Intermediate SIG'!L69*SIG!$G68</f>
        <v>42.408041958040997</v>
      </c>
      <c r="Q68" s="34">
        <f>'Intermediate SIG'!M68+'Intermediate SIG'!M69*SIG!$G68</f>
        <v>-53.853435745803012</v>
      </c>
      <c r="R68" s="34">
        <f>'Intermediate SIG'!N68+'Intermediate SIG'!N69*SIG!$G68</f>
        <v>134.734687692943</v>
      </c>
    </row>
    <row r="69" spans="1:18" x14ac:dyDescent="0.3">
      <c r="A69" s="5"/>
      <c r="B69" s="6" t="s">
        <v>5</v>
      </c>
      <c r="C69" s="17" t="str">
        <f>'Intermediate SIG'!C69</f>
        <v>1.25 (1.15, 1.37)</v>
      </c>
      <c r="D69" s="49" t="str">
        <f>'Intermediate SIG'!G69</f>
        <v>2.10 (1.81, 2.28)</v>
      </c>
      <c r="E69" s="95" t="str">
        <f>'Intermediate SIG'!K69</f>
        <v>1.30 (1.16, 1.47)</v>
      </c>
      <c r="G69" s="40">
        <v>500</v>
      </c>
      <c r="H69" s="54">
        <f>'Intermediate SIG'!D68+'Intermediate SIG'!D69*SIG!$G69</f>
        <v>437.99803944505709</v>
      </c>
      <c r="I69" s="34">
        <f>'Intermediate SIG'!E68+'Intermediate SIG'!E69*SIG!$G69</f>
        <v>339.94871141218402</v>
      </c>
      <c r="J69" s="34">
        <f>'Intermediate SIG'!F68+'Intermediate SIG'!F69*SIG!$G69</f>
        <v>537.44363861069201</v>
      </c>
      <c r="L69" s="34">
        <f>'Intermediate SIG'!H68+'Intermediate SIG'!H69*SIG!$G69</f>
        <v>529.65050359712211</v>
      </c>
      <c r="M69" s="34">
        <f>'Intermediate SIG'!I68+'Intermediate SIG'!I69*SIG!$G69</f>
        <v>317.67354747693901</v>
      </c>
      <c r="N69" s="34">
        <f>'Intermediate SIG'!J68+'Intermediate SIG'!J69*SIG!$G69</f>
        <v>737.64850786760394</v>
      </c>
      <c r="P69" s="34">
        <f>'Intermediate SIG'!L68+'Intermediate SIG'!L69*SIG!$G69</f>
        <v>433.66678321678091</v>
      </c>
      <c r="Q69" s="34">
        <f>'Intermediate SIG'!M68+'Intermediate SIG'!M69*SIG!$G69</f>
        <v>293.96038653910495</v>
      </c>
      <c r="R69" s="34">
        <f>'Intermediate SIG'!N68+'Intermediate SIG'!N69*SIG!$G69</f>
        <v>576.9033623917361</v>
      </c>
    </row>
    <row r="70" spans="1:18" x14ac:dyDescent="0.3">
      <c r="A70" s="5" t="s">
        <v>20</v>
      </c>
      <c r="B70" s="6" t="s">
        <v>4</v>
      </c>
      <c r="C70" s="17" t="str">
        <f>'Intermediate SIG'!C70</f>
        <v>-16.53 (-46.14, 2.04)</v>
      </c>
      <c r="D70" s="49" t="str">
        <f>'Intermediate SIG'!G70</f>
        <v>-96.93 (-128.22, -65.95)</v>
      </c>
      <c r="E70" s="95" t="str">
        <f>'Intermediate SIG'!K70</f>
        <v>-6.45 (-31.76, 4.93)</v>
      </c>
      <c r="G70" s="40">
        <v>125</v>
      </c>
      <c r="H70" s="54">
        <f>'Intermediate SIG'!D70+'Intermediate SIG'!D71*SIG!$G70</f>
        <v>104.06990274475098</v>
      </c>
      <c r="I70" s="34">
        <f>'Intermediate SIG'!E70+'Intermediate SIG'!E71*SIG!$G70</f>
        <v>63.863676254490009</v>
      </c>
      <c r="J70" s="34">
        <f>'Intermediate SIG'!F70+'Intermediate SIG'!F71*SIG!$G70</f>
        <v>140.30099968235015</v>
      </c>
      <c r="L70" s="34">
        <f>'Intermediate SIG'!H70+'Intermediate SIG'!H71*SIG!$G70</f>
        <v>87.883617706531865</v>
      </c>
      <c r="M70" s="34">
        <f>'Intermediate SIG'!I70+'Intermediate SIG'!I71*SIG!$G70</f>
        <v>36.832322673963006</v>
      </c>
      <c r="N70" s="34">
        <f>'Intermediate SIG'!J70+'Intermediate SIG'!J71*SIG!$G70</f>
        <v>136.76208987506658</v>
      </c>
      <c r="P70" s="34">
        <f>'Intermediate SIG'!L70+'Intermediate SIG'!L71*SIG!$G70</f>
        <v>100.60833333333332</v>
      </c>
      <c r="Q70" s="34">
        <f>'Intermediate SIG'!M70+'Intermediate SIG'!M71*SIG!$G70</f>
        <v>68.56491859144262</v>
      </c>
      <c r="R70" s="34">
        <f>'Intermediate SIG'!N70+'Intermediate SIG'!N71*SIG!$G70</f>
        <v>127.2337372207496</v>
      </c>
    </row>
    <row r="71" spans="1:18" x14ac:dyDescent="0.3">
      <c r="A71" s="5"/>
      <c r="B71" s="6" t="s">
        <v>5</v>
      </c>
      <c r="C71" s="17" t="str">
        <f>'Intermediate SIG'!C71</f>
        <v>0.96 (0.88, 1.11)</v>
      </c>
      <c r="D71" s="49" t="str">
        <f>'Intermediate SIG'!G71</f>
        <v>1.48 (1.32, 1.62)</v>
      </c>
      <c r="E71" s="95" t="str">
        <f>'Intermediate SIG'!K71</f>
        <v>0.86 (0.80, 0.98)</v>
      </c>
      <c r="G71" s="40">
        <v>300</v>
      </c>
      <c r="H71" s="54">
        <f>'Intermediate SIG'!D70+'Intermediate SIG'!D71*SIG!$G71</f>
        <v>272.90825015511348</v>
      </c>
      <c r="I71" s="34">
        <f>'Intermediate SIG'!E70+'Intermediate SIG'!E71*SIG!$G71</f>
        <v>217.86674603299835</v>
      </c>
      <c r="J71" s="34">
        <f>'Intermediate SIG'!F70+'Intermediate SIG'!F71*SIG!$G71</f>
        <v>333.86043037314414</v>
      </c>
      <c r="L71" s="34">
        <f>'Intermediate SIG'!H70+'Intermediate SIG'!H71*SIG!$G71</f>
        <v>346.61704196683411</v>
      </c>
      <c r="M71" s="34">
        <f>'Intermediate SIG'!I70+'Intermediate SIG'!I71*SIG!$G71</f>
        <v>267.90550204299495</v>
      </c>
      <c r="N71" s="34">
        <f>'Intermediate SIG'!J70+'Intermediate SIG'!J71*SIG!$G71</f>
        <v>420.5527189554831</v>
      </c>
      <c r="P71" s="34">
        <f>'Intermediate SIG'!L70+'Intermediate SIG'!L71*SIG!$G71</f>
        <v>250.49259259259264</v>
      </c>
      <c r="Q71" s="34">
        <f>'Intermediate SIG'!M70+'Intermediate SIG'!M71*SIG!$G71</f>
        <v>209.02544490723221</v>
      </c>
      <c r="R71" s="34">
        <f>'Intermediate SIG'!N70+'Intermediate SIG'!N71*SIG!$G71</f>
        <v>298.45675880348352</v>
      </c>
    </row>
    <row r="72" spans="1:18" x14ac:dyDescent="0.3">
      <c r="A72" s="5" t="s">
        <v>22</v>
      </c>
      <c r="B72" s="6" t="s">
        <v>4</v>
      </c>
      <c r="C72" s="17" t="str">
        <f>'Intermediate SIG'!C72</f>
        <v>-0.03 (-0.12, 0.08)</v>
      </c>
      <c r="D72" s="49" t="str">
        <f>'Intermediate SIG'!G72</f>
        <v>-0.32 (-0.45, -0.24)</v>
      </c>
      <c r="E72" s="95" t="str">
        <f>'Intermediate SIG'!K72</f>
        <v>0.03 (-0.13, 0.12)</v>
      </c>
      <c r="G72" s="40">
        <v>0.4</v>
      </c>
      <c r="H72" s="55">
        <f>'Intermediate SIG'!D72+'Intermediate SIG'!D73*SIG!$G72</f>
        <v>0.38622738948334817</v>
      </c>
      <c r="I72" s="56">
        <f>'Intermediate SIG'!E72+'Intermediate SIG'!E73*SIG!$G72</f>
        <v>0.21591180338313162</v>
      </c>
      <c r="J72" s="56">
        <f>'Intermediate SIG'!F72+'Intermediate SIG'!F73*SIG!$G72</f>
        <v>0.56352499843407444</v>
      </c>
      <c r="L72" s="56">
        <f>'Intermediate SIG'!H72+'Intermediate SIG'!H73*SIG!$G72</f>
        <v>0.38838613861386106</v>
      </c>
      <c r="M72" s="56">
        <f>'Intermediate SIG'!I72+'Intermediate SIG'!I73*SIG!$G72</f>
        <v>0.19816129032258006</v>
      </c>
      <c r="N72" s="56">
        <f>'Intermediate SIG'!J72+'Intermediate SIG'!J73*SIG!$G72</f>
        <v>0.56409677419354809</v>
      </c>
      <c r="P72" s="56">
        <f>'Intermediate SIG'!L72+'Intermediate SIG'!L73*SIG!$G72</f>
        <v>0.43333333333333257</v>
      </c>
      <c r="Q72" s="56">
        <f>'Intermediate SIG'!M72+'Intermediate SIG'!M73*SIG!$G72</f>
        <v>0.20922222222222203</v>
      </c>
      <c r="R72" s="56">
        <f>'Intermediate SIG'!N72+'Intermediate SIG'!N73*SIG!$G72</f>
        <v>0.64319851851852006</v>
      </c>
    </row>
    <row r="73" spans="1:18" x14ac:dyDescent="0.3">
      <c r="A73" s="5"/>
      <c r="B73" s="6" t="s">
        <v>5</v>
      </c>
      <c r="C73" s="17" t="str">
        <f>'Intermediate SIG'!C73</f>
        <v>1.04 (0.84, 1.21)</v>
      </c>
      <c r="D73" s="49" t="str">
        <f>'Intermediate SIG'!G73</f>
        <v>1.78 (1.61, 2.00)</v>
      </c>
      <c r="E73" s="95" t="str">
        <f>'Intermediate SIG'!K73</f>
        <v>1.01 (0.84, 1.30)</v>
      </c>
      <c r="G73" s="40">
        <v>0.85</v>
      </c>
      <c r="H73" s="55">
        <f>'Intermediate SIG'!D72+'Intermediate SIG'!D73*SIG!$G73</f>
        <v>0.85563635457526355</v>
      </c>
      <c r="I73" s="56">
        <f>'Intermediate SIG'!E72+'Intermediate SIG'!E73*SIG!$G73</f>
        <v>0.59481596896474231</v>
      </c>
      <c r="J73" s="56">
        <f>'Intermediate SIG'!F72+'Intermediate SIG'!F73*SIG!$G73</f>
        <v>1.1075167422601124</v>
      </c>
      <c r="L73" s="56">
        <f>'Intermediate SIG'!H72+'Intermediate SIG'!H73*SIG!$G73</f>
        <v>1.1903663366336619</v>
      </c>
      <c r="M73" s="56">
        <f>'Intermediate SIG'!I72+'Intermediate SIG'!I73*SIG!$G73</f>
        <v>0.92396774193548237</v>
      </c>
      <c r="N73" s="56">
        <f>'Intermediate SIG'!J72+'Intermediate SIG'!J73*SIG!$G73</f>
        <v>1.464096774193548</v>
      </c>
      <c r="P73" s="56">
        <f>'Intermediate SIG'!L72+'Intermediate SIG'!L73*SIG!$G73</f>
        <v>0.88869047619047448</v>
      </c>
      <c r="Q73" s="56">
        <f>'Intermediate SIG'!M72+'Intermediate SIG'!M73*SIG!$G73</f>
        <v>0.58722222222222198</v>
      </c>
      <c r="R73" s="56">
        <f>'Intermediate SIG'!N72+'Intermediate SIG'!N73*SIG!$G73</f>
        <v>1.2265318518518549</v>
      </c>
    </row>
    <row r="74" spans="1:18" x14ac:dyDescent="0.3">
      <c r="A74" s="5" t="s">
        <v>21</v>
      </c>
      <c r="B74" s="6" t="s">
        <v>4</v>
      </c>
      <c r="C74" s="17" t="str">
        <f>'Intermediate SIG'!C74</f>
        <v>-0.10 (-0.24, 0.00)</v>
      </c>
      <c r="D74" s="49" t="str">
        <f>'Intermediate SIG'!G74</f>
        <v>-0.37 (-0.49, -0.29)</v>
      </c>
      <c r="E74" s="95" t="str">
        <f>'Intermediate SIG'!K74</f>
        <v>-0.05 (-0.17, 0.05)</v>
      </c>
      <c r="G74" s="58">
        <v>0.4</v>
      </c>
      <c r="H74" s="55">
        <f>'Intermediate SIG'!D74+'Intermediate SIG'!D75*SIG!$G74</f>
        <v>0.28552539218727879</v>
      </c>
      <c r="I74" s="56">
        <f>'Intermediate SIG'!E74+'Intermediate SIG'!E75*SIG!$G74</f>
        <v>9.0948192899618641E-2</v>
      </c>
      <c r="J74" s="56">
        <f>'Intermediate SIG'!F74+'Intermediate SIG'!F75*SIG!$G74</f>
        <v>0.46011244753868663</v>
      </c>
      <c r="L74" s="56">
        <f>'Intermediate SIG'!H74+'Intermediate SIG'!H75*SIG!$G74</f>
        <v>0.24729847875857103</v>
      </c>
      <c r="M74" s="56">
        <f>'Intermediate SIG'!I74+'Intermediate SIG'!I75*SIG!$G74</f>
        <v>7.4872496279259126E-2</v>
      </c>
      <c r="N74" s="56">
        <f>'Intermediate SIG'!J74+'Intermediate SIG'!J75*SIG!$G74</f>
        <v>0.39703610685373009</v>
      </c>
      <c r="P74" s="56">
        <f>'Intermediate SIG'!L74+'Intermediate SIG'!L75*SIG!$G74</f>
        <v>0.32542268041237127</v>
      </c>
      <c r="Q74" s="56">
        <f>'Intermediate SIG'!M74+'Intermediate SIG'!M75*SIG!$G74</f>
        <v>0.14599999999999885</v>
      </c>
      <c r="R74" s="56">
        <f>'Intermediate SIG'!N74+'Intermediate SIG'!N75*SIG!$G74</f>
        <v>0.49324444444444632</v>
      </c>
    </row>
    <row r="75" spans="1:18" ht="15" thickBot="1" x14ac:dyDescent="0.35">
      <c r="A75" s="9"/>
      <c r="B75" s="10" t="s">
        <v>5</v>
      </c>
      <c r="C75" s="18" t="str">
        <f>'Intermediate SIG'!C75</f>
        <v>0.97 (0.83, 1.16)</v>
      </c>
      <c r="D75" s="50" t="str">
        <f>'Intermediate SIG'!G75</f>
        <v>1.53 (1.41, 1.71)</v>
      </c>
      <c r="E75" s="96" t="str">
        <f>'Intermediate SIG'!K75</f>
        <v>0.95 (0.80, 1.11)</v>
      </c>
      <c r="G75" s="40">
        <v>0.9</v>
      </c>
      <c r="H75" s="55">
        <f>'Intermediate SIG'!D74+'Intermediate SIG'!D75*SIG!$G75</f>
        <v>0.77116831812467734</v>
      </c>
      <c r="I75" s="56">
        <f>'Intermediate SIG'!E74+'Intermediate SIG'!E75*SIG!$G75</f>
        <v>0.50479341051738058</v>
      </c>
      <c r="J75" s="56">
        <f>'Intermediate SIG'!F74+'Intermediate SIG'!F75*SIG!$G75</f>
        <v>1.0393924082156616</v>
      </c>
      <c r="L75" s="56">
        <f>'Intermediate SIG'!H74+'Intermediate SIG'!H75*SIG!$G75</f>
        <v>1.0145634018566412</v>
      </c>
      <c r="M75" s="56">
        <f>'Intermediate SIG'!I74+'Intermediate SIG'!I75*SIG!$G75</f>
        <v>0.78177068454177912</v>
      </c>
      <c r="N75" s="56">
        <f>'Intermediate SIG'!J74+'Intermediate SIG'!J75*SIG!$G75</f>
        <v>1.2500583977652451</v>
      </c>
      <c r="P75" s="56">
        <f>'Intermediate SIG'!L74+'Intermediate SIG'!L75*SIG!$G75</f>
        <v>0.79964948453608187</v>
      </c>
      <c r="Q75" s="56">
        <f>'Intermediate SIG'!M74+'Intermediate SIG'!M75*SIG!$G75</f>
        <v>0.54599999999999738</v>
      </c>
      <c r="R75" s="56">
        <f>'Intermediate SIG'!N74+'Intermediate SIG'!N75*SIG!$G75</f>
        <v>1.0488000000000015</v>
      </c>
    </row>
    <row r="78" spans="1:18" x14ac:dyDescent="0.3">
      <c r="A78" s="217"/>
      <c r="B78" s="215"/>
      <c r="C78" s="218"/>
      <c r="D78" s="215"/>
      <c r="E78" s="215"/>
      <c r="F78" s="215"/>
    </row>
    <row r="79" spans="1:18" x14ac:dyDescent="0.3">
      <c r="A79" s="215"/>
      <c r="B79" s="215"/>
      <c r="C79" s="215"/>
      <c r="D79" s="215"/>
      <c r="E79" s="215"/>
      <c r="F79" s="215"/>
    </row>
    <row r="80" spans="1:18" x14ac:dyDescent="0.3">
      <c r="A80" s="215"/>
      <c r="B80" s="219"/>
      <c r="C80" s="219"/>
      <c r="D80" s="219"/>
      <c r="E80" s="219"/>
      <c r="F80" s="215"/>
    </row>
    <row r="81" spans="1:6" x14ac:dyDescent="0.3">
      <c r="A81" s="215"/>
      <c r="B81" s="215"/>
      <c r="C81" s="214"/>
      <c r="D81" s="216"/>
      <c r="E81" s="216"/>
      <c r="F81" s="215"/>
    </row>
    <row r="82" spans="1:6" x14ac:dyDescent="0.3">
      <c r="A82" s="215"/>
      <c r="B82" s="215"/>
      <c r="C82" s="214"/>
      <c r="D82" s="215"/>
      <c r="E82" s="215"/>
      <c r="F82" s="215"/>
    </row>
  </sheetData>
  <pageMargins left="0.7" right="0.7" top="0.75" bottom="0.75" header="0.3" footer="0.3"/>
  <pageSetup orientation="portrait" horizontalDpi="4294967293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C6D31-8024-4288-9403-17CCCE2781B5}">
  <dimension ref="A1:P75"/>
  <sheetViews>
    <sheetView topLeftCell="A58" zoomScale="70" zoomScaleNormal="70" workbookViewId="0">
      <selection activeCell="P1" sqref="P1"/>
    </sheetView>
  </sheetViews>
  <sheetFormatPr defaultRowHeight="14.4" x14ac:dyDescent="0.3"/>
  <cols>
    <col min="1" max="1" width="21.88671875" customWidth="1"/>
    <col min="2" max="2" width="17" customWidth="1"/>
    <col min="3" max="3" width="25.5546875" customWidth="1"/>
    <col min="4" max="4" width="13.88671875" customWidth="1"/>
    <col min="5" max="5" width="13.44140625" customWidth="1"/>
    <col min="6" max="6" width="14.5546875" customWidth="1"/>
    <col min="7" max="7" width="23.77734375" customWidth="1"/>
    <col min="8" max="8" width="11.88671875" customWidth="1"/>
    <col min="9" max="9" width="13.44140625" customWidth="1"/>
    <col min="10" max="10" width="11.6640625" customWidth="1"/>
    <col min="11" max="11" width="23.21875" customWidth="1"/>
    <col min="12" max="12" width="12.88671875" customWidth="1"/>
    <col min="13" max="13" width="14.44140625" customWidth="1"/>
    <col min="14" max="14" width="12" customWidth="1"/>
  </cols>
  <sheetData>
    <row r="1" spans="1:16" ht="78.599999999999994" thickBot="1" x14ac:dyDescent="0.35">
      <c r="A1" t="s">
        <v>1</v>
      </c>
      <c r="B1" s="193" t="s">
        <v>36</v>
      </c>
      <c r="C1" s="20" t="s">
        <v>29</v>
      </c>
      <c r="D1" s="20" t="s">
        <v>62</v>
      </c>
      <c r="E1" s="20" t="s">
        <v>63</v>
      </c>
      <c r="F1" s="20" t="s">
        <v>64</v>
      </c>
      <c r="G1" s="62" t="s">
        <v>30</v>
      </c>
      <c r="H1" s="62" t="s">
        <v>61</v>
      </c>
      <c r="I1" s="62" t="s">
        <v>59</v>
      </c>
      <c r="J1" s="62" t="s">
        <v>60</v>
      </c>
      <c r="K1" s="48" t="s">
        <v>31</v>
      </c>
      <c r="L1" s="48" t="s">
        <v>61</v>
      </c>
      <c r="M1" s="48" t="s">
        <v>59</v>
      </c>
      <c r="N1" s="48" t="s">
        <v>60</v>
      </c>
    </row>
    <row r="2" spans="1:16" x14ac:dyDescent="0.3">
      <c r="A2" s="3" t="s">
        <v>105</v>
      </c>
      <c r="B2" s="6" t="s">
        <v>4</v>
      </c>
      <c r="C2" s="152" t="str">
        <f>TEXT(D2,"0.00")&amp;" ("&amp;TEXT(E2,"0.00")&amp;", "&amp;TEXT(F2,"0.00")&amp;")"</f>
        <v>-196.63 (-296.97, -91.45)</v>
      </c>
      <c r="D2" s="152">
        <v>-196.63452785131699</v>
      </c>
      <c r="E2" s="152">
        <v>-296.96801926664699</v>
      </c>
      <c r="F2" s="152">
        <v>-91.446591991176305</v>
      </c>
      <c r="G2" s="168" t="str">
        <f>TEXT(H2,"0.00")&amp;" ("&amp;TEXT(I2,"0.00")&amp;", "&amp;TEXT(J2,"0.00")&amp;")"</f>
        <v>-171.00 (-267.11, -81.20)</v>
      </c>
      <c r="H2" s="152">
        <v>-171</v>
      </c>
      <c r="I2" s="152">
        <v>-267.11338857392002</v>
      </c>
      <c r="J2" s="152">
        <v>-81.201983298537897</v>
      </c>
      <c r="K2" s="168" t="str">
        <f>TEXT(L2,"0.00")&amp;" ("&amp;TEXT(M2,"0.00")&amp;", "&amp;TEXT(N2,"0.00")&amp;")"</f>
        <v>63.61 (-25.02, 123.86)</v>
      </c>
      <c r="L2" s="152">
        <v>63.612546125460497</v>
      </c>
      <c r="M2" s="152">
        <v>-25.0190641247837</v>
      </c>
      <c r="N2" s="153">
        <v>123.86075238630001</v>
      </c>
    </row>
    <row r="3" spans="1:16" x14ac:dyDescent="0.3">
      <c r="A3" s="5"/>
      <c r="B3" s="6" t="s">
        <v>5</v>
      </c>
      <c r="C3" s="154" t="str">
        <f t="shared" ref="C3:C25" si="0">TEXT(D3,"0.00")&amp;" ("&amp;TEXT(E3,"0.00")&amp;", "&amp;TEXT(F3,"0.00")&amp;")"</f>
        <v>1.11 (1.08, 1.13)</v>
      </c>
      <c r="D3" s="154">
        <v>1.1062389022424199</v>
      </c>
      <c r="E3" s="154">
        <v>1.0766318842707501</v>
      </c>
      <c r="F3" s="154">
        <v>1.1341646273515</v>
      </c>
      <c r="G3" s="169" t="str">
        <f t="shared" ref="G3:G25" si="1">TEXT(H3,"0.00")&amp;" ("&amp;TEXT(I3,"0.00")&amp;", "&amp;TEXT(J3,"0.00")&amp;")"</f>
        <v>1.09 (1.07, 1.12)</v>
      </c>
      <c r="H3" s="154">
        <v>1.0909090909090899</v>
      </c>
      <c r="I3" s="154">
        <v>1.0652400835073099</v>
      </c>
      <c r="J3" s="154">
        <v>1.11687745311819</v>
      </c>
      <c r="K3" s="169" t="str">
        <f t="shared" ref="K3:K25" si="2">TEXT(L3,"0.00")&amp;" ("&amp;TEXT(M3,"0.00")&amp;", "&amp;TEXT(N3,"0.00")&amp;")"</f>
        <v>0.92 (0.90, 0.94)</v>
      </c>
      <c r="L3" s="154">
        <v>0.91848373029184904</v>
      </c>
      <c r="M3" s="154">
        <v>0.90005614823133095</v>
      </c>
      <c r="N3" s="155">
        <v>0.93587521663778195</v>
      </c>
    </row>
    <row r="4" spans="1:16" x14ac:dyDescent="0.3">
      <c r="A4" s="5" t="s">
        <v>104</v>
      </c>
      <c r="B4" s="6" t="s">
        <v>4</v>
      </c>
      <c r="C4" s="189" t="str">
        <f>TEXT(D4,"0.00")&amp;" ("&amp;TEXT(E4,"0.00")&amp;", "&amp;TEXT(F4,"0.00")&amp;")"</f>
        <v>-20.47 (-46.20, -10.49)</v>
      </c>
      <c r="D4" s="40">
        <v>-20.4737649098366</v>
      </c>
      <c r="E4" s="40">
        <v>-46.202899621529703</v>
      </c>
      <c r="F4" s="40">
        <v>-10.4941301426778</v>
      </c>
      <c r="G4" s="49" t="str">
        <f>TEXT(H4,"0.00")&amp;" ("&amp;TEXT(I4,"0.00")&amp;", "&amp;TEXT(J4,"0.00")&amp;")"</f>
        <v>-6.38 (-30.39, 6.52)</v>
      </c>
      <c r="H4" s="17">
        <v>-6.375</v>
      </c>
      <c r="I4" s="17">
        <v>-30.392156862745001</v>
      </c>
      <c r="J4" s="17">
        <v>6.5222222222222399</v>
      </c>
      <c r="K4" s="7" t="str">
        <f>TEXT(L4,"0.00")&amp;" ("&amp;TEXT(M4,"0.00")&amp;", "&amp;TEXT(N4,"0.00")&amp;")"</f>
        <v>125.18 (105.90, 142.51)</v>
      </c>
      <c r="L4" s="52">
        <v>125.18119266055</v>
      </c>
      <c r="M4" s="6">
        <v>105.900302114803</v>
      </c>
      <c r="N4" s="26">
        <v>142.51063829787199</v>
      </c>
      <c r="P4" s="6"/>
    </row>
    <row r="5" spans="1:16" x14ac:dyDescent="0.3">
      <c r="A5" s="5"/>
      <c r="B5" s="6" t="s">
        <v>5</v>
      </c>
      <c r="C5" s="19" t="str">
        <f t="shared" si="0"/>
        <v>0.88 (0.87, 0.91)</v>
      </c>
      <c r="D5" s="89">
        <v>0.88286801593335495</v>
      </c>
      <c r="E5" s="89">
        <v>0.86797868938354605</v>
      </c>
      <c r="F5" s="89">
        <v>0.91459425283401796</v>
      </c>
      <c r="G5" s="92" t="str">
        <f t="shared" si="1"/>
        <v>0.88 (0.86, 0.90)</v>
      </c>
      <c r="H5" s="22">
        <v>0.875</v>
      </c>
      <c r="I5" s="21">
        <v>0.85555555555555596</v>
      </c>
      <c r="J5" s="22">
        <v>0.90196078431372495</v>
      </c>
      <c r="K5" s="7" t="str">
        <f t="shared" si="2"/>
        <v>0.92 (0.89, 0.94)</v>
      </c>
      <c r="L5" s="52">
        <v>0.91513761467889898</v>
      </c>
      <c r="M5" s="6">
        <v>0.89361702127659604</v>
      </c>
      <c r="N5" s="26">
        <v>0.94259818731117795</v>
      </c>
      <c r="P5" s="6"/>
    </row>
    <row r="6" spans="1:16" x14ac:dyDescent="0.3">
      <c r="A6" s="5" t="s">
        <v>11</v>
      </c>
      <c r="B6" s="6" t="s">
        <v>4</v>
      </c>
      <c r="C6" s="19" t="str">
        <f t="shared" si="0"/>
        <v>193.32 (146.98, 263.14)</v>
      </c>
      <c r="D6" s="89">
        <v>193.31583884064</v>
      </c>
      <c r="E6" s="89">
        <v>146.97510942531201</v>
      </c>
      <c r="F6" s="89">
        <v>263.14364993572798</v>
      </c>
      <c r="G6" s="92" t="str">
        <f t="shared" si="1"/>
        <v>114.36 (74.84, 218.98)</v>
      </c>
      <c r="H6" s="22">
        <v>114.35779816513801</v>
      </c>
      <c r="I6" s="22">
        <v>74.837500000000006</v>
      </c>
      <c r="J6" s="22">
        <v>218.97752808988801</v>
      </c>
      <c r="K6" s="7" t="str">
        <f t="shared" si="2"/>
        <v>341.42 (114.72, 599.44)</v>
      </c>
      <c r="L6" s="52">
        <v>341.42268041237099</v>
      </c>
      <c r="M6" s="6">
        <v>114.722222222222</v>
      </c>
      <c r="N6" s="26">
        <v>599.4375</v>
      </c>
      <c r="P6" s="6"/>
    </row>
    <row r="7" spans="1:16" x14ac:dyDescent="0.3">
      <c r="A7" s="5"/>
      <c r="B7" s="6" t="s">
        <v>5</v>
      </c>
      <c r="C7" s="17" t="str">
        <f t="shared" si="0"/>
        <v>0.56 (0.50, 0.60)</v>
      </c>
      <c r="D7" s="17">
        <v>0.56115765356194403</v>
      </c>
      <c r="E7" s="17">
        <v>0.49557120126708598</v>
      </c>
      <c r="F7" s="17">
        <v>0.60398642381640699</v>
      </c>
      <c r="G7" s="92" t="str">
        <f t="shared" si="1"/>
        <v>0.67 (0.57, 0.71)</v>
      </c>
      <c r="H7" s="22">
        <v>0.66972477064220204</v>
      </c>
      <c r="I7" s="22">
        <v>0.57303370786516905</v>
      </c>
      <c r="J7" s="22">
        <v>0.70625000000000004</v>
      </c>
      <c r="K7" s="7" t="str">
        <f t="shared" si="2"/>
        <v>1.06 (0.81, 1.28)</v>
      </c>
      <c r="L7" s="52">
        <v>1.0618556701030899</v>
      </c>
      <c r="M7" s="6">
        <v>0.8125</v>
      </c>
      <c r="N7" s="26">
        <v>1.2777777777777799</v>
      </c>
      <c r="P7" s="6"/>
    </row>
    <row r="8" spans="1:16" x14ac:dyDescent="0.3">
      <c r="A8" s="5" t="s">
        <v>13</v>
      </c>
      <c r="B8" s="6" t="s">
        <v>4</v>
      </c>
      <c r="C8" s="17" t="str">
        <f t="shared" si="0"/>
        <v>17.26 (14.17, 19.63)</v>
      </c>
      <c r="D8" s="17">
        <v>17.263762307439301</v>
      </c>
      <c r="E8" s="17">
        <v>14.17022887029</v>
      </c>
      <c r="F8" s="17">
        <v>19.626759645868699</v>
      </c>
      <c r="G8" s="92" t="str">
        <f>"*"&amp;TEXT(H8,"0.00")&amp;" ("&amp;TEXT(I8,"0.00")&amp;", "&amp;TEXT(J8,"0.00")&amp;")"</f>
        <v>*16.14 (0.00, 0.00)</v>
      </c>
      <c r="H8" s="22">
        <v>16.135399358017601</v>
      </c>
      <c r="I8" s="24"/>
      <c r="J8" s="24"/>
      <c r="K8" s="7" t="str">
        <f>"*"&amp;TEXT(L8,"0.00")&amp;" ("&amp;TEXT(M8,"0.00")&amp;", "&amp;TEXT(N8,"0.00")&amp;")"</f>
        <v>*5.93 (0.00, 0.00)</v>
      </c>
      <c r="L8" s="52">
        <v>5.9304120338912103</v>
      </c>
      <c r="M8" s="24"/>
      <c r="N8" s="47"/>
      <c r="P8" s="6"/>
    </row>
    <row r="9" spans="1:16" x14ac:dyDescent="0.3">
      <c r="A9" s="5"/>
      <c r="B9" s="6" t="s">
        <v>5</v>
      </c>
      <c r="C9" s="17" t="str">
        <f t="shared" si="0"/>
        <v>0.69 (0.54, 0.88)</v>
      </c>
      <c r="D9" s="17">
        <v>0.69035026815934497</v>
      </c>
      <c r="E9" s="17">
        <v>0.54303355675086595</v>
      </c>
      <c r="F9" s="17">
        <v>0.88137396623714903</v>
      </c>
      <c r="G9" s="92" t="str">
        <f>"*"&amp;TEXT(H9,"0.00")&amp;" ("&amp;TEXT(I9,"0.00")&amp;", "&amp;TEXT(J9,"0.00")&amp;")"</f>
        <v>*0.73 (0.61, 0.87)</v>
      </c>
      <c r="H9" s="22">
        <v>0.72938118700711496</v>
      </c>
      <c r="I9" s="22">
        <v>0.61029360171989899</v>
      </c>
      <c r="J9" s="22">
        <v>0.87170652692517203</v>
      </c>
      <c r="K9" s="7" t="str">
        <f>"*"&amp;TEXT(L9,"0.00")&amp;" ("&amp;TEXT(M9,"0.00")&amp;", "&amp;TEXT(N9,"0.00")&amp;")"</f>
        <v>*0.66 (0.58, 0.76)</v>
      </c>
      <c r="L9" s="52">
        <v>0.66001565365422898</v>
      </c>
      <c r="M9" s="6">
        <v>0.57598017751559105</v>
      </c>
      <c r="N9" s="26">
        <v>0.75631190112758395</v>
      </c>
      <c r="P9" s="6"/>
    </row>
    <row r="10" spans="1:16" x14ac:dyDescent="0.3">
      <c r="A10" s="5" t="s">
        <v>14</v>
      </c>
      <c r="B10" s="6" t="s">
        <v>4</v>
      </c>
      <c r="C10" s="17" t="str">
        <f t="shared" si="0"/>
        <v>160.14 (87.07, 209.35)</v>
      </c>
      <c r="D10" s="17">
        <v>160.138865428</v>
      </c>
      <c r="E10" s="17">
        <v>87.071558936722994</v>
      </c>
      <c r="F10" s="17">
        <v>209.34611872557201</v>
      </c>
      <c r="G10" s="92" t="str">
        <f t="shared" si="1"/>
        <v>119.12 (29.58, 199.03)</v>
      </c>
      <c r="H10" s="22">
        <v>119.122270742358</v>
      </c>
      <c r="I10" s="22">
        <v>29.577981651376199</v>
      </c>
      <c r="J10" s="22">
        <v>199.027027027027</v>
      </c>
      <c r="K10" s="7" t="str">
        <f t="shared" si="2"/>
        <v>506.63 (251.80, 727.86)</v>
      </c>
      <c r="L10" s="52">
        <v>506.626749611197</v>
      </c>
      <c r="M10" s="6">
        <v>251.79729729729701</v>
      </c>
      <c r="N10" s="26">
        <v>727.857142857143</v>
      </c>
      <c r="P10" s="6"/>
    </row>
    <row r="11" spans="1:16" x14ac:dyDescent="0.3">
      <c r="A11" s="5"/>
      <c r="B11" s="6" t="s">
        <v>5</v>
      </c>
      <c r="C11" s="17" t="str">
        <f t="shared" si="0"/>
        <v>0.72 (0.69, 0.76)</v>
      </c>
      <c r="D11" s="17">
        <v>0.71863830456557298</v>
      </c>
      <c r="E11" s="17">
        <v>0.68890874836601801</v>
      </c>
      <c r="F11" s="17">
        <v>0.75630718410917397</v>
      </c>
      <c r="G11" s="92" t="str">
        <f t="shared" si="1"/>
        <v>0.76 (0.72, 0.81)</v>
      </c>
      <c r="H11" s="22">
        <v>0.76310043668122296</v>
      </c>
      <c r="I11" s="22">
        <v>0.71621621621621601</v>
      </c>
      <c r="J11" s="22">
        <v>0.807339449541285</v>
      </c>
      <c r="K11" s="7" t="str">
        <f t="shared" si="2"/>
        <v>0.98 (0.86, 1.12)</v>
      </c>
      <c r="L11" s="52">
        <v>0.97822706065318799</v>
      </c>
      <c r="M11" s="6">
        <v>0.85714285714285698</v>
      </c>
      <c r="N11" s="26">
        <v>1.1182432432432401</v>
      </c>
      <c r="P11" s="6"/>
    </row>
    <row r="12" spans="1:16" x14ac:dyDescent="0.3">
      <c r="A12" s="5" t="s">
        <v>15</v>
      </c>
      <c r="B12" s="6" t="s">
        <v>4</v>
      </c>
      <c r="C12" s="17" t="str">
        <f t="shared" si="0"/>
        <v>1.30 (0.44, 2.52)</v>
      </c>
      <c r="D12" s="17">
        <v>1.30131589559692</v>
      </c>
      <c r="E12" s="17">
        <v>0.43945908274023898</v>
      </c>
      <c r="F12" s="17">
        <v>2.52146111355834</v>
      </c>
      <c r="G12" s="92" t="str">
        <f>"*"&amp;TEXT(H12,"0.00")&amp;" ("&amp;TEXT(I12,"0.00")&amp;", "&amp;TEXT(J12,"0.00")&amp;")"</f>
        <v>*1.16 (0.00, 0.00)</v>
      </c>
      <c r="H12" s="22">
        <v>1.15800496079945</v>
      </c>
      <c r="I12" s="25"/>
      <c r="J12" s="24"/>
      <c r="K12" s="92" t="str">
        <f>"*"&amp;TEXT(L12,"0.00")&amp;" ("&amp;TEXT(M12,"0.00")&amp;", "&amp;TEXT(N12,"0.00")&amp;")"</f>
        <v>*5.21 (0.00, 0.00)</v>
      </c>
      <c r="L12" s="52">
        <v>5.2073914946269797</v>
      </c>
      <c r="M12" s="46"/>
      <c r="N12" s="47"/>
      <c r="P12" s="6"/>
    </row>
    <row r="13" spans="1:16" x14ac:dyDescent="0.3">
      <c r="A13" s="5"/>
      <c r="B13" s="6" t="s">
        <v>5</v>
      </c>
      <c r="C13" s="17" t="str">
        <f t="shared" si="0"/>
        <v>0.68 (0.57, 0.77)</v>
      </c>
      <c r="D13" s="17">
        <v>0.68452214770374997</v>
      </c>
      <c r="E13" s="17">
        <v>0.56948727016289502</v>
      </c>
      <c r="F13" s="17">
        <v>0.77086293219508994</v>
      </c>
      <c r="G13" s="92" t="str">
        <f>"*"&amp;TEXT(H13,"0.00")&amp;" ("&amp;TEXT(I13,"0.00")&amp;", "&amp;TEXT(J13,"0.00")&amp;")"</f>
        <v>*0.75 (0.61, 0.94)</v>
      </c>
      <c r="H13" s="22">
        <v>0.75393703492505204</v>
      </c>
      <c r="I13" s="22">
        <v>0.607523040794548</v>
      </c>
      <c r="J13" s="22">
        <v>0.93563702849552899</v>
      </c>
      <c r="K13" s="92" t="str">
        <f>"*"&amp;TEXT(L13,"0.00")&amp;" ("&amp;TEXT(M13,"0.00")&amp;", "&amp;TEXT(N13,"0.00")&amp;")"</f>
        <v>*0.68 (0.49, 0.94)</v>
      </c>
      <c r="L13" s="52">
        <v>0.68055704737872103</v>
      </c>
      <c r="M13" s="6">
        <v>0.49499759081317002</v>
      </c>
      <c r="N13" s="26">
        <v>0.93567706860143995</v>
      </c>
      <c r="P13" s="6"/>
    </row>
    <row r="14" spans="1:16" x14ac:dyDescent="0.3">
      <c r="A14" s="5" t="s">
        <v>16</v>
      </c>
      <c r="B14" s="6" t="s">
        <v>4</v>
      </c>
      <c r="C14" s="17" t="str">
        <f>TEXT(D14,"0.00")&amp;" ("&amp;TEXT(E14,"0.00")&amp;", "&amp;TEXT(F14,"0.00")&amp;")"</f>
        <v>18.15 (15.76, 19.88)</v>
      </c>
      <c r="D14" s="17">
        <v>18.1486260958043</v>
      </c>
      <c r="E14" s="17">
        <v>15.75896898898</v>
      </c>
      <c r="F14" s="17">
        <v>19.8844568879212</v>
      </c>
      <c r="G14" s="49" t="str">
        <f t="shared" si="1"/>
        <v>16.01 (12.07, 17.89)</v>
      </c>
      <c r="H14" s="17">
        <v>16.0127272727273</v>
      </c>
      <c r="I14" s="17">
        <v>12.071875</v>
      </c>
      <c r="J14" s="17">
        <v>17.887368421052599</v>
      </c>
      <c r="K14" s="7" t="str">
        <f t="shared" si="2"/>
        <v>17.16 (15.53, 18.08)</v>
      </c>
      <c r="L14" s="52">
        <v>17.156451612903201</v>
      </c>
      <c r="M14" s="6">
        <v>15.5271186440678</v>
      </c>
      <c r="N14" s="26">
        <v>18.0804878048781</v>
      </c>
      <c r="P14" s="6"/>
    </row>
    <row r="15" spans="1:16" x14ac:dyDescent="0.3">
      <c r="A15" s="5"/>
      <c r="B15" s="6" t="s">
        <v>5</v>
      </c>
      <c r="C15" s="17" t="str">
        <f>TEXT(D15,"0.00")&amp;" ("&amp;TEXT(E15,"0.00")&amp;", "&amp;TEXT(F15,"0.00")&amp;")"</f>
        <v>0.59 (0.52, 0.70)</v>
      </c>
      <c r="D15" s="17">
        <v>0.59068470827154196</v>
      </c>
      <c r="E15" s="17">
        <v>0.51596797495047897</v>
      </c>
      <c r="F15" s="17">
        <v>0.69920075542903004</v>
      </c>
      <c r="G15" s="92" t="str">
        <f t="shared" si="1"/>
        <v>0.56 (0.48, 0.73)</v>
      </c>
      <c r="H15" s="22">
        <v>0.56363636363636305</v>
      </c>
      <c r="I15" s="22">
        <v>0.48421052631578898</v>
      </c>
      <c r="J15" s="22">
        <v>0.734375</v>
      </c>
      <c r="K15" s="7" t="str">
        <f t="shared" si="2"/>
        <v>0.53 (0.49, 0.59)</v>
      </c>
      <c r="L15" s="52">
        <v>0.532258064516129</v>
      </c>
      <c r="M15" s="6">
        <v>0.48780487804878098</v>
      </c>
      <c r="N15" s="26">
        <v>0.59322033898305104</v>
      </c>
      <c r="P15" s="6"/>
    </row>
    <row r="16" spans="1:16" x14ac:dyDescent="0.3">
      <c r="A16" s="5" t="s">
        <v>18</v>
      </c>
      <c r="B16" s="6" t="s">
        <v>4</v>
      </c>
      <c r="C16" s="17" t="str">
        <f t="shared" si="0"/>
        <v>7.75 (6.82, 8.54)</v>
      </c>
      <c r="D16" s="17">
        <v>7.7506772567870401</v>
      </c>
      <c r="E16" s="17">
        <v>6.8162688786454</v>
      </c>
      <c r="F16" s="17">
        <v>8.5393714917300105</v>
      </c>
      <c r="G16" s="49" t="str">
        <f t="shared" si="1"/>
        <v>5.71 (5.00, 6.59)</v>
      </c>
      <c r="H16" s="17">
        <v>5.7052631578947297</v>
      </c>
      <c r="I16" s="17">
        <v>4.9954545454545398</v>
      </c>
      <c r="J16" s="17">
        <v>6.5930232558139501</v>
      </c>
      <c r="K16" s="7" t="str">
        <f t="shared" si="2"/>
        <v>2.87 (2.52, 3.40)</v>
      </c>
      <c r="L16" s="52">
        <v>2.8666666666666698</v>
      </c>
      <c r="M16" s="6">
        <v>2.5176470588235298</v>
      </c>
      <c r="N16" s="26">
        <v>3.4</v>
      </c>
      <c r="P16" s="6"/>
    </row>
    <row r="17" spans="1:16" x14ac:dyDescent="0.3">
      <c r="A17" s="5"/>
      <c r="B17" s="6" t="s">
        <v>5</v>
      </c>
      <c r="C17" s="17" t="str">
        <f t="shared" si="0"/>
        <v>0.69 (0.59, 0.83)</v>
      </c>
      <c r="D17" s="17">
        <v>0.69340656816905299</v>
      </c>
      <c r="E17" s="17">
        <v>0.58743380774860599</v>
      </c>
      <c r="F17" s="17">
        <v>0.82721709692293299</v>
      </c>
      <c r="G17" s="92" t="str">
        <f t="shared" si="1"/>
        <v>0.58 (0.47, 0.68)</v>
      </c>
      <c r="H17" s="22">
        <v>0.57894736842105299</v>
      </c>
      <c r="I17" s="22">
        <v>0.46511627906976799</v>
      </c>
      <c r="J17" s="22">
        <v>0.68181818181818199</v>
      </c>
      <c r="K17" s="7" t="str">
        <f t="shared" si="2"/>
        <v>0.67 (0.60, 0.71)</v>
      </c>
      <c r="L17" s="52">
        <v>0.66666666666666696</v>
      </c>
      <c r="M17" s="6">
        <v>0.6</v>
      </c>
      <c r="N17" s="26">
        <v>0.70588235294117696</v>
      </c>
      <c r="P17" s="6"/>
    </row>
    <row r="18" spans="1:16" x14ac:dyDescent="0.3">
      <c r="A18" s="5" t="s">
        <v>19</v>
      </c>
      <c r="B18" s="6" t="s">
        <v>4</v>
      </c>
      <c r="C18" s="17" t="str">
        <f t="shared" si="0"/>
        <v>124.33 (117.70, 131.56)</v>
      </c>
      <c r="D18" s="17">
        <v>124.325559877492</v>
      </c>
      <c r="E18" s="17">
        <v>117.701376760797</v>
      </c>
      <c r="F18" s="17">
        <v>131.559248073909</v>
      </c>
      <c r="G18" s="49" t="str">
        <f t="shared" si="1"/>
        <v>105.69 (93.57, 120.22)</v>
      </c>
      <c r="H18" s="17">
        <v>105.690778688525</v>
      </c>
      <c r="I18" s="17">
        <v>93.571595330738901</v>
      </c>
      <c r="J18" s="17">
        <v>120.220564149227</v>
      </c>
      <c r="K18" s="11" t="str">
        <f t="shared" si="2"/>
        <v>247.35 (222.33, 258.33)</v>
      </c>
      <c r="L18" s="52">
        <v>247.35271105010301</v>
      </c>
      <c r="M18" s="6">
        <v>222.330681818182</v>
      </c>
      <c r="N18" s="26">
        <v>258.33293357933599</v>
      </c>
      <c r="P18" s="6"/>
    </row>
    <row r="19" spans="1:16" x14ac:dyDescent="0.3">
      <c r="A19" s="5"/>
      <c r="B19" s="6" t="s">
        <v>5</v>
      </c>
      <c r="C19" s="17" t="str">
        <f t="shared" si="0"/>
        <v>0.59 (0.56, 0.61)</v>
      </c>
      <c r="D19" s="17">
        <v>0.58809785082739896</v>
      </c>
      <c r="E19" s="17">
        <v>0.56298675867969294</v>
      </c>
      <c r="F19" s="17">
        <v>0.60679016394141505</v>
      </c>
      <c r="G19" s="92" t="str">
        <f t="shared" si="1"/>
        <v>0.62 (0.57, 0.65)</v>
      </c>
      <c r="H19" s="22">
        <v>0.61680327868852503</v>
      </c>
      <c r="I19" s="22">
        <v>0.56778889899909002</v>
      </c>
      <c r="J19" s="22">
        <v>0.64980544747081803</v>
      </c>
      <c r="K19" s="7" t="str">
        <f t="shared" si="2"/>
        <v>0.48 (0.44, 0.55)</v>
      </c>
      <c r="L19" s="52">
        <v>0.47700754975977999</v>
      </c>
      <c r="M19" s="6">
        <v>0.43819188191881903</v>
      </c>
      <c r="N19" s="26">
        <v>0.55113636363636298</v>
      </c>
      <c r="P19" s="6"/>
    </row>
    <row r="20" spans="1:16" x14ac:dyDescent="0.3">
      <c r="A20" s="5" t="s">
        <v>20</v>
      </c>
      <c r="B20" s="6" t="s">
        <v>4</v>
      </c>
      <c r="C20" s="17" t="str">
        <f t="shared" si="0"/>
        <v>53.41 (42.82, 60.22)</v>
      </c>
      <c r="D20" s="17">
        <v>53.408155893776502</v>
      </c>
      <c r="E20" s="17">
        <v>42.817086656365497</v>
      </c>
      <c r="F20" s="17">
        <v>60.221076337057298</v>
      </c>
      <c r="G20" s="92" t="str">
        <f t="shared" si="1"/>
        <v>52.06 (45.55, 59.93)</v>
      </c>
      <c r="H20" s="22">
        <v>52.062886597938203</v>
      </c>
      <c r="I20" s="22">
        <v>45.546530612244901</v>
      </c>
      <c r="J20" s="22">
        <v>59.928169014084503</v>
      </c>
      <c r="K20" s="11" t="str">
        <f t="shared" si="2"/>
        <v>65.56 (49.94, 79.07)</v>
      </c>
      <c r="L20" s="52">
        <v>65.557996545625301</v>
      </c>
      <c r="M20" s="6">
        <v>49.942892283854803</v>
      </c>
      <c r="N20" s="26">
        <v>79.067060902941805</v>
      </c>
      <c r="P20" s="6"/>
    </row>
    <row r="21" spans="1:16" x14ac:dyDescent="0.3">
      <c r="A21" s="5"/>
      <c r="B21" s="6" t="s">
        <v>5</v>
      </c>
      <c r="C21" s="17" t="str">
        <f t="shared" si="0"/>
        <v>0.63 (0.60, 0.68)</v>
      </c>
      <c r="D21" s="17">
        <v>0.62735764018825602</v>
      </c>
      <c r="E21" s="17">
        <v>0.59506960581048496</v>
      </c>
      <c r="F21" s="17">
        <v>0.67610926366110002</v>
      </c>
      <c r="G21" s="92" t="str">
        <f t="shared" si="1"/>
        <v>0.57 (0.54, 0.60)</v>
      </c>
      <c r="H21" s="22">
        <v>0.57044673539518898</v>
      </c>
      <c r="I21" s="22">
        <v>0.53521126760563398</v>
      </c>
      <c r="J21" s="22">
        <v>0.60408163265306103</v>
      </c>
      <c r="K21" s="11" t="str">
        <f t="shared" si="2"/>
        <v>0.68 (0.62, 0.76)</v>
      </c>
      <c r="L21" s="52">
        <v>0.67637183135619605</v>
      </c>
      <c r="M21" s="6">
        <v>0.61665179208722398</v>
      </c>
      <c r="N21" s="26">
        <v>0.75733583827363804</v>
      </c>
      <c r="P21" s="6"/>
    </row>
    <row r="22" spans="1:16" x14ac:dyDescent="0.3">
      <c r="A22" s="5" t="s">
        <v>22</v>
      </c>
      <c r="B22" s="6" t="s">
        <v>4</v>
      </c>
      <c r="C22" s="17" t="str">
        <f t="shared" si="0"/>
        <v>0.16 (0.09, 0.21)</v>
      </c>
      <c r="D22" s="17">
        <v>0.160922035796666</v>
      </c>
      <c r="E22" s="17">
        <v>8.5351414056960798E-2</v>
      </c>
      <c r="F22" s="17">
        <v>0.213051868711786</v>
      </c>
      <c r="G22" s="92" t="str">
        <f t="shared" si="1"/>
        <v>0.22 (0.11, 0.28)</v>
      </c>
      <c r="H22" s="22">
        <v>0.21789743589743599</v>
      </c>
      <c r="I22" s="22">
        <v>0.11083333333333301</v>
      </c>
      <c r="J22" s="22">
        <v>0.27532352941176502</v>
      </c>
      <c r="K22" s="11" t="str">
        <f t="shared" si="2"/>
        <v>0.18 (0.15, 0.22)</v>
      </c>
      <c r="L22" s="52">
        <v>0.182072222222222</v>
      </c>
      <c r="M22" s="6">
        <v>0.14626</v>
      </c>
      <c r="N22" s="26">
        <v>0.2235</v>
      </c>
      <c r="P22" s="6"/>
    </row>
    <row r="23" spans="1:16" x14ac:dyDescent="0.3">
      <c r="A23" s="5"/>
      <c r="B23" s="6" t="s">
        <v>5</v>
      </c>
      <c r="C23" s="17" t="str">
        <f t="shared" si="0"/>
        <v>0.59 (0.51, 0.70)</v>
      </c>
      <c r="D23" s="17">
        <v>0.58567353834589597</v>
      </c>
      <c r="E23" s="17">
        <v>0.50771707726653503</v>
      </c>
      <c r="F23" s="17">
        <v>0.69551455831639697</v>
      </c>
      <c r="G23" s="92" t="str">
        <f t="shared" si="1"/>
        <v>0.56 (0.48, 0.72)</v>
      </c>
      <c r="H23" s="22">
        <v>0.56410256410256399</v>
      </c>
      <c r="I23" s="22">
        <v>0.47794117647058798</v>
      </c>
      <c r="J23" s="22">
        <v>0.72222222222222199</v>
      </c>
      <c r="K23" s="11" t="str">
        <f t="shared" si="2"/>
        <v>0.56 (0.50, 0.62)</v>
      </c>
      <c r="L23" s="52">
        <v>0.56111111111111101</v>
      </c>
      <c r="M23" s="6">
        <v>0.5</v>
      </c>
      <c r="N23" s="26">
        <v>0.62</v>
      </c>
      <c r="P23" s="6"/>
    </row>
    <row r="24" spans="1:16" x14ac:dyDescent="0.3">
      <c r="A24" s="5" t="s">
        <v>21</v>
      </c>
      <c r="B24" s="6" t="s">
        <v>4</v>
      </c>
      <c r="C24" s="17" t="str">
        <f t="shared" si="0"/>
        <v>0.15 (0.04, 0.22)</v>
      </c>
      <c r="D24" s="17">
        <v>0.152265339770151</v>
      </c>
      <c r="E24" s="17">
        <v>4.4546268672546498E-2</v>
      </c>
      <c r="F24" s="17">
        <v>0.215217039866161</v>
      </c>
      <c r="G24" s="92" t="str">
        <f t="shared" si="1"/>
        <v>0.20 (0.10, 0.26)</v>
      </c>
      <c r="H24" s="22">
        <v>0.19554285714285799</v>
      </c>
      <c r="I24" s="22">
        <v>9.8857142857142005E-2</v>
      </c>
      <c r="J24" s="22">
        <v>0.25800000000000001</v>
      </c>
      <c r="K24" s="11" t="str">
        <f t="shared" si="2"/>
        <v>0.24 (0.20, 0.29)</v>
      </c>
      <c r="L24" s="52">
        <v>0.238844138892713</v>
      </c>
      <c r="M24" s="6">
        <v>0.201854899767758</v>
      </c>
      <c r="N24" s="26">
        <v>0.28759275083331498</v>
      </c>
      <c r="P24" s="6"/>
    </row>
    <row r="25" spans="1:16" ht="15" thickBot="1" x14ac:dyDescent="0.35">
      <c r="A25" s="9"/>
      <c r="B25" s="10" t="s">
        <v>5</v>
      </c>
      <c r="C25" s="18" t="str">
        <f t="shared" si="0"/>
        <v>0.60 (0.51, 0.74)</v>
      </c>
      <c r="D25" s="18">
        <v>0.60099457272583701</v>
      </c>
      <c r="E25" s="18">
        <v>0.51484205875739997</v>
      </c>
      <c r="F25" s="18">
        <v>0.74461956090580295</v>
      </c>
      <c r="G25" s="93" t="str">
        <f t="shared" si="1"/>
        <v>0.59 (0.50, 0.71)</v>
      </c>
      <c r="H25" s="23">
        <v>0.58571428571428397</v>
      </c>
      <c r="I25" s="23">
        <v>0.5</v>
      </c>
      <c r="J25" s="23">
        <v>0.71428571428571597</v>
      </c>
      <c r="K25" s="12" t="str">
        <f t="shared" si="2"/>
        <v>0.65 (0.59, 0.71)</v>
      </c>
      <c r="L25" s="90">
        <v>0.651665396068276</v>
      </c>
      <c r="M25" s="10">
        <v>0.586151153759083</v>
      </c>
      <c r="N25" s="27">
        <v>0.70731543566258903</v>
      </c>
    </row>
    <row r="26" spans="1:16" ht="45" customHeight="1" thickBot="1" x14ac:dyDescent="0.35">
      <c r="A26" s="156" t="s">
        <v>1</v>
      </c>
      <c r="B26" s="157" t="s">
        <v>24</v>
      </c>
      <c r="C26" s="157" t="s">
        <v>3</v>
      </c>
      <c r="D26" s="44" t="s">
        <v>66</v>
      </c>
      <c r="E26" s="44" t="s">
        <v>67</v>
      </c>
      <c r="F26" s="44" t="s">
        <v>68</v>
      </c>
      <c r="G26" s="157" t="s">
        <v>32</v>
      </c>
      <c r="H26" s="157" t="s">
        <v>61</v>
      </c>
      <c r="I26" s="157" t="s">
        <v>59</v>
      </c>
      <c r="J26" s="157" t="s">
        <v>60</v>
      </c>
      <c r="K26" s="157" t="s">
        <v>33</v>
      </c>
      <c r="L26" s="157" t="s">
        <v>61</v>
      </c>
      <c r="M26" s="157" t="s">
        <v>59</v>
      </c>
      <c r="N26" s="158" t="s">
        <v>60</v>
      </c>
      <c r="P26" s="6"/>
    </row>
    <row r="27" spans="1:16" x14ac:dyDescent="0.3">
      <c r="A27" s="3" t="s">
        <v>105</v>
      </c>
      <c r="B27" s="6" t="s">
        <v>4</v>
      </c>
      <c r="C27" s="169" t="str">
        <f>TEXT(D27,"0.00")&amp;" ("&amp;TEXT(E27,"0.00")&amp;", "&amp;TEXT(F27,"0.00")&amp;")"</f>
        <v>-18.66 (-28.76, -8.18)</v>
      </c>
      <c r="D27" s="154">
        <v>-18.659274810825998</v>
      </c>
      <c r="E27" s="154">
        <v>-28.762778476079401</v>
      </c>
      <c r="F27" s="154">
        <v>-8.1804209437232203</v>
      </c>
      <c r="G27" s="169" t="str">
        <f>TEXT(H27,"0.00")&amp;" ("&amp;TEXT(I27,"0.00")&amp;", "&amp;TEXT(J27,"0.00")&amp;")"</f>
        <v>156.75 (76.23, 239.16)</v>
      </c>
      <c r="H27" s="154">
        <v>156.75</v>
      </c>
      <c r="I27" s="154">
        <v>76.228809407153705</v>
      </c>
      <c r="J27" s="154">
        <v>239.16087465833601</v>
      </c>
      <c r="K27" s="169" t="str">
        <f>TEXT(L27,"0.00")&amp;" ("&amp;TEXT(M27,"0.00")&amp;", "&amp;TEXT(N27,"0.00")&amp;")"</f>
        <v>219.69 (14.40, 359.90)</v>
      </c>
      <c r="L27" s="154">
        <v>219.69291338582701</v>
      </c>
      <c r="M27" s="154">
        <v>14.399314061734501</v>
      </c>
      <c r="N27" s="155">
        <v>359.89770459081802</v>
      </c>
      <c r="P27" s="6"/>
    </row>
    <row r="28" spans="1:16" x14ac:dyDescent="0.3">
      <c r="A28" s="5"/>
      <c r="B28" s="6" t="s">
        <v>5</v>
      </c>
      <c r="C28" s="169" t="str">
        <f t="shared" ref="C28:C50" si="3">TEXT(D28,"0.00")&amp;" ("&amp;TEXT(E28,"0.00")&amp;", "&amp;TEXT(F28,"0.00")&amp;")"</f>
        <v>1.01 (1.01, 1.02)</v>
      </c>
      <c r="D28" s="154">
        <v>1.0132663024528401</v>
      </c>
      <c r="E28" s="154">
        <v>1.0104158923195901</v>
      </c>
      <c r="F28" s="154">
        <v>1.01624511528763</v>
      </c>
      <c r="G28" s="169" t="str">
        <f t="shared" ref="G28:G50" si="4">TEXT(H28,"0.00")&amp;" ("&amp;TEXT(I28,"0.00")&amp;", "&amp;TEXT(J28,"0.00")&amp;")"</f>
        <v>0.92 (0.90, 0.94)</v>
      </c>
      <c r="H28" s="154">
        <v>0.91666666666666696</v>
      </c>
      <c r="I28" s="154">
        <v>0.89535337758688005</v>
      </c>
      <c r="J28" s="154">
        <v>0.93875551200392005</v>
      </c>
      <c r="K28" s="169" t="str">
        <f t="shared" ref="K28:K50" si="5">TEXT(L28,"0.00")&amp;" ("&amp;TEXT(M28,"0.00")&amp;", "&amp;TEXT(N28,"0.00")&amp;")"</f>
        <v>0.83 (0.80, 0.88)</v>
      </c>
      <c r="L28" s="154">
        <v>0.83464566929133899</v>
      </c>
      <c r="M28" s="154">
        <v>0.79990019960079894</v>
      </c>
      <c r="N28" s="155">
        <v>0.88241058304752595</v>
      </c>
      <c r="P28" s="6"/>
    </row>
    <row r="29" spans="1:16" x14ac:dyDescent="0.3">
      <c r="A29" s="5" t="s">
        <v>104</v>
      </c>
      <c r="B29" s="6" t="s">
        <v>4</v>
      </c>
      <c r="C29" s="191" t="str">
        <f>TEXT(D29,"0.00")&amp;" ("&amp;TEXT(E29,"0.00")&amp;", "&amp;TEXT(F29,"0.00")&amp;")"</f>
        <v>-17.38 (-19.99, -14.58)</v>
      </c>
      <c r="D29" s="91">
        <v>-17.376092017958499</v>
      </c>
      <c r="E29">
        <v>-19.985823567025999</v>
      </c>
      <c r="F29">
        <v>-14.5773946702066</v>
      </c>
      <c r="G29" s="49" t="str">
        <f>TEXT(H29,"0.00")&amp;" ("&amp;TEXT(I29,"0.00")&amp;", "&amp;TEXT(J29,"0.00")&amp;")"</f>
        <v>7.29 (-7.62, 33.70)</v>
      </c>
      <c r="H29" s="52">
        <v>7.2857142857144499</v>
      </c>
      <c r="I29" s="6">
        <v>-7.6233766233765401</v>
      </c>
      <c r="J29" s="6">
        <v>33.695652173912997</v>
      </c>
      <c r="K29" s="49" t="str">
        <f>TEXT(L29,"0.00")&amp;" ("&amp;TEXT(M29,"0.00")&amp;", "&amp;TEXT(N29,"0.00")&amp;")"</f>
        <v>131.20 (123.46, 137.63)</v>
      </c>
      <c r="L29" s="52">
        <v>131.19999999999999</v>
      </c>
      <c r="M29" s="6">
        <v>123.46315789473699</v>
      </c>
      <c r="N29" s="26">
        <v>137.628140703518</v>
      </c>
      <c r="P29" s="6"/>
    </row>
    <row r="30" spans="1:16" x14ac:dyDescent="0.3">
      <c r="A30" s="5"/>
      <c r="B30" s="6" t="s">
        <v>5</v>
      </c>
      <c r="C30" s="190" t="str">
        <f t="shared" si="3"/>
        <v>1.02 (1.01, 1.02)</v>
      </c>
      <c r="D30" s="91">
        <v>1.0164778233784699</v>
      </c>
      <c r="E30">
        <v>1.01212795712215</v>
      </c>
      <c r="F30">
        <v>1.0200620826431599</v>
      </c>
      <c r="G30" s="49" t="str">
        <f t="shared" si="4"/>
        <v>1.14 (1.11, 1.17)</v>
      </c>
      <c r="H30" s="91">
        <v>1.1428571428571399</v>
      </c>
      <c r="I30">
        <v>1.10869565217391</v>
      </c>
      <c r="J30">
        <v>1.1688311688311701</v>
      </c>
      <c r="K30" s="49" t="str">
        <f t="shared" si="5"/>
        <v>1.05 (1.04, 1.06)</v>
      </c>
      <c r="L30" s="52">
        <v>1.05</v>
      </c>
      <c r="M30" s="6">
        <v>1.04020100502513</v>
      </c>
      <c r="N30" s="26">
        <v>1.0631578947368401</v>
      </c>
      <c r="P30" s="6"/>
    </row>
    <row r="31" spans="1:16" x14ac:dyDescent="0.3">
      <c r="A31" s="5" t="s">
        <v>11</v>
      </c>
      <c r="B31" s="6" t="s">
        <v>4</v>
      </c>
      <c r="C31" s="190" t="str">
        <f t="shared" si="3"/>
        <v>76.89 (70.00, 83.62)</v>
      </c>
      <c r="D31" s="91">
        <v>76.890852465115401</v>
      </c>
      <c r="E31">
        <v>70.000177076162203</v>
      </c>
      <c r="F31">
        <v>83.619125109820104</v>
      </c>
      <c r="G31" s="49" t="str">
        <f t="shared" si="4"/>
        <v>-170.75 (-382.14, -105.96)</v>
      </c>
      <c r="H31" s="91">
        <v>-170.753424657534</v>
      </c>
      <c r="I31">
        <v>-382.137254901961</v>
      </c>
      <c r="J31">
        <v>-105.96460176991199</v>
      </c>
      <c r="K31" s="49" t="str">
        <f t="shared" si="5"/>
        <v>15.25 (-70.24, 165.03)</v>
      </c>
      <c r="L31" s="52">
        <v>15.245283018868101</v>
      </c>
      <c r="M31" s="6">
        <v>-70.243243243243597</v>
      </c>
      <c r="N31" s="26">
        <v>165.02531645569599</v>
      </c>
      <c r="P31" s="6"/>
    </row>
    <row r="32" spans="1:16" x14ac:dyDescent="0.3">
      <c r="A32" s="5"/>
      <c r="B32" s="6" t="s">
        <v>5</v>
      </c>
      <c r="C32" s="191" t="str">
        <f t="shared" si="3"/>
        <v>0.86 (0.85, 0.87)</v>
      </c>
      <c r="D32" s="91">
        <v>0.859538301207036</v>
      </c>
      <c r="E32">
        <v>0.85156004542117603</v>
      </c>
      <c r="F32">
        <v>0.86929530409534195</v>
      </c>
      <c r="G32" s="49" t="str">
        <f t="shared" si="4"/>
        <v>1.49 (1.42, 1.75)</v>
      </c>
      <c r="H32" s="91">
        <v>1.4931506849315099</v>
      </c>
      <c r="I32">
        <v>1.4159292035398201</v>
      </c>
      <c r="J32">
        <v>1.7450980392156901</v>
      </c>
      <c r="K32" s="49" t="str">
        <f t="shared" si="5"/>
        <v>1.75 (1.57, 1.86)</v>
      </c>
      <c r="L32" s="52">
        <v>1.75471698113208</v>
      </c>
      <c r="M32" s="6">
        <v>1.56962025316456</v>
      </c>
      <c r="N32" s="26">
        <v>1.86486486486487</v>
      </c>
      <c r="P32" s="6"/>
    </row>
    <row r="33" spans="1:16" x14ac:dyDescent="0.3">
      <c r="A33" s="5" t="s">
        <v>13</v>
      </c>
      <c r="B33" s="6" t="s">
        <v>4</v>
      </c>
      <c r="C33" s="49" t="str">
        <f t="shared" si="3"/>
        <v>2.08 (0.64, 3.56)</v>
      </c>
      <c r="D33" s="91">
        <v>2.0796754827327102</v>
      </c>
      <c r="E33">
        <v>0.63786193333010699</v>
      </c>
      <c r="F33">
        <v>3.55936006485401</v>
      </c>
      <c r="G33" s="49" t="str">
        <f>"*"&amp;TEXT(H33,"0.00")&amp;" ("&amp;TEXT(I33,"0.00")&amp;", "&amp;TEXT(J33,"0.00")&amp;")"</f>
        <v>*-22.12 (0.00, 0.00)</v>
      </c>
      <c r="H33" s="91">
        <v>-22.1220394019571</v>
      </c>
      <c r="I33" s="25"/>
      <c r="J33" s="25"/>
      <c r="K33" s="49" t="str">
        <f>"*"&amp;TEXT(L33,"0.00")&amp;" ("&amp;TEXT(M33,"0.00")&amp;", "&amp;TEXT(N33,"0.00")&amp;")"</f>
        <v>*-8.67 (0.00, 0.00)</v>
      </c>
      <c r="L33" s="52">
        <v>-8.6704802621561097</v>
      </c>
      <c r="M33" s="46"/>
      <c r="N33" s="47"/>
      <c r="P33" s="6"/>
    </row>
    <row r="34" spans="1:16" x14ac:dyDescent="0.3">
      <c r="A34" s="5"/>
      <c r="B34" s="6" t="s">
        <v>5</v>
      </c>
      <c r="C34" s="49" t="str">
        <f t="shared" si="3"/>
        <v>0.95 (0.89, 1.00)</v>
      </c>
      <c r="D34" s="91">
        <v>0.9492316187191</v>
      </c>
      <c r="E34">
        <v>0.89313595933400003</v>
      </c>
      <c r="F34">
        <v>1.00002791857703</v>
      </c>
      <c r="G34" s="49" t="str">
        <f>"*"&amp;TEXT(H34,"0.00")&amp;" ("&amp;TEXT(I34,"0.00")&amp;", "&amp;TEXT(J34,"0.00")&amp;")"</f>
        <v>*1.37 (1.15, 1.64)</v>
      </c>
      <c r="H34" s="91">
        <v>1.37102521673656</v>
      </c>
      <c r="I34">
        <v>1.14717507453726</v>
      </c>
      <c r="J34">
        <v>1.6385556020607901</v>
      </c>
      <c r="K34" s="49" t="str">
        <f>"*"&amp;TEXT(L34,"0.00")&amp;" ("&amp;TEXT(M34,"0.00")&amp;", "&amp;TEXT(N34,"0.00")&amp;")"</f>
        <v>*0.90 (0.78, 1.04)</v>
      </c>
      <c r="L34" s="52">
        <v>0.90489810460081299</v>
      </c>
      <c r="M34" s="6">
        <v>0.78417047316268995</v>
      </c>
      <c r="N34" s="26">
        <v>1.0442124611089001</v>
      </c>
      <c r="P34" s="6"/>
    </row>
    <row r="35" spans="1:16" x14ac:dyDescent="0.3">
      <c r="A35" s="5" t="s">
        <v>14</v>
      </c>
      <c r="B35" s="6" t="s">
        <v>4</v>
      </c>
      <c r="C35" s="49" t="str">
        <f t="shared" si="3"/>
        <v>25.36 (6.31, 44.11)</v>
      </c>
      <c r="D35" s="91">
        <v>25.357005800854299</v>
      </c>
      <c r="E35">
        <v>6.3127592221505902</v>
      </c>
      <c r="F35">
        <v>44.111080458636302</v>
      </c>
      <c r="G35" s="49" t="str">
        <f t="shared" si="4"/>
        <v>-156.10 (-277.89, -36.64)</v>
      </c>
      <c r="H35" s="91">
        <v>-156.10300429184599</v>
      </c>
      <c r="I35">
        <v>-277.88679245282998</v>
      </c>
      <c r="J35">
        <v>-36.636363636364003</v>
      </c>
      <c r="K35" s="49" t="str">
        <f t="shared" si="5"/>
        <v>309.29 (174.47, 447.58)</v>
      </c>
      <c r="L35" s="52">
        <v>309.29327610872599</v>
      </c>
      <c r="M35" s="6">
        <v>174.467213114754</v>
      </c>
      <c r="N35" s="26">
        <v>447.57686212361301</v>
      </c>
      <c r="P35" s="6"/>
    </row>
    <row r="36" spans="1:16" x14ac:dyDescent="0.3">
      <c r="A36" s="5"/>
      <c r="B36" s="6" t="s">
        <v>5</v>
      </c>
      <c r="C36" s="49" t="str">
        <f t="shared" si="3"/>
        <v>0.96 (0.94, 0.97)</v>
      </c>
      <c r="D36" s="91">
        <v>0.955699474618939</v>
      </c>
      <c r="E36">
        <v>0.94313813861238704</v>
      </c>
      <c r="F36">
        <v>0.96886627452813601</v>
      </c>
      <c r="G36" s="49" t="str">
        <f t="shared" si="4"/>
        <v>1.31 (1.24, 1.40)</v>
      </c>
      <c r="H36" s="91">
        <v>1.3104434907010001</v>
      </c>
      <c r="I36">
        <v>1.23863636363636</v>
      </c>
      <c r="J36">
        <v>1.39622641509434</v>
      </c>
      <c r="K36" s="49" t="str">
        <f t="shared" si="5"/>
        <v>1.31 (1.22, 1.40)</v>
      </c>
      <c r="L36" s="52">
        <v>1.3118741058655199</v>
      </c>
      <c r="M36" s="6">
        <v>1.22345483359746</v>
      </c>
      <c r="N36" s="26">
        <v>1.4016393442623001</v>
      </c>
      <c r="P36" s="6"/>
    </row>
    <row r="37" spans="1:16" x14ac:dyDescent="0.3">
      <c r="A37" s="5" t="s">
        <v>15</v>
      </c>
      <c r="B37" s="6" t="s">
        <v>4</v>
      </c>
      <c r="C37" s="49" t="str">
        <f t="shared" si="3"/>
        <v>0.51 (-4.11, 1.82)</v>
      </c>
      <c r="D37" s="91">
        <v>0.50615346117970905</v>
      </c>
      <c r="E37">
        <v>-4.1123029930782797</v>
      </c>
      <c r="F37">
        <v>1.8176803178168099</v>
      </c>
      <c r="G37" s="49" t="str">
        <f>"*"&amp;TEXT(H37,"0.00")&amp;" ("&amp;TEXT(I37,"0.00")&amp;", "&amp;TEXT(J37,"0.00")&amp;")"</f>
        <v>*-1.54 (0.00, 0.00)</v>
      </c>
      <c r="H37" s="91">
        <v>-1.5359438615647301</v>
      </c>
      <c r="I37" s="25"/>
      <c r="J37" s="25"/>
      <c r="K37" s="49" t="str">
        <f>"*"&amp;TEXT(L37,"0.00")&amp;" ("&amp;TEXT(M37,"0.00")&amp;", "&amp;TEXT(N37,"0.00")&amp;")"</f>
        <v>*4.16 (0.00, 0.00)</v>
      </c>
      <c r="L37" s="52">
        <v>4.1620940752610203</v>
      </c>
      <c r="M37" s="46"/>
      <c r="N37" s="47"/>
      <c r="P37" s="6"/>
    </row>
    <row r="38" spans="1:16" x14ac:dyDescent="0.3">
      <c r="A38" s="5"/>
      <c r="B38" s="6" t="s">
        <v>5</v>
      </c>
      <c r="C38" s="49" t="str">
        <f t="shared" si="3"/>
        <v>0.87 (0.72, 1.37)</v>
      </c>
      <c r="D38" s="91">
        <v>0.86702691971238</v>
      </c>
      <c r="E38">
        <v>0.72323332278631502</v>
      </c>
      <c r="F38">
        <v>1.3690442954074999</v>
      </c>
      <c r="G38" s="49" t="str">
        <f>"*"&amp;TEXT(H38,"0.00")&amp;" ("&amp;TEXT(I38,"0.00")&amp;", "&amp;TEXT(J38,"0.00")&amp;")"</f>
        <v>*1.33 (1.07, 1.65)</v>
      </c>
      <c r="H38" s="91">
        <v>1.3263707095903701</v>
      </c>
      <c r="I38">
        <v>1.0687905347311499</v>
      </c>
      <c r="J38">
        <v>1.64602810568658</v>
      </c>
      <c r="K38" s="49" t="str">
        <f>"*"&amp;TEXT(L38,"0.00")&amp;" ("&amp;TEXT(M38,"0.00")&amp;", "&amp;TEXT(N38,"0.00")&amp;")"</f>
        <v>*0.90 (0.66, 1.23)</v>
      </c>
      <c r="L38" s="52">
        <v>0.90267093384843999</v>
      </c>
      <c r="M38" s="6">
        <v>0.66023020926757503</v>
      </c>
      <c r="N38" s="26">
        <v>1.2341374317281399</v>
      </c>
      <c r="P38" s="6"/>
    </row>
    <row r="39" spans="1:16" x14ac:dyDescent="0.3">
      <c r="A39" s="5" t="s">
        <v>16</v>
      </c>
      <c r="B39" s="6" t="s">
        <v>4</v>
      </c>
      <c r="C39" s="49" t="str">
        <f t="shared" si="3"/>
        <v>2.63 (1.22, 3.72)</v>
      </c>
      <c r="D39" s="91">
        <v>2.62892695466194</v>
      </c>
      <c r="E39">
        <v>1.22293785901325</v>
      </c>
      <c r="F39">
        <v>3.71976051115757</v>
      </c>
      <c r="G39" s="49" t="str">
        <f t="shared" si="4"/>
        <v>-28.41 (-36.94, -16.44)</v>
      </c>
      <c r="H39" s="91">
        <v>-28.4096774193549</v>
      </c>
      <c r="I39">
        <v>-36.941304347826097</v>
      </c>
      <c r="J39">
        <v>-16.438297872340399</v>
      </c>
      <c r="K39" s="49" t="str">
        <f t="shared" si="5"/>
        <v>2.64 (-2.73, 8.53)</v>
      </c>
      <c r="L39" s="52">
        <v>2.6416666666666702</v>
      </c>
      <c r="M39" s="6">
        <v>-2.72758620689652</v>
      </c>
      <c r="N39" s="26">
        <v>8.5279999999999898</v>
      </c>
      <c r="P39" s="6"/>
    </row>
    <row r="40" spans="1:16" x14ac:dyDescent="0.3">
      <c r="A40" s="5"/>
      <c r="B40" s="6" t="s">
        <v>5</v>
      </c>
      <c r="C40" s="49" t="str">
        <f t="shared" si="3"/>
        <v>1.00 (0.97, 1.05)</v>
      </c>
      <c r="D40" s="91">
        <v>1.00341433856756</v>
      </c>
      <c r="E40">
        <v>0.96854747695565702</v>
      </c>
      <c r="F40">
        <v>1.0530959320533799</v>
      </c>
      <c r="G40" s="49" t="str">
        <f t="shared" si="4"/>
        <v>1.77 (1.36, 2.07)</v>
      </c>
      <c r="H40" s="91">
        <v>1.7741935483871001</v>
      </c>
      <c r="I40">
        <v>1.36170212765957</v>
      </c>
      <c r="J40">
        <v>2.0652173913043499</v>
      </c>
      <c r="K40" s="49" t="str">
        <f t="shared" si="5"/>
        <v>0.92 (0.72, 1.10)</v>
      </c>
      <c r="L40" s="52">
        <v>0.91666666666666696</v>
      </c>
      <c r="M40" s="6">
        <v>0.72</v>
      </c>
      <c r="N40" s="26">
        <v>1.1034482758620701</v>
      </c>
      <c r="P40" s="6"/>
    </row>
    <row r="41" spans="1:16" x14ac:dyDescent="0.3">
      <c r="A41" s="5" t="s">
        <v>18</v>
      </c>
      <c r="B41" s="6" t="s">
        <v>4</v>
      </c>
      <c r="C41" s="49" t="str">
        <f t="shared" si="3"/>
        <v>0.45 (0.14, 0.81)</v>
      </c>
      <c r="D41" s="91">
        <v>0.44566321096710299</v>
      </c>
      <c r="E41">
        <v>0.14180454192797901</v>
      </c>
      <c r="F41">
        <v>0.81417432735518602</v>
      </c>
      <c r="G41" s="49" t="str">
        <f t="shared" si="4"/>
        <v>-9.85 (-14.18, -7.33)</v>
      </c>
      <c r="H41" s="91">
        <v>-9.8545454545454394</v>
      </c>
      <c r="I41">
        <v>-14.175000000000001</v>
      </c>
      <c r="J41">
        <v>-7.3266666666666698</v>
      </c>
      <c r="K41" s="49" t="str">
        <f t="shared" si="5"/>
        <v>-3.49 (-5.60, -1.68)</v>
      </c>
      <c r="L41" s="52">
        <v>-3.4932793989427302</v>
      </c>
      <c r="M41" s="6">
        <v>-5.5999999999999899</v>
      </c>
      <c r="N41" s="26">
        <v>-1.6766719857505401</v>
      </c>
      <c r="P41" s="6"/>
    </row>
    <row r="42" spans="1:16" x14ac:dyDescent="0.3">
      <c r="A42" s="5"/>
      <c r="B42" s="6" t="s">
        <v>5</v>
      </c>
      <c r="C42" s="49" t="str">
        <f t="shared" si="3"/>
        <v>1.24 (1.21, 1.27)</v>
      </c>
      <c r="D42" s="91">
        <v>1.2387791447540399</v>
      </c>
      <c r="E42">
        <v>1.20557491682236</v>
      </c>
      <c r="F42">
        <v>1.2689740049324401</v>
      </c>
      <c r="G42" s="49" t="str">
        <f t="shared" si="4"/>
        <v>1.73 (1.47, 2.15)</v>
      </c>
      <c r="H42" s="91">
        <v>1.72727272727273</v>
      </c>
      <c r="I42">
        <v>1.4666666666666699</v>
      </c>
      <c r="J42">
        <v>2.15</v>
      </c>
      <c r="K42" s="49" t="str">
        <f t="shared" si="5"/>
        <v>1.13 (0.94, 1.33)</v>
      </c>
      <c r="L42" s="52">
        <v>1.1338890251212399</v>
      </c>
      <c r="M42" s="6">
        <v>0.94491284060531999</v>
      </c>
      <c r="N42" s="26">
        <v>1.3333333333333299</v>
      </c>
      <c r="P42" s="6"/>
    </row>
    <row r="43" spans="1:16" x14ac:dyDescent="0.3">
      <c r="A43" s="5" t="s">
        <v>19</v>
      </c>
      <c r="B43" s="6" t="s">
        <v>4</v>
      </c>
      <c r="C43" s="49" t="str">
        <f t="shared" si="3"/>
        <v>20.62 (9.71, 31.51)</v>
      </c>
      <c r="D43" s="91">
        <v>20.6247359786746</v>
      </c>
      <c r="E43">
        <v>9.7053350743482802</v>
      </c>
      <c r="F43">
        <v>31.5096346351515</v>
      </c>
      <c r="G43" s="49" t="str">
        <f t="shared" si="4"/>
        <v>-171.35 (-211.73, -144.00)</v>
      </c>
      <c r="H43" s="91">
        <v>-171.35249169435201</v>
      </c>
      <c r="I43">
        <v>-211.73461538461601</v>
      </c>
      <c r="J43">
        <v>-143.99940119760399</v>
      </c>
      <c r="K43" s="49" t="str">
        <f t="shared" si="5"/>
        <v>167.48 (138.04, 193.86)</v>
      </c>
      <c r="L43" s="52">
        <v>167.48337801608599</v>
      </c>
      <c r="M43" s="6">
        <v>138.04318734793199</v>
      </c>
      <c r="N43" s="26">
        <v>193.85994550408699</v>
      </c>
      <c r="P43" s="6"/>
    </row>
    <row r="44" spans="1:16" x14ac:dyDescent="0.3">
      <c r="A44" s="5"/>
      <c r="B44" s="6" t="s">
        <v>5</v>
      </c>
      <c r="C44" s="49" t="str">
        <f t="shared" si="3"/>
        <v>0.97 (0.93, 1.00)</v>
      </c>
      <c r="D44" s="91">
        <v>0.96562276342676201</v>
      </c>
      <c r="E44">
        <v>0.92858785698179502</v>
      </c>
      <c r="F44">
        <v>1.0009537704748901</v>
      </c>
      <c r="G44" s="49" t="str">
        <f t="shared" si="4"/>
        <v>1.62 (1.54, 1.76)</v>
      </c>
      <c r="H44" s="91">
        <v>1.6212624584717601</v>
      </c>
      <c r="I44">
        <v>1.5389221556886199</v>
      </c>
      <c r="J44">
        <v>1.76121794871795</v>
      </c>
      <c r="K44" s="49" t="str">
        <f t="shared" si="5"/>
        <v>0.77 (0.68, 0.86)</v>
      </c>
      <c r="L44" s="52">
        <v>0.76675603217158195</v>
      </c>
      <c r="M44" s="6">
        <v>0.67847411444141803</v>
      </c>
      <c r="N44" s="26">
        <v>0.86253041362530503</v>
      </c>
      <c r="P44" s="6"/>
    </row>
    <row r="45" spans="1:16" x14ac:dyDescent="0.3">
      <c r="A45" s="5" t="s">
        <v>20</v>
      </c>
      <c r="B45" s="6" t="s">
        <v>4</v>
      </c>
      <c r="C45" s="49" t="str">
        <f t="shared" si="3"/>
        <v>-7.96 (-11.18, -4.93)</v>
      </c>
      <c r="D45" s="91">
        <v>-7.9604625006876102</v>
      </c>
      <c r="E45">
        <v>-11.175710995334001</v>
      </c>
      <c r="F45">
        <v>-4.9299287685413997</v>
      </c>
      <c r="G45" s="49" t="str">
        <f t="shared" si="4"/>
        <v>-91.27 (-111.97, -75.40)</v>
      </c>
      <c r="H45" s="91">
        <v>-91.2668674698795</v>
      </c>
      <c r="I45">
        <v>-111.971052631579</v>
      </c>
      <c r="J45">
        <v>-75.397972972972894</v>
      </c>
      <c r="K45" s="49" t="str">
        <f t="shared" si="5"/>
        <v>7.53 (-6.14, 32.46)</v>
      </c>
      <c r="L45" s="52">
        <v>7.5329729729730301</v>
      </c>
      <c r="M45" s="6">
        <v>-6.1442622950817496</v>
      </c>
      <c r="N45" s="26">
        <v>32.464705882353002</v>
      </c>
      <c r="P45" s="6"/>
    </row>
    <row r="46" spans="1:16" x14ac:dyDescent="0.3">
      <c r="A46" s="5"/>
      <c r="B46" s="6" t="s">
        <v>5</v>
      </c>
      <c r="C46" s="49" t="str">
        <f t="shared" si="3"/>
        <v>1.12 (1.10, 1.14)</v>
      </c>
      <c r="D46" s="91">
        <v>1.11929815000569</v>
      </c>
      <c r="E46">
        <v>1.10206557350637</v>
      </c>
      <c r="F46">
        <v>1.1370525261311799</v>
      </c>
      <c r="G46" s="49" t="str">
        <f t="shared" si="4"/>
        <v>1.75 (1.66, 1.87)</v>
      </c>
      <c r="H46" s="91">
        <v>1.75301204819277</v>
      </c>
      <c r="I46">
        <v>1.6554054054054099</v>
      </c>
      <c r="J46">
        <v>1.8684210526315801</v>
      </c>
      <c r="K46" s="49" t="str">
        <f t="shared" si="5"/>
        <v>1.17 (1.02, 1.25)</v>
      </c>
      <c r="L46" s="52">
        <v>1.1675675675675701</v>
      </c>
      <c r="M46" s="6">
        <v>1.0220588235294099</v>
      </c>
      <c r="N46" s="26">
        <v>1.2459016393442599</v>
      </c>
      <c r="P46" s="6"/>
    </row>
    <row r="47" spans="1:16" x14ac:dyDescent="0.3">
      <c r="A47" s="5" t="s">
        <v>22</v>
      </c>
      <c r="B47" s="6" t="s">
        <v>4</v>
      </c>
      <c r="C47" s="49" t="str">
        <f t="shared" si="3"/>
        <v>-0.05 (-0.08, -0.02)</v>
      </c>
      <c r="D47" s="91">
        <v>-4.9518703363438603E-2</v>
      </c>
      <c r="E47">
        <v>-7.7462887708975595E-2</v>
      </c>
      <c r="F47">
        <v>-2.2896554874709998E-2</v>
      </c>
      <c r="G47" s="49" t="str">
        <f t="shared" si="4"/>
        <v>-0.39 (-0.58, -0.15)</v>
      </c>
      <c r="H47" s="91">
        <v>-0.38627272727272799</v>
      </c>
      <c r="I47">
        <v>-0.57606153846153796</v>
      </c>
      <c r="J47">
        <v>-0.15346153846153901</v>
      </c>
      <c r="K47" s="49" t="str">
        <f t="shared" si="5"/>
        <v>-0.03 (-0.15, 0.10)</v>
      </c>
      <c r="L47" s="52">
        <v>-2.82352941176469E-2</v>
      </c>
      <c r="M47" s="6">
        <v>-0.14842857142857199</v>
      </c>
      <c r="N47" s="26">
        <v>9.7799999999999901E-2</v>
      </c>
      <c r="P47" s="6"/>
    </row>
    <row r="48" spans="1:16" x14ac:dyDescent="0.3">
      <c r="A48" s="5"/>
      <c r="B48" s="6" t="s">
        <v>5</v>
      </c>
      <c r="C48" s="49" t="str">
        <f t="shared" si="3"/>
        <v>1.01 (0.97, 1.06)</v>
      </c>
      <c r="D48" s="91">
        <v>1.01218503884832</v>
      </c>
      <c r="E48">
        <v>0.965746706840099</v>
      </c>
      <c r="F48">
        <v>1.05901627770314</v>
      </c>
      <c r="G48" s="49" t="str">
        <f t="shared" si="4"/>
        <v>1.77 (1.38, 2.09)</v>
      </c>
      <c r="H48" s="91">
        <v>1.77272727272727</v>
      </c>
      <c r="I48">
        <v>1.3846153846153799</v>
      </c>
      <c r="J48">
        <v>2.0923076923076902</v>
      </c>
      <c r="K48" s="49" t="str">
        <f t="shared" si="5"/>
        <v>0.99 (0.77, 1.19)</v>
      </c>
      <c r="L48" s="52">
        <v>0.98823529411764699</v>
      </c>
      <c r="M48" s="6">
        <v>0.77142857142857202</v>
      </c>
      <c r="N48" s="26">
        <v>1.19047619047619</v>
      </c>
      <c r="P48" s="6"/>
    </row>
    <row r="49" spans="1:16" x14ac:dyDescent="0.3">
      <c r="A49" s="5" t="s">
        <v>21</v>
      </c>
      <c r="B49" s="6" t="s">
        <v>4</v>
      </c>
      <c r="C49" s="49" t="str">
        <f t="shared" si="3"/>
        <v>-0.06 (-0.07, -0.04)</v>
      </c>
      <c r="D49" s="91">
        <v>-5.6531174356041401E-2</v>
      </c>
      <c r="E49">
        <v>-6.9261659511222901E-2</v>
      </c>
      <c r="F49">
        <v>-4.1062557657030499E-2</v>
      </c>
      <c r="G49" s="49" t="str">
        <f t="shared" si="4"/>
        <v>-0.33 (-0.52, -0.14)</v>
      </c>
      <c r="H49" s="91">
        <v>-0.33385365853658799</v>
      </c>
      <c r="I49">
        <v>-0.51600000000000101</v>
      </c>
      <c r="J49">
        <v>-0.138399999999999</v>
      </c>
      <c r="K49" s="49" t="str">
        <f t="shared" si="5"/>
        <v>0.06 (-0.06, 0.16)</v>
      </c>
      <c r="L49" s="52">
        <v>5.68913043478253E-2</v>
      </c>
      <c r="M49" s="6">
        <v>-6.1000000000002802E-2</v>
      </c>
      <c r="N49" s="26">
        <v>0.15659999999999999</v>
      </c>
      <c r="P49" s="6"/>
    </row>
    <row r="50" spans="1:16" ht="15" thickBot="1" x14ac:dyDescent="0.35">
      <c r="A50" s="9"/>
      <c r="B50" s="10" t="s">
        <v>5</v>
      </c>
      <c r="C50" s="50" t="str">
        <f t="shared" si="3"/>
        <v>1.04 (1.01, 1.06)</v>
      </c>
      <c r="D50" s="90">
        <v>1.0401091983662201</v>
      </c>
      <c r="E50" s="10">
        <v>1.01458461653618</v>
      </c>
      <c r="F50" s="10">
        <v>1.0602523710801199</v>
      </c>
      <c r="G50" s="50" t="str">
        <f t="shared" si="4"/>
        <v>1.71 (1.40, 2.00)</v>
      </c>
      <c r="H50" s="90">
        <v>1.7073170731707401</v>
      </c>
      <c r="I50" s="10">
        <v>1.4</v>
      </c>
      <c r="J50" s="10">
        <v>2</v>
      </c>
      <c r="K50" s="50" t="str">
        <f t="shared" si="5"/>
        <v>1.05 (0.90, 1.25)</v>
      </c>
      <c r="L50" s="90">
        <v>1.0543478260869601</v>
      </c>
      <c r="M50" s="10">
        <v>0.9</v>
      </c>
      <c r="N50" s="27">
        <v>1.25</v>
      </c>
      <c r="P50" s="6"/>
    </row>
    <row r="51" spans="1:16" ht="78.599999999999994" thickBot="1" x14ac:dyDescent="0.35">
      <c r="A51" t="s">
        <v>1</v>
      </c>
      <c r="B51" s="157" t="s">
        <v>36</v>
      </c>
      <c r="C51" s="48" t="s">
        <v>39</v>
      </c>
      <c r="D51" s="48" t="s">
        <v>70</v>
      </c>
      <c r="E51" s="48" t="s">
        <v>71</v>
      </c>
      <c r="F51" s="48" t="s">
        <v>72</v>
      </c>
      <c r="G51" s="1" t="s">
        <v>34</v>
      </c>
      <c r="H51" s="1" t="s">
        <v>61</v>
      </c>
      <c r="I51" s="1" t="s">
        <v>59</v>
      </c>
      <c r="J51" s="1" t="s">
        <v>60</v>
      </c>
      <c r="K51" s="1" t="s">
        <v>35</v>
      </c>
      <c r="L51" s="1" t="s">
        <v>61</v>
      </c>
      <c r="M51" s="1" t="s">
        <v>59</v>
      </c>
      <c r="N51" s="158" t="s">
        <v>60</v>
      </c>
    </row>
    <row r="52" spans="1:16" x14ac:dyDescent="0.3">
      <c r="A52" s="3" t="s">
        <v>105</v>
      </c>
      <c r="B52" s="6" t="s">
        <v>4</v>
      </c>
      <c r="C52" s="168" t="str">
        <f>TEXT(D52,"0.00")&amp;" ("&amp;TEXT(E52,"0.00")&amp;", "&amp;TEXT(F52,"0.00")&amp;")"</f>
        <v>-290.75 (-484.38, -27.10)</v>
      </c>
      <c r="D52" s="152">
        <v>-290.74817561036298</v>
      </c>
      <c r="E52" s="152">
        <v>-484.37586193310602</v>
      </c>
      <c r="F52" s="152">
        <v>-27.100956199459699</v>
      </c>
      <c r="G52" s="168" t="str">
        <f>TEXT(H52,"0.00")&amp;" ("&amp;TEXT(I52,"0.00")&amp;", "&amp;TEXT(J52,"0.00")&amp;")"</f>
        <v>-69.26 (-137.61, 26.73)</v>
      </c>
      <c r="H52" s="152">
        <v>-69.258217677135704</v>
      </c>
      <c r="I52" s="152">
        <v>-137.614472863381</v>
      </c>
      <c r="J52" s="152">
        <v>26.733333333333601</v>
      </c>
      <c r="K52" s="168" t="str">
        <f>TEXT(L52,"0.00")&amp;" ("&amp;TEXT(M52,"0.00")&amp;", "&amp;TEXT(N52,"0.00")&amp;")"</f>
        <v>-263.22 (-449.93, -16.32)</v>
      </c>
      <c r="L52" s="152">
        <v>-263.216981132076</v>
      </c>
      <c r="M52" s="152">
        <v>-449.92825951341302</v>
      </c>
      <c r="N52" s="153">
        <v>-16.318156579678501</v>
      </c>
    </row>
    <row r="53" spans="1:16" x14ac:dyDescent="0.3">
      <c r="A53" s="5"/>
      <c r="B53" s="6" t="s">
        <v>5</v>
      </c>
      <c r="C53" s="169" t="str">
        <f t="shared" ref="C53:C75" si="6">TEXT(D53,"0.00")&amp;" ("&amp;TEXT(E53,"0.00")&amp;", "&amp;TEXT(F53,"0.00")&amp;")"</f>
        <v>1.21 (1.15, 1.27)</v>
      </c>
      <c r="D53" s="154">
        <v>1.2149554136738201</v>
      </c>
      <c r="E53" s="154">
        <v>1.14570213828351</v>
      </c>
      <c r="F53" s="154">
        <v>1.2701481821774701</v>
      </c>
      <c r="G53" s="169" t="str">
        <f t="shared" ref="G53:G75" si="7">TEXT(H53,"0.00")&amp;" ("&amp;TEXT(I53,"0.00")&amp;", "&amp;TEXT(J53,"0.00")&amp;")"</f>
        <v>1.09 (1.07, 1.11)</v>
      </c>
      <c r="H53" s="154">
        <v>1.08875091307524</v>
      </c>
      <c r="I53" s="154">
        <v>1.06851851851852</v>
      </c>
      <c r="J53" s="154">
        <v>1.11104179663132</v>
      </c>
      <c r="K53" s="169" t="str">
        <f t="shared" ref="K53:K75" si="8">TEXT(L53,"0.00")&amp;" ("&amp;TEXT(M53,"0.00")&amp;", "&amp;TEXT(N53,"0.00")&amp;")"</f>
        <v>1.20 (1.13, 1.25)</v>
      </c>
      <c r="L53" s="154">
        <v>1.1981132075471701</v>
      </c>
      <c r="M53" s="154">
        <v>1.13325930038867</v>
      </c>
      <c r="N53" s="155">
        <v>1.25015595757954</v>
      </c>
    </row>
    <row r="54" spans="1:16" x14ac:dyDescent="0.3">
      <c r="A54" s="5" t="s">
        <v>104</v>
      </c>
      <c r="B54" s="6" t="s">
        <v>4</v>
      </c>
      <c r="C54" s="170" t="str">
        <f>TEXT(D54,"0.00")&amp;" ("&amp;TEXT(E54,"0.00")&amp;", "&amp;TEXT(F54,"0.00")&amp;")"</f>
        <v>-140.26 (-147.49, -133.97)</v>
      </c>
      <c r="D54" s="52">
        <v>-140.25914998722399</v>
      </c>
      <c r="E54" s="6">
        <v>-147.48534959663201</v>
      </c>
      <c r="F54" s="6">
        <v>-133.97176665261</v>
      </c>
      <c r="G54" s="49" t="str">
        <f>TEXT(H54,"0.00")&amp;" ("&amp;TEXT(I54,"0.00")&amp;", "&amp;TEXT(J54,"0.00")&amp;")"</f>
        <v>-136.79 (-159.48, -112.35)</v>
      </c>
      <c r="H54" s="52">
        <v>-136.789473684211</v>
      </c>
      <c r="I54" s="6">
        <v>-159.47619047619</v>
      </c>
      <c r="J54" s="6">
        <v>-112.34935897435901</v>
      </c>
      <c r="K54" s="49" t="str">
        <f>TEXT(L54,"0.00")&amp;" ("&amp;TEXT(M54,"0.00")&amp;", "&amp;TEXT(N54,"0.00")&amp;")"</f>
        <v>-124.95 (-132.31, -116.13)</v>
      </c>
      <c r="L54" s="52">
        <v>-124.95238095238101</v>
      </c>
      <c r="M54" s="6">
        <v>-132.30917874396101</v>
      </c>
      <c r="N54" s="26">
        <v>-116.12871287128699</v>
      </c>
      <c r="P54" s="6"/>
    </row>
    <row r="55" spans="1:16" x14ac:dyDescent="0.3">
      <c r="A55" s="5"/>
      <c r="B55" s="6" t="s">
        <v>5</v>
      </c>
      <c r="C55" s="170" t="str">
        <f t="shared" si="6"/>
        <v>0.96 (0.96, 0.97)</v>
      </c>
      <c r="D55" s="52">
        <v>0.96324051936616695</v>
      </c>
      <c r="E55" s="6">
        <v>0.95519506955790301</v>
      </c>
      <c r="F55" s="6">
        <v>0.97313924659991002</v>
      </c>
      <c r="G55" s="49" t="str">
        <f t="shared" si="7"/>
        <v>1.09 (1.06, 1.12)</v>
      </c>
      <c r="H55" s="52">
        <v>1.0927318295739299</v>
      </c>
      <c r="I55" s="52">
        <v>1.0608974358974399</v>
      </c>
      <c r="J55" s="52">
        <v>1.11904761904762</v>
      </c>
      <c r="K55" s="49" t="str">
        <f t="shared" si="8"/>
        <v>0.95 (0.94, 0.96)</v>
      </c>
      <c r="L55" s="52">
        <v>0.952380952380952</v>
      </c>
      <c r="M55" s="6">
        <v>0.94059405940594099</v>
      </c>
      <c r="N55" s="26">
        <v>0.96135265700483097</v>
      </c>
      <c r="P55" s="6"/>
    </row>
    <row r="56" spans="1:16" x14ac:dyDescent="0.3">
      <c r="A56" s="5" t="s">
        <v>11</v>
      </c>
      <c r="B56" s="6" t="s">
        <v>4</v>
      </c>
      <c r="C56" s="170" t="str">
        <f t="shared" si="6"/>
        <v>70.16 (-15.70, 126.33)</v>
      </c>
      <c r="D56" s="52">
        <v>70.163153923726398</v>
      </c>
      <c r="E56" s="6">
        <v>-15.702760007946001</v>
      </c>
      <c r="F56" s="6">
        <v>126.32543947057199</v>
      </c>
      <c r="G56" s="49" t="str">
        <f t="shared" si="7"/>
        <v>-321.53 (-737.77, -89.78)</v>
      </c>
      <c r="H56" s="52">
        <v>-321.53398058252401</v>
      </c>
      <c r="I56" s="6">
        <v>-737.76923076923094</v>
      </c>
      <c r="J56" s="6">
        <v>-89.782608695652002</v>
      </c>
      <c r="K56" s="49" t="str">
        <f t="shared" si="8"/>
        <v>-8.69 (-105.14, 37.67)</v>
      </c>
      <c r="L56" s="52">
        <v>-8.6881720430108107</v>
      </c>
      <c r="M56" s="52">
        <v>-105.13709677419401</v>
      </c>
      <c r="N56" s="26">
        <v>37.6666666666666</v>
      </c>
      <c r="P56" s="6"/>
    </row>
    <row r="57" spans="1:16" x14ac:dyDescent="0.3">
      <c r="A57" s="5"/>
      <c r="B57" s="6" t="s">
        <v>5</v>
      </c>
      <c r="C57" s="170" t="str">
        <f t="shared" si="6"/>
        <v>0.49 (0.45, 0.55)</v>
      </c>
      <c r="D57" s="52">
        <v>0.48864510973379899</v>
      </c>
      <c r="E57" s="6">
        <v>0.448826311064419</v>
      </c>
      <c r="F57" s="6">
        <v>0.54945666350977096</v>
      </c>
      <c r="G57" s="49" t="str">
        <f t="shared" si="7"/>
        <v>0.94 (0.78, 1.23)</v>
      </c>
      <c r="H57" s="52">
        <v>0.94174757281553401</v>
      </c>
      <c r="I57" s="6">
        <v>0.78260869565217395</v>
      </c>
      <c r="J57" s="6">
        <v>1.2307692307692299</v>
      </c>
      <c r="K57" s="49" t="str">
        <f t="shared" si="8"/>
        <v>0.57 (0.54, 0.64)</v>
      </c>
      <c r="L57" s="52">
        <v>0.56989247311827995</v>
      </c>
      <c r="M57" s="6">
        <v>0.53623188405797095</v>
      </c>
      <c r="N57" s="26">
        <v>0.63709677419354804</v>
      </c>
      <c r="P57" s="6"/>
    </row>
    <row r="58" spans="1:16" x14ac:dyDescent="0.3">
      <c r="A58" s="5" t="s">
        <v>13</v>
      </c>
      <c r="B58" s="6" t="s">
        <v>4</v>
      </c>
      <c r="C58" s="171" t="str">
        <f t="shared" si="6"/>
        <v>11.40 (8.36, 13.72)</v>
      </c>
      <c r="D58" s="52">
        <v>11.3965182432389</v>
      </c>
      <c r="E58" s="6">
        <v>8.3587702590632098</v>
      </c>
      <c r="F58" s="6">
        <v>13.7240486486374</v>
      </c>
      <c r="G58" s="49" t="str">
        <f>"*"&amp;TEXT(H58,"0.00")&amp;" ("&amp;TEXT(I58,"0.00")&amp;", "&amp;TEXT(J58,"0.00")&amp;")"</f>
        <v>*-8.99 (0.00, 0.00)</v>
      </c>
      <c r="H58" s="52">
        <v>-8.9852596693078493</v>
      </c>
      <c r="I58" s="46"/>
      <c r="J58" s="46"/>
      <c r="K58" s="49" t="str">
        <f>"*"&amp;TEXT(L58,"0.00")&amp;" ("&amp;TEXT(M58,"0.00")&amp;", "&amp;TEXT(N58,"0.00")&amp;")"</f>
        <v>*9.58 (0.00, 0.00)</v>
      </c>
      <c r="L58" s="52">
        <v>9.5817199948506993</v>
      </c>
      <c r="M58" s="46"/>
      <c r="N58" s="47"/>
      <c r="P58" s="6"/>
    </row>
    <row r="59" spans="1:16" x14ac:dyDescent="0.3">
      <c r="A59" s="5"/>
      <c r="B59" s="6" t="s">
        <v>5</v>
      </c>
      <c r="C59" s="171" t="str">
        <f t="shared" si="6"/>
        <v>1.04 (0.88, 1.23)</v>
      </c>
      <c r="D59" s="52">
        <v>1.0354690010733201</v>
      </c>
      <c r="E59" s="6">
        <v>0.87926283927103299</v>
      </c>
      <c r="F59" s="6">
        <v>1.2297099156445701</v>
      </c>
      <c r="G59" s="49" t="str">
        <f>"*"&amp;TEXT(H59,"0.00")&amp;" ("&amp;TEXT(I59,"0.00")&amp;", "&amp;TEXT(J59,"0.00")&amp;")"</f>
        <v>*1.52 (1.32, 1.74)</v>
      </c>
      <c r="H59" s="52">
        <v>1.5151155801584699</v>
      </c>
      <c r="I59" s="6">
        <v>1.3222058234295999</v>
      </c>
      <c r="J59" s="6">
        <v>1.7361708597565999</v>
      </c>
      <c r="K59" s="49" t="str">
        <f>"*"&amp;TEXT(L59,"0.00")&amp;" ("&amp;TEXT(M59,"0.00")&amp;", "&amp;TEXT(N59,"0.00")&amp;")"</f>
        <v>*1.11 (0.96, 1.28)</v>
      </c>
      <c r="L59" s="52">
        <v>1.1050968003089601</v>
      </c>
      <c r="M59" s="6">
        <v>0.95765951589779796</v>
      </c>
      <c r="N59" s="26">
        <v>1.27523291710645</v>
      </c>
      <c r="P59" s="6"/>
    </row>
    <row r="60" spans="1:16" x14ac:dyDescent="0.3">
      <c r="A60" s="5" t="s">
        <v>14</v>
      </c>
      <c r="B60" s="6" t="s">
        <v>4</v>
      </c>
      <c r="C60" s="170" t="str">
        <f t="shared" si="6"/>
        <v>-206.78 (-335.70, -71.68)</v>
      </c>
      <c r="D60" s="52">
        <v>-206.77682798448899</v>
      </c>
      <c r="E60" s="6">
        <v>-335.69526736160401</v>
      </c>
      <c r="F60" s="6">
        <v>-71.684351386460094</v>
      </c>
      <c r="G60" s="49" t="str">
        <f t="shared" si="7"/>
        <v>-517.90 (-849.17, -225.17)</v>
      </c>
      <c r="H60" s="52">
        <v>-517.90302066772699</v>
      </c>
      <c r="I60" s="6">
        <v>-849.16666666666697</v>
      </c>
      <c r="J60" s="6">
        <v>-225.17220543806599</v>
      </c>
      <c r="K60" s="49" t="str">
        <f t="shared" si="8"/>
        <v>-235.76 (-365.83, -124.47)</v>
      </c>
      <c r="L60" s="52">
        <v>-235.76444929116701</v>
      </c>
      <c r="M60" s="52">
        <v>-365.83031088082902</v>
      </c>
      <c r="N60" s="26">
        <v>-124.473684210526</v>
      </c>
      <c r="P60" s="6"/>
    </row>
    <row r="61" spans="1:16" x14ac:dyDescent="0.3">
      <c r="A61" s="5"/>
      <c r="B61" s="6" t="s">
        <v>5</v>
      </c>
      <c r="C61" s="172" t="str">
        <f t="shared" si="6"/>
        <v>0.73 (0.67, 0.79)</v>
      </c>
      <c r="D61" s="52">
        <v>0.73205202511299305</v>
      </c>
      <c r="E61" s="6">
        <v>0.67210017463987803</v>
      </c>
      <c r="F61" s="6">
        <v>0.78656299313714295</v>
      </c>
      <c r="G61" s="49" t="str">
        <f t="shared" si="7"/>
        <v>1.02 (0.89, 1.17)</v>
      </c>
      <c r="H61" s="52">
        <v>1.02225755166932</v>
      </c>
      <c r="I61" s="6">
        <v>0.89425981873111804</v>
      </c>
      <c r="J61" s="6">
        <v>1.1666666666666701</v>
      </c>
      <c r="K61" s="49" t="str">
        <f t="shared" si="8"/>
        <v>0.76 (0.71, 0.82)</v>
      </c>
      <c r="L61" s="52">
        <v>0.76226826608506004</v>
      </c>
      <c r="M61" s="52">
        <v>0.713450292397661</v>
      </c>
      <c r="N61" s="26">
        <v>0.817357512953368</v>
      </c>
      <c r="P61" s="6"/>
    </row>
    <row r="62" spans="1:16" x14ac:dyDescent="0.3">
      <c r="A62" s="5" t="s">
        <v>15</v>
      </c>
      <c r="B62" s="6" t="s">
        <v>4</v>
      </c>
      <c r="C62" s="170" t="str">
        <f t="shared" si="6"/>
        <v>-3.42 (-8.54, -1.04)</v>
      </c>
      <c r="D62" s="52">
        <v>-3.4184746530341199</v>
      </c>
      <c r="E62" s="6">
        <v>-8.5368804402449197</v>
      </c>
      <c r="F62" s="6">
        <v>-1.04125952075186</v>
      </c>
      <c r="G62" s="49" t="str">
        <f>"*"&amp;TEXT(H62,"0.00")&amp;" ("&amp;TEXT(I62,"0.00")&amp;", "&amp;TEXT(J62,"0.00")&amp;")"</f>
        <v>*-7.65 (0.00, 0.00)</v>
      </c>
      <c r="H62" s="52">
        <v>-7.6516605252772196</v>
      </c>
      <c r="I62" s="46"/>
      <c r="J62" s="46"/>
      <c r="K62" s="51" t="str">
        <f>"*"&amp;TEXT(L62,"0.00")&amp;" ("&amp;TEXT(M62,"0.00")&amp;", "&amp;TEXT(N62,"0.00")&amp;")"</f>
        <v>*-4.61 (0.00, 0.00)</v>
      </c>
      <c r="L62" s="52">
        <v>-4.61086528788113</v>
      </c>
      <c r="M62" s="46"/>
      <c r="N62" s="47"/>
      <c r="P62" s="6"/>
    </row>
    <row r="63" spans="1:16" x14ac:dyDescent="0.3">
      <c r="A63" s="5"/>
      <c r="B63" s="6" t="s">
        <v>5</v>
      </c>
      <c r="C63" s="170" t="str">
        <f t="shared" si="6"/>
        <v>0.95 (0.77, 1.38)</v>
      </c>
      <c r="D63" s="52">
        <v>0.95491873626043999</v>
      </c>
      <c r="E63" s="6">
        <v>0.77086293219508994</v>
      </c>
      <c r="F63" s="6">
        <v>1.3814525518613401</v>
      </c>
      <c r="G63" s="49" t="str">
        <f>"*"&amp;TEXT(H63,"0.00")&amp;" ("&amp;TEXT(I63,"0.00")&amp;", "&amp;TEXT(J63,"0.00")&amp;")"</f>
        <v>*1.47 (1.07, 2.02)</v>
      </c>
      <c r="H63" s="52">
        <v>1.46938453411315</v>
      </c>
      <c r="I63" s="6">
        <v>1.0687447983466201</v>
      </c>
      <c r="J63" s="6">
        <v>2.0202118526622002</v>
      </c>
      <c r="K63" s="51" t="str">
        <f>"*"&amp;TEXT(L63,"0.00")&amp;" ("&amp;TEXT(M63,"0.00")&amp;", "&amp;TEXT(N63,"0.00")&amp;")"</f>
        <v>*1.11 (0.81, 1.51)</v>
      </c>
      <c r="L63" s="52">
        <v>1.1078234188139899</v>
      </c>
      <c r="M63" s="6">
        <v>0.81028252955565905</v>
      </c>
      <c r="N63" s="26">
        <v>1.5146232116663501</v>
      </c>
      <c r="P63" s="6"/>
    </row>
    <row r="64" spans="1:16" x14ac:dyDescent="0.3">
      <c r="A64" s="5" t="s">
        <v>16</v>
      </c>
      <c r="B64" s="6" t="s">
        <v>4</v>
      </c>
      <c r="C64" s="170" t="str">
        <f t="shared" si="6"/>
        <v>-1.32 (-6.50, 4.07)</v>
      </c>
      <c r="D64" s="52">
        <v>-1.3203464506854601</v>
      </c>
      <c r="E64" s="6">
        <v>-6.4989237428328801</v>
      </c>
      <c r="F64" s="6">
        <v>4.0716948449647496</v>
      </c>
      <c r="G64" s="49" t="str">
        <f t="shared" si="7"/>
        <v>-32.23 (-37.07, -26.17)</v>
      </c>
      <c r="H64" s="52">
        <v>-32.233333333333398</v>
      </c>
      <c r="I64" s="6">
        <v>-37.064999999999998</v>
      </c>
      <c r="J64" s="6">
        <v>-26.174285714285698</v>
      </c>
      <c r="K64" s="49" t="str">
        <f t="shared" si="8"/>
        <v>-2.88 (-11.84, 2.47)</v>
      </c>
      <c r="L64" s="52">
        <v>-2.8818181818181898</v>
      </c>
      <c r="M64" s="52">
        <v>-11.844444444444401</v>
      </c>
      <c r="N64" s="26">
        <v>2.4718749999999798</v>
      </c>
      <c r="P64" s="6"/>
    </row>
    <row r="65" spans="1:16" x14ac:dyDescent="0.3">
      <c r="A65" s="5"/>
      <c r="B65" s="6" t="s">
        <v>5</v>
      </c>
      <c r="C65" s="170" t="str">
        <f t="shared" si="6"/>
        <v>1.13 (0.95, 1.30)</v>
      </c>
      <c r="D65" s="52">
        <v>1.13126499863206</v>
      </c>
      <c r="E65" s="6">
        <v>0.94574939968979499</v>
      </c>
      <c r="F65" s="6">
        <v>1.30107727528051</v>
      </c>
      <c r="G65" s="49" t="str">
        <f t="shared" si="7"/>
        <v>1.88 (1.69, 2.05)</v>
      </c>
      <c r="H65" s="52">
        <v>1.87878787878788</v>
      </c>
      <c r="I65" s="6">
        <v>1.6857142857142899</v>
      </c>
      <c r="J65" s="6">
        <v>2.0499999999999998</v>
      </c>
      <c r="K65" s="49" t="str">
        <f t="shared" si="8"/>
        <v>1.09 (0.91, 1.39)</v>
      </c>
      <c r="L65" s="52">
        <v>1.0909090909090899</v>
      </c>
      <c r="M65" s="6">
        <v>0.906250000000001</v>
      </c>
      <c r="N65" s="26">
        <v>1.3888888888888899</v>
      </c>
      <c r="P65" s="6"/>
    </row>
    <row r="66" spans="1:16" x14ac:dyDescent="0.3">
      <c r="A66" s="5" t="s">
        <v>18</v>
      </c>
      <c r="B66" s="6" t="s">
        <v>4</v>
      </c>
      <c r="C66" s="170" t="str">
        <f t="shared" si="6"/>
        <v>4.10 (2.55, 5.61)</v>
      </c>
      <c r="D66" s="52">
        <v>4.1038461754355202</v>
      </c>
      <c r="E66" s="6">
        <v>2.5540327867494801</v>
      </c>
      <c r="F66" s="6">
        <v>5.60821596616322</v>
      </c>
      <c r="G66" s="49" t="str">
        <f t="shared" si="7"/>
        <v>-4.30 (-5.67, -3.57)</v>
      </c>
      <c r="H66" s="52">
        <v>-4.3</v>
      </c>
      <c r="I66" s="6">
        <v>-5.6666666666666696</v>
      </c>
      <c r="J66" s="6">
        <v>-3.56666666666667</v>
      </c>
      <c r="K66" s="49" t="str">
        <f t="shared" si="8"/>
        <v>3.08 (1.77, 4.20)</v>
      </c>
      <c r="L66" s="52">
        <v>3.0807947881577</v>
      </c>
      <c r="M66" s="6">
        <v>1.7744197281481</v>
      </c>
      <c r="N66" s="26">
        <v>4.1999999999999904</v>
      </c>
      <c r="P66" s="6"/>
    </row>
    <row r="67" spans="1:16" x14ac:dyDescent="0.3">
      <c r="A67" s="5"/>
      <c r="B67" s="6" t="s">
        <v>5</v>
      </c>
      <c r="C67" s="170" t="str">
        <f t="shared" si="6"/>
        <v>1.11 (0.94, 1.32)</v>
      </c>
      <c r="D67" s="52">
        <v>1.10880327388893</v>
      </c>
      <c r="E67" s="6">
        <v>0.93607656905273995</v>
      </c>
      <c r="F67" s="6">
        <v>1.3209623016488701</v>
      </c>
      <c r="G67" s="49" t="str">
        <f t="shared" si="7"/>
        <v>1.50 (1.42, 1.67)</v>
      </c>
      <c r="H67" s="52">
        <v>1.5</v>
      </c>
      <c r="I67" s="6">
        <v>1.4166666666666701</v>
      </c>
      <c r="J67" s="6">
        <v>1.6666666666666701</v>
      </c>
      <c r="K67" s="49" t="str">
        <f t="shared" si="8"/>
        <v>0.88 (0.75, 1.06)</v>
      </c>
      <c r="L67" s="52">
        <v>0.88192052118423003</v>
      </c>
      <c r="M67" s="6">
        <v>0.750000000000001</v>
      </c>
      <c r="N67" s="26">
        <v>1.0582986673769701</v>
      </c>
      <c r="P67" s="6"/>
    </row>
    <row r="68" spans="1:16" x14ac:dyDescent="0.3">
      <c r="A68" s="5" t="s">
        <v>19</v>
      </c>
      <c r="B68" s="6" t="s">
        <v>4</v>
      </c>
      <c r="C68" s="170" t="str">
        <f t="shared" si="6"/>
        <v>-186.26 (-234.21, -146.18)</v>
      </c>
      <c r="D68" s="52">
        <v>-186.260972368773</v>
      </c>
      <c r="E68" s="6">
        <v>-234.21267351392601</v>
      </c>
      <c r="F68" s="6">
        <v>-146.17887128119801</v>
      </c>
      <c r="G68" s="49" t="str">
        <f t="shared" si="7"/>
        <v>-518.55 (-589.54, -403.40)</v>
      </c>
      <c r="H68" s="52">
        <v>-518.55093525179802</v>
      </c>
      <c r="I68" s="6">
        <v>-589.54294736842098</v>
      </c>
      <c r="J68" s="6">
        <v>-403.40412371134101</v>
      </c>
      <c r="K68" s="49" t="str">
        <f t="shared" si="8"/>
        <v>-218.43 (-285.73, -160.04)</v>
      </c>
      <c r="L68" s="52">
        <v>-218.431118881119</v>
      </c>
      <c r="M68" s="6">
        <v>-285.72931726907501</v>
      </c>
      <c r="N68" s="26">
        <v>-160.04442877291899</v>
      </c>
      <c r="P68" s="6"/>
    </row>
    <row r="69" spans="1:16" x14ac:dyDescent="0.3">
      <c r="A69" s="5"/>
      <c r="B69" s="6" t="s">
        <v>5</v>
      </c>
      <c r="C69" s="171" t="str">
        <f t="shared" si="6"/>
        <v>1.25 (1.15, 1.37)</v>
      </c>
      <c r="D69" s="52">
        <v>1.2485180236276601</v>
      </c>
      <c r="E69" s="6">
        <v>1.14832276985222</v>
      </c>
      <c r="F69" s="6">
        <v>1.36724501978378</v>
      </c>
      <c r="G69" s="49" t="str">
        <f t="shared" si="7"/>
        <v>2.10 (1.81, 2.28)</v>
      </c>
      <c r="H69" s="52">
        <v>2.0964028776978401</v>
      </c>
      <c r="I69" s="6">
        <v>1.8144329896907201</v>
      </c>
      <c r="J69" s="6">
        <v>2.2821052631578902</v>
      </c>
      <c r="K69" s="49" t="str">
        <f t="shared" si="8"/>
        <v>1.30 (1.16, 1.47)</v>
      </c>
      <c r="L69" s="52">
        <v>1.3041958041957999</v>
      </c>
      <c r="M69" s="6">
        <v>1.1593794076163599</v>
      </c>
      <c r="N69" s="26">
        <v>1.4738955823293101</v>
      </c>
      <c r="P69" s="6"/>
    </row>
    <row r="70" spans="1:16" x14ac:dyDescent="0.3">
      <c r="A70" s="5" t="s">
        <v>20</v>
      </c>
      <c r="B70" s="6" t="s">
        <v>4</v>
      </c>
      <c r="C70" s="171" t="str">
        <f t="shared" si="6"/>
        <v>-16.53 (-46.14, 2.04)</v>
      </c>
      <c r="D70" s="52">
        <v>-16.5289168340794</v>
      </c>
      <c r="E70" s="6">
        <v>-46.138516444444498</v>
      </c>
      <c r="F70" s="6">
        <v>2.0442634746401298</v>
      </c>
      <c r="G70" s="49" t="str">
        <f t="shared" si="7"/>
        <v>-96.93 (-128.22, -65.95)</v>
      </c>
      <c r="H70" s="52">
        <v>-96.925971050826902</v>
      </c>
      <c r="I70" s="6">
        <v>-128.21994830391699</v>
      </c>
      <c r="J70" s="6">
        <v>-65.945502325230905</v>
      </c>
      <c r="K70" s="49" t="str">
        <f t="shared" si="8"/>
        <v>-6.45 (-31.76, 4.93)</v>
      </c>
      <c r="L70" s="52">
        <v>-6.4518518518519299</v>
      </c>
      <c r="M70" s="6">
        <v>-31.764028776978499</v>
      </c>
      <c r="N70" s="26">
        <v>4.9315789473682203</v>
      </c>
      <c r="P70" s="6"/>
    </row>
    <row r="71" spans="1:16" x14ac:dyDescent="0.3">
      <c r="A71" s="5"/>
      <c r="B71" s="6" t="s">
        <v>5</v>
      </c>
      <c r="C71" s="171" t="str">
        <f t="shared" si="6"/>
        <v>0.96 (0.88, 1.11)</v>
      </c>
      <c r="D71" s="52">
        <v>0.96479055663064295</v>
      </c>
      <c r="E71" s="6">
        <v>0.88001754159147605</v>
      </c>
      <c r="F71" s="6">
        <v>1.1060538896616801</v>
      </c>
      <c r="G71" s="49" t="str">
        <f t="shared" si="7"/>
        <v>1.48 (1.32, 1.62)</v>
      </c>
      <c r="H71" s="52">
        <v>1.47847671005887</v>
      </c>
      <c r="I71" s="6">
        <v>1.32041816782304</v>
      </c>
      <c r="J71" s="6">
        <v>1.6216607376023799</v>
      </c>
      <c r="K71" s="49" t="str">
        <f t="shared" si="8"/>
        <v>0.86 (0.80, 0.98)</v>
      </c>
      <c r="L71" s="52">
        <v>0.85648148148148195</v>
      </c>
      <c r="M71" s="6">
        <v>0.80263157894736903</v>
      </c>
      <c r="N71" s="26">
        <v>0.97841726618705105</v>
      </c>
      <c r="P71" s="6"/>
    </row>
    <row r="72" spans="1:16" x14ac:dyDescent="0.3">
      <c r="A72" s="5" t="s">
        <v>22</v>
      </c>
      <c r="B72" s="6" t="s">
        <v>4</v>
      </c>
      <c r="C72" s="171" t="str">
        <f t="shared" si="6"/>
        <v>-0.03 (-0.12, 0.08)</v>
      </c>
      <c r="D72" s="52">
        <v>-3.1025023931687899E-2</v>
      </c>
      <c r="E72" s="6">
        <v>-0.120891899356078</v>
      </c>
      <c r="F72" s="6">
        <v>7.9976781699818394E-2</v>
      </c>
      <c r="G72" s="49" t="str">
        <f t="shared" si="7"/>
        <v>-0.32 (-0.45, -0.24)</v>
      </c>
      <c r="H72" s="52">
        <v>-0.324485148514851</v>
      </c>
      <c r="I72" s="6">
        <v>-0.44700000000000001</v>
      </c>
      <c r="J72" s="6">
        <v>-0.23590322580645201</v>
      </c>
      <c r="K72" s="49" t="str">
        <f t="shared" si="8"/>
        <v>0.03 (-0.13, 0.12)</v>
      </c>
      <c r="L72" s="52">
        <v>2.8571428571428501E-2</v>
      </c>
      <c r="M72" s="6">
        <v>-0.12677777777777799</v>
      </c>
      <c r="N72" s="26">
        <v>0.12468</v>
      </c>
      <c r="P72" s="6"/>
    </row>
    <row r="73" spans="1:16" x14ac:dyDescent="0.3">
      <c r="A73" s="5"/>
      <c r="B73" s="6" t="s">
        <v>5</v>
      </c>
      <c r="C73" s="171" t="str">
        <f t="shared" si="6"/>
        <v>1.04 (0.84, 1.21)</v>
      </c>
      <c r="D73" s="52">
        <v>1.0431310335375901</v>
      </c>
      <c r="E73" s="6">
        <v>0.84200925684802397</v>
      </c>
      <c r="F73" s="6">
        <v>1.20887054183564</v>
      </c>
      <c r="G73" s="49" t="str">
        <f t="shared" si="7"/>
        <v>1.78 (1.61, 2.00)</v>
      </c>
      <c r="H73" s="52">
        <v>1.78217821782178</v>
      </c>
      <c r="I73" s="6">
        <v>1.61290322580645</v>
      </c>
      <c r="J73" s="6">
        <v>2</v>
      </c>
      <c r="K73" s="49" t="str">
        <f t="shared" si="8"/>
        <v>1.01 (0.84, 1.30)</v>
      </c>
      <c r="L73" s="52">
        <v>1.0119047619047601</v>
      </c>
      <c r="M73" s="6">
        <v>0.84</v>
      </c>
      <c r="N73" s="26">
        <v>1.2962962962963001</v>
      </c>
      <c r="P73" s="6"/>
    </row>
    <row r="74" spans="1:16" x14ac:dyDescent="0.3">
      <c r="A74" s="5" t="s">
        <v>21</v>
      </c>
      <c r="B74" s="6" t="s">
        <v>4</v>
      </c>
      <c r="C74" s="171" t="str">
        <f t="shared" si="6"/>
        <v>-0.10 (-0.24, 0.00)</v>
      </c>
      <c r="D74" s="52">
        <v>-0.10298894856264</v>
      </c>
      <c r="E74" s="52">
        <v>-0.240127981194591</v>
      </c>
      <c r="F74" s="52">
        <v>-3.3115210028933401E-3</v>
      </c>
      <c r="G74" s="49" t="str">
        <f t="shared" si="7"/>
        <v>-0.37 (-0.49, -0.29)</v>
      </c>
      <c r="H74" s="52">
        <v>-0.36651345971988503</v>
      </c>
      <c r="I74" s="6">
        <v>-0.49064605433075698</v>
      </c>
      <c r="J74" s="52">
        <v>-0.285381725875482</v>
      </c>
      <c r="K74" s="49" t="str">
        <f t="shared" si="8"/>
        <v>-0.05 (-0.17, 0.05)</v>
      </c>
      <c r="L74" s="52">
        <v>-5.3958762886597102E-2</v>
      </c>
      <c r="M74" s="6">
        <v>-0.17399999999999999</v>
      </c>
      <c r="N74" s="26">
        <v>4.88000000000023E-2</v>
      </c>
      <c r="P74" s="6"/>
    </row>
    <row r="75" spans="1:16" ht="15" thickBot="1" x14ac:dyDescent="0.35">
      <c r="A75" s="9"/>
      <c r="B75" s="10" t="s">
        <v>5</v>
      </c>
      <c r="C75" s="173" t="str">
        <f t="shared" si="6"/>
        <v>0.97 (0.83, 1.16)</v>
      </c>
      <c r="D75" s="90">
        <v>0.97128585187479699</v>
      </c>
      <c r="E75" s="10">
        <v>0.82769043523552399</v>
      </c>
      <c r="F75" s="10">
        <v>1.1585599213539499</v>
      </c>
      <c r="G75" s="50" t="str">
        <f t="shared" si="7"/>
        <v>1.53 (1.41, 1.71)</v>
      </c>
      <c r="H75" s="90">
        <v>1.5345298461961401</v>
      </c>
      <c r="I75" s="10">
        <v>1.4137963765250401</v>
      </c>
      <c r="J75" s="10">
        <v>1.7060445818230301</v>
      </c>
      <c r="K75" s="50" t="str">
        <f t="shared" si="8"/>
        <v>0.95 (0.80, 1.11)</v>
      </c>
      <c r="L75" s="90">
        <v>0.94845360824742098</v>
      </c>
      <c r="M75" s="10">
        <v>0.79999999999999705</v>
      </c>
      <c r="N75" s="27">
        <v>1.1111111111111101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7007EE-904C-48F6-A28A-9F63DA5F1E31}">
  <dimension ref="A1:DF55"/>
  <sheetViews>
    <sheetView topLeftCell="CH13" zoomScale="60" zoomScaleNormal="60" workbookViewId="0">
      <selection activeCell="DJ82" sqref="DJ82"/>
    </sheetView>
  </sheetViews>
  <sheetFormatPr defaultRowHeight="14.4" x14ac:dyDescent="0.3"/>
  <sheetData>
    <row r="1" spans="1:110" x14ac:dyDescent="0.3">
      <c r="A1" t="s">
        <v>0</v>
      </c>
    </row>
    <row r="2" spans="1:110" x14ac:dyDescent="0.3">
      <c r="B2" t="s">
        <v>105</v>
      </c>
      <c r="L2" t="s">
        <v>104</v>
      </c>
      <c r="V2" t="s">
        <v>10</v>
      </c>
      <c r="AF2" t="s">
        <v>12</v>
      </c>
      <c r="AP2" t="s">
        <v>14</v>
      </c>
      <c r="AZ2" t="s">
        <v>15</v>
      </c>
      <c r="BI2" t="s">
        <v>16</v>
      </c>
      <c r="BS2" t="s">
        <v>17</v>
      </c>
      <c r="CB2" t="s">
        <v>19</v>
      </c>
      <c r="CL2" t="s">
        <v>20</v>
      </c>
      <c r="CV2" t="s">
        <v>22</v>
      </c>
      <c r="DF2" t="s">
        <v>21</v>
      </c>
    </row>
    <row r="27" spans="1:110" x14ac:dyDescent="0.3">
      <c r="A27" t="s">
        <v>23</v>
      </c>
    </row>
    <row r="28" spans="1:110" x14ac:dyDescent="0.3">
      <c r="B28" t="s">
        <v>105</v>
      </c>
      <c r="L28" t="s">
        <v>104</v>
      </c>
      <c r="V28" t="s">
        <v>10</v>
      </c>
      <c r="AF28" t="s">
        <v>12</v>
      </c>
      <c r="AP28" t="s">
        <v>14</v>
      </c>
      <c r="AZ28" t="s">
        <v>15</v>
      </c>
      <c r="BI28" t="s">
        <v>16</v>
      </c>
      <c r="BS28" t="s">
        <v>17</v>
      </c>
      <c r="CB28" t="s">
        <v>19</v>
      </c>
      <c r="CL28" t="s">
        <v>20</v>
      </c>
      <c r="CV28" t="s">
        <v>22</v>
      </c>
      <c r="DF28" t="s">
        <v>21</v>
      </c>
    </row>
    <row r="54" spans="1:110" x14ac:dyDescent="0.3">
      <c r="A54" t="s">
        <v>9</v>
      </c>
    </row>
    <row r="55" spans="1:110" x14ac:dyDescent="0.3">
      <c r="B55" t="s">
        <v>105</v>
      </c>
      <c r="L55" t="s">
        <v>104</v>
      </c>
      <c r="V55" t="s">
        <v>10</v>
      </c>
      <c r="AF55" t="s">
        <v>12</v>
      </c>
      <c r="AP55" t="s">
        <v>14</v>
      </c>
      <c r="AZ55" t="s">
        <v>15</v>
      </c>
      <c r="BI55" t="s">
        <v>16</v>
      </c>
      <c r="BS55" t="s">
        <v>17</v>
      </c>
      <c r="CB55" t="s">
        <v>19</v>
      </c>
      <c r="CL55" t="s">
        <v>20</v>
      </c>
      <c r="CV55" t="s">
        <v>22</v>
      </c>
      <c r="DF55" t="s">
        <v>21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0C0D47-9537-4D62-807A-3D33E71FEDAF}">
  <dimension ref="A1:DF55"/>
  <sheetViews>
    <sheetView zoomScale="60" zoomScaleNormal="60" workbookViewId="0">
      <selection activeCell="B2" sqref="B2"/>
    </sheetView>
  </sheetViews>
  <sheetFormatPr defaultRowHeight="14.4" x14ac:dyDescent="0.3"/>
  <sheetData>
    <row r="1" spans="1:110" x14ac:dyDescent="0.3">
      <c r="A1" t="s">
        <v>3</v>
      </c>
    </row>
    <row r="2" spans="1:110" x14ac:dyDescent="0.3">
      <c r="B2" t="s">
        <v>105</v>
      </c>
      <c r="L2" t="s">
        <v>104</v>
      </c>
      <c r="V2" t="s">
        <v>10</v>
      </c>
      <c r="AF2" t="s">
        <v>12</v>
      </c>
      <c r="AP2" t="s">
        <v>14</v>
      </c>
      <c r="AZ2" t="s">
        <v>15</v>
      </c>
      <c r="BI2" t="s">
        <v>16</v>
      </c>
      <c r="BS2" t="s">
        <v>17</v>
      </c>
      <c r="CB2" t="s">
        <v>19</v>
      </c>
      <c r="CL2" t="s">
        <v>20</v>
      </c>
      <c r="CV2" t="s">
        <v>22</v>
      </c>
      <c r="DF2" t="s">
        <v>21</v>
      </c>
    </row>
    <row r="27" spans="1:110" x14ac:dyDescent="0.3">
      <c r="A27" t="s">
        <v>8</v>
      </c>
    </row>
    <row r="28" spans="1:110" x14ac:dyDescent="0.3">
      <c r="B28" t="s">
        <v>105</v>
      </c>
      <c r="L28" t="s">
        <v>104</v>
      </c>
      <c r="V28" t="s">
        <v>10</v>
      </c>
      <c r="AF28" t="s">
        <v>12</v>
      </c>
      <c r="AP28" t="s">
        <v>14</v>
      </c>
      <c r="AZ28" t="s">
        <v>15</v>
      </c>
      <c r="BI28" t="s">
        <v>16</v>
      </c>
      <c r="BS28" t="s">
        <v>17</v>
      </c>
      <c r="CB28" t="s">
        <v>19</v>
      </c>
      <c r="CL28" t="s">
        <v>20</v>
      </c>
      <c r="CV28" t="s">
        <v>22</v>
      </c>
      <c r="DF28" t="s">
        <v>21</v>
      </c>
    </row>
    <row r="54" spans="1:110" x14ac:dyDescent="0.3">
      <c r="A54" t="s">
        <v>7</v>
      </c>
    </row>
    <row r="55" spans="1:110" x14ac:dyDescent="0.3">
      <c r="B55" t="s">
        <v>105</v>
      </c>
      <c r="L55" t="s">
        <v>104</v>
      </c>
      <c r="V55" t="s">
        <v>10</v>
      </c>
      <c r="AF55" t="s">
        <v>12</v>
      </c>
      <c r="AP55" t="s">
        <v>14</v>
      </c>
      <c r="AZ55" t="s">
        <v>15</v>
      </c>
      <c r="BI55" t="s">
        <v>16</v>
      </c>
      <c r="BS55" t="s">
        <v>17</v>
      </c>
      <c r="CB55" t="s">
        <v>19</v>
      </c>
      <c r="CL55" t="s">
        <v>20</v>
      </c>
      <c r="CV55" t="s">
        <v>22</v>
      </c>
      <c r="DF55" t="s">
        <v>21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63BA40-65DB-4199-9766-353EE03F4395}">
  <dimension ref="A1:DF55"/>
  <sheetViews>
    <sheetView zoomScale="70" zoomScaleNormal="70" workbookViewId="0">
      <selection activeCell="B55" sqref="B55"/>
    </sheetView>
  </sheetViews>
  <sheetFormatPr defaultRowHeight="14.4" x14ac:dyDescent="0.3"/>
  <sheetData>
    <row r="1" spans="1:110" x14ac:dyDescent="0.3">
      <c r="A1" t="s">
        <v>2</v>
      </c>
    </row>
    <row r="2" spans="1:110" x14ac:dyDescent="0.3">
      <c r="B2" t="s">
        <v>105</v>
      </c>
      <c r="L2" t="s">
        <v>104</v>
      </c>
      <c r="V2" t="s">
        <v>10</v>
      </c>
      <c r="AF2" t="s">
        <v>12</v>
      </c>
      <c r="AP2" t="s">
        <v>14</v>
      </c>
      <c r="AZ2" t="s">
        <v>15</v>
      </c>
      <c r="BI2" t="s">
        <v>16</v>
      </c>
      <c r="BS2" t="s">
        <v>17</v>
      </c>
      <c r="CB2" t="s">
        <v>19</v>
      </c>
      <c r="CL2" t="s">
        <v>20</v>
      </c>
      <c r="CV2" t="s">
        <v>22</v>
      </c>
      <c r="DF2" t="s">
        <v>21</v>
      </c>
    </row>
    <row r="27" spans="1:110" x14ac:dyDescent="0.3">
      <c r="A27" t="s">
        <v>28</v>
      </c>
    </row>
    <row r="28" spans="1:110" x14ac:dyDescent="0.3">
      <c r="B28" t="s">
        <v>105</v>
      </c>
      <c r="L28" t="s">
        <v>104</v>
      </c>
      <c r="V28" t="s">
        <v>10</v>
      </c>
      <c r="AF28" t="s">
        <v>12</v>
      </c>
      <c r="AP28" t="s">
        <v>14</v>
      </c>
      <c r="AZ28" t="s">
        <v>15</v>
      </c>
      <c r="BI28" t="s">
        <v>16</v>
      </c>
      <c r="BS28" t="s">
        <v>17</v>
      </c>
      <c r="CB28" t="s">
        <v>19</v>
      </c>
      <c r="CL28" t="s">
        <v>20</v>
      </c>
      <c r="CV28" t="s">
        <v>22</v>
      </c>
      <c r="DF28" t="s">
        <v>21</v>
      </c>
    </row>
    <row r="54" spans="1:110" x14ac:dyDescent="0.3">
      <c r="A54" t="s">
        <v>6</v>
      </c>
    </row>
    <row r="55" spans="1:110" x14ac:dyDescent="0.3">
      <c r="B55" t="s">
        <v>105</v>
      </c>
      <c r="L55" t="s">
        <v>104</v>
      </c>
      <c r="V55" t="s">
        <v>10</v>
      </c>
      <c r="AF55" t="s">
        <v>12</v>
      </c>
      <c r="AP55" t="s">
        <v>14</v>
      </c>
      <c r="AZ55" t="s">
        <v>15</v>
      </c>
      <c r="BI55" t="s">
        <v>16</v>
      </c>
      <c r="BS55" t="s">
        <v>17</v>
      </c>
      <c r="CB55" t="s">
        <v>19</v>
      </c>
      <c r="CL55" t="s">
        <v>20</v>
      </c>
      <c r="CV55" t="s">
        <v>22</v>
      </c>
      <c r="DF55" t="s">
        <v>21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805E0-7DA7-43C7-A974-58154308F6BD}">
  <dimension ref="A1:K21"/>
  <sheetViews>
    <sheetView zoomScale="90" zoomScaleNormal="90" workbookViewId="0">
      <selection activeCell="M11" sqref="M11"/>
    </sheetView>
  </sheetViews>
  <sheetFormatPr defaultRowHeight="14.4" x14ac:dyDescent="0.3"/>
  <cols>
    <col min="1" max="1" width="9.5546875" customWidth="1"/>
    <col min="2" max="2" width="16.109375" bestFit="1" customWidth="1"/>
    <col min="5" max="5" width="19.5546875" customWidth="1"/>
    <col min="6" max="6" width="19.6640625" customWidth="1"/>
    <col min="7" max="7" width="11.21875" customWidth="1"/>
    <col min="8" max="8" width="8.88671875" customWidth="1"/>
    <col min="9" max="9" width="15" customWidth="1"/>
    <col min="10" max="10" width="10" customWidth="1"/>
  </cols>
  <sheetData>
    <row r="1" spans="1:11" ht="72" x14ac:dyDescent="0.3">
      <c r="A1" s="209" t="s">
        <v>109</v>
      </c>
      <c r="B1" s="209" t="s">
        <v>110</v>
      </c>
      <c r="C1" s="209" t="s">
        <v>149</v>
      </c>
      <c r="D1" s="209" t="s">
        <v>20</v>
      </c>
      <c r="E1" s="209" t="s">
        <v>150</v>
      </c>
      <c r="F1" s="209" t="s">
        <v>151</v>
      </c>
      <c r="G1" s="209" t="s">
        <v>152</v>
      </c>
      <c r="H1" s="209" t="s">
        <v>153</v>
      </c>
      <c r="I1" s="209" t="s">
        <v>154</v>
      </c>
      <c r="J1" s="209" t="s">
        <v>155</v>
      </c>
      <c r="K1" s="209" t="s">
        <v>156</v>
      </c>
    </row>
    <row r="2" spans="1:11" x14ac:dyDescent="0.3">
      <c r="A2" t="s">
        <v>113</v>
      </c>
      <c r="B2" t="s">
        <v>145</v>
      </c>
      <c r="C2" s="34">
        <v>1070.3912633466</v>
      </c>
      <c r="D2" s="210">
        <v>163.32660548123999</v>
      </c>
      <c r="F2" s="30"/>
      <c r="G2" s="30"/>
      <c r="H2" s="30"/>
      <c r="I2" s="30"/>
      <c r="J2" s="30"/>
      <c r="K2" t="s">
        <v>115</v>
      </c>
    </row>
    <row r="3" spans="1:11" x14ac:dyDescent="0.3">
      <c r="A3" t="s">
        <v>113</v>
      </c>
      <c r="B3" t="s">
        <v>140</v>
      </c>
      <c r="C3" s="34">
        <v>1132.8717461932999</v>
      </c>
      <c r="D3" s="210">
        <v>176.06770998859</v>
      </c>
      <c r="F3" s="30">
        <f>(C3-C2)/(D3-D2)</f>
        <v>4.9038513741612135</v>
      </c>
      <c r="G3" s="30">
        <f>1/F3</f>
        <v>0.20392135154606852</v>
      </c>
      <c r="H3" s="30"/>
      <c r="I3" s="30"/>
      <c r="J3" s="30"/>
      <c r="K3" t="s">
        <v>115</v>
      </c>
    </row>
    <row r="4" spans="1:11" x14ac:dyDescent="0.3">
      <c r="A4" t="s">
        <v>113</v>
      </c>
      <c r="B4" t="s">
        <v>148</v>
      </c>
      <c r="C4" s="34">
        <v>1142.1285640132</v>
      </c>
      <c r="D4" s="210">
        <v>166.61952185596999</v>
      </c>
      <c r="E4" t="s">
        <v>157</v>
      </c>
      <c r="F4" s="30"/>
      <c r="G4" s="30"/>
      <c r="H4" s="30"/>
      <c r="I4" s="30"/>
      <c r="J4" s="30"/>
      <c r="K4" t="s">
        <v>119</v>
      </c>
    </row>
    <row r="5" spans="1:11" x14ac:dyDescent="0.3">
      <c r="A5" t="s">
        <v>113</v>
      </c>
      <c r="B5" t="s">
        <v>142</v>
      </c>
      <c r="C5" s="34">
        <v>1239.0657410107001</v>
      </c>
      <c r="D5" s="210">
        <v>182.7356637938</v>
      </c>
      <c r="F5" s="30" t="s">
        <v>158</v>
      </c>
      <c r="G5" s="30"/>
      <c r="H5" s="30">
        <f>G7*(C5-C7)+D7</f>
        <v>186.30339051592017</v>
      </c>
      <c r="I5" s="211">
        <f>D5/H5</f>
        <v>0.98084990985810694</v>
      </c>
      <c r="J5" s="30">
        <f>(C5-C3)/(D5-D3)</f>
        <v>15.926024372638199</v>
      </c>
      <c r="K5" t="s">
        <v>114</v>
      </c>
    </row>
    <row r="6" spans="1:11" x14ac:dyDescent="0.3">
      <c r="A6" t="s">
        <v>113</v>
      </c>
      <c r="B6" t="s">
        <v>144</v>
      </c>
      <c r="C6" s="34">
        <v>1273.576979789</v>
      </c>
      <c r="D6" s="210">
        <v>174.40219103078999</v>
      </c>
      <c r="E6" t="s">
        <v>157</v>
      </c>
      <c r="F6" s="30"/>
      <c r="G6" s="30"/>
      <c r="H6" s="56"/>
      <c r="I6" s="211"/>
      <c r="J6" s="30"/>
      <c r="K6" t="s">
        <v>119</v>
      </c>
    </row>
    <row r="7" spans="1:11" x14ac:dyDescent="0.3">
      <c r="A7" t="s">
        <v>113</v>
      </c>
      <c r="B7" t="s">
        <v>135</v>
      </c>
      <c r="C7" s="34">
        <v>1310.5013659422</v>
      </c>
      <c r="D7" s="210">
        <v>193.18882915419999</v>
      </c>
      <c r="F7" s="30">
        <f>(C7-C3)/(D7-D3)</f>
        <v>10.37488367616133</v>
      </c>
      <c r="G7" s="30">
        <f>1/F7</f>
        <v>9.638662284934614E-2</v>
      </c>
      <c r="H7" s="30"/>
      <c r="I7" s="30"/>
      <c r="J7" s="30"/>
      <c r="K7" t="s">
        <v>115</v>
      </c>
    </row>
    <row r="8" spans="1:11" x14ac:dyDescent="0.3">
      <c r="A8" t="s">
        <v>113</v>
      </c>
      <c r="B8" t="s">
        <v>146</v>
      </c>
      <c r="C8" s="34">
        <v>1345.4983362595999</v>
      </c>
      <c r="D8" s="210">
        <v>177.73110058526001</v>
      </c>
      <c r="E8" t="s">
        <v>157</v>
      </c>
      <c r="F8" s="30"/>
      <c r="G8" s="30"/>
      <c r="H8" s="56"/>
      <c r="I8" s="211"/>
      <c r="J8" s="30"/>
      <c r="K8" t="s">
        <v>119</v>
      </c>
    </row>
    <row r="9" spans="1:11" x14ac:dyDescent="0.3">
      <c r="A9" t="s">
        <v>113</v>
      </c>
      <c r="B9" t="s">
        <v>138</v>
      </c>
      <c r="C9" s="34">
        <v>1381.8602147869001</v>
      </c>
      <c r="D9" s="210">
        <v>196.30724495371999</v>
      </c>
      <c r="F9" s="30" t="s">
        <v>158</v>
      </c>
      <c r="G9" s="30"/>
      <c r="H9" s="30">
        <f>G14*(C9-C14)+D14</f>
        <v>196.54212045042095</v>
      </c>
      <c r="I9" s="211">
        <f>D9/H9</f>
        <v>0.99880496101210925</v>
      </c>
      <c r="J9" s="30">
        <f>(C9-C7)/(D9-D7)</f>
        <v>22.883044928031762</v>
      </c>
      <c r="K9" t="s">
        <v>114</v>
      </c>
    </row>
    <row r="10" spans="1:11" x14ac:dyDescent="0.3">
      <c r="A10" t="s">
        <v>113</v>
      </c>
      <c r="B10" t="s">
        <v>147</v>
      </c>
      <c r="C10" s="34">
        <v>1393.2297967734</v>
      </c>
      <c r="D10" s="210">
        <v>179.03070644178001</v>
      </c>
      <c r="E10" t="s">
        <v>157</v>
      </c>
      <c r="F10" s="30"/>
      <c r="G10" s="30"/>
      <c r="H10" s="30"/>
      <c r="I10" s="30"/>
      <c r="J10" s="30"/>
      <c r="K10" t="s">
        <v>119</v>
      </c>
    </row>
    <row r="11" spans="1:11" x14ac:dyDescent="0.3">
      <c r="A11" t="s">
        <v>113</v>
      </c>
      <c r="B11" t="s">
        <v>139</v>
      </c>
      <c r="C11" s="34">
        <v>1452.2163214069001</v>
      </c>
      <c r="D11" s="210">
        <v>193.79068756964</v>
      </c>
      <c r="E11" t="s">
        <v>157</v>
      </c>
      <c r="F11" s="30"/>
      <c r="G11" s="30"/>
      <c r="H11" s="30"/>
      <c r="I11" s="30"/>
      <c r="J11" s="30"/>
      <c r="K11" t="s">
        <v>119</v>
      </c>
    </row>
    <row r="12" spans="1:11" x14ac:dyDescent="0.3">
      <c r="A12" t="s">
        <v>113</v>
      </c>
      <c r="B12" t="s">
        <v>141</v>
      </c>
      <c r="C12" s="34">
        <v>1524.5262114077</v>
      </c>
      <c r="D12" s="210">
        <v>197.44327525566001</v>
      </c>
      <c r="F12" s="30" t="s">
        <v>158</v>
      </c>
      <c r="G12" s="30"/>
      <c r="H12" s="30">
        <f>G14*(C12-C14)+D14</f>
        <v>203.24627350894872</v>
      </c>
      <c r="I12" s="211">
        <f>D12/H12</f>
        <v>0.97144843960431482</v>
      </c>
      <c r="J12" s="30"/>
      <c r="K12" t="s">
        <v>119</v>
      </c>
    </row>
    <row r="13" spans="1:11" x14ac:dyDescent="0.3">
      <c r="A13" t="s">
        <v>113</v>
      </c>
      <c r="B13" t="s">
        <v>143</v>
      </c>
      <c r="C13" s="34">
        <v>1573.2151757112999</v>
      </c>
      <c r="D13" s="210">
        <v>198.83998480491999</v>
      </c>
      <c r="F13" s="30" t="s">
        <v>158</v>
      </c>
      <c r="G13" s="30"/>
      <c r="H13" s="30">
        <f>G14*(C13-C14)+D14</f>
        <v>205.53426277537591</v>
      </c>
      <c r="I13" s="211">
        <f>D13/H13</f>
        <v>0.96742986848002099</v>
      </c>
      <c r="J13" s="30"/>
      <c r="K13" t="s">
        <v>119</v>
      </c>
    </row>
    <row r="14" spans="1:11" x14ac:dyDescent="0.3">
      <c r="A14" t="s">
        <v>113</v>
      </c>
      <c r="B14" t="s">
        <v>134</v>
      </c>
      <c r="C14" s="34">
        <v>1617.5227329597999</v>
      </c>
      <c r="D14" s="210">
        <v>207.61636119041</v>
      </c>
      <c r="F14" s="30">
        <f>(C14-C7)/(D14-D7)</f>
        <v>21.280241571950224</v>
      </c>
      <c r="G14" s="30">
        <f>1/F14</f>
        <v>4.6991947747346705E-2</v>
      </c>
      <c r="H14" s="30"/>
      <c r="I14" s="30"/>
      <c r="J14" s="30"/>
      <c r="K14" t="s">
        <v>115</v>
      </c>
    </row>
    <row r="15" spans="1:11" x14ac:dyDescent="0.3">
      <c r="A15" t="s">
        <v>113</v>
      </c>
      <c r="B15" t="s">
        <v>136</v>
      </c>
      <c r="C15" s="34">
        <v>1689.4011775434999</v>
      </c>
      <c r="D15" s="210">
        <v>210.87221736376</v>
      </c>
      <c r="F15" s="30">
        <f>(C15-C14)/(D15-D14)</f>
        <v>22.07666455663588</v>
      </c>
      <c r="G15" s="30">
        <f>1/F15</f>
        <v>4.5296697670727464E-2</v>
      </c>
      <c r="H15" s="30"/>
      <c r="I15" s="30"/>
      <c r="J15" s="30"/>
      <c r="K15" t="s">
        <v>115</v>
      </c>
    </row>
    <row r="16" spans="1:11" x14ac:dyDescent="0.3">
      <c r="A16" t="s">
        <v>113</v>
      </c>
      <c r="B16" t="s">
        <v>137</v>
      </c>
      <c r="C16" s="34">
        <v>1737.8797184980001</v>
      </c>
      <c r="D16" s="210">
        <v>212.25511038944001</v>
      </c>
      <c r="F16" s="30">
        <f>(C16-C15)/(D16-D15)</f>
        <v>35.055886503341085</v>
      </c>
      <c r="G16" s="30">
        <f>1/F16</f>
        <v>2.8525879666591588E-2</v>
      </c>
      <c r="H16" s="30"/>
      <c r="I16" s="30"/>
      <c r="J16" s="30"/>
      <c r="K16" t="s">
        <v>115</v>
      </c>
    </row>
    <row r="17" spans="3:10" x14ac:dyDescent="0.3">
      <c r="C17" s="34"/>
      <c r="D17" s="210"/>
      <c r="F17" s="30"/>
      <c r="G17" s="30"/>
      <c r="H17" s="30"/>
      <c r="I17" s="30"/>
      <c r="J17" s="30"/>
    </row>
    <row r="18" spans="3:10" x14ac:dyDescent="0.3">
      <c r="C18" s="34"/>
      <c r="D18" s="210"/>
      <c r="F18" s="30"/>
      <c r="G18" s="30"/>
      <c r="H18" s="30"/>
      <c r="I18" s="30"/>
      <c r="J18" s="30"/>
    </row>
    <row r="19" spans="3:10" x14ac:dyDescent="0.3">
      <c r="C19" s="34"/>
      <c r="D19" s="210"/>
      <c r="F19" s="30"/>
      <c r="G19" s="30"/>
      <c r="H19" s="30"/>
      <c r="I19" s="211"/>
      <c r="J19" s="56"/>
    </row>
    <row r="20" spans="3:10" x14ac:dyDescent="0.3">
      <c r="C20" s="34"/>
      <c r="D20" s="210"/>
      <c r="F20" s="30"/>
      <c r="G20" s="30"/>
      <c r="H20" s="30"/>
      <c r="I20" s="30"/>
      <c r="J20" s="30"/>
    </row>
    <row r="21" spans="3:10" x14ac:dyDescent="0.3">
      <c r="C21" s="34"/>
      <c r="D21" s="210"/>
      <c r="F21" s="30"/>
      <c r="G21" s="30"/>
      <c r="H21" s="30"/>
      <c r="I21" s="30"/>
      <c r="J21" s="30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F0CBC6-C236-4166-B0D2-CC2A22E03746}">
  <dimension ref="A1:K21"/>
  <sheetViews>
    <sheetView zoomScale="90" zoomScaleNormal="90" workbookViewId="0">
      <selection sqref="A1:K16"/>
    </sheetView>
  </sheetViews>
  <sheetFormatPr defaultRowHeight="14.4" x14ac:dyDescent="0.3"/>
  <cols>
    <col min="2" max="2" width="16.5546875" customWidth="1"/>
    <col min="3" max="3" width="7.21875" customWidth="1"/>
    <col min="4" max="4" width="8.21875" customWidth="1"/>
    <col min="5" max="5" width="21.77734375" customWidth="1"/>
    <col min="6" max="6" width="15.6640625" customWidth="1"/>
    <col min="7" max="7" width="13.5546875" customWidth="1"/>
    <col min="8" max="8" width="12.6640625" customWidth="1"/>
    <col min="9" max="9" width="18.77734375" customWidth="1"/>
  </cols>
  <sheetData>
    <row r="1" spans="1:11" ht="59.4" customHeight="1" x14ac:dyDescent="0.3">
      <c r="A1" s="209" t="s">
        <v>109</v>
      </c>
      <c r="B1" s="209" t="s">
        <v>110</v>
      </c>
      <c r="C1" s="209" t="s">
        <v>149</v>
      </c>
      <c r="D1" s="209" t="s">
        <v>20</v>
      </c>
      <c r="E1" s="209" t="s">
        <v>150</v>
      </c>
      <c r="F1" s="209" t="s">
        <v>151</v>
      </c>
      <c r="G1" s="209" t="s">
        <v>152</v>
      </c>
      <c r="H1" s="209" t="s">
        <v>153</v>
      </c>
      <c r="I1" s="209" t="s">
        <v>154</v>
      </c>
      <c r="J1" s="209" t="s">
        <v>155</v>
      </c>
      <c r="K1" s="209" t="s">
        <v>156</v>
      </c>
    </row>
    <row r="2" spans="1:11" x14ac:dyDescent="0.3">
      <c r="A2" t="s">
        <v>106</v>
      </c>
      <c r="B2" t="s">
        <v>145</v>
      </c>
      <c r="C2">
        <v>1093</v>
      </c>
      <c r="D2" s="213">
        <v>153</v>
      </c>
      <c r="E2" s="30"/>
      <c r="F2" s="30"/>
      <c r="G2" s="30"/>
      <c r="J2" s="30"/>
      <c r="K2" s="30" t="s">
        <v>115</v>
      </c>
    </row>
    <row r="3" spans="1:11" x14ac:dyDescent="0.3">
      <c r="A3" t="s">
        <v>106</v>
      </c>
      <c r="B3" t="s">
        <v>140</v>
      </c>
      <c r="C3">
        <v>1161</v>
      </c>
      <c r="D3">
        <v>164.8</v>
      </c>
      <c r="E3" s="30"/>
      <c r="F3" s="30">
        <f>(C3-C2)/(D3-D2)</f>
        <v>5.7627118644067741</v>
      </c>
      <c r="G3" s="30">
        <f>1/F3</f>
        <v>0.17352941176470604</v>
      </c>
      <c r="J3" s="30"/>
      <c r="K3" s="30" t="s">
        <v>115</v>
      </c>
    </row>
    <row r="4" spans="1:11" x14ac:dyDescent="0.3">
      <c r="A4" t="s">
        <v>106</v>
      </c>
      <c r="B4" t="s">
        <v>148</v>
      </c>
      <c r="C4">
        <v>1168</v>
      </c>
      <c r="D4">
        <v>155.4</v>
      </c>
      <c r="E4" s="30" t="s">
        <v>157</v>
      </c>
      <c r="F4" s="30"/>
      <c r="G4" s="30"/>
      <c r="J4" s="30"/>
      <c r="K4" s="30" t="s">
        <v>119</v>
      </c>
    </row>
    <row r="5" spans="1:11" x14ac:dyDescent="0.3">
      <c r="A5" t="s">
        <v>106</v>
      </c>
      <c r="B5" t="s">
        <v>142</v>
      </c>
      <c r="C5">
        <v>1273</v>
      </c>
      <c r="D5">
        <v>171.2</v>
      </c>
      <c r="E5" s="30"/>
      <c r="F5" s="30" t="s">
        <v>158</v>
      </c>
      <c r="G5" s="30"/>
      <c r="H5" s="56">
        <f>G7*(C5-C7)+D7</f>
        <v>173.58315789473684</v>
      </c>
      <c r="I5" s="211">
        <f>D5/H5</f>
        <v>0.98627079998059475</v>
      </c>
      <c r="J5" s="30">
        <f>(C5-C3)/(D5-D3)</f>
        <v>17.500000000000064</v>
      </c>
      <c r="K5" s="30" t="s">
        <v>114</v>
      </c>
    </row>
    <row r="6" spans="1:11" x14ac:dyDescent="0.3">
      <c r="A6" t="s">
        <v>106</v>
      </c>
      <c r="B6" t="s">
        <v>144</v>
      </c>
      <c r="C6">
        <v>1301</v>
      </c>
      <c r="D6">
        <v>163.1</v>
      </c>
      <c r="E6" s="30" t="s">
        <v>157</v>
      </c>
      <c r="F6" s="30"/>
      <c r="G6" s="30"/>
      <c r="H6" s="56"/>
      <c r="I6" s="211"/>
      <c r="J6" s="30"/>
      <c r="K6" s="30" t="s">
        <v>119</v>
      </c>
    </row>
    <row r="7" spans="1:11" x14ac:dyDescent="0.3">
      <c r="A7" t="s">
        <v>106</v>
      </c>
      <c r="B7" t="s">
        <v>135</v>
      </c>
      <c r="C7">
        <v>1351</v>
      </c>
      <c r="D7">
        <v>179.7</v>
      </c>
      <c r="E7" s="30"/>
      <c r="F7" s="30">
        <f>(C7-C3)/(D7-D3)</f>
        <v>12.751677852349014</v>
      </c>
      <c r="G7" s="30">
        <f>1/F7</f>
        <v>7.8421052631578822E-2</v>
      </c>
      <c r="H7" s="212"/>
      <c r="J7" s="30"/>
      <c r="K7" s="30" t="s">
        <v>115</v>
      </c>
    </row>
    <row r="8" spans="1:11" x14ac:dyDescent="0.3">
      <c r="A8" t="s">
        <v>106</v>
      </c>
      <c r="B8" t="s">
        <v>146</v>
      </c>
      <c r="C8">
        <v>1377</v>
      </c>
      <c r="D8">
        <v>165.9</v>
      </c>
      <c r="E8" s="30" t="s">
        <v>157</v>
      </c>
      <c r="F8" s="30"/>
      <c r="G8" s="30"/>
      <c r="H8" s="212"/>
      <c r="I8" s="211"/>
      <c r="J8" s="30"/>
      <c r="K8" s="30" t="s">
        <v>119</v>
      </c>
    </row>
    <row r="9" spans="1:11" x14ac:dyDescent="0.3">
      <c r="A9" t="s">
        <v>106</v>
      </c>
      <c r="B9" t="s">
        <v>138</v>
      </c>
      <c r="C9">
        <v>1425</v>
      </c>
      <c r="D9">
        <v>182.6</v>
      </c>
      <c r="E9" s="30"/>
      <c r="F9" s="30" t="s">
        <v>158</v>
      </c>
      <c r="G9" s="30"/>
      <c r="H9" s="56">
        <f>G14*(C9-C14)+D14</f>
        <v>182.70188679245283</v>
      </c>
      <c r="I9" s="211">
        <f>D9/H9</f>
        <v>0.99944233311302044</v>
      </c>
      <c r="J9" s="210">
        <f>(C9-C7)/(D9-D7)</f>
        <v>25.517241379310295</v>
      </c>
      <c r="K9" s="30" t="s">
        <v>114</v>
      </c>
    </row>
    <row r="10" spans="1:11" x14ac:dyDescent="0.3">
      <c r="A10" t="s">
        <v>106</v>
      </c>
      <c r="B10" t="s">
        <v>147</v>
      </c>
      <c r="C10">
        <v>1425</v>
      </c>
      <c r="D10">
        <v>166.9</v>
      </c>
      <c r="E10" s="30" t="s">
        <v>157</v>
      </c>
      <c r="F10" s="30"/>
      <c r="G10" s="30"/>
      <c r="J10" s="30"/>
      <c r="K10" s="30" t="s">
        <v>119</v>
      </c>
    </row>
    <row r="11" spans="1:11" x14ac:dyDescent="0.3">
      <c r="A11" t="s">
        <v>106</v>
      </c>
      <c r="B11" t="s">
        <v>139</v>
      </c>
      <c r="C11">
        <v>1493</v>
      </c>
      <c r="D11">
        <v>181.1</v>
      </c>
      <c r="E11" s="30" t="s">
        <v>157</v>
      </c>
      <c r="F11" s="30"/>
      <c r="G11" s="30"/>
      <c r="J11" s="30"/>
      <c r="K11" s="30" t="s">
        <v>119</v>
      </c>
    </row>
    <row r="12" spans="1:11" x14ac:dyDescent="0.3">
      <c r="A12" t="s">
        <v>106</v>
      </c>
      <c r="B12" t="s">
        <v>141</v>
      </c>
      <c r="C12">
        <v>1567</v>
      </c>
      <c r="D12">
        <v>183.7</v>
      </c>
      <c r="E12" s="30"/>
      <c r="F12" s="30" t="s">
        <v>158</v>
      </c>
      <c r="G12" s="30"/>
      <c r="H12" s="56">
        <f>G14*(C12-C14)+D14</f>
        <v>188.46226415094338</v>
      </c>
      <c r="I12" s="211">
        <f>D12/H12</f>
        <v>0.97473094058166898</v>
      </c>
      <c r="J12" s="30"/>
      <c r="K12" s="30" t="s">
        <v>119</v>
      </c>
    </row>
    <row r="13" spans="1:11" x14ac:dyDescent="0.3">
      <c r="A13" t="s">
        <v>106</v>
      </c>
      <c r="B13" t="s">
        <v>143</v>
      </c>
      <c r="C13">
        <v>1616</v>
      </c>
      <c r="D13">
        <v>184.4</v>
      </c>
      <c r="E13" s="30"/>
      <c r="F13" s="30" t="s">
        <v>158</v>
      </c>
      <c r="G13" s="30"/>
      <c r="H13" s="56">
        <f>G14*(C13-C14)+D14</f>
        <v>190.45</v>
      </c>
      <c r="I13" s="211">
        <f>D13/H13</f>
        <v>0.96823313205565775</v>
      </c>
      <c r="J13" s="30"/>
      <c r="K13" s="30" t="s">
        <v>119</v>
      </c>
    </row>
    <row r="14" spans="1:11" x14ac:dyDescent="0.3">
      <c r="A14" t="s">
        <v>106</v>
      </c>
      <c r="B14" t="s">
        <v>134</v>
      </c>
      <c r="C14">
        <v>1669</v>
      </c>
      <c r="D14">
        <v>192.6</v>
      </c>
      <c r="E14" s="30"/>
      <c r="F14" s="30">
        <f>(C14-C7)/(D14-D7)</f>
        <v>24.651162790697665</v>
      </c>
      <c r="G14" s="30">
        <f>1/F14</f>
        <v>4.0566037735849075E-2</v>
      </c>
      <c r="J14" s="30"/>
      <c r="K14" s="30" t="s">
        <v>115</v>
      </c>
    </row>
    <row r="15" spans="1:11" x14ac:dyDescent="0.3">
      <c r="A15" t="s">
        <v>106</v>
      </c>
      <c r="B15" t="s">
        <v>136</v>
      </c>
      <c r="C15">
        <v>1743</v>
      </c>
      <c r="D15">
        <v>195.6</v>
      </c>
      <c r="E15" s="30"/>
      <c r="F15" s="30">
        <f>(C15-C14)/(D15-D14)</f>
        <v>24.666666666666668</v>
      </c>
      <c r="G15" s="30">
        <f>1/F15</f>
        <v>4.0540540540540536E-2</v>
      </c>
      <c r="J15" s="30"/>
      <c r="K15" s="30" t="s">
        <v>115</v>
      </c>
    </row>
    <row r="16" spans="1:11" x14ac:dyDescent="0.3">
      <c r="A16" t="s">
        <v>106</v>
      </c>
      <c r="B16" t="s">
        <v>137</v>
      </c>
      <c r="C16">
        <v>1792</v>
      </c>
      <c r="D16">
        <v>196.5</v>
      </c>
      <c r="E16" s="30"/>
      <c r="F16" s="30">
        <f>(C16-C15)/(D16-D15)</f>
        <v>54.444444444444102</v>
      </c>
      <c r="G16" s="30">
        <f>1/F16</f>
        <v>1.8367346938775626E-2</v>
      </c>
      <c r="J16" s="30"/>
      <c r="K16" s="30" t="s">
        <v>115</v>
      </c>
    </row>
    <row r="17" spans="6:7" x14ac:dyDescent="0.3">
      <c r="F17" s="30"/>
      <c r="G17" s="30"/>
    </row>
    <row r="18" spans="6:7" x14ac:dyDescent="0.3">
      <c r="F18" s="30"/>
      <c r="G18" s="30"/>
    </row>
    <row r="19" spans="6:7" x14ac:dyDescent="0.3">
      <c r="F19" s="30"/>
      <c r="G19" s="30"/>
    </row>
    <row r="20" spans="6:7" x14ac:dyDescent="0.3">
      <c r="F20" s="30"/>
      <c r="G20" s="30"/>
    </row>
    <row r="21" spans="6:7" x14ac:dyDescent="0.3">
      <c r="F21" s="30"/>
      <c r="G21" s="30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90D091-3D04-4975-B69E-E8F95FCDE584}">
  <dimension ref="A1:K16"/>
  <sheetViews>
    <sheetView zoomScale="90" zoomScaleNormal="90" workbookViewId="0">
      <selection sqref="A1:K16"/>
    </sheetView>
  </sheetViews>
  <sheetFormatPr defaultRowHeight="14.4" x14ac:dyDescent="0.3"/>
  <cols>
    <col min="1" max="1" width="13.6640625" customWidth="1"/>
    <col min="2" max="2" width="16.6640625" customWidth="1"/>
    <col min="5" max="5" width="18.33203125" bestFit="1" customWidth="1"/>
    <col min="6" max="6" width="17.5546875" bestFit="1" customWidth="1"/>
    <col min="7" max="7" width="12.33203125" customWidth="1"/>
    <col min="8" max="8" width="13.33203125" customWidth="1"/>
    <col min="9" max="9" width="19.88671875" customWidth="1"/>
    <col min="10" max="10" width="14.21875" customWidth="1"/>
    <col min="11" max="11" width="13.6640625" customWidth="1"/>
  </cols>
  <sheetData>
    <row r="1" spans="1:11" ht="72" x14ac:dyDescent="0.3">
      <c r="A1" s="209" t="s">
        <v>109</v>
      </c>
      <c r="B1" s="209" t="s">
        <v>110</v>
      </c>
      <c r="C1" s="209" t="s">
        <v>149</v>
      </c>
      <c r="D1" s="209" t="s">
        <v>20</v>
      </c>
      <c r="E1" s="209" t="s">
        <v>150</v>
      </c>
      <c r="F1" s="209" t="s">
        <v>151</v>
      </c>
      <c r="G1" s="209" t="s">
        <v>152</v>
      </c>
      <c r="H1" s="209" t="s">
        <v>153</v>
      </c>
      <c r="I1" s="209" t="s">
        <v>154</v>
      </c>
      <c r="J1" s="209" t="s">
        <v>155</v>
      </c>
      <c r="K1" s="209" t="s">
        <v>156</v>
      </c>
    </row>
    <row r="2" spans="1:11" x14ac:dyDescent="0.3">
      <c r="A2" t="s">
        <v>116</v>
      </c>
      <c r="B2" t="s">
        <v>145</v>
      </c>
      <c r="C2">
        <v>1267</v>
      </c>
      <c r="D2" s="213">
        <v>177.4</v>
      </c>
      <c r="F2" s="30"/>
      <c r="K2" t="s">
        <v>115</v>
      </c>
    </row>
    <row r="3" spans="1:11" x14ac:dyDescent="0.3">
      <c r="A3" t="s">
        <v>116</v>
      </c>
      <c r="B3" t="s">
        <v>140</v>
      </c>
      <c r="C3">
        <v>1345</v>
      </c>
      <c r="D3" s="213">
        <v>200.1</v>
      </c>
      <c r="F3" s="30">
        <f>(C3-C2)/(D3-D2)</f>
        <v>3.436123348017623</v>
      </c>
      <c r="G3" s="30">
        <f>1/F3</f>
        <v>0.29102564102564088</v>
      </c>
      <c r="K3" t="s">
        <v>115</v>
      </c>
    </row>
    <row r="4" spans="1:11" x14ac:dyDescent="0.3">
      <c r="A4" t="s">
        <v>116</v>
      </c>
      <c r="B4" t="s">
        <v>148</v>
      </c>
      <c r="C4">
        <v>1354</v>
      </c>
      <c r="D4" s="213">
        <v>178.8</v>
      </c>
      <c r="E4" s="30" t="s">
        <v>157</v>
      </c>
      <c r="F4" s="30"/>
      <c r="K4" t="s">
        <v>119</v>
      </c>
    </row>
    <row r="5" spans="1:11" x14ac:dyDescent="0.3">
      <c r="A5" t="s">
        <v>116</v>
      </c>
      <c r="B5" t="s">
        <v>142</v>
      </c>
      <c r="C5">
        <v>1484</v>
      </c>
      <c r="D5" s="213">
        <v>205.1</v>
      </c>
      <c r="F5" s="30" t="s">
        <v>158</v>
      </c>
      <c r="H5" s="56">
        <f>G6*(C5-C6)+D6</f>
        <v>214.95450643776823</v>
      </c>
      <c r="I5" s="211">
        <f>D5/H5</f>
        <v>0.95415538570892333</v>
      </c>
      <c r="K5" t="s">
        <v>119</v>
      </c>
    </row>
    <row r="6" spans="1:11" x14ac:dyDescent="0.3">
      <c r="A6" t="s">
        <v>116</v>
      </c>
      <c r="B6" t="s">
        <v>135</v>
      </c>
      <c r="C6">
        <v>1578</v>
      </c>
      <c r="D6" s="213">
        <v>225</v>
      </c>
      <c r="F6" s="30">
        <f>(C6-C3)/(D6-D3)</f>
        <v>9.3574297188754993</v>
      </c>
      <c r="G6" s="30">
        <f>1/F6</f>
        <v>0.1068669527896996</v>
      </c>
      <c r="K6" t="s">
        <v>115</v>
      </c>
    </row>
    <row r="7" spans="1:11" x14ac:dyDescent="0.3">
      <c r="A7" t="s">
        <v>116</v>
      </c>
      <c r="B7" t="s">
        <v>144</v>
      </c>
      <c r="C7">
        <v>1578</v>
      </c>
      <c r="D7" s="213">
        <v>195.9</v>
      </c>
      <c r="E7" s="30" t="s">
        <v>157</v>
      </c>
      <c r="F7" s="30"/>
      <c r="K7" t="s">
        <v>119</v>
      </c>
    </row>
    <row r="8" spans="1:11" x14ac:dyDescent="0.3">
      <c r="A8" t="s">
        <v>116</v>
      </c>
      <c r="B8" t="s">
        <v>138</v>
      </c>
      <c r="C8">
        <v>1664</v>
      </c>
      <c r="D8" s="213">
        <v>226.4</v>
      </c>
      <c r="F8" s="30" t="s">
        <v>158</v>
      </c>
      <c r="H8" s="56">
        <f>G14*(C8-C14)+D14</f>
        <v>229.77570498915401</v>
      </c>
      <c r="I8" s="211">
        <f>D8/H8</f>
        <v>0.98530869488872486</v>
      </c>
      <c r="J8">
        <f>(C8-C6)/(D8-D6)</f>
        <v>61.428571428571182</v>
      </c>
      <c r="K8" t="s">
        <v>114</v>
      </c>
    </row>
    <row r="9" spans="1:11" x14ac:dyDescent="0.3">
      <c r="A9" t="s">
        <v>116</v>
      </c>
      <c r="B9" t="s">
        <v>146</v>
      </c>
      <c r="C9">
        <v>1669</v>
      </c>
      <c r="D9" s="213">
        <v>198</v>
      </c>
      <c r="E9" s="30" t="s">
        <v>157</v>
      </c>
      <c r="F9" s="30"/>
      <c r="K9" t="s">
        <v>119</v>
      </c>
    </row>
    <row r="10" spans="1:11" x14ac:dyDescent="0.3">
      <c r="A10" t="s">
        <v>116</v>
      </c>
      <c r="B10" t="s">
        <v>147</v>
      </c>
      <c r="C10">
        <v>1725</v>
      </c>
      <c r="D10" s="213">
        <v>198.6</v>
      </c>
      <c r="E10" s="30" t="s">
        <v>157</v>
      </c>
      <c r="F10" s="30"/>
      <c r="K10" t="s">
        <v>119</v>
      </c>
    </row>
    <row r="11" spans="1:11" x14ac:dyDescent="0.3">
      <c r="A11" t="s">
        <v>116</v>
      </c>
      <c r="B11" t="s">
        <v>139</v>
      </c>
      <c r="C11">
        <v>1820</v>
      </c>
      <c r="D11" s="213">
        <v>226.6</v>
      </c>
      <c r="F11" s="30" t="s">
        <v>158</v>
      </c>
      <c r="H11" s="56">
        <f>G14*(C11-C14)+D14</f>
        <v>238.43861171366595</v>
      </c>
      <c r="I11" s="211">
        <f>D11/H11</f>
        <v>0.95034943531762128</v>
      </c>
      <c r="K11" t="s">
        <v>119</v>
      </c>
    </row>
    <row r="12" spans="1:11" x14ac:dyDescent="0.3">
      <c r="A12" t="s">
        <v>116</v>
      </c>
      <c r="B12" t="s">
        <v>141</v>
      </c>
      <c r="C12">
        <v>1910</v>
      </c>
      <c r="D12" s="213">
        <v>228.7</v>
      </c>
      <c r="F12" s="30" t="s">
        <v>158</v>
      </c>
      <c r="H12" s="56">
        <f>G14*(C12-C14)+D14</f>
        <v>243.43644251626898</v>
      </c>
      <c r="I12" s="211">
        <f>D12/H12</f>
        <v>0.93946492824185868</v>
      </c>
      <c r="K12" t="s">
        <v>119</v>
      </c>
    </row>
    <row r="13" spans="1:11" x14ac:dyDescent="0.3">
      <c r="A13" t="s">
        <v>116</v>
      </c>
      <c r="B13" t="s">
        <v>143</v>
      </c>
      <c r="C13">
        <v>1965</v>
      </c>
      <c r="D13" s="213">
        <v>229.3</v>
      </c>
      <c r="F13" s="30" t="s">
        <v>158</v>
      </c>
      <c r="H13" s="56">
        <f>G14*(C13-C14)+D14</f>
        <v>246.49067245119306</v>
      </c>
      <c r="I13" s="211">
        <f>D13/H13</f>
        <v>0.93025832466501579</v>
      </c>
      <c r="K13" t="s">
        <v>119</v>
      </c>
    </row>
    <row r="14" spans="1:11" x14ac:dyDescent="0.3">
      <c r="A14" t="s">
        <v>116</v>
      </c>
      <c r="B14" t="s">
        <v>134</v>
      </c>
      <c r="C14">
        <v>2039</v>
      </c>
      <c r="D14" s="213">
        <v>250.6</v>
      </c>
      <c r="F14" s="30">
        <f>(C14-C6)/(D14-D6)</f>
        <v>18.007812500000004</v>
      </c>
      <c r="G14" s="30">
        <f>1/F14</f>
        <v>5.5531453362255956E-2</v>
      </c>
      <c r="K14" t="s">
        <v>115</v>
      </c>
    </row>
    <row r="15" spans="1:11" x14ac:dyDescent="0.3">
      <c r="A15" t="s">
        <v>116</v>
      </c>
      <c r="B15" t="s">
        <v>136</v>
      </c>
      <c r="C15">
        <v>2128</v>
      </c>
      <c r="D15" s="213">
        <v>252.7</v>
      </c>
      <c r="F15" s="30">
        <f>(C15-C14)/(D15-D14)</f>
        <v>42.380952380952493</v>
      </c>
      <c r="G15" s="30">
        <f>1/F15</f>
        <v>2.3595505617977467E-2</v>
      </c>
      <c r="K15" t="s">
        <v>115</v>
      </c>
    </row>
    <row r="16" spans="1:11" x14ac:dyDescent="0.3">
      <c r="A16" t="s">
        <v>116</v>
      </c>
      <c r="B16" t="s">
        <v>137</v>
      </c>
      <c r="C16">
        <v>2183</v>
      </c>
      <c r="D16" s="213">
        <v>253.2</v>
      </c>
      <c r="F16" s="30">
        <f>(C16-C15)/(D16-D15)</f>
        <v>110</v>
      </c>
      <c r="G16" s="30">
        <f>1/F16</f>
        <v>9.0909090909090905E-3</v>
      </c>
      <c r="K16" t="s">
        <v>115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019DA4-4A0A-4416-97C8-39E47A7F5907}">
  <dimension ref="A1:K16"/>
  <sheetViews>
    <sheetView workbookViewId="0">
      <selection sqref="A1:K16"/>
    </sheetView>
  </sheetViews>
  <sheetFormatPr defaultRowHeight="14.4" x14ac:dyDescent="0.3"/>
  <cols>
    <col min="2" max="2" width="14.33203125" bestFit="1" customWidth="1"/>
    <col min="3" max="3" width="11.6640625" customWidth="1"/>
    <col min="4" max="4" width="10.88671875" customWidth="1"/>
    <col min="5" max="5" width="17.21875" bestFit="1" customWidth="1"/>
    <col min="6" max="6" width="16.109375" customWidth="1"/>
    <col min="7" max="7" width="11.77734375" customWidth="1"/>
    <col min="8" max="8" width="19" customWidth="1"/>
    <col min="9" max="9" width="21.33203125" customWidth="1"/>
    <col min="11" max="11" width="10.77734375" customWidth="1"/>
  </cols>
  <sheetData>
    <row r="1" spans="1:11" ht="57.6" x14ac:dyDescent="0.3">
      <c r="A1" s="209" t="s">
        <v>109</v>
      </c>
      <c r="B1" s="209" t="s">
        <v>110</v>
      </c>
      <c r="C1" s="209" t="s">
        <v>149</v>
      </c>
      <c r="D1" s="209" t="s">
        <v>20</v>
      </c>
      <c r="E1" s="209" t="s">
        <v>150</v>
      </c>
      <c r="F1" s="209" t="s">
        <v>151</v>
      </c>
      <c r="G1" s="209" t="s">
        <v>152</v>
      </c>
      <c r="H1" s="209" t="s">
        <v>153</v>
      </c>
      <c r="I1" s="209" t="s">
        <v>154</v>
      </c>
      <c r="J1" s="209" t="s">
        <v>155</v>
      </c>
      <c r="K1" s="209" t="s">
        <v>156</v>
      </c>
    </row>
    <row r="2" spans="1:11" x14ac:dyDescent="0.3">
      <c r="A2" t="s">
        <v>107</v>
      </c>
      <c r="B2" t="s">
        <v>145</v>
      </c>
      <c r="C2">
        <v>1736</v>
      </c>
      <c r="D2" s="213">
        <v>184.8</v>
      </c>
      <c r="K2" t="s">
        <v>115</v>
      </c>
    </row>
    <row r="3" spans="1:11" x14ac:dyDescent="0.3">
      <c r="A3" t="s">
        <v>107</v>
      </c>
      <c r="B3" t="s">
        <v>148</v>
      </c>
      <c r="C3">
        <v>1806</v>
      </c>
      <c r="D3" s="213">
        <v>185.9</v>
      </c>
      <c r="F3" s="30" t="s">
        <v>158</v>
      </c>
      <c r="H3" s="56">
        <f>G4*(C3-C4)+D4</f>
        <v>192.57241379310346</v>
      </c>
      <c r="I3" s="211">
        <f>D3/H3</f>
        <v>0.96535114421802815</v>
      </c>
      <c r="K3" t="s">
        <v>119</v>
      </c>
    </row>
    <row r="4" spans="1:11" x14ac:dyDescent="0.3">
      <c r="A4" t="s">
        <v>107</v>
      </c>
      <c r="B4" t="s">
        <v>140</v>
      </c>
      <c r="C4">
        <v>1881</v>
      </c>
      <c r="D4" s="213">
        <v>200.9</v>
      </c>
      <c r="F4">
        <f>(C4-C2)/(D4-D2)</f>
        <v>9.0062111801242271</v>
      </c>
      <c r="G4" s="30">
        <f>1/F4</f>
        <v>0.11103448275862064</v>
      </c>
      <c r="K4" t="s">
        <v>115</v>
      </c>
    </row>
    <row r="5" spans="1:11" x14ac:dyDescent="0.3">
      <c r="A5" t="s">
        <v>107</v>
      </c>
      <c r="B5" t="s">
        <v>144</v>
      </c>
      <c r="C5">
        <v>1998</v>
      </c>
      <c r="D5" s="213">
        <v>199.8</v>
      </c>
      <c r="E5" s="30" t="s">
        <v>157</v>
      </c>
      <c r="K5" t="s">
        <v>119</v>
      </c>
    </row>
    <row r="6" spans="1:11" x14ac:dyDescent="0.3">
      <c r="A6" t="s">
        <v>107</v>
      </c>
      <c r="B6" t="s">
        <v>142</v>
      </c>
      <c r="C6">
        <v>2001</v>
      </c>
      <c r="D6" s="213">
        <v>205.3</v>
      </c>
      <c r="F6" t="s">
        <v>158</v>
      </c>
      <c r="H6" s="56">
        <f>G14*(C6-C14)+D14</f>
        <v>206.91840490797546</v>
      </c>
      <c r="I6" s="211">
        <f>D6/H6</f>
        <v>0.99217853574361736</v>
      </c>
      <c r="J6">
        <f>(C6-C4)/(D6-D4)</f>
        <v>27.272727272727238</v>
      </c>
      <c r="K6" t="s">
        <v>114</v>
      </c>
    </row>
    <row r="7" spans="1:11" x14ac:dyDescent="0.3">
      <c r="A7" t="s">
        <v>107</v>
      </c>
      <c r="B7" t="s">
        <v>146</v>
      </c>
      <c r="C7">
        <v>2077</v>
      </c>
      <c r="D7" s="213">
        <v>202</v>
      </c>
      <c r="E7" s="30" t="s">
        <v>157</v>
      </c>
      <c r="K7" t="s">
        <v>119</v>
      </c>
    </row>
    <row r="8" spans="1:11" x14ac:dyDescent="0.3">
      <c r="A8" t="s">
        <v>107</v>
      </c>
      <c r="B8" t="s">
        <v>147</v>
      </c>
      <c r="C8">
        <v>2120</v>
      </c>
      <c r="D8" s="213">
        <v>202.4</v>
      </c>
      <c r="E8" s="30" t="s">
        <v>157</v>
      </c>
      <c r="K8" t="s">
        <v>119</v>
      </c>
    </row>
    <row r="9" spans="1:11" x14ac:dyDescent="0.3">
      <c r="A9" t="s">
        <v>107</v>
      </c>
      <c r="B9" t="s">
        <v>135</v>
      </c>
      <c r="C9">
        <v>2122</v>
      </c>
      <c r="D9" s="213">
        <v>212.5</v>
      </c>
      <c r="F9" t="s">
        <v>158</v>
      </c>
      <c r="H9" s="56">
        <f>G14*(C9-C14)+D14</f>
        <v>212.98696319018404</v>
      </c>
      <c r="I9" s="211">
        <f t="shared" ref="I9:I12" si="0">D9/H9</f>
        <v>0.99771364790177686</v>
      </c>
      <c r="J9">
        <f>(C9-C4)/(D9-D4)</f>
        <v>20.775862068965527</v>
      </c>
      <c r="K9" t="s">
        <v>114</v>
      </c>
    </row>
    <row r="10" spans="1:11" x14ac:dyDescent="0.3">
      <c r="A10" t="s">
        <v>107</v>
      </c>
      <c r="B10" t="s">
        <v>138</v>
      </c>
      <c r="C10">
        <v>2191</v>
      </c>
      <c r="D10" s="213">
        <v>213.7</v>
      </c>
      <c r="F10" t="s">
        <v>158</v>
      </c>
      <c r="H10" s="56">
        <f>G14*(C10-C14)+D14</f>
        <v>216.44754601226992</v>
      </c>
      <c r="I10" s="211">
        <f t="shared" si="0"/>
        <v>0.98730618081429211</v>
      </c>
      <c r="J10">
        <f>(C10-C4)/(D10-D4)</f>
        <v>24.218750000000032</v>
      </c>
      <c r="K10" t="s">
        <v>114</v>
      </c>
    </row>
    <row r="11" spans="1:11" x14ac:dyDescent="0.3">
      <c r="A11" t="s">
        <v>107</v>
      </c>
      <c r="B11" t="s">
        <v>139</v>
      </c>
      <c r="C11">
        <v>2287</v>
      </c>
      <c r="D11" s="213">
        <v>221.1</v>
      </c>
      <c r="F11" t="s">
        <v>158</v>
      </c>
      <c r="H11" s="56">
        <f>G14*(C11-C14)+D14</f>
        <v>221.26226993865029</v>
      </c>
      <c r="I11" s="211">
        <f t="shared" si="0"/>
        <v>0.99926661721993859</v>
      </c>
      <c r="J11">
        <f>(C11-C4)/(D11-D4)</f>
        <v>20.099009900990112</v>
      </c>
      <c r="K11" t="s">
        <v>114</v>
      </c>
    </row>
    <row r="12" spans="1:11" x14ac:dyDescent="0.3">
      <c r="A12" t="s">
        <v>107</v>
      </c>
      <c r="B12" t="s">
        <v>141</v>
      </c>
      <c r="C12">
        <v>2365</v>
      </c>
      <c r="D12" s="213">
        <v>223.2</v>
      </c>
      <c r="F12" t="s">
        <v>158</v>
      </c>
      <c r="H12" s="56">
        <f>G14*(C12-C14)+D14</f>
        <v>225.17423312883435</v>
      </c>
      <c r="I12" s="211">
        <f t="shared" si="0"/>
        <v>0.99123241988480626</v>
      </c>
      <c r="J12">
        <f>(C12-C4)/(D12-D4)</f>
        <v>21.70403587443948</v>
      </c>
      <c r="K12" t="s">
        <v>114</v>
      </c>
    </row>
    <row r="13" spans="1:11" x14ac:dyDescent="0.3">
      <c r="A13" t="s">
        <v>107</v>
      </c>
      <c r="B13" t="s">
        <v>143</v>
      </c>
      <c r="C13">
        <v>2408</v>
      </c>
      <c r="D13" s="213">
        <v>223.6</v>
      </c>
      <c r="F13" t="s">
        <v>158</v>
      </c>
      <c r="H13" s="56">
        <f>G14*(C13-C14)+D14</f>
        <v>227.3308282208589</v>
      </c>
      <c r="I13" s="211">
        <f>D13/H13</f>
        <v>0.98358855131942646</v>
      </c>
      <c r="J13">
        <f>(C13-C4)/(D13-D4)</f>
        <v>23.215859030837017</v>
      </c>
      <c r="K13" t="s">
        <v>114</v>
      </c>
    </row>
    <row r="14" spans="1:11" x14ac:dyDescent="0.3">
      <c r="A14" t="s">
        <v>107</v>
      </c>
      <c r="B14" t="s">
        <v>134</v>
      </c>
      <c r="C14">
        <v>2533</v>
      </c>
      <c r="D14" s="213">
        <v>233.6</v>
      </c>
      <c r="F14">
        <f>(C14-C4)/(D14-D4)</f>
        <v>19.938837920489302</v>
      </c>
      <c r="G14" s="30">
        <f>1/F14</f>
        <v>5.0153374233128822E-2</v>
      </c>
      <c r="K14" t="s">
        <v>115</v>
      </c>
    </row>
    <row r="15" spans="1:11" x14ac:dyDescent="0.3">
      <c r="A15" t="s">
        <v>107</v>
      </c>
      <c r="B15" t="s">
        <v>136</v>
      </c>
      <c r="C15">
        <v>2611</v>
      </c>
      <c r="D15" s="213">
        <v>235.7</v>
      </c>
      <c r="F15">
        <f>(C15-C14)/(D15-D14)</f>
        <v>37.142857142857245</v>
      </c>
      <c r="G15" s="30">
        <f>1/F15</f>
        <v>2.6923076923076848E-2</v>
      </c>
      <c r="K15" t="s">
        <v>115</v>
      </c>
    </row>
    <row r="16" spans="1:11" x14ac:dyDescent="0.3">
      <c r="A16" t="s">
        <v>107</v>
      </c>
      <c r="B16" t="s">
        <v>137</v>
      </c>
      <c r="C16">
        <v>2653</v>
      </c>
      <c r="D16" s="213">
        <v>236.1</v>
      </c>
      <c r="F16">
        <f>(C16-C15)/(D16-D15)</f>
        <v>104.99999999999851</v>
      </c>
      <c r="G16" s="30">
        <f>1/F16</f>
        <v>9.52380952380966E-3</v>
      </c>
      <c r="K16" t="s">
        <v>115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37E5ED-B9D4-4AC1-8CEA-BDE1A811293B}">
  <sheetPr filterMode="1"/>
  <dimension ref="A1:M16"/>
  <sheetViews>
    <sheetView tabSelected="1" zoomScale="80" zoomScaleNormal="80" workbookViewId="0">
      <selection activeCell="K23" sqref="K23"/>
    </sheetView>
  </sheetViews>
  <sheetFormatPr defaultRowHeight="14.4" x14ac:dyDescent="0.3"/>
  <cols>
    <col min="1" max="1" width="9.5546875" customWidth="1"/>
    <col min="2" max="2" width="16.109375" bestFit="1" customWidth="1"/>
    <col min="5" max="5" width="19.5546875" customWidth="1"/>
    <col min="6" max="6" width="19.6640625" customWidth="1"/>
    <col min="7" max="7" width="11.21875" customWidth="1"/>
    <col min="8" max="8" width="8.88671875" customWidth="1"/>
    <col min="9" max="9" width="15" customWidth="1"/>
    <col min="10" max="10" width="10" customWidth="1"/>
  </cols>
  <sheetData>
    <row r="1" spans="1:13" ht="72" x14ac:dyDescent="0.3">
      <c r="A1" s="209" t="s">
        <v>109</v>
      </c>
      <c r="B1" s="209" t="s">
        <v>110</v>
      </c>
      <c r="C1" s="209" t="s">
        <v>149</v>
      </c>
      <c r="D1" s="209" t="s">
        <v>20</v>
      </c>
      <c r="E1" s="209" t="s">
        <v>150</v>
      </c>
      <c r="F1" s="209" t="s">
        <v>151</v>
      </c>
      <c r="G1" s="209" t="s">
        <v>152</v>
      </c>
      <c r="H1" s="209" t="s">
        <v>153</v>
      </c>
      <c r="I1" s="209" t="s">
        <v>154</v>
      </c>
      <c r="J1" s="209" t="s">
        <v>155</v>
      </c>
      <c r="K1" s="209" t="s">
        <v>156</v>
      </c>
      <c r="L1" s="209" t="s">
        <v>159</v>
      </c>
      <c r="M1" s="209" t="s">
        <v>161</v>
      </c>
    </row>
    <row r="2" spans="1:13" hidden="1" x14ac:dyDescent="0.3">
      <c r="A2" t="s">
        <v>113</v>
      </c>
      <c r="B2" t="s">
        <v>145</v>
      </c>
      <c r="C2" s="34">
        <v>1070.3912633466</v>
      </c>
      <c r="D2" s="210">
        <v>163.32660548123999</v>
      </c>
      <c r="F2" s="30"/>
      <c r="G2" s="30"/>
      <c r="H2" s="30"/>
      <c r="I2" s="30"/>
      <c r="J2" s="30"/>
      <c r="K2" t="s">
        <v>115</v>
      </c>
      <c r="L2" s="210">
        <v>293.12209487147652</v>
      </c>
      <c r="M2">
        <f>D2/L2</f>
        <v>0.55719650049871816</v>
      </c>
    </row>
    <row r="3" spans="1:13" x14ac:dyDescent="0.3">
      <c r="A3" t="s">
        <v>113</v>
      </c>
      <c r="B3" t="s">
        <v>140</v>
      </c>
      <c r="C3" s="34">
        <v>1132.8717461932999</v>
      </c>
      <c r="D3" s="210">
        <v>176.06770998859</v>
      </c>
      <c r="F3" s="30">
        <f>(C3-C2)/(D3-D2)</f>
        <v>4.9038513741612135</v>
      </c>
      <c r="G3" s="30">
        <f>1/F3</f>
        <v>0.20392135154606852</v>
      </c>
      <c r="H3" s="30"/>
      <c r="I3" s="30"/>
      <c r="J3" s="30"/>
      <c r="K3" t="s">
        <v>115</v>
      </c>
      <c r="L3" s="210">
        <v>293.12209487147652</v>
      </c>
      <c r="M3">
        <f>D3/L3</f>
        <v>0.60066338590337021</v>
      </c>
    </row>
    <row r="4" spans="1:13" hidden="1" x14ac:dyDescent="0.3">
      <c r="A4" t="s">
        <v>113</v>
      </c>
      <c r="B4" t="s">
        <v>148</v>
      </c>
      <c r="C4" s="34">
        <v>1142.1285640132</v>
      </c>
      <c r="D4" s="210">
        <v>166.61952185596999</v>
      </c>
      <c r="E4" t="s">
        <v>157</v>
      </c>
      <c r="F4" s="30"/>
      <c r="G4" s="30"/>
      <c r="H4" s="30"/>
      <c r="I4" s="30"/>
      <c r="J4" s="30"/>
      <c r="K4" t="s">
        <v>119</v>
      </c>
      <c r="L4" s="210">
        <v>293.12209487147652</v>
      </c>
      <c r="M4">
        <f t="shared" ref="M4:M8" si="0">D4/L4</f>
        <v>0.5684304416868563</v>
      </c>
    </row>
    <row r="5" spans="1:13" hidden="1" x14ac:dyDescent="0.3">
      <c r="A5" t="s">
        <v>113</v>
      </c>
      <c r="B5" t="s">
        <v>142</v>
      </c>
      <c r="C5" s="34">
        <v>1239.0657410107001</v>
      </c>
      <c r="D5" s="210">
        <v>182.7356637938</v>
      </c>
      <c r="F5" s="30">
        <f>(C5-C3)/(D5-D3)</f>
        <v>15.926024372638199</v>
      </c>
      <c r="G5" s="30">
        <f>1/F5</f>
        <v>6.2790309533750047E-2</v>
      </c>
      <c r="H5" s="30"/>
      <c r="I5" s="211"/>
      <c r="J5" s="30"/>
      <c r="K5" t="s">
        <v>115</v>
      </c>
      <c r="L5" s="210">
        <v>293.12209487147652</v>
      </c>
      <c r="M5">
        <f t="shared" si="0"/>
        <v>0.62341142817610873</v>
      </c>
    </row>
    <row r="6" spans="1:13" hidden="1" x14ac:dyDescent="0.3">
      <c r="A6" t="s">
        <v>113</v>
      </c>
      <c r="B6" t="s">
        <v>144</v>
      </c>
      <c r="C6" s="34">
        <v>1273.576979789</v>
      </c>
      <c r="D6" s="210">
        <v>174.40219103078999</v>
      </c>
      <c r="E6" t="s">
        <v>157</v>
      </c>
      <c r="F6" s="30"/>
      <c r="G6" s="30"/>
      <c r="H6" s="56"/>
      <c r="I6" s="211"/>
      <c r="J6" s="30"/>
      <c r="K6" t="s">
        <v>119</v>
      </c>
      <c r="L6" s="210">
        <v>293.12209487147652</v>
      </c>
      <c r="M6">
        <f t="shared" si="0"/>
        <v>0.59498138858232119</v>
      </c>
    </row>
    <row r="7" spans="1:13" hidden="1" x14ac:dyDescent="0.3">
      <c r="A7" t="s">
        <v>113</v>
      </c>
      <c r="B7" t="s">
        <v>146</v>
      </c>
      <c r="C7" s="34">
        <v>1345.4983362595999</v>
      </c>
      <c r="D7" s="210">
        <v>177.73110058526001</v>
      </c>
      <c r="E7" t="s">
        <v>157</v>
      </c>
      <c r="F7" s="30"/>
      <c r="G7" s="30"/>
      <c r="H7" s="56"/>
      <c r="I7" s="211"/>
      <c r="J7" s="30"/>
      <c r="K7" t="s">
        <v>119</v>
      </c>
      <c r="L7" s="210">
        <v>293.12209487147652</v>
      </c>
      <c r="M7">
        <f t="shared" si="0"/>
        <v>0.60633812221896377</v>
      </c>
    </row>
    <row r="8" spans="1:13" hidden="1" x14ac:dyDescent="0.3">
      <c r="A8" t="s">
        <v>113</v>
      </c>
      <c r="B8" t="s">
        <v>147</v>
      </c>
      <c r="C8" s="34">
        <v>1393.2297967734</v>
      </c>
      <c r="D8" s="210">
        <v>179.03070644178001</v>
      </c>
      <c r="E8" t="s">
        <v>157</v>
      </c>
      <c r="F8" s="30"/>
      <c r="G8" s="30"/>
      <c r="H8" s="30"/>
      <c r="I8" s="30"/>
      <c r="J8" s="30"/>
      <c r="K8" t="s">
        <v>119</v>
      </c>
      <c r="L8" s="210">
        <v>293.12209487147652</v>
      </c>
      <c r="M8">
        <f t="shared" si="0"/>
        <v>0.61077178955164924</v>
      </c>
    </row>
    <row r="9" spans="1:13" x14ac:dyDescent="0.3">
      <c r="A9" t="s">
        <v>113</v>
      </c>
      <c r="B9" t="s">
        <v>139</v>
      </c>
      <c r="C9" s="34">
        <v>1452.2163214069001</v>
      </c>
      <c r="D9" s="210">
        <v>193.79068756964</v>
      </c>
      <c r="F9" s="30">
        <f>(C9-C5)/(D9-D5)</f>
        <v>19.280879419004602</v>
      </c>
      <c r="G9" s="30">
        <f>1/F9</f>
        <v>5.186485420443681E-2</v>
      </c>
      <c r="H9" s="30"/>
      <c r="I9" s="30"/>
      <c r="J9" s="30"/>
      <c r="K9" t="s">
        <v>115</v>
      </c>
      <c r="L9" s="210">
        <v>293.12209487147652</v>
      </c>
      <c r="M9">
        <f>D9/L9</f>
        <v>0.66112616878850516</v>
      </c>
    </row>
    <row r="10" spans="1:13" hidden="1" x14ac:dyDescent="0.3">
      <c r="A10" t="s">
        <v>113</v>
      </c>
      <c r="B10" t="s">
        <v>141</v>
      </c>
      <c r="C10" s="34">
        <v>1524.5262114077</v>
      </c>
      <c r="D10" s="210">
        <v>197.44327525566001</v>
      </c>
      <c r="F10" s="30">
        <f>(C10-C9)/(D10-D9)</f>
        <v>19.796893659133829</v>
      </c>
      <c r="G10" s="30">
        <f>1/F10</f>
        <v>5.0512975278756582E-2</v>
      </c>
      <c r="H10" s="30"/>
      <c r="I10" s="211"/>
      <c r="J10" s="30"/>
      <c r="K10" t="s">
        <v>115</v>
      </c>
      <c r="L10" s="210">
        <v>293.12209487147652</v>
      </c>
      <c r="M10">
        <f>D10/L10</f>
        <v>0.67358714580090517</v>
      </c>
    </row>
    <row r="11" spans="1:13" hidden="1" x14ac:dyDescent="0.3">
      <c r="A11" t="s">
        <v>113</v>
      </c>
      <c r="B11" t="s">
        <v>143</v>
      </c>
      <c r="C11" s="34">
        <v>1573.2151757112999</v>
      </c>
      <c r="D11" s="210">
        <v>198.83998480491999</v>
      </c>
      <c r="F11" s="30">
        <f>(C11-C10)/(D11-D10)</f>
        <v>34.859763312563338</v>
      </c>
      <c r="G11" s="30">
        <f>1/F11</f>
        <v>2.868636803508082E-2</v>
      </c>
      <c r="H11" s="30"/>
      <c r="I11" s="211"/>
      <c r="J11" s="30"/>
      <c r="K11" t="s">
        <v>115</v>
      </c>
      <c r="L11" s="210">
        <v>293.12209487147652</v>
      </c>
      <c r="M11">
        <f>D11/L11</f>
        <v>0.67835208701037764</v>
      </c>
    </row>
    <row r="12" spans="1:13" x14ac:dyDescent="0.3">
      <c r="C12" s="34"/>
      <c r="D12" s="210"/>
      <c r="F12" s="30"/>
      <c r="G12" s="30"/>
      <c r="H12" s="30"/>
      <c r="I12" s="30"/>
      <c r="J12" s="30"/>
    </row>
    <row r="13" spans="1:13" x14ac:dyDescent="0.3">
      <c r="C13" s="34"/>
      <c r="D13" s="210"/>
      <c r="F13" s="30"/>
      <c r="G13" s="30"/>
      <c r="H13" s="30"/>
      <c r="I13" s="30"/>
      <c r="J13" s="30"/>
    </row>
    <row r="14" spans="1:13" x14ac:dyDescent="0.3">
      <c r="C14" s="34"/>
      <c r="D14" s="210"/>
      <c r="F14" s="30"/>
      <c r="G14" s="30"/>
      <c r="H14" s="30"/>
      <c r="I14" s="211"/>
      <c r="J14" s="56"/>
    </row>
    <row r="15" spans="1:13" x14ac:dyDescent="0.3">
      <c r="C15" s="34"/>
      <c r="D15" s="210"/>
      <c r="F15" s="30"/>
      <c r="G15" s="30"/>
      <c r="H15" s="30"/>
      <c r="I15" s="30"/>
      <c r="J15" s="30"/>
    </row>
    <row r="16" spans="1:13" x14ac:dyDescent="0.3">
      <c r="C16" s="34"/>
      <c r="D16" s="210"/>
      <c r="F16" s="30"/>
      <c r="G16" s="30"/>
      <c r="H16" s="30"/>
      <c r="I16" s="30"/>
      <c r="J16" s="30"/>
    </row>
  </sheetData>
  <autoFilter ref="A1:M11" xr:uid="{187C5DC2-A220-422B-A881-0DDD40714C01}">
    <filterColumn colId="1">
      <filters>
        <filter val="SIG 50-75, 10 (3)"/>
        <filter val="SIG 50-75, 5 (6)"/>
      </filters>
    </filterColumn>
  </autoFilter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4CCCB-F8E6-4C35-93D1-EEEAA9AEB7EA}">
  <dimension ref="A1"/>
  <sheetViews>
    <sheetView workbookViewId="0">
      <selection activeCell="A2" sqref="A2"/>
    </sheetView>
  </sheetViews>
  <sheetFormatPr defaultRowHeight="14.4" x14ac:dyDescent="0.3"/>
  <sheetData>
    <row r="1" spans="1:1" x14ac:dyDescent="0.3">
      <c r="A1" s="13" t="s">
        <v>160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SummaryQualSIG45-85</vt:lpstr>
      <vt:lpstr>SummaryQuantSIG</vt:lpstr>
      <vt:lpstr>SIG</vt:lpstr>
      <vt:lpstr>Intermediate SIG</vt:lpstr>
      <vt:lpstr>Quant SimCRC as Ref SIG</vt:lpstr>
      <vt:lpstr>Quant CRCSPIN as Ref SIG</vt:lpstr>
      <vt:lpstr>Quant MISCAN as Ref SIG</vt:lpstr>
      <vt:lpstr>Qual SIG CRC-AIM_45-85</vt:lpstr>
      <vt:lpstr>Qual COL CRC-SPIN_45-85</vt:lpstr>
      <vt:lpstr>Qual COL SimCRC_45-85</vt:lpstr>
      <vt:lpstr>Qual COL MISCAN_45-85</vt:lpstr>
      <vt:lpstr>Qual SIG CRC-AIM_50-85 vsCISNET</vt:lpstr>
      <vt:lpstr>version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TC</dc:creator>
  <cp:lastModifiedBy>TC</cp:lastModifiedBy>
  <dcterms:created xsi:type="dcterms:W3CDTF">2019-12-13T18:42:01Z</dcterms:created>
  <dcterms:modified xsi:type="dcterms:W3CDTF">2020-05-15T04:00:00Z</dcterms:modified>
</cp:coreProperties>
</file>