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juliennavaux/Documents/SimFin/Model/simfin/params/"/>
    </mc:Choice>
  </mc:AlternateContent>
  <xr:revisionPtr revIDLastSave="0" documentId="8_{BCBFA558-EC16-2F46-B9B6-91FCE152D7AE}" xr6:coauthVersionLast="46" xr6:coauthVersionMax="46" xr10:uidLastSave="{00000000-0000-0000-0000-000000000000}"/>
  <bookViews>
    <workbookView xWindow="15940" yWindow="1800" windowWidth="40300" windowHeight="21180" activeTab="1" xr2:uid="{00000000-000D-0000-FFFF-FFFF00000000}"/>
  </bookViews>
  <sheets>
    <sheet name="Inputs" sheetId="2" r:id="rId1"/>
    <sheet name="gdp" sheetId="13" r:id="rId2"/>
    <sheet name="Returns" sheetId="3" r:id="rId3"/>
    <sheet name="GenFundContrib" sheetId="4" r:id="rId4"/>
    <sheet name="pension_balance" sheetId="5" r:id="rId5"/>
    <sheet name="pension_hypo" sheetId="10" r:id="rId6"/>
    <sheet name="pension_debt_service" sheetId="6" r:id="rId7"/>
    <sheet name="investmen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3" l="1"/>
  <c r="R9" i="13" s="1"/>
  <c r="G9" i="13"/>
  <c r="F9" i="13"/>
  <c r="E9" i="13"/>
  <c r="D9" i="13"/>
  <c r="C9" i="13"/>
  <c r="B9" i="13"/>
  <c r="R10" i="13"/>
  <c r="C4" i="13"/>
  <c r="B4" i="13"/>
  <c r="D4" i="13"/>
  <c r="E4" i="13"/>
  <c r="F4" i="13"/>
  <c r="G4" i="13"/>
  <c r="M4" i="13" l="1"/>
  <c r="M9" i="13" s="1"/>
  <c r="L4" i="13" l="1"/>
  <c r="L9" i="13" s="1"/>
  <c r="O4" i="13"/>
  <c r="O9" i="13" s="1"/>
  <c r="H4" i="13"/>
  <c r="H9" i="13" s="1"/>
  <c r="K4" i="13"/>
  <c r="K9" i="13" s="1"/>
  <c r="I4" i="13"/>
  <c r="I9" i="13" s="1"/>
  <c r="N4" i="13" l="1"/>
  <c r="N9" i="13" s="1"/>
  <c r="P4" i="13"/>
  <c r="P9" i="13" s="1"/>
  <c r="J4" i="13"/>
  <c r="J9" i="13" s="1"/>
  <c r="Q4" i="13" l="1"/>
  <c r="Q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tc={04A830C1-6B23-274F-BACC-1AD9DC0B8373}</author>
  </authors>
  <commentList>
    <comment ref="G4" authorId="0" shapeId="0" xr:uid="{04A830C1-6B23-274F-BACC-1AD9DC0B8373}">
      <text>
        <t>[Commentaire lié à un fil de discussion]
Votre version d’Excel vous permet de lire ce commentaire lié à un fil de discussion. Toutefois, les modifications qui y sont apportées seront supprimées si le fichier est ouvert dans une version plus récente d’Excel. En savoir plus : https://go.microsoft.com/fwlink/?linkid=870924
Commentaire :
    Part de la dette brute dans le PIB de 2004 à 2009 : ANALYSE DES ÉTATS FINANCIERS 2009-2010</t>
      </text>
    </comment>
  </commentList>
</comments>
</file>

<file path=xl/sharedStrings.xml><?xml version="1.0" encoding="utf-8"?>
<sst xmlns="http://schemas.openxmlformats.org/spreadsheetml/2006/main" count="79" uniqueCount="71">
  <si>
    <t>account</t>
  </si>
  <si>
    <t>fss</t>
  </si>
  <si>
    <t>property_taxes</t>
  </si>
  <si>
    <t>consumption</t>
  </si>
  <si>
    <t>permits</t>
  </si>
  <si>
    <t>gov_enterprises</t>
  </si>
  <si>
    <t>equalization</t>
  </si>
  <si>
    <t>health_transfer</t>
  </si>
  <si>
    <t>other_transfers</t>
  </si>
  <si>
    <t>health</t>
  </si>
  <si>
    <t>education</t>
  </si>
  <si>
    <t>economy</t>
  </si>
  <si>
    <t>family</t>
  </si>
  <si>
    <t>justice</t>
  </si>
  <si>
    <t>debt_service</t>
  </si>
  <si>
    <t>budget_balance</t>
  </si>
  <si>
    <t>gross_debt_reduct</t>
  </si>
  <si>
    <t>gross_debt</t>
  </si>
  <si>
    <t>year</t>
  </si>
  <si>
    <t>debt_interest</t>
  </si>
  <si>
    <t>genfund_return</t>
  </si>
  <si>
    <t>contrib</t>
  </si>
  <si>
    <t>personal_taxes</t>
  </si>
  <si>
    <t>personal_credits</t>
  </si>
  <si>
    <t>corporate_taxes</t>
  </si>
  <si>
    <t>corporate_credits</t>
  </si>
  <si>
    <t>gfund_balance_start</t>
  </si>
  <si>
    <t>gfund_revenue</t>
  </si>
  <si>
    <t>gfund_returns</t>
  </si>
  <si>
    <t>gfund_debt_repay</t>
  </si>
  <si>
    <t>gfund_balance_end</t>
  </si>
  <si>
    <t>reserve_withdraw</t>
  </si>
  <si>
    <t>reserve_contrib</t>
  </si>
  <si>
    <t>reserve_balance_end</t>
  </si>
  <si>
    <t>debt_balance_start</t>
  </si>
  <si>
    <t>debt_repay</t>
  </si>
  <si>
    <t>debt_balance_end</t>
  </si>
  <si>
    <t>reserve_balance_start</t>
  </si>
  <si>
    <t>gdp</t>
  </si>
  <si>
    <t>gdp_growth</t>
  </si>
  <si>
    <t>miscellaneous_income</t>
  </si>
  <si>
    <t>pension_debt_service</t>
  </si>
  <si>
    <t>pension_balance</t>
  </si>
  <si>
    <t>pension_interests</t>
  </si>
  <si>
    <t>placements</t>
  </si>
  <si>
    <t>other factors</t>
  </si>
  <si>
    <t>fixed assets</t>
  </si>
  <si>
    <t>placements and other assets/debts</t>
  </si>
  <si>
    <t>flow fixed assets</t>
  </si>
  <si>
    <t>flow placements and other assets/debts</t>
  </si>
  <si>
    <t>pension - liabilities start</t>
  </si>
  <si>
    <t>pension - new liabilities</t>
  </si>
  <si>
    <t>pension - interest on liabilities</t>
  </si>
  <si>
    <t>pension - others</t>
  </si>
  <si>
    <t>pension - paid liabilities</t>
  </si>
  <si>
    <t>pension - actuarial changes not amortized</t>
  </si>
  <si>
    <t>pension - liabilities future social advantages</t>
  </si>
  <si>
    <t xml:space="preserve">pension - net liabilities </t>
  </si>
  <si>
    <t>pension - assets</t>
  </si>
  <si>
    <t>vars</t>
  </si>
  <si>
    <t>value</t>
  </si>
  <si>
    <t>pension - interest</t>
  </si>
  <si>
    <t>pension - liabilities end</t>
  </si>
  <si>
    <t>pension - assets future social advantages</t>
  </si>
  <si>
    <t>Nominal</t>
  </si>
  <si>
    <t>Réel</t>
  </si>
  <si>
    <t>CPI</t>
  </si>
  <si>
    <t>https://www150.statcan.gc.ca/t1/tbl1/en/tv.action?pid=1810000501</t>
  </si>
  <si>
    <t>PIB des comptes publics (calcul à partir de la part de la dette brute dans le PIB nominal)</t>
  </si>
  <si>
    <t>PIB réel</t>
  </si>
  <si>
    <t>PIB CANSIM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</si>
</sst>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7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Helvetica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3" fontId="0" fillId="2" borderId="0" xfId="0" applyNumberFormat="1" applyFill="1"/>
    <xf numFmtId="0" fontId="0" fillId="0" borderId="0" xfId="0" applyFill="1"/>
    <xf numFmtId="164" fontId="0" fillId="0" borderId="0" xfId="0" applyNumberFormat="1"/>
    <xf numFmtId="0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left" indent="5"/>
    </xf>
    <xf numFmtId="0" fontId="2" fillId="0" borderId="0" xfId="0" applyFont="1" applyAlignment="1">
      <alignment horizontal="left" indent="5"/>
    </xf>
    <xf numFmtId="0" fontId="1" fillId="0" borderId="0" xfId="0" applyFont="1" applyAlignment="1">
      <alignment horizontal="left" indent="2"/>
    </xf>
    <xf numFmtId="10" fontId="0" fillId="0" borderId="0" xfId="0" applyNumberFormat="1"/>
    <xf numFmtId="0" fontId="5" fillId="0" borderId="0" xfId="1" applyFill="1"/>
    <xf numFmtId="0" fontId="0" fillId="3" borderId="0" xfId="0" applyFill="1"/>
    <xf numFmtId="0" fontId="6" fillId="0" borderId="0" xfId="2"/>
    <xf numFmtId="165" fontId="0" fillId="0" borderId="0" xfId="0" applyNumberFormat="1"/>
    <xf numFmtId="0" fontId="1" fillId="0" borderId="0" xfId="0" applyFont="1" applyFill="1"/>
    <xf numFmtId="3" fontId="1" fillId="0" borderId="0" xfId="0" applyNumberFormat="1" applyFont="1" applyFill="1"/>
    <xf numFmtId="0" fontId="3" fillId="0" borderId="0" xfId="0" applyFont="1" applyFill="1"/>
    <xf numFmtId="0" fontId="1" fillId="0" borderId="0" xfId="0" applyFont="1" applyFill="1" applyAlignment="1">
      <alignment horizontal="left" indent="2"/>
    </xf>
    <xf numFmtId="0" fontId="4" fillId="0" borderId="0" xfId="0" applyFont="1" applyFill="1" applyAlignment="1">
      <alignment horizontal="left" indent="4"/>
    </xf>
  </cellXfs>
  <cellStyles count="3">
    <cellStyle name="Lien hypertexte" xfId="2" builtinId="8"/>
    <cellStyle name="Normal" xfId="0" builtinId="0"/>
    <cellStyle name="Normal 3" xfId="1" xr:uid="{81E5FFE1-5EDD-5547-B1FD-88ED00CFC7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gdp!$A$4</c:f>
              <c:strCache>
                <c:ptCount val="1"/>
                <c:pt idx="0">
                  <c:v>PIB des comptes publics (calcul à partir de la part de la dette brute dans le PIB nominal)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gdp!$B$3:$P$3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gdp!$B$4:$P$4</c:f>
              <c:numCache>
                <c:formatCode>#,##0</c:formatCode>
                <c:ptCount val="15"/>
                <c:pt idx="0">
                  <c:v>250905.83804143124</c:v>
                </c:pt>
                <c:pt idx="1">
                  <c:v>262752.39923224569</c:v>
                </c:pt>
                <c:pt idx="2">
                  <c:v>271844.35797665367</c:v>
                </c:pt>
                <c:pt idx="3">
                  <c:v>282236.328125</c:v>
                </c:pt>
                <c:pt idx="4">
                  <c:v>296081.34920634923</c:v>
                </c:pt>
                <c:pt idx="5">
                  <c:v>302607.14285714284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2-2049-987D-C82DA245CE17}"/>
            </c:ext>
          </c:extLst>
        </c:ser>
        <c:ser>
          <c:idx val="1"/>
          <c:order val="1"/>
          <c:tx>
            <c:strRef>
              <c:f>gdp!$A$5</c:f>
              <c:strCache>
                <c:ptCount val="1"/>
                <c:pt idx="0">
                  <c:v>PIB CANSIM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gdp!$B$3:$P$3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gdp!$B$5:$P$5</c:f>
              <c:numCache>
                <c:formatCode>#,##0</c:formatCode>
                <c:ptCount val="15"/>
                <c:pt idx="0">
                  <c:v>272822</c:v>
                </c:pt>
                <c:pt idx="1">
                  <c:v>281116</c:v>
                </c:pt>
                <c:pt idx="2">
                  <c:v>291512</c:v>
                </c:pt>
                <c:pt idx="3">
                  <c:v>306946</c:v>
                </c:pt>
                <c:pt idx="4">
                  <c:v>315382</c:v>
                </c:pt>
                <c:pt idx="5">
                  <c:v>315540</c:v>
                </c:pt>
                <c:pt idx="6">
                  <c:v>329129</c:v>
                </c:pt>
                <c:pt idx="7">
                  <c:v>345763</c:v>
                </c:pt>
                <c:pt idx="8">
                  <c:v>355253</c:v>
                </c:pt>
                <c:pt idx="9">
                  <c:v>365802</c:v>
                </c:pt>
                <c:pt idx="10">
                  <c:v>376878</c:v>
                </c:pt>
                <c:pt idx="11">
                  <c:v>387667</c:v>
                </c:pt>
                <c:pt idx="12">
                  <c:v>399225</c:v>
                </c:pt>
                <c:pt idx="13">
                  <c:v>419224</c:v>
                </c:pt>
                <c:pt idx="14">
                  <c:v>439375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2-2049-987D-C82DA245C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64528"/>
        <c:axId val="504217744"/>
      </c:lineChart>
      <c:catAx>
        <c:axId val="4778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4217744"/>
        <c:crosses val="autoZero"/>
        <c:auto val="1"/>
        <c:lblAlgn val="ctr"/>
        <c:lblOffset val="100"/>
        <c:noMultiLvlLbl val="0"/>
      </c:catAx>
      <c:valAx>
        <c:axId val="5042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78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793750</xdr:colOff>
      <xdr:row>11</xdr:row>
      <xdr:rowOff>165100</xdr:rowOff>
    </xdr:from>
    <xdr:to>
      <xdr:col>6</xdr:col>
      <xdr:colOff>412750</xdr:colOff>
      <xdr:row>25</xdr:row>
      <xdr:rowOff>63500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7A2ED54-D82F-E249-9559-9E8C067DE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ulien navaux" id="{3FD2C7FC-A696-7D47-B1B2-8A5FF2A1BCD9}" userId="S::julien.navaux@hec.ca::f7099683-1015-48c0-aabc-c7c3ede13297" providerId="AD"/>
</personList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" dT="2020-07-02T16:24:50.57" personId="{3FD2C7FC-A696-7D47-B1B2-8A5FF2A1BCD9}" id="{04A830C1-6B23-274F-BACC-1AD9DC0B8373}">
    <text>Part de la dette brute dans le PIB de 2004 à 2009 : ANALYSE DES ÉTATS FINANCIERS 2009-2010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www150.statcan.gc.ca/t1/tbl1/en/tv.action?pid=1810000501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3"/>
  <sheetViews>
    <sheetView workbookViewId="0">
      <selection activeCell="D20" sqref="D20"/>
    </sheetView>
  </sheetViews>
  <sheetFormatPr baseColWidth="10" defaultRowHeight="16" x14ac:dyDescent="0.2"/>
  <cols>
    <col min="1" max="1" width="38.83203125" customWidth="1"/>
  </cols>
  <sheetData>
    <row r="1" spans="1:16" x14ac:dyDescent="0.2">
      <c r="A1" t="s">
        <v>0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</row>
    <row r="2" spans="1:16" x14ac:dyDescent="0.2">
      <c r="A2" t="s">
        <v>22</v>
      </c>
      <c r="B2">
        <v>17204</v>
      </c>
      <c r="C2">
        <v>19251</v>
      </c>
      <c r="D2">
        <v>19447</v>
      </c>
      <c r="E2">
        <v>18766</v>
      </c>
      <c r="F2">
        <v>18188</v>
      </c>
      <c r="G2">
        <v>19732</v>
      </c>
      <c r="H2">
        <v>21128</v>
      </c>
      <c r="I2">
        <v>21506</v>
      </c>
      <c r="J2">
        <v>22473</v>
      </c>
      <c r="K2">
        <v>23460</v>
      </c>
      <c r="L2">
        <v>24726</v>
      </c>
      <c r="M2">
        <v>25290</v>
      </c>
      <c r="N2">
        <v>25349</v>
      </c>
      <c r="O2">
        <v>27206</v>
      </c>
      <c r="P2" s="5">
        <v>28581.692073361392</v>
      </c>
    </row>
    <row r="3" spans="1:16" x14ac:dyDescent="0.2">
      <c r="A3" t="s">
        <v>23</v>
      </c>
      <c r="B3">
        <v>2538</v>
      </c>
      <c r="C3">
        <v>2877</v>
      </c>
      <c r="D3">
        <v>2962</v>
      </c>
      <c r="E3">
        <v>3075</v>
      </c>
      <c r="F3">
        <v>3379</v>
      </c>
      <c r="G3">
        <v>3335</v>
      </c>
      <c r="H3">
        <v>3423</v>
      </c>
      <c r="I3">
        <v>3564</v>
      </c>
      <c r="J3">
        <v>3730</v>
      </c>
      <c r="K3">
        <v>4087</v>
      </c>
      <c r="L3">
        <v>4027</v>
      </c>
      <c r="M3">
        <v>3941</v>
      </c>
      <c r="N3">
        <v>4179</v>
      </c>
      <c r="O3">
        <v>4567</v>
      </c>
      <c r="P3" s="5">
        <v>4797.9338270617318</v>
      </c>
    </row>
    <row r="4" spans="1:16" x14ac:dyDescent="0.2">
      <c r="A4" t="s">
        <v>24</v>
      </c>
      <c r="B4">
        <v>4787</v>
      </c>
      <c r="C4">
        <v>4779</v>
      </c>
      <c r="D4">
        <v>4819</v>
      </c>
      <c r="E4">
        <v>4176</v>
      </c>
      <c r="F4">
        <v>3878</v>
      </c>
      <c r="G4">
        <v>3926</v>
      </c>
      <c r="H4">
        <v>4212</v>
      </c>
      <c r="I4">
        <v>4281</v>
      </c>
      <c r="J4">
        <v>3611</v>
      </c>
      <c r="K4">
        <v>3957</v>
      </c>
      <c r="L4">
        <v>5040</v>
      </c>
      <c r="M4">
        <v>5574</v>
      </c>
      <c r="N4">
        <v>6358</v>
      </c>
      <c r="O4">
        <v>7457</v>
      </c>
      <c r="P4" s="5">
        <v>7048.6858690300978</v>
      </c>
    </row>
    <row r="5" spans="1:16" x14ac:dyDescent="0.2">
      <c r="A5" t="s">
        <v>25</v>
      </c>
      <c r="B5">
        <v>1209</v>
      </c>
      <c r="C5">
        <v>1391</v>
      </c>
      <c r="D5">
        <v>1440</v>
      </c>
      <c r="E5">
        <v>1630</v>
      </c>
      <c r="F5">
        <v>1617</v>
      </c>
      <c r="G5">
        <v>1847</v>
      </c>
      <c r="H5">
        <v>1747</v>
      </c>
      <c r="I5">
        <v>1753</v>
      </c>
      <c r="J5">
        <v>2014</v>
      </c>
      <c r="K5">
        <v>1880</v>
      </c>
      <c r="L5">
        <v>1976</v>
      </c>
      <c r="M5">
        <v>1906</v>
      </c>
      <c r="N5">
        <v>1784</v>
      </c>
      <c r="O5">
        <v>1726</v>
      </c>
      <c r="P5" s="5">
        <v>1631.4914590245337</v>
      </c>
    </row>
    <row r="6" spans="1:16" x14ac:dyDescent="0.2">
      <c r="A6" t="s">
        <v>1</v>
      </c>
      <c r="B6">
        <v>5563</v>
      </c>
      <c r="C6">
        <v>5601</v>
      </c>
      <c r="D6">
        <v>5958</v>
      </c>
      <c r="E6">
        <v>6251</v>
      </c>
      <c r="F6">
        <v>5605</v>
      </c>
      <c r="G6">
        <v>6070</v>
      </c>
      <c r="H6">
        <v>6640</v>
      </c>
      <c r="I6">
        <v>6391</v>
      </c>
      <c r="J6">
        <v>6251</v>
      </c>
      <c r="K6">
        <v>6397</v>
      </c>
      <c r="L6">
        <v>6614</v>
      </c>
      <c r="M6">
        <v>5969</v>
      </c>
      <c r="N6">
        <v>6221</v>
      </c>
      <c r="O6">
        <v>6359</v>
      </c>
      <c r="P6" s="5">
        <v>6568.9174843737592</v>
      </c>
    </row>
    <row r="7" spans="1:16" x14ac:dyDescent="0.2">
      <c r="A7" t="s">
        <v>2</v>
      </c>
      <c r="B7">
        <v>0</v>
      </c>
      <c r="C7">
        <v>0</v>
      </c>
      <c r="D7">
        <v>0</v>
      </c>
      <c r="E7">
        <v>0</v>
      </c>
      <c r="F7">
        <v>1469</v>
      </c>
      <c r="G7">
        <v>1492</v>
      </c>
      <c r="H7">
        <v>1526</v>
      </c>
      <c r="I7">
        <v>1577</v>
      </c>
      <c r="J7">
        <v>1786</v>
      </c>
      <c r="K7">
        <v>1954</v>
      </c>
      <c r="L7">
        <v>2090</v>
      </c>
      <c r="M7">
        <v>2169</v>
      </c>
      <c r="N7">
        <v>2243</v>
      </c>
      <c r="O7">
        <v>1853</v>
      </c>
      <c r="P7" s="5">
        <v>1550.3163363697208</v>
      </c>
    </row>
    <row r="8" spans="1:16" x14ac:dyDescent="0.2">
      <c r="A8" t="s">
        <v>3</v>
      </c>
      <c r="B8">
        <v>11871</v>
      </c>
      <c r="C8">
        <v>12080</v>
      </c>
      <c r="D8">
        <v>12347</v>
      </c>
      <c r="E8">
        <v>12778</v>
      </c>
      <c r="F8">
        <v>12630</v>
      </c>
      <c r="G8">
        <v>13910</v>
      </c>
      <c r="H8">
        <v>15530</v>
      </c>
      <c r="I8">
        <v>16079</v>
      </c>
      <c r="J8">
        <v>17135</v>
      </c>
      <c r="K8">
        <v>17657</v>
      </c>
      <c r="L8">
        <v>18517</v>
      </c>
      <c r="M8">
        <v>19269</v>
      </c>
      <c r="N8">
        <v>20329</v>
      </c>
      <c r="O8">
        <v>21001</v>
      </c>
      <c r="P8" s="5">
        <v>22037.208693975248</v>
      </c>
    </row>
    <row r="9" spans="1:16" x14ac:dyDescent="0.2">
      <c r="A9" t="s">
        <v>4</v>
      </c>
      <c r="B9">
        <v>1506</v>
      </c>
      <c r="C9">
        <v>1641</v>
      </c>
      <c r="D9">
        <v>1652</v>
      </c>
      <c r="E9">
        <v>1714</v>
      </c>
      <c r="F9">
        <v>1878</v>
      </c>
      <c r="G9">
        <v>2051</v>
      </c>
      <c r="H9">
        <v>2147</v>
      </c>
      <c r="I9">
        <v>2084</v>
      </c>
      <c r="J9">
        <v>2198</v>
      </c>
      <c r="K9">
        <v>2521</v>
      </c>
      <c r="L9">
        <v>3828</v>
      </c>
      <c r="M9">
        <v>3297</v>
      </c>
      <c r="N9">
        <v>3965</v>
      </c>
      <c r="O9">
        <v>4361</v>
      </c>
      <c r="P9" s="5">
        <v>4495.5188365682388</v>
      </c>
    </row>
    <row r="10" spans="1:16" x14ac:dyDescent="0.2">
      <c r="A10" t="s">
        <v>5</v>
      </c>
      <c r="B10">
        <v>4554</v>
      </c>
      <c r="C10">
        <v>6304</v>
      </c>
      <c r="D10">
        <v>5438</v>
      </c>
      <c r="E10">
        <v>5649</v>
      </c>
      <c r="F10">
        <v>5536</v>
      </c>
      <c r="G10">
        <v>5488</v>
      </c>
      <c r="H10">
        <v>5431</v>
      </c>
      <c r="I10">
        <v>3949</v>
      </c>
      <c r="J10">
        <v>6193</v>
      </c>
      <c r="K10">
        <v>6168</v>
      </c>
      <c r="L10">
        <v>5013</v>
      </c>
      <c r="M10">
        <v>4899</v>
      </c>
      <c r="N10">
        <v>5093</v>
      </c>
      <c r="O10">
        <v>5548</v>
      </c>
      <c r="P10" s="5">
        <v>4555</v>
      </c>
    </row>
    <row r="11" spans="1:16" x14ac:dyDescent="0.2">
      <c r="A11" t="s">
        <v>40</v>
      </c>
      <c r="B11">
        <v>3427</v>
      </c>
      <c r="C11">
        <v>3570</v>
      </c>
      <c r="D11">
        <v>4350</v>
      </c>
      <c r="E11">
        <v>4126</v>
      </c>
      <c r="F11">
        <v>7332</v>
      </c>
      <c r="G11">
        <v>7538</v>
      </c>
      <c r="H11">
        <v>7716</v>
      </c>
      <c r="I11">
        <v>9296</v>
      </c>
      <c r="J11">
        <v>9290</v>
      </c>
      <c r="K11">
        <v>9317</v>
      </c>
      <c r="L11">
        <v>9391</v>
      </c>
      <c r="M11">
        <v>10391</v>
      </c>
      <c r="N11">
        <v>10398</v>
      </c>
      <c r="O11">
        <v>11548</v>
      </c>
      <c r="P11" s="5">
        <v>11119.235420235274</v>
      </c>
    </row>
    <row r="12" spans="1:16" x14ac:dyDescent="0.2">
      <c r="A12" t="s">
        <v>6</v>
      </c>
      <c r="B12">
        <v>4798</v>
      </c>
      <c r="C12">
        <v>5539</v>
      </c>
      <c r="D12">
        <v>7160</v>
      </c>
      <c r="E12">
        <v>8028</v>
      </c>
      <c r="F12">
        <v>8355</v>
      </c>
      <c r="G12">
        <v>8552</v>
      </c>
      <c r="H12">
        <v>7815</v>
      </c>
      <c r="I12">
        <v>7391</v>
      </c>
      <c r="J12">
        <v>7833</v>
      </c>
      <c r="K12">
        <v>9286</v>
      </c>
      <c r="L12">
        <v>9521</v>
      </c>
      <c r="M12">
        <v>10030</v>
      </c>
      <c r="N12">
        <v>11081</v>
      </c>
      <c r="O12">
        <v>11732</v>
      </c>
      <c r="P12" s="5">
        <v>13155.898792684386</v>
      </c>
    </row>
    <row r="13" spans="1:16" x14ac:dyDescent="0.2">
      <c r="A13" t="s">
        <v>7</v>
      </c>
      <c r="B13">
        <v>3185</v>
      </c>
      <c r="C13">
        <v>3649</v>
      </c>
      <c r="D13">
        <v>3925</v>
      </c>
      <c r="E13">
        <v>3740</v>
      </c>
      <c r="F13">
        <v>4148</v>
      </c>
      <c r="G13">
        <v>4309</v>
      </c>
      <c r="H13">
        <v>4511</v>
      </c>
      <c r="I13">
        <v>4792</v>
      </c>
      <c r="J13">
        <v>5290</v>
      </c>
      <c r="K13">
        <v>5282</v>
      </c>
      <c r="L13">
        <v>5487</v>
      </c>
      <c r="M13">
        <v>5946</v>
      </c>
      <c r="N13">
        <v>6096</v>
      </c>
      <c r="O13">
        <v>6306</v>
      </c>
      <c r="P13" s="5">
        <v>6478.7087699725071</v>
      </c>
    </row>
    <row r="14" spans="1:16" x14ac:dyDescent="0.2">
      <c r="A14" t="s">
        <v>8</v>
      </c>
      <c r="B14">
        <v>3139</v>
      </c>
      <c r="C14">
        <v>2782</v>
      </c>
      <c r="D14">
        <v>3648</v>
      </c>
      <c r="E14">
        <v>3313</v>
      </c>
      <c r="F14">
        <v>4607</v>
      </c>
      <c r="G14">
        <v>4632</v>
      </c>
      <c r="H14">
        <v>4612</v>
      </c>
      <c r="I14">
        <v>5334</v>
      </c>
      <c r="J14">
        <v>5427</v>
      </c>
      <c r="K14">
        <v>3971</v>
      </c>
      <c r="L14">
        <v>3893</v>
      </c>
      <c r="M14">
        <v>4203</v>
      </c>
      <c r="N14">
        <v>5308</v>
      </c>
      <c r="O14">
        <v>5082</v>
      </c>
      <c r="P14" s="5">
        <v>5523.3924373431091</v>
      </c>
    </row>
    <row r="15" spans="1:16" x14ac:dyDescent="0.2">
      <c r="A15" t="s">
        <v>9</v>
      </c>
      <c r="B15">
        <v>22081</v>
      </c>
      <c r="C15">
        <v>23909</v>
      </c>
      <c r="D15">
        <v>25606</v>
      </c>
      <c r="E15">
        <v>26975</v>
      </c>
      <c r="F15">
        <v>29986</v>
      </c>
      <c r="G15">
        <v>31161</v>
      </c>
      <c r="H15">
        <v>32466</v>
      </c>
      <c r="I15">
        <v>34174</v>
      </c>
      <c r="J15">
        <v>35602</v>
      </c>
      <c r="K15">
        <v>36793</v>
      </c>
      <c r="L15">
        <v>37501</v>
      </c>
      <c r="M15">
        <v>38735</v>
      </c>
      <c r="N15">
        <v>40176</v>
      </c>
      <c r="O15">
        <v>41522</v>
      </c>
      <c r="P15" s="5">
        <v>43652.254206381862</v>
      </c>
    </row>
    <row r="16" spans="1:16" x14ac:dyDescent="0.2">
      <c r="A16" t="s">
        <v>10</v>
      </c>
      <c r="B16">
        <v>13139</v>
      </c>
      <c r="C16">
        <v>13526</v>
      </c>
      <c r="D16">
        <v>14572</v>
      </c>
      <c r="E16">
        <v>14809</v>
      </c>
      <c r="F16">
        <v>17869</v>
      </c>
      <c r="G16">
        <v>18578</v>
      </c>
      <c r="H16">
        <v>19270</v>
      </c>
      <c r="I16">
        <v>19528</v>
      </c>
      <c r="J16">
        <v>20620</v>
      </c>
      <c r="K16">
        <v>20905</v>
      </c>
      <c r="L16">
        <v>20997</v>
      </c>
      <c r="M16">
        <v>21646</v>
      </c>
      <c r="N16">
        <v>22780</v>
      </c>
      <c r="O16">
        <v>23887</v>
      </c>
      <c r="P16" s="5">
        <v>25208.822479140319</v>
      </c>
    </row>
    <row r="17" spans="1:16" x14ac:dyDescent="0.2">
      <c r="A17" t="s">
        <v>11</v>
      </c>
      <c r="B17">
        <v>7896</v>
      </c>
      <c r="C17">
        <v>8455</v>
      </c>
      <c r="D17">
        <v>9496</v>
      </c>
      <c r="E17">
        <v>10087</v>
      </c>
      <c r="F17">
        <v>10477</v>
      </c>
      <c r="G17">
        <v>11374</v>
      </c>
      <c r="H17">
        <v>11606</v>
      </c>
      <c r="I17">
        <v>11316</v>
      </c>
      <c r="J17">
        <v>11859</v>
      </c>
      <c r="K17">
        <v>11458</v>
      </c>
      <c r="L17">
        <v>11697</v>
      </c>
      <c r="M17">
        <v>12315</v>
      </c>
      <c r="N17">
        <v>14438</v>
      </c>
      <c r="O17">
        <v>14730</v>
      </c>
      <c r="P17" s="5">
        <v>15981.784347802952</v>
      </c>
    </row>
    <row r="18" spans="1:16" x14ac:dyDescent="0.2">
      <c r="A18" t="s">
        <v>12</v>
      </c>
      <c r="B18">
        <v>7690</v>
      </c>
      <c r="C18">
        <v>8030</v>
      </c>
      <c r="D18">
        <v>8166</v>
      </c>
      <c r="E18">
        <v>8301</v>
      </c>
      <c r="F18">
        <v>8775</v>
      </c>
      <c r="G18">
        <v>8932</v>
      </c>
      <c r="H18">
        <v>9146</v>
      </c>
      <c r="I18">
        <v>9269</v>
      </c>
      <c r="J18">
        <v>9543</v>
      </c>
      <c r="K18">
        <v>9647</v>
      </c>
      <c r="L18">
        <v>9589</v>
      </c>
      <c r="M18">
        <v>9562</v>
      </c>
      <c r="N18">
        <v>9816</v>
      </c>
      <c r="O18">
        <v>10095</v>
      </c>
      <c r="P18" s="5">
        <v>10782.421591255705</v>
      </c>
    </row>
    <row r="19" spans="1:16" x14ac:dyDescent="0.2">
      <c r="A19" t="s">
        <v>13</v>
      </c>
      <c r="B19">
        <v>5379</v>
      </c>
      <c r="C19">
        <v>5657</v>
      </c>
      <c r="D19">
        <v>5592</v>
      </c>
      <c r="E19">
        <v>6201</v>
      </c>
      <c r="F19">
        <v>6611</v>
      </c>
      <c r="G19">
        <v>6292</v>
      </c>
      <c r="H19">
        <v>6287</v>
      </c>
      <c r="I19">
        <v>6386</v>
      </c>
      <c r="J19">
        <v>6712</v>
      </c>
      <c r="K19">
        <v>6728</v>
      </c>
      <c r="L19">
        <v>6686</v>
      </c>
      <c r="M19">
        <v>6737</v>
      </c>
      <c r="N19">
        <v>7039</v>
      </c>
      <c r="O19">
        <v>7510</v>
      </c>
      <c r="P19" s="5">
        <v>8098.7173754191663</v>
      </c>
    </row>
    <row r="20" spans="1:16" x14ac:dyDescent="0.2">
      <c r="A20" t="s">
        <v>14</v>
      </c>
      <c r="B20">
        <v>7559</v>
      </c>
      <c r="C20">
        <v>7894</v>
      </c>
      <c r="D20">
        <v>8064</v>
      </c>
      <c r="E20">
        <v>8131</v>
      </c>
      <c r="F20">
        <v>7844</v>
      </c>
      <c r="G20">
        <v>8935</v>
      </c>
      <c r="H20">
        <v>9451</v>
      </c>
      <c r="I20">
        <v>9839</v>
      </c>
      <c r="J20">
        <v>10598</v>
      </c>
      <c r="K20">
        <v>10270</v>
      </c>
      <c r="L20">
        <v>10009</v>
      </c>
      <c r="M20">
        <v>9527</v>
      </c>
      <c r="N20">
        <v>9240</v>
      </c>
      <c r="O20">
        <v>8722</v>
      </c>
      <c r="P20" s="5">
        <v>7648</v>
      </c>
    </row>
    <row r="21" spans="1:16" x14ac:dyDescent="0.2">
      <c r="A21" t="s">
        <v>26</v>
      </c>
      <c r="B21">
        <v>0</v>
      </c>
      <c r="C21">
        <v>0</v>
      </c>
      <c r="D21">
        <v>584</v>
      </c>
      <c r="E21">
        <v>1233</v>
      </c>
      <c r="F21">
        <v>1952</v>
      </c>
      <c r="G21">
        <v>2677</v>
      </c>
      <c r="H21">
        <v>3437</v>
      </c>
      <c r="I21">
        <v>4277</v>
      </c>
      <c r="J21">
        <v>5238</v>
      </c>
      <c r="K21">
        <v>5659</v>
      </c>
      <c r="L21">
        <v>6938</v>
      </c>
      <c r="M21">
        <v>8522</v>
      </c>
      <c r="N21">
        <v>10523</v>
      </c>
      <c r="O21">
        <v>12816</v>
      </c>
      <c r="P21">
        <v>8293</v>
      </c>
    </row>
    <row r="22" spans="1:16" x14ac:dyDescent="0.2">
      <c r="A22" t="s">
        <v>27</v>
      </c>
      <c r="B22">
        <v>0</v>
      </c>
      <c r="C22">
        <v>581</v>
      </c>
      <c r="D22">
        <v>413</v>
      </c>
      <c r="E22">
        <v>637</v>
      </c>
      <c r="F22">
        <v>665</v>
      </c>
      <c r="G22">
        <v>666</v>
      </c>
      <c r="H22">
        <v>691</v>
      </c>
      <c r="I22">
        <v>729</v>
      </c>
      <c r="J22">
        <v>782</v>
      </c>
      <c r="K22">
        <v>964</v>
      </c>
      <c r="L22">
        <v>1155</v>
      </c>
      <c r="M22">
        <v>1579</v>
      </c>
      <c r="N22">
        <v>1881</v>
      </c>
      <c r="O22">
        <v>2083</v>
      </c>
      <c r="P22">
        <v>2151.7067983289021</v>
      </c>
    </row>
    <row r="23" spans="1:16" x14ac:dyDescent="0.2">
      <c r="A23" t="s">
        <v>28</v>
      </c>
      <c r="B23">
        <v>0</v>
      </c>
      <c r="C23">
        <v>3</v>
      </c>
      <c r="D23">
        <v>36</v>
      </c>
      <c r="E23">
        <v>-50</v>
      </c>
      <c r="F23">
        <v>60</v>
      </c>
      <c r="G23">
        <v>94</v>
      </c>
      <c r="H23">
        <v>149</v>
      </c>
      <c r="I23">
        <v>232</v>
      </c>
      <c r="J23">
        <v>339</v>
      </c>
      <c r="K23">
        <v>315</v>
      </c>
      <c r="L23">
        <v>298</v>
      </c>
      <c r="M23">
        <v>422</v>
      </c>
      <c r="N23">
        <v>412</v>
      </c>
      <c r="O23">
        <v>1394</v>
      </c>
      <c r="P23">
        <v>454.29320167109762</v>
      </c>
    </row>
    <row r="24" spans="1:16" x14ac:dyDescent="0.2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1000</v>
      </c>
      <c r="K24">
        <v>0</v>
      </c>
      <c r="L24">
        <v>0</v>
      </c>
      <c r="M24">
        <v>0</v>
      </c>
      <c r="N24">
        <v>0</v>
      </c>
      <c r="O24">
        <v>8000</v>
      </c>
      <c r="P24">
        <v>2000</v>
      </c>
    </row>
    <row r="25" spans="1:16" x14ac:dyDescent="0.2">
      <c r="A25" t="s">
        <v>30</v>
      </c>
      <c r="B25">
        <v>0</v>
      </c>
      <c r="C25">
        <v>584</v>
      </c>
      <c r="D25">
        <v>1233</v>
      </c>
      <c r="E25">
        <v>1952</v>
      </c>
      <c r="F25">
        <v>2677</v>
      </c>
      <c r="G25">
        <v>3437</v>
      </c>
      <c r="H25">
        <v>4277</v>
      </c>
      <c r="I25">
        <v>5238</v>
      </c>
      <c r="J25">
        <v>5659</v>
      </c>
      <c r="K25">
        <v>6938</v>
      </c>
      <c r="L25">
        <v>8522</v>
      </c>
      <c r="M25">
        <v>10523</v>
      </c>
      <c r="N25">
        <v>12816</v>
      </c>
      <c r="O25">
        <v>8293</v>
      </c>
      <c r="P25">
        <v>8899</v>
      </c>
    </row>
    <row r="26" spans="1:16" x14ac:dyDescent="0.2">
      <c r="A26" t="s">
        <v>37</v>
      </c>
      <c r="B26">
        <v>0</v>
      </c>
      <c r="C26">
        <v>0</v>
      </c>
      <c r="D26">
        <v>0</v>
      </c>
      <c r="E26">
        <v>2301</v>
      </c>
      <c r="F26">
        <v>433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2191</v>
      </c>
      <c r="N26">
        <v>4552</v>
      </c>
      <c r="O26">
        <v>7174</v>
      </c>
      <c r="P26" s="5">
        <v>11977</v>
      </c>
    </row>
    <row r="27" spans="1:16" x14ac:dyDescent="0.2">
      <c r="A27" t="s">
        <v>31</v>
      </c>
      <c r="B27">
        <v>0</v>
      </c>
      <c r="C27">
        <v>0</v>
      </c>
      <c r="D27">
        <v>0</v>
      </c>
      <c r="E27">
        <v>1845</v>
      </c>
      <c r="F27">
        <v>433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">
      <c r="A28" t="s">
        <v>15</v>
      </c>
      <c r="B28">
        <v>0</v>
      </c>
      <c r="C28">
        <v>0</v>
      </c>
      <c r="D28">
        <v>0</v>
      </c>
      <c r="E28">
        <v>0</v>
      </c>
      <c r="F28">
        <v>-3174</v>
      </c>
      <c r="G28">
        <v>-3150</v>
      </c>
      <c r="H28">
        <v>-2628</v>
      </c>
      <c r="I28">
        <v>-1600</v>
      </c>
      <c r="J28">
        <v>-2824</v>
      </c>
      <c r="K28">
        <v>-1143</v>
      </c>
      <c r="L28">
        <v>2191</v>
      </c>
      <c r="M28">
        <v>2361</v>
      </c>
      <c r="N28">
        <v>2622</v>
      </c>
      <c r="O28">
        <v>4803</v>
      </c>
      <c r="P28" s="5">
        <v>2963</v>
      </c>
    </row>
    <row r="29" spans="1:16" x14ac:dyDescent="0.2">
      <c r="A29" t="s">
        <v>32</v>
      </c>
      <c r="B29">
        <v>0</v>
      </c>
      <c r="C29">
        <v>0</v>
      </c>
      <c r="D29">
        <v>0</v>
      </c>
      <c r="E29">
        <v>-23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2191</v>
      </c>
      <c r="M29">
        <v>2361</v>
      </c>
      <c r="N29">
        <v>2622</v>
      </c>
      <c r="O29">
        <v>4803</v>
      </c>
      <c r="P29">
        <v>2963</v>
      </c>
    </row>
    <row r="30" spans="1:16" x14ac:dyDescent="0.2">
      <c r="A30" t="s">
        <v>33</v>
      </c>
      <c r="B30">
        <v>950</v>
      </c>
      <c r="C30">
        <v>1300</v>
      </c>
      <c r="D30">
        <v>1817</v>
      </c>
      <c r="E30">
        <v>433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2191</v>
      </c>
      <c r="M30">
        <v>4552</v>
      </c>
      <c r="N30">
        <v>7174</v>
      </c>
      <c r="O30">
        <v>11977</v>
      </c>
      <c r="P30" s="5">
        <v>14940</v>
      </c>
    </row>
    <row r="31" spans="1:16" x14ac:dyDescent="0.2">
      <c r="A31" t="s">
        <v>34</v>
      </c>
      <c r="C31">
        <v>88582</v>
      </c>
      <c r="D31">
        <v>110437</v>
      </c>
      <c r="E31">
        <v>118089</v>
      </c>
      <c r="F31">
        <v>133224</v>
      </c>
      <c r="G31">
        <v>136074</v>
      </c>
      <c r="H31">
        <v>147748</v>
      </c>
      <c r="I31">
        <v>158887</v>
      </c>
      <c r="J31">
        <v>168612</v>
      </c>
      <c r="K31">
        <v>174085</v>
      </c>
      <c r="L31">
        <v>182723</v>
      </c>
      <c r="M31">
        <v>185124</v>
      </c>
      <c r="N31">
        <v>189366</v>
      </c>
      <c r="O31">
        <v>191984</v>
      </c>
      <c r="P31">
        <v>189029</v>
      </c>
    </row>
    <row r="32" spans="1:16" x14ac:dyDescent="0.2">
      <c r="A32" t="s">
        <v>35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1000</v>
      </c>
      <c r="K32">
        <v>0</v>
      </c>
      <c r="L32">
        <v>0</v>
      </c>
      <c r="M32">
        <v>0</v>
      </c>
      <c r="N32">
        <v>0</v>
      </c>
      <c r="O32">
        <v>8000</v>
      </c>
      <c r="P32">
        <v>2000</v>
      </c>
    </row>
    <row r="33" spans="1:16" x14ac:dyDescent="0.2">
      <c r="A33" t="s">
        <v>36</v>
      </c>
      <c r="B33">
        <v>88582</v>
      </c>
      <c r="C33">
        <v>108585</v>
      </c>
      <c r="D33">
        <v>118089</v>
      </c>
      <c r="E33">
        <v>133224</v>
      </c>
      <c r="F33">
        <v>136074</v>
      </c>
      <c r="G33">
        <v>147748</v>
      </c>
      <c r="H33">
        <v>158887</v>
      </c>
      <c r="I33">
        <v>168616</v>
      </c>
      <c r="J33">
        <v>174085</v>
      </c>
      <c r="K33">
        <v>182723</v>
      </c>
      <c r="L33">
        <v>185124</v>
      </c>
      <c r="M33">
        <v>189366</v>
      </c>
      <c r="N33">
        <v>191984</v>
      </c>
      <c r="O33">
        <v>189029</v>
      </c>
      <c r="P33" s="5">
        <v>193229</v>
      </c>
    </row>
    <row r="34" spans="1:16" x14ac:dyDescent="0.2">
      <c r="A34" t="s">
        <v>16</v>
      </c>
      <c r="B34">
        <v>3429</v>
      </c>
      <c r="C34">
        <v>6100</v>
      </c>
      <c r="D34">
        <v>2438</v>
      </c>
      <c r="E34">
        <v>0</v>
      </c>
      <c r="F34">
        <v>4980</v>
      </c>
      <c r="G34">
        <v>5881</v>
      </c>
      <c r="H34">
        <v>5799</v>
      </c>
      <c r="I34">
        <v>4964</v>
      </c>
      <c r="J34">
        <v>6947</v>
      </c>
      <c r="K34">
        <v>10027</v>
      </c>
      <c r="L34">
        <v>8821</v>
      </c>
      <c r="M34">
        <v>8190</v>
      </c>
      <c r="N34">
        <v>9965</v>
      </c>
      <c r="O34">
        <v>6159</v>
      </c>
      <c r="P34">
        <v>6422.757080654952</v>
      </c>
    </row>
    <row r="35" spans="1:16" x14ac:dyDescent="0.2">
      <c r="A35" t="s">
        <v>17</v>
      </c>
      <c r="B35">
        <v>125764</v>
      </c>
      <c r="C35">
        <v>141597</v>
      </c>
      <c r="D35">
        <v>148015</v>
      </c>
      <c r="E35">
        <v>159980</v>
      </c>
      <c r="F35">
        <v>163318</v>
      </c>
      <c r="G35">
        <v>173436</v>
      </c>
      <c r="H35">
        <v>183384</v>
      </c>
      <c r="I35">
        <v>191756</v>
      </c>
      <c r="J35">
        <v>197098</v>
      </c>
      <c r="K35">
        <v>203957</v>
      </c>
      <c r="L35">
        <v>203347</v>
      </c>
      <c r="M35">
        <v>203490</v>
      </c>
      <c r="N35">
        <v>201071</v>
      </c>
      <c r="O35">
        <v>199098</v>
      </c>
      <c r="P35" s="5">
        <v>198916</v>
      </c>
    </row>
    <row r="36" spans="1:16" x14ac:dyDescent="0.2">
      <c r="A36" t="s">
        <v>38</v>
      </c>
      <c r="B36" s="5">
        <v>271844.35797665367</v>
      </c>
      <c r="C36" s="5">
        <v>282236.328125</v>
      </c>
      <c r="D36" s="5">
        <v>296081.34920634923</v>
      </c>
      <c r="E36" s="5">
        <v>302607.14285714284</v>
      </c>
      <c r="F36" s="5">
        <v>303565.05576208176</v>
      </c>
      <c r="G36" s="5">
        <v>317648.35164835164</v>
      </c>
      <c r="H36" s="5">
        <v>335868.13186813187</v>
      </c>
      <c r="I36" s="5">
        <v>359767.35459662287</v>
      </c>
      <c r="J36" s="5">
        <v>364996.29629629629</v>
      </c>
      <c r="K36" s="5">
        <v>370157.89473684208</v>
      </c>
      <c r="L36" s="5">
        <v>377968.40148698882</v>
      </c>
      <c r="M36" s="5">
        <v>392080.92485549132</v>
      </c>
      <c r="N36" s="5">
        <v>417159.75103734439</v>
      </c>
      <c r="O36" s="5">
        <v>439509.93377483444</v>
      </c>
      <c r="P36" s="5">
        <v>458331.79723502306</v>
      </c>
    </row>
    <row r="37" spans="1:16" x14ac:dyDescent="0.2">
      <c r="A37" t="s">
        <v>39</v>
      </c>
      <c r="B37">
        <v>1.7470425587845537E-2</v>
      </c>
      <c r="C37">
        <v>2.2240445887411885E-2</v>
      </c>
      <c r="D37">
        <v>2.7645429696343947E-2</v>
      </c>
      <c r="E37">
        <v>1.5731650564955828E-2</v>
      </c>
      <c r="F37">
        <v>-9.0681929854638695E-3</v>
      </c>
      <c r="G37">
        <v>1.5434634425312373E-2</v>
      </c>
      <c r="H37">
        <v>3.5475918059130328E-2</v>
      </c>
      <c r="I37">
        <v>6.3235111863483934E-2</v>
      </c>
      <c r="J37">
        <v>5.5766503986330151E-4</v>
      </c>
      <c r="K37">
        <v>3.5690635224650278E-3</v>
      </c>
      <c r="L37">
        <v>1.3783670479661931E-2</v>
      </c>
      <c r="M37">
        <v>2.6711052749539176E-2</v>
      </c>
      <c r="N37">
        <v>4.6643058438223646E-2</v>
      </c>
      <c r="O37">
        <v>3.1977506173939678E-2</v>
      </c>
      <c r="P37">
        <v>2.2377117601684784E-2</v>
      </c>
    </row>
    <row r="38" spans="1:16" x14ac:dyDescent="0.2">
      <c r="A38" t="s">
        <v>42</v>
      </c>
      <c r="B38" s="4"/>
      <c r="C38" s="4"/>
      <c r="D38" s="4"/>
      <c r="E38" s="4"/>
      <c r="F38" s="4"/>
      <c r="G38" s="4">
        <v>29125</v>
      </c>
      <c r="H38" s="4">
        <v>28774</v>
      </c>
      <c r="I38" s="4">
        <v>28378</v>
      </c>
      <c r="J38" s="4">
        <v>28672</v>
      </c>
      <c r="K38" s="4">
        <v>28172</v>
      </c>
      <c r="L38" s="4">
        <v>26745</v>
      </c>
      <c r="M38" s="4">
        <v>24647</v>
      </c>
      <c r="N38" s="4">
        <v>21903</v>
      </c>
      <c r="O38" s="4">
        <v>18362</v>
      </c>
      <c r="P38" s="4">
        <v>13905.776600000012</v>
      </c>
    </row>
    <row r="39" spans="1:16" x14ac:dyDescent="0.2">
      <c r="A39" s="6" t="s">
        <v>43</v>
      </c>
      <c r="B39" s="5">
        <v>2831</v>
      </c>
      <c r="C39" s="5">
        <v>2693</v>
      </c>
      <c r="D39" s="5">
        <v>2486</v>
      </c>
      <c r="E39" s="5">
        <v>2143</v>
      </c>
      <c r="F39" s="5">
        <v>2307</v>
      </c>
      <c r="G39" s="5">
        <v>2652</v>
      </c>
      <c r="H39" s="5">
        <v>2816</v>
      </c>
      <c r="I39" s="5">
        <v>3084</v>
      </c>
      <c r="J39" s="5">
        <v>3379</v>
      </c>
      <c r="K39" s="5">
        <v>3169</v>
      </c>
      <c r="L39" s="5">
        <v>2731</v>
      </c>
      <c r="M39" s="5">
        <v>2309</v>
      </c>
      <c r="N39" s="5">
        <v>1772</v>
      </c>
      <c r="O39" s="5">
        <v>1291</v>
      </c>
      <c r="P39" s="4">
        <v>901</v>
      </c>
    </row>
    <row r="40" spans="1:16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68314</v>
      </c>
      <c r="O40">
        <v>71316</v>
      </c>
      <c r="P40">
        <v>74450</v>
      </c>
    </row>
    <row r="41" spans="1:16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25287</v>
      </c>
      <c r="O41">
        <v>27334</v>
      </c>
      <c r="P41">
        <v>29547</v>
      </c>
    </row>
    <row r="42" spans="1:16" x14ac:dyDescent="0.2">
      <c r="A42" t="s">
        <v>48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68314</v>
      </c>
      <c r="O42">
        <v>3002</v>
      </c>
      <c r="P42">
        <v>3134</v>
      </c>
    </row>
    <row r="43" spans="1:16" x14ac:dyDescent="0.2">
      <c r="A43" t="s">
        <v>49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25287</v>
      </c>
      <c r="O43">
        <v>2047</v>
      </c>
      <c r="P43">
        <v>2213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B2958-370C-0A47-AD94-98BAEB507691}">
  <dimension ref="A1:R15"/>
  <sheetViews>
    <sheetView tabSelected="1" workbookViewId="0">
      <selection activeCell="E33" sqref="E33"/>
    </sheetView>
  </sheetViews>
  <sheetFormatPr baseColWidth="10" defaultRowHeight="16" x14ac:dyDescent="0.2"/>
  <sheetData>
    <row r="1" spans="1:18" s="14" customFormat="1" x14ac:dyDescent="0.2">
      <c r="A1" s="14" t="s">
        <v>64</v>
      </c>
    </row>
    <row r="3" spans="1:18" x14ac:dyDescent="0.2">
      <c r="B3">
        <v>2004</v>
      </c>
      <c r="C3">
        <v>2005</v>
      </c>
      <c r="D3">
        <v>2006</v>
      </c>
      <c r="E3">
        <v>2007</v>
      </c>
      <c r="F3">
        <v>2008</v>
      </c>
      <c r="G3">
        <v>2009</v>
      </c>
      <c r="H3">
        <v>2010</v>
      </c>
      <c r="I3">
        <v>2011</v>
      </c>
      <c r="J3">
        <v>2012</v>
      </c>
      <c r="K3">
        <v>2013</v>
      </c>
      <c r="L3">
        <v>2014</v>
      </c>
      <c r="M3">
        <v>2015</v>
      </c>
      <c r="N3">
        <v>2016</v>
      </c>
      <c r="O3">
        <v>2017</v>
      </c>
      <c r="P3">
        <v>2018</v>
      </c>
      <c r="Q3">
        <v>2019</v>
      </c>
      <c r="R3">
        <v>2020</v>
      </c>
    </row>
    <row r="4" spans="1:18" x14ac:dyDescent="0.2">
      <c r="A4" t="s">
        <v>68</v>
      </c>
      <c r="B4" s="1">
        <f>133231/0.531</f>
        <v>250905.83804143124</v>
      </c>
      <c r="C4" s="1">
        <f>136894/0.521</f>
        <v>262752.39923224569</v>
      </c>
      <c r="D4" s="1">
        <f>139728/0.514</f>
        <v>271844.35797665367</v>
      </c>
      <c r="E4" s="1">
        <f>144505/0.512</f>
        <v>282236.328125</v>
      </c>
      <c r="F4" s="1">
        <f>149225/0.504</f>
        <v>296081.34920634923</v>
      </c>
      <c r="G4" s="1">
        <f>152514/0.504</f>
        <v>302607.14285714284</v>
      </c>
      <c r="H4" s="5" t="e">
        <f>#REF!/0.538</f>
        <v>#REF!</v>
      </c>
      <c r="I4" s="5" t="e">
        <f>#REF!/0.546</f>
        <v>#REF!</v>
      </c>
      <c r="J4" s="5" t="e">
        <f>#REF!/0.546</f>
        <v>#REF!</v>
      </c>
      <c r="K4" s="5" t="e">
        <f>#REF!/0.533</f>
        <v>#REF!</v>
      </c>
      <c r="L4" s="5" t="e">
        <f>#REF!/0.54</f>
        <v>#REF!</v>
      </c>
      <c r="M4" s="5" t="e">
        <f>#REF!/0.551</f>
        <v>#REF!</v>
      </c>
      <c r="N4" s="5" t="e">
        <f>#REF!/0.538</f>
        <v>#REF!</v>
      </c>
      <c r="O4" s="5" t="e">
        <f>#REF!/0.519</f>
        <v>#REF!</v>
      </c>
      <c r="P4" s="5" t="e">
        <f>#REF!/0.482</f>
        <v>#REF!</v>
      </c>
      <c r="Q4" s="5" t="e">
        <f>#REF!/0.453</f>
        <v>#REF!</v>
      </c>
      <c r="R4" s="5" t="e">
        <f>#REF!/0.434</f>
        <v>#REF!</v>
      </c>
    </row>
    <row r="5" spans="1:18" x14ac:dyDescent="0.2">
      <c r="A5" t="s">
        <v>70</v>
      </c>
      <c r="B5" s="5">
        <v>272822</v>
      </c>
      <c r="C5" s="5">
        <v>281116</v>
      </c>
      <c r="D5" s="5">
        <v>291512</v>
      </c>
      <c r="E5" s="5">
        <v>306946</v>
      </c>
      <c r="F5" s="5">
        <v>315382</v>
      </c>
      <c r="G5" s="5">
        <v>315540</v>
      </c>
      <c r="H5" s="5">
        <v>329129</v>
      </c>
      <c r="I5" s="5">
        <v>345763</v>
      </c>
      <c r="J5" s="5">
        <v>355253</v>
      </c>
      <c r="K5" s="5">
        <v>365802</v>
      </c>
      <c r="L5" s="5">
        <v>376878</v>
      </c>
      <c r="M5" s="5">
        <v>387667</v>
      </c>
      <c r="N5" s="5">
        <v>399225</v>
      </c>
      <c r="O5" s="5">
        <v>419224</v>
      </c>
      <c r="P5" s="5">
        <v>439375</v>
      </c>
    </row>
    <row r="6" spans="1:18" s="14" customFormat="1" x14ac:dyDescent="0.2">
      <c r="A6" s="14" t="s">
        <v>65</v>
      </c>
    </row>
    <row r="8" spans="1:18" x14ac:dyDescent="0.2">
      <c r="B8">
        <v>2004</v>
      </c>
      <c r="C8">
        <v>2005</v>
      </c>
      <c r="D8">
        <v>2006</v>
      </c>
      <c r="E8">
        <v>2007</v>
      </c>
      <c r="F8">
        <v>2008</v>
      </c>
      <c r="G8">
        <v>2009</v>
      </c>
      <c r="H8">
        <v>2010</v>
      </c>
      <c r="I8">
        <v>2011</v>
      </c>
      <c r="J8">
        <v>2012</v>
      </c>
      <c r="K8">
        <v>2013</v>
      </c>
      <c r="L8">
        <v>2014</v>
      </c>
      <c r="M8">
        <v>2015</v>
      </c>
      <c r="N8">
        <v>2016</v>
      </c>
      <c r="O8">
        <v>2017</v>
      </c>
      <c r="P8">
        <v>2018</v>
      </c>
      <c r="Q8">
        <v>2019</v>
      </c>
      <c r="R8">
        <v>2020</v>
      </c>
    </row>
    <row r="9" spans="1:18" x14ac:dyDescent="0.2">
      <c r="A9" t="s">
        <v>69</v>
      </c>
      <c r="B9">
        <f t="shared" ref="B9:Q9" si="0">B4/B10</f>
        <v>316213.38631633006</v>
      </c>
      <c r="C9">
        <f t="shared" si="0"/>
        <v>323708.98951250472</v>
      </c>
      <c r="D9">
        <f t="shared" si="0"/>
        <v>329364.3233258996</v>
      </c>
      <c r="E9">
        <f t="shared" si="0"/>
        <v>336689.53273607331</v>
      </c>
      <c r="F9">
        <f t="shared" si="0"/>
        <v>345997.45954282332</v>
      </c>
      <c r="G9">
        <f t="shared" si="0"/>
        <v>351440.57067271345</v>
      </c>
      <c r="H9" t="e">
        <f t="shared" si="0"/>
        <v>#REF!</v>
      </c>
      <c r="I9" t="e">
        <f t="shared" si="0"/>
        <v>#REF!</v>
      </c>
      <c r="J9" t="e">
        <f t="shared" si="0"/>
        <v>#REF!</v>
      </c>
      <c r="K9" t="e">
        <f t="shared" si="0"/>
        <v>#REF!</v>
      </c>
      <c r="L9" t="e">
        <f t="shared" si="0"/>
        <v>#REF!</v>
      </c>
      <c r="M9" t="e">
        <f t="shared" si="0"/>
        <v>#REF!</v>
      </c>
      <c r="N9" t="e">
        <f t="shared" si="0"/>
        <v>#REF!</v>
      </c>
      <c r="O9" t="e">
        <f t="shared" si="0"/>
        <v>#REF!</v>
      </c>
      <c r="P9" t="e">
        <f t="shared" si="0"/>
        <v>#REF!</v>
      </c>
      <c r="Q9" t="e">
        <f t="shared" si="0"/>
        <v>#REF!</v>
      </c>
      <c r="R9" t="e">
        <f>R4/R10</f>
        <v>#REF!</v>
      </c>
    </row>
    <row r="10" spans="1:18" x14ac:dyDescent="0.2">
      <c r="A10" t="s">
        <v>66</v>
      </c>
      <c r="B10">
        <v>0.79347000759301445</v>
      </c>
      <c r="C10">
        <v>0.81169324221716033</v>
      </c>
      <c r="D10">
        <v>0.82536066818526965</v>
      </c>
      <c r="E10">
        <v>0.83826879271070631</v>
      </c>
      <c r="F10">
        <v>0.8557327258921793</v>
      </c>
      <c r="G10">
        <v>0.86104783599088852</v>
      </c>
      <c r="H10">
        <v>0.87167805618830685</v>
      </c>
      <c r="I10">
        <v>0.89825360668185272</v>
      </c>
      <c r="J10">
        <v>0.91723614274867127</v>
      </c>
      <c r="K10">
        <v>0.92406985573272604</v>
      </c>
      <c r="L10">
        <v>0.93697798025816259</v>
      </c>
      <c r="M10">
        <v>0.94684889901290825</v>
      </c>
      <c r="N10">
        <v>0.9536826119969628</v>
      </c>
      <c r="O10">
        <v>0.96355353075170858</v>
      </c>
      <c r="P10">
        <v>0.97949886104783612</v>
      </c>
      <c r="Q10">
        <v>1</v>
      </c>
      <c r="R10">
        <f>Q10*1.02</f>
        <v>1.02</v>
      </c>
    </row>
    <row r="11" spans="1:18" x14ac:dyDescent="0.2">
      <c r="A11" s="15" t="s">
        <v>67</v>
      </c>
    </row>
    <row r="15" spans="1:18" x14ac:dyDescent="0.2">
      <c r="O15" s="5"/>
      <c r="P15" s="16"/>
    </row>
  </sheetData>
  <hyperlinks>
    <hyperlink ref="A11" r:id="rId1" xr:uid="{A4A4CB8F-22FC-0A41-85F2-78B67168E56C}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"/>
  <sheetViews>
    <sheetView workbookViewId="0">
      <selection activeCell="B5" sqref="B5"/>
    </sheetView>
  </sheetViews>
  <sheetFormatPr baseColWidth="10" defaultRowHeight="16" x14ac:dyDescent="0.2"/>
  <cols>
    <col min="2" max="2" width="12.83203125" customWidth="1"/>
    <col min="3" max="3" width="14" customWidth="1"/>
  </cols>
  <sheetData>
    <row r="1" spans="1:6" x14ac:dyDescent="0.2">
      <c r="A1" t="s">
        <v>18</v>
      </c>
      <c r="B1" t="s">
        <v>19</v>
      </c>
      <c r="C1" t="s">
        <v>20</v>
      </c>
    </row>
    <row r="2" spans="1:6" x14ac:dyDescent="0.2">
      <c r="A2">
        <v>2006</v>
      </c>
      <c r="B2">
        <v>5.3600000000000002E-2</v>
      </c>
      <c r="C2" s="3"/>
    </row>
    <row r="3" spans="1:6" x14ac:dyDescent="0.2">
      <c r="A3">
        <v>2007</v>
      </c>
      <c r="B3">
        <v>5.4699999999999999E-2</v>
      </c>
      <c r="C3" s="3"/>
    </row>
    <row r="4" spans="1:6" x14ac:dyDescent="0.2">
      <c r="A4">
        <v>2008</v>
      </c>
      <c r="B4">
        <v>5.04E-2</v>
      </c>
      <c r="C4" s="3">
        <v>6.1643835616438353E-2</v>
      </c>
    </row>
    <row r="5" spans="1:6" x14ac:dyDescent="0.2">
      <c r="A5">
        <v>2009</v>
      </c>
      <c r="B5">
        <v>4.1599999999999998E-2</v>
      </c>
      <c r="C5" s="3">
        <v>-4.0551500405515001E-2</v>
      </c>
    </row>
    <row r="6" spans="1:6" x14ac:dyDescent="0.2">
      <c r="A6">
        <v>2010</v>
      </c>
      <c r="B6">
        <v>3.9E-2</v>
      </c>
      <c r="C6" s="3">
        <v>3.0737704918032786E-2</v>
      </c>
    </row>
    <row r="7" spans="1:6" x14ac:dyDescent="0.2">
      <c r="A7">
        <v>2011</v>
      </c>
      <c r="B7">
        <v>4.3200000000000002E-2</v>
      </c>
      <c r="C7" s="3">
        <v>3.5113933507657825E-2</v>
      </c>
    </row>
    <row r="8" spans="1:6" x14ac:dyDescent="0.2">
      <c r="A8">
        <v>2012</v>
      </c>
      <c r="B8">
        <v>4.2200000000000001E-2</v>
      </c>
      <c r="C8" s="3">
        <v>4.3351760256037243E-2</v>
      </c>
    </row>
    <row r="9" spans="1:6" x14ac:dyDescent="0.2">
      <c r="A9">
        <v>2013</v>
      </c>
      <c r="B9">
        <v>0.04</v>
      </c>
      <c r="C9" s="3">
        <v>5.4243628711713815E-2</v>
      </c>
    </row>
    <row r="10" spans="1:6" x14ac:dyDescent="0.2">
      <c r="A10">
        <v>2014</v>
      </c>
      <c r="B10">
        <v>3.9100000000000003E-2</v>
      </c>
      <c r="C10" s="3">
        <v>6.4719358533791529E-2</v>
      </c>
      <c r="F10" s="3"/>
    </row>
    <row r="11" spans="1:6" x14ac:dyDescent="0.2">
      <c r="A11">
        <v>2015</v>
      </c>
      <c r="B11">
        <v>3.73E-2</v>
      </c>
      <c r="C11" s="3">
        <v>5.5663544795900334E-2</v>
      </c>
    </row>
    <row r="12" spans="1:6" x14ac:dyDescent="0.2">
      <c r="A12">
        <v>2016</v>
      </c>
      <c r="B12">
        <v>3.6299999999999999E-2</v>
      </c>
      <c r="C12" s="3">
        <v>4.295185932545402E-2</v>
      </c>
    </row>
    <row r="13" spans="1:6" x14ac:dyDescent="0.2">
      <c r="A13">
        <v>2017</v>
      </c>
      <c r="B13">
        <v>3.5299999999999998E-2</v>
      </c>
      <c r="C13" s="3">
        <v>4.9518892278807791E-2</v>
      </c>
    </row>
    <row r="14" spans="1:6" x14ac:dyDescent="0.2">
      <c r="A14">
        <v>2018</v>
      </c>
      <c r="B14">
        <v>3.5400000000000001E-2</v>
      </c>
      <c r="C14" s="3">
        <v>3.9152332984890244E-2</v>
      </c>
    </row>
    <row r="15" spans="1:6" x14ac:dyDescent="0.2">
      <c r="A15">
        <v>2019</v>
      </c>
      <c r="B15">
        <v>3.5799999999999998E-2</v>
      </c>
      <c r="C15" s="3">
        <v>0.10877028714107366</v>
      </c>
    </row>
    <row r="16" spans="1:6" x14ac:dyDescent="0.2">
      <c r="A16">
        <v>2020</v>
      </c>
      <c r="B16">
        <v>3.5499999999999997E-2</v>
      </c>
      <c r="C16">
        <v>3.5499999999999997E-2</v>
      </c>
    </row>
    <row r="18" spans="3:3" x14ac:dyDescent="0.2">
      <c r="C18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t="s">
        <v>18</v>
      </c>
      <c r="B1" t="s">
        <v>21</v>
      </c>
    </row>
    <row r="2" spans="1:2" x14ac:dyDescent="0.2">
      <c r="A2">
        <v>2017</v>
      </c>
      <c r="B2">
        <v>1579</v>
      </c>
    </row>
    <row r="3" spans="1:2" x14ac:dyDescent="0.2">
      <c r="A3">
        <v>2018</v>
      </c>
      <c r="B3">
        <v>1881</v>
      </c>
    </row>
    <row r="4" spans="1:2" x14ac:dyDescent="0.2">
      <c r="A4">
        <v>2019</v>
      </c>
      <c r="B4">
        <v>2083</v>
      </c>
    </row>
    <row r="5" spans="1:2" x14ac:dyDescent="0.2">
      <c r="A5">
        <v>2020</v>
      </c>
      <c r="B5">
        <v>2174</v>
      </c>
    </row>
    <row r="6" spans="1:2" x14ac:dyDescent="0.2">
      <c r="A6">
        <v>2021</v>
      </c>
      <c r="B6">
        <v>2267</v>
      </c>
    </row>
    <row r="7" spans="1:2" x14ac:dyDescent="0.2">
      <c r="A7">
        <v>2022</v>
      </c>
      <c r="B7">
        <v>2437</v>
      </c>
    </row>
    <row r="8" spans="1:2" x14ac:dyDescent="0.2">
      <c r="A8">
        <v>2023</v>
      </c>
      <c r="B8">
        <v>2614</v>
      </c>
    </row>
    <row r="9" spans="1:2" x14ac:dyDescent="0.2">
      <c r="A9">
        <v>2024</v>
      </c>
      <c r="B9">
        <v>2775</v>
      </c>
    </row>
    <row r="10" spans="1:2" x14ac:dyDescent="0.2">
      <c r="A10">
        <v>2025</v>
      </c>
      <c r="B10">
        <v>2918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60EE-34FC-8C41-ACE3-9D290C0CC597}">
  <dimension ref="A1:P12"/>
  <sheetViews>
    <sheetView workbookViewId="0">
      <selection activeCell="J7" sqref="J7"/>
    </sheetView>
  </sheetViews>
  <sheetFormatPr baseColWidth="10" defaultRowHeight="16" x14ac:dyDescent="0.2"/>
  <cols>
    <col min="1" max="1" width="37.33203125" customWidth="1"/>
  </cols>
  <sheetData>
    <row r="1" spans="1:16" x14ac:dyDescent="0.2">
      <c r="A1" t="s">
        <v>59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</row>
    <row r="2" spans="1:16" x14ac:dyDescent="0.2">
      <c r="A2" t="s">
        <v>50</v>
      </c>
      <c r="G2">
        <v>77058</v>
      </c>
      <c r="H2">
        <v>80051</v>
      </c>
      <c r="I2">
        <v>82477</v>
      </c>
      <c r="J2">
        <v>87629</v>
      </c>
      <c r="K2">
        <v>91859</v>
      </c>
      <c r="L2">
        <v>94659</v>
      </c>
      <c r="M2">
        <v>97757</v>
      </c>
      <c r="N2">
        <v>99666</v>
      </c>
      <c r="O2">
        <v>106993</v>
      </c>
      <c r="P2">
        <v>110835</v>
      </c>
    </row>
    <row r="3" spans="1:16" x14ac:dyDescent="0.2">
      <c r="A3" t="s">
        <v>51</v>
      </c>
      <c r="G3">
        <v>1898</v>
      </c>
      <c r="H3">
        <v>1966</v>
      </c>
      <c r="I3">
        <v>2058</v>
      </c>
      <c r="J3">
        <v>2230</v>
      </c>
      <c r="K3">
        <v>2280</v>
      </c>
      <c r="L3">
        <v>2297</v>
      </c>
      <c r="M3">
        <v>2328</v>
      </c>
      <c r="N3">
        <v>2378</v>
      </c>
      <c r="O3">
        <v>2579</v>
      </c>
      <c r="P3">
        <v>2644.0913</v>
      </c>
    </row>
    <row r="4" spans="1:16" x14ac:dyDescent="0.2">
      <c r="A4" t="s">
        <v>52</v>
      </c>
      <c r="G4">
        <v>4928</v>
      </c>
      <c r="H4">
        <v>5045</v>
      </c>
      <c r="I4">
        <v>5205</v>
      </c>
      <c r="J4">
        <v>5521</v>
      </c>
      <c r="K4">
        <v>5784</v>
      </c>
      <c r="L4">
        <v>5947</v>
      </c>
      <c r="M4">
        <v>5993</v>
      </c>
      <c r="N4">
        <v>6361</v>
      </c>
      <c r="O4">
        <v>6596</v>
      </c>
      <c r="P4">
        <v>7038.0225</v>
      </c>
    </row>
    <row r="5" spans="1:16" x14ac:dyDescent="0.2">
      <c r="A5" t="s">
        <v>54</v>
      </c>
      <c r="G5">
        <v>4561</v>
      </c>
      <c r="H5">
        <v>4790</v>
      </c>
      <c r="I5">
        <v>5027</v>
      </c>
      <c r="J5">
        <v>5326</v>
      </c>
      <c r="K5">
        <v>5517</v>
      </c>
      <c r="L5">
        <v>5774</v>
      </c>
      <c r="M5">
        <v>6035</v>
      </c>
      <c r="N5">
        <v>6672</v>
      </c>
      <c r="O5">
        <v>6948</v>
      </c>
      <c r="P5">
        <v>7165.1682000000001</v>
      </c>
    </row>
    <row r="6" spans="1:16" x14ac:dyDescent="0.2">
      <c r="A6" t="s">
        <v>53</v>
      </c>
      <c r="G6">
        <v>728</v>
      </c>
      <c r="H6">
        <v>205</v>
      </c>
      <c r="I6">
        <v>2916</v>
      </c>
      <c r="J6">
        <v>1805</v>
      </c>
      <c r="K6">
        <v>253</v>
      </c>
      <c r="L6">
        <v>628</v>
      </c>
      <c r="M6">
        <v>-377</v>
      </c>
      <c r="N6">
        <v>5260</v>
      </c>
      <c r="O6">
        <v>1615</v>
      </c>
      <c r="P6">
        <v>70</v>
      </c>
    </row>
    <row r="7" spans="1:16" x14ac:dyDescent="0.2">
      <c r="A7" t="s">
        <v>62</v>
      </c>
      <c r="G7">
        <v>80051</v>
      </c>
      <c r="H7">
        <v>82477</v>
      </c>
      <c r="I7">
        <v>87629</v>
      </c>
      <c r="J7">
        <v>91859</v>
      </c>
      <c r="K7">
        <v>94659</v>
      </c>
      <c r="L7">
        <v>97757</v>
      </c>
      <c r="M7">
        <v>99666</v>
      </c>
      <c r="N7">
        <v>106993</v>
      </c>
      <c r="O7">
        <v>110835</v>
      </c>
      <c r="P7">
        <v>113421.94560000001</v>
      </c>
    </row>
    <row r="8" spans="1:16" x14ac:dyDescent="0.2">
      <c r="A8" t="s">
        <v>55</v>
      </c>
      <c r="G8">
        <v>-4984</v>
      </c>
      <c r="H8">
        <v>-4540</v>
      </c>
      <c r="I8">
        <v>-6838</v>
      </c>
      <c r="J8">
        <v>-7752</v>
      </c>
      <c r="K8">
        <v>-6943</v>
      </c>
      <c r="L8">
        <v>-6509</v>
      </c>
      <c r="M8">
        <v>-5304</v>
      </c>
      <c r="N8">
        <v>-4239</v>
      </c>
      <c r="O8">
        <v>-5179</v>
      </c>
      <c r="P8">
        <v>-5179</v>
      </c>
    </row>
    <row r="9" spans="1:16" x14ac:dyDescent="0.2">
      <c r="A9" t="s">
        <v>58</v>
      </c>
      <c r="G9">
        <v>46017</v>
      </c>
      <c r="H9">
        <v>49210</v>
      </c>
      <c r="I9">
        <v>52432</v>
      </c>
      <c r="J9">
        <v>55570</v>
      </c>
      <c r="K9">
        <v>59675</v>
      </c>
      <c r="L9">
        <v>64550</v>
      </c>
      <c r="M9">
        <v>69685</v>
      </c>
      <c r="N9">
        <v>80733</v>
      </c>
      <c r="O9">
        <v>87075</v>
      </c>
      <c r="P9">
        <v>94104.262499999997</v>
      </c>
    </row>
    <row r="10" spans="1:16" x14ac:dyDescent="0.2">
      <c r="A10" t="s">
        <v>56</v>
      </c>
      <c r="G10">
        <v>1222</v>
      </c>
      <c r="H10">
        <v>1243</v>
      </c>
      <c r="I10">
        <v>1262</v>
      </c>
      <c r="J10">
        <v>1422</v>
      </c>
      <c r="K10">
        <v>1488</v>
      </c>
      <c r="L10">
        <v>1475</v>
      </c>
      <c r="M10">
        <v>1479</v>
      </c>
      <c r="N10">
        <v>1480</v>
      </c>
      <c r="O10">
        <v>1471</v>
      </c>
      <c r="P10">
        <v>1564.4084999999998</v>
      </c>
    </row>
    <row r="11" spans="1:16" x14ac:dyDescent="0.2">
      <c r="A11" t="s">
        <v>63</v>
      </c>
      <c r="G11">
        <v>1147</v>
      </c>
      <c r="H11">
        <v>1196</v>
      </c>
      <c r="I11">
        <v>1243</v>
      </c>
      <c r="J11">
        <v>1287</v>
      </c>
      <c r="K11">
        <v>1357</v>
      </c>
      <c r="L11">
        <v>1428</v>
      </c>
      <c r="M11">
        <v>1509</v>
      </c>
      <c r="N11">
        <v>1598</v>
      </c>
      <c r="O11">
        <v>1690</v>
      </c>
      <c r="P11">
        <v>1797.3149999999998</v>
      </c>
    </row>
    <row r="12" spans="1:16" x14ac:dyDescent="0.2">
      <c r="A12" t="s">
        <v>57</v>
      </c>
      <c r="G12">
        <v>29125</v>
      </c>
      <c r="H12">
        <v>28774</v>
      </c>
      <c r="I12">
        <v>28378</v>
      </c>
      <c r="J12">
        <v>28672</v>
      </c>
      <c r="K12">
        <v>28172</v>
      </c>
      <c r="L12">
        <v>26745</v>
      </c>
      <c r="M12">
        <v>24647</v>
      </c>
      <c r="N12">
        <v>21903</v>
      </c>
      <c r="O12">
        <v>18362</v>
      </c>
      <c r="P12">
        <v>13905.776600000012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AEACB-AD86-3849-AEC2-63385AA8D183}">
  <dimension ref="A1:G28"/>
  <sheetViews>
    <sheetView workbookViewId="0"/>
  </sheetViews>
  <sheetFormatPr baseColWidth="10" defaultRowHeight="16" x14ac:dyDescent="0.2"/>
  <cols>
    <col min="1" max="1" width="78.5" customWidth="1"/>
    <col min="2" max="2" width="32.5" customWidth="1"/>
  </cols>
  <sheetData>
    <row r="1" spans="1:7" x14ac:dyDescent="0.2">
      <c r="A1" t="s">
        <v>59</v>
      </c>
      <c r="B1" t="s">
        <v>60</v>
      </c>
    </row>
    <row r="2" spans="1:7" x14ac:dyDescent="0.2">
      <c r="A2" s="13" t="s">
        <v>51</v>
      </c>
      <c r="B2">
        <v>63.814999999999998</v>
      </c>
      <c r="C2" s="7"/>
      <c r="D2" s="7"/>
      <c r="E2" s="7"/>
      <c r="F2" s="7"/>
      <c r="G2" s="7"/>
    </row>
    <row r="3" spans="1:7" x14ac:dyDescent="0.2">
      <c r="A3" s="13" t="s">
        <v>61</v>
      </c>
      <c r="B3" s="12">
        <v>6.3500000000000001E-2</v>
      </c>
      <c r="C3" s="7"/>
      <c r="D3" s="7"/>
      <c r="E3" s="7"/>
      <c r="F3" s="7"/>
      <c r="G3" s="7"/>
    </row>
    <row r="4" spans="1:7" x14ac:dyDescent="0.2">
      <c r="A4" s="13" t="s">
        <v>54</v>
      </c>
      <c r="B4">
        <v>212.91</v>
      </c>
      <c r="C4" s="7"/>
      <c r="D4" s="7"/>
      <c r="E4" s="7"/>
      <c r="F4" s="7"/>
      <c r="G4" s="7"/>
    </row>
    <row r="5" spans="1:7" x14ac:dyDescent="0.2">
      <c r="A5" s="13" t="s">
        <v>53</v>
      </c>
      <c r="B5">
        <v>67</v>
      </c>
      <c r="C5" s="7"/>
      <c r="D5" s="7"/>
      <c r="E5" s="7"/>
      <c r="F5" s="7"/>
      <c r="G5" s="7"/>
    </row>
    <row r="6" spans="1:7" x14ac:dyDescent="0.2">
      <c r="A6" s="13"/>
      <c r="B6" s="5"/>
      <c r="C6" s="7"/>
      <c r="D6" s="7"/>
      <c r="E6" s="7"/>
      <c r="F6" s="7"/>
      <c r="G6" s="7"/>
    </row>
    <row r="7" spans="1:7" x14ac:dyDescent="0.2">
      <c r="A7" s="9"/>
      <c r="B7" s="7"/>
      <c r="C7" s="7"/>
      <c r="D7" s="7"/>
      <c r="E7" s="7"/>
      <c r="F7" s="7"/>
      <c r="G7" s="7"/>
    </row>
    <row r="8" spans="1:7" x14ac:dyDescent="0.2">
      <c r="A8" s="9"/>
      <c r="B8" s="7"/>
      <c r="C8" s="7"/>
      <c r="D8" s="7"/>
      <c r="E8" s="7"/>
      <c r="F8" s="7"/>
      <c r="G8" s="7"/>
    </row>
    <row r="9" spans="1:7" x14ac:dyDescent="0.2">
      <c r="A9" s="9"/>
      <c r="B9" s="7"/>
      <c r="C9" s="7"/>
      <c r="D9" s="7"/>
      <c r="E9" s="7"/>
      <c r="F9" s="7"/>
      <c r="G9" s="7"/>
    </row>
    <row r="10" spans="1:7" x14ac:dyDescent="0.2">
      <c r="A10" s="9"/>
      <c r="B10" s="7"/>
      <c r="C10" s="7"/>
      <c r="D10" s="7"/>
      <c r="E10" s="7"/>
      <c r="F10" s="7"/>
      <c r="G10" s="7"/>
    </row>
    <row r="11" spans="1:7" x14ac:dyDescent="0.2">
      <c r="A11" s="9"/>
      <c r="B11" s="7"/>
      <c r="C11" s="7"/>
      <c r="D11" s="7"/>
      <c r="E11" s="7"/>
      <c r="F11" s="7"/>
      <c r="G11" s="7"/>
    </row>
    <row r="12" spans="1:7" x14ac:dyDescent="0.2">
      <c r="A12" s="10"/>
      <c r="B12" s="7"/>
      <c r="C12" s="7"/>
      <c r="D12" s="7"/>
      <c r="E12" s="7"/>
      <c r="F12" s="7"/>
      <c r="G12" s="7"/>
    </row>
    <row r="13" spans="1:7" x14ac:dyDescent="0.2">
      <c r="A13" s="11"/>
      <c r="B13" s="8"/>
      <c r="C13" s="7"/>
      <c r="D13" s="7"/>
      <c r="E13" s="7"/>
      <c r="F13" s="7"/>
      <c r="G13" s="7"/>
    </row>
    <row r="14" spans="1:7" x14ac:dyDescent="0.2">
      <c r="A14" s="11"/>
      <c r="B14" s="7"/>
      <c r="C14" s="7"/>
      <c r="D14" s="7"/>
      <c r="E14" s="7"/>
      <c r="F14" s="7"/>
      <c r="G14" s="7"/>
    </row>
    <row r="15" spans="1:7" x14ac:dyDescent="0.2">
      <c r="A15" s="11"/>
      <c r="B15" s="8"/>
      <c r="C15" s="7"/>
      <c r="D15" s="7"/>
      <c r="E15" s="7"/>
      <c r="F15" s="7"/>
      <c r="G15" s="7"/>
    </row>
    <row r="16" spans="1:7" s="2" customFormat="1" x14ac:dyDescent="0.2">
      <c r="A16" s="17"/>
      <c r="B16" s="18"/>
      <c r="C16" s="17"/>
      <c r="D16" s="17"/>
      <c r="E16" s="17"/>
      <c r="F16" s="17"/>
      <c r="G16" s="17"/>
    </row>
    <row r="17" spans="1:7" s="2" customFormat="1" x14ac:dyDescent="0.2">
      <c r="A17" s="19"/>
      <c r="B17" s="19"/>
      <c r="C17" s="19"/>
      <c r="D17" s="19"/>
      <c r="E17" s="17"/>
      <c r="F17" s="17"/>
      <c r="G17" s="17"/>
    </row>
    <row r="18" spans="1:7" s="2" customFormat="1" x14ac:dyDescent="0.2">
      <c r="A18" s="17"/>
      <c r="B18" s="17"/>
      <c r="C18" s="17"/>
      <c r="D18" s="17"/>
      <c r="E18" s="17"/>
      <c r="F18" s="17"/>
      <c r="G18" s="17"/>
    </row>
    <row r="19" spans="1:7" s="2" customFormat="1" x14ac:dyDescent="0.2">
      <c r="A19" s="20"/>
      <c r="B19" s="17"/>
      <c r="C19" s="17"/>
      <c r="D19" s="17"/>
      <c r="E19" s="17"/>
      <c r="F19" s="17"/>
      <c r="G19" s="17"/>
    </row>
    <row r="20" spans="1:7" s="2" customFormat="1" x14ac:dyDescent="0.2">
      <c r="A20" s="21"/>
      <c r="B20" s="18"/>
      <c r="C20" s="17"/>
      <c r="D20" s="17"/>
      <c r="E20" s="17"/>
      <c r="F20" s="17"/>
      <c r="G20" s="17"/>
    </row>
    <row r="21" spans="1:7" s="2" customFormat="1" x14ac:dyDescent="0.2">
      <c r="A21" s="21"/>
      <c r="B21" s="18"/>
      <c r="C21" s="17"/>
      <c r="D21" s="17"/>
      <c r="E21" s="17"/>
      <c r="F21" s="17"/>
      <c r="G21" s="17"/>
    </row>
    <row r="22" spans="1:7" s="2" customFormat="1" x14ac:dyDescent="0.2"/>
    <row r="23" spans="1:7" s="2" customFormat="1" x14ac:dyDescent="0.2"/>
    <row r="24" spans="1:7" s="2" customFormat="1" x14ac:dyDescent="0.2"/>
    <row r="25" spans="1:7" s="2" customFormat="1" x14ac:dyDescent="0.2"/>
    <row r="26" spans="1:7" s="2" customFormat="1" x14ac:dyDescent="0.2"/>
    <row r="27" spans="1:7" s="2" customFormat="1" x14ac:dyDescent="0.2"/>
    <row r="28" spans="1:7" s="2" customFormat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DCB3-77E8-7B4A-BE8D-9092E771D83A}">
  <dimension ref="A1:B21"/>
  <sheetViews>
    <sheetView workbookViewId="0"/>
  </sheetViews>
  <sheetFormatPr baseColWidth="10" defaultRowHeight="16" x14ac:dyDescent="0.2"/>
  <cols>
    <col min="2" max="2" width="21.33203125" customWidth="1"/>
  </cols>
  <sheetData>
    <row r="1" spans="1:2" x14ac:dyDescent="0.2">
      <c r="A1" t="s">
        <v>18</v>
      </c>
      <c r="B1" t="s">
        <v>41</v>
      </c>
    </row>
    <row r="2" spans="1:2" x14ac:dyDescent="0.2">
      <c r="A2">
        <v>2006</v>
      </c>
      <c r="B2" s="5">
        <v>2831</v>
      </c>
    </row>
    <row r="3" spans="1:2" x14ac:dyDescent="0.2">
      <c r="A3">
        <v>2007</v>
      </c>
      <c r="B3" s="5">
        <v>2693</v>
      </c>
    </row>
    <row r="4" spans="1:2" x14ac:dyDescent="0.2">
      <c r="A4">
        <v>2008</v>
      </c>
      <c r="B4" s="5">
        <v>2486</v>
      </c>
    </row>
    <row r="5" spans="1:2" x14ac:dyDescent="0.2">
      <c r="A5">
        <v>2009</v>
      </c>
      <c r="B5" s="5">
        <v>2143</v>
      </c>
    </row>
    <row r="6" spans="1:2" x14ac:dyDescent="0.2">
      <c r="A6">
        <v>2010</v>
      </c>
      <c r="B6" s="5">
        <v>2307</v>
      </c>
    </row>
    <row r="7" spans="1:2" x14ac:dyDescent="0.2">
      <c r="A7">
        <v>2011</v>
      </c>
      <c r="B7" s="5">
        <v>2652</v>
      </c>
    </row>
    <row r="8" spans="1:2" x14ac:dyDescent="0.2">
      <c r="A8">
        <v>2012</v>
      </c>
      <c r="B8" s="5">
        <v>2816</v>
      </c>
    </row>
    <row r="9" spans="1:2" x14ac:dyDescent="0.2">
      <c r="A9">
        <v>2013</v>
      </c>
      <c r="B9" s="5">
        <v>3084</v>
      </c>
    </row>
    <row r="10" spans="1:2" x14ac:dyDescent="0.2">
      <c r="A10">
        <v>2014</v>
      </c>
      <c r="B10" s="5">
        <v>3379</v>
      </c>
    </row>
    <row r="11" spans="1:2" x14ac:dyDescent="0.2">
      <c r="A11">
        <v>2015</v>
      </c>
      <c r="B11" s="5">
        <v>3169</v>
      </c>
    </row>
    <row r="12" spans="1:2" x14ac:dyDescent="0.2">
      <c r="A12">
        <v>2016</v>
      </c>
      <c r="B12" s="5">
        <v>2731</v>
      </c>
    </row>
    <row r="13" spans="1:2" x14ac:dyDescent="0.2">
      <c r="A13">
        <v>2017</v>
      </c>
      <c r="B13" s="5">
        <v>2309</v>
      </c>
    </row>
    <row r="14" spans="1:2" x14ac:dyDescent="0.2">
      <c r="A14">
        <v>2018</v>
      </c>
      <c r="B14" s="5">
        <v>1772</v>
      </c>
    </row>
    <row r="15" spans="1:2" x14ac:dyDescent="0.2">
      <c r="A15">
        <v>2019</v>
      </c>
      <c r="B15" s="5">
        <v>1291</v>
      </c>
    </row>
    <row r="16" spans="1:2" x14ac:dyDescent="0.2">
      <c r="A16">
        <v>2020</v>
      </c>
      <c r="B16">
        <v>901</v>
      </c>
    </row>
    <row r="17" spans="1:2" x14ac:dyDescent="0.2">
      <c r="A17">
        <v>2021</v>
      </c>
      <c r="B17">
        <v>627</v>
      </c>
    </row>
    <row r="18" spans="1:2" x14ac:dyDescent="0.2">
      <c r="A18">
        <v>2022</v>
      </c>
      <c r="B18">
        <v>289</v>
      </c>
    </row>
    <row r="19" spans="1:2" x14ac:dyDescent="0.2">
      <c r="A19">
        <v>2023</v>
      </c>
      <c r="B19">
        <v>0</v>
      </c>
    </row>
    <row r="20" spans="1:2" x14ac:dyDescent="0.2">
      <c r="A20">
        <v>2024</v>
      </c>
      <c r="B20">
        <v>0</v>
      </c>
    </row>
    <row r="21" spans="1:2" x14ac:dyDescent="0.2">
      <c r="A21">
        <v>2025</v>
      </c>
      <c r="B2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9AAF-4F2E-0747-BEAD-49A29551A5F5}">
  <dimension ref="A1:D9"/>
  <sheetViews>
    <sheetView workbookViewId="0"/>
  </sheetViews>
  <sheetFormatPr baseColWidth="10" defaultRowHeight="16" x14ac:dyDescent="0.2"/>
  <cols>
    <col min="2" max="3" width="18.6640625" customWidth="1"/>
    <col min="4" max="4" width="20.83203125" customWidth="1"/>
  </cols>
  <sheetData>
    <row r="1" spans="1:4" x14ac:dyDescent="0.2">
      <c r="A1" t="s">
        <v>18</v>
      </c>
      <c r="B1" t="s">
        <v>44</v>
      </c>
      <c r="C1" t="s">
        <v>45</v>
      </c>
      <c r="D1" t="s">
        <v>46</v>
      </c>
    </row>
    <row r="2" spans="1:4" x14ac:dyDescent="0.2">
      <c r="A2">
        <v>2019</v>
      </c>
      <c r="B2">
        <v>2.9423692796535839E-3</v>
      </c>
      <c r="C2">
        <v>4.5611264527963347E-3</v>
      </c>
      <c r="D2">
        <v>6.8155806925309093E-3</v>
      </c>
    </row>
    <row r="3" spans="1:4" x14ac:dyDescent="0.2">
      <c r="A3">
        <v>2020</v>
      </c>
      <c r="B3">
        <v>3.9957903450503745E-3</v>
      </c>
      <c r="C3">
        <v>-5.1092289365826079E-3</v>
      </c>
      <c r="D3">
        <v>7.8852288558218415E-3</v>
      </c>
    </row>
    <row r="4" spans="1:4" x14ac:dyDescent="0.2">
      <c r="A4">
        <v>2021</v>
      </c>
      <c r="B4">
        <v>5.7005073636830269E-3</v>
      </c>
      <c r="C4">
        <v>1.6578749950645559E-3</v>
      </c>
      <c r="D4">
        <v>7.6978718363801485E-3</v>
      </c>
    </row>
    <row r="5" spans="1:4" x14ac:dyDescent="0.2">
      <c r="A5">
        <v>2022</v>
      </c>
      <c r="B5">
        <v>5.8958868894601552E-3</v>
      </c>
      <c r="C5">
        <v>-7.7577459071844152E-4</v>
      </c>
      <c r="D5">
        <v>9.714309874944432E-3</v>
      </c>
    </row>
    <row r="6" spans="1:4" x14ac:dyDescent="0.2">
      <c r="A6">
        <v>2023</v>
      </c>
      <c r="B6">
        <v>3.8460321081296872E-3</v>
      </c>
      <c r="C6">
        <v>2.2072200518976875E-4</v>
      </c>
      <c r="D6">
        <v>9.252744589238358E-3</v>
      </c>
    </row>
    <row r="7" spans="1:4" x14ac:dyDescent="0.2">
      <c r="A7">
        <v>2024</v>
      </c>
      <c r="B7">
        <v>3.4111038445368332E-3</v>
      </c>
      <c r="C7">
        <v>1.4378474330826363E-3</v>
      </c>
      <c r="D7">
        <v>9.0224926425935426E-3</v>
      </c>
    </row>
    <row r="8" spans="1:4" x14ac:dyDescent="0.2">
      <c r="A8">
        <v>2025</v>
      </c>
      <c r="B8">
        <v>3.3146289050715455E-3</v>
      </c>
      <c r="C8">
        <v>-2.3814728692964256E-3</v>
      </c>
      <c r="D8">
        <v>8.9337315566447133E-3</v>
      </c>
    </row>
    <row r="9" spans="1:4" x14ac:dyDescent="0.2">
      <c r="A9">
        <v>2026</v>
      </c>
      <c r="B9">
        <v>4.4103404257854603E-3</v>
      </c>
      <c r="C9">
        <v>1.4626978614259908E-4</v>
      </c>
      <c r="D9">
        <v>9.1972102571567758E-3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Inputs</vt:lpstr>
      <vt:lpstr>gdp</vt:lpstr>
      <vt:lpstr>Returns</vt:lpstr>
      <vt:lpstr>GenFundContrib</vt:lpstr>
      <vt:lpstr>pension_balance</vt:lpstr>
      <vt:lpstr>pension_hypo</vt:lpstr>
      <vt:lpstr>pension_debt_service</vt:lpstr>
      <vt:lpstr>investment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pierre-carl michaud</dc:creator>
  <cp:lastModifiedBy>Microsoft Office User</cp:lastModifiedBy>
  <dcterms:created xsi:type="dcterms:W3CDTF">2020-04-21T11:58:00Z</dcterms:created>
  <dcterms:modified xsi:type="dcterms:W3CDTF">2021-03-22T20:01:34Z</dcterms:modified>
</cp:coreProperties>
</file>