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nerapi\code\OSEF\data\"/>
    </mc:Choice>
  </mc:AlternateContent>
  <xr:revisionPtr revIDLastSave="0" documentId="13_ncr:1_{353F7550-536F-4651-9F34-C739609490EF}" xr6:coauthVersionLast="34" xr6:coauthVersionMax="34" xr10:uidLastSave="{00000000-0000-0000-0000-000000000000}"/>
  <bookViews>
    <workbookView xWindow="0" yWindow="0" windowWidth="25170" windowHeight="7380" tabRatio="548" firstSheet="1" activeTab="6" xr2:uid="{5AC071BB-028B-4D65-9AA6-44941ED5F6E8}"/>
  </bookViews>
  <sheets>
    <sheet name="ListTechno" sheetId="8" r:id="rId1"/>
    <sheet name="BoilerPellet" sheetId="1" r:id="rId2"/>
    <sheet name="BoilerGas" sheetId="2" r:id="rId3"/>
    <sheet name="BoilerOil" sheetId="3" r:id="rId4"/>
    <sheet name="HeatPumpAirWater" sheetId="4" r:id="rId5"/>
    <sheet name="HeatPumpWaterWater" sheetId="12" r:id="rId6"/>
    <sheet name="HeatPumpWaterSoil" sheetId="13" r:id="rId7"/>
    <sheet name="SeasonalStorage" sheetId="9" r:id="rId8"/>
    <sheet name="DailyStorageHt" sheetId="11" r:id="rId9"/>
    <sheet name="DailyStorageLt" sheetId="10" r:id="rId10"/>
    <sheet name="PipeStreet" sheetId="5" r:id="rId11"/>
    <sheet name="PipeFields" sheetId="20" r:id="rId12"/>
    <sheet name="PV" sheetId="6" r:id="rId13"/>
    <sheet name="CHP" sheetId="16" r:id="rId14"/>
    <sheet name="SolarThermalPanel" sheetId="7" r:id="rId15"/>
    <sheet name="IsolationRoof" sheetId="17" r:id="rId16"/>
    <sheet name="IsolationWindows" sheetId="18" r:id="rId17"/>
    <sheet name="IsolationWall" sheetId="19" r:id="rId1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0" l="1"/>
  <c r="D12" i="20"/>
  <c r="D11" i="20"/>
  <c r="D10" i="20"/>
  <c r="D9" i="20"/>
  <c r="D8" i="20"/>
  <c r="D7" i="20"/>
  <c r="D6" i="20"/>
  <c r="D5" i="20"/>
  <c r="D4" i="20"/>
  <c r="D3" i="20"/>
  <c r="D2" i="20"/>
  <c r="D3" i="5"/>
  <c r="D4" i="5"/>
  <c r="D5" i="5"/>
  <c r="D6" i="5"/>
  <c r="D7" i="5"/>
  <c r="D8" i="5"/>
  <c r="D9" i="5"/>
  <c r="D10" i="5"/>
  <c r="D11" i="5"/>
  <c r="D12" i="5"/>
  <c r="D13" i="5"/>
  <c r="D2" i="5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2" i="9"/>
  <c r="D4" i="9"/>
  <c r="D7" i="9"/>
  <c r="D6" i="9"/>
  <c r="D5" i="9"/>
  <c r="D3" i="9"/>
  <c r="B5" i="1" l="1"/>
  <c r="B6" i="1"/>
  <c r="B4" i="1"/>
  <c r="B3" i="12"/>
  <c r="B4" i="12"/>
  <c r="B2" i="12"/>
  <c r="B7" i="4"/>
  <c r="B8" i="4"/>
  <c r="B9" i="4"/>
  <c r="B5" i="4"/>
  <c r="B6" i="4"/>
  <c r="B4" i="4"/>
  <c r="B6" i="2"/>
  <c r="B7" i="2"/>
  <c r="B5" i="2"/>
  <c r="B3" i="16"/>
  <c r="B4" i="16"/>
  <c r="B5" i="16"/>
  <c r="B6" i="16"/>
  <c r="B7" i="16"/>
  <c r="B2" i="16"/>
</calcChain>
</file>

<file path=xl/sharedStrings.xml><?xml version="1.0" encoding="utf-8"?>
<sst xmlns="http://schemas.openxmlformats.org/spreadsheetml/2006/main" count="337" uniqueCount="62">
  <si>
    <t>Technology</t>
  </si>
  <si>
    <t>Units</t>
  </si>
  <si>
    <t>BoilerPellet</t>
  </si>
  <si>
    <t>BoilerGas</t>
  </si>
  <si>
    <t>kW</t>
  </si>
  <si>
    <t>BoilerOil</t>
  </si>
  <si>
    <t>HeatPumpAirWater</t>
  </si>
  <si>
    <t>HeatPumpWaterWater</t>
  </si>
  <si>
    <t>HeatPumpWaterSoil</t>
  </si>
  <si>
    <t>SeasonalStorage</t>
  </si>
  <si>
    <t>DailyStorageLt</t>
  </si>
  <si>
    <t>Lt: Low temperature, heating</t>
  </si>
  <si>
    <t>DailyStorageHt</t>
  </si>
  <si>
    <t>Ht: High temperature, warm water</t>
  </si>
  <si>
    <t>PV</t>
  </si>
  <si>
    <t>SolarThermalPanel</t>
  </si>
  <si>
    <t>m3</t>
  </si>
  <si>
    <t>m2</t>
  </si>
  <si>
    <t>cost_machine</t>
  </si>
  <si>
    <t>cost_installation</t>
  </si>
  <si>
    <t>CAPEX</t>
  </si>
  <si>
    <t>CHP</t>
  </si>
  <si>
    <t>heat production only, ORC and IC</t>
  </si>
  <si>
    <t>compression</t>
  </si>
  <si>
    <t>absorption</t>
  </si>
  <si>
    <t>maintenance</t>
  </si>
  <si>
    <t>IsolationRoof</t>
  </si>
  <si>
    <t>IsolationWindows</t>
  </si>
  <si>
    <t>IsolationWall</t>
  </si>
  <si>
    <t>Cost added to a roof "without" isolation</t>
  </si>
  <si>
    <t>Cost added to a windows "without" isolation</t>
  </si>
  <si>
    <t>Cost added to a wall "without" isolation</t>
  </si>
  <si>
    <t>m/m2</t>
  </si>
  <si>
    <t xml:space="preserve">Eberhard Jochem, Martin Jakob, Kosten und Nutzen Warmeschutz bei Wohnbauten. Bundesam fur Energie (BFE), 2004 
</t>
  </si>
  <si>
    <t>Ugtot/m2</t>
  </si>
  <si>
    <t>Sabine Perch-Nielsen et al., Prixdes pompes à chaleur air-eau […] , Ernst Basler + Partner AG , 2015</t>
  </si>
  <si>
    <t>Planair, Thermoreseau de SATOM SA; Comparaison de prix de chauffage,SATOM SA, 2015</t>
  </si>
  <si>
    <t>Viessmann catalogue, 2018</t>
  </si>
  <si>
    <t>Viessmann catalogue, 2018, 3.3-2</t>
  </si>
  <si>
    <t>Viessmann catalogue, 2018, 3.4-16</t>
  </si>
  <si>
    <t>Viessmann catalogue 2018</t>
  </si>
  <si>
    <r>
      <t>http://</t>
    </r>
    <r>
      <rPr>
        <u/>
        <sz val="10"/>
        <color rgb="FF000000"/>
        <rFont val="Arial Unicode MS"/>
      </rPr>
      <t>www</t>
    </r>
    <r>
      <rPr>
        <sz val="10"/>
        <color rgb="FF000000"/>
        <rFont val="Arial Unicode MS"/>
      </rPr>
      <t>.</t>
    </r>
    <r>
      <rPr>
        <u/>
        <sz val="10"/>
        <color rgb="FF000000"/>
        <rFont val="Arial Unicode MS"/>
      </rPr>
      <t>bhkw</t>
    </r>
    <r>
      <rPr>
        <sz val="10"/>
        <color rgb="FF000000"/>
        <rFont val="Arial Unicode MS"/>
      </rPr>
      <t>-</t>
    </r>
    <r>
      <rPr>
        <u/>
        <sz val="10"/>
        <color rgb="FF000000"/>
        <rFont val="Arial Unicode MS"/>
      </rPr>
      <t>prinz</t>
    </r>
    <r>
      <rPr>
        <sz val="10"/>
        <color rgb="FF000000"/>
        <rFont val="Arial Unicode MS"/>
      </rPr>
      <t>.de/</t>
    </r>
    <r>
      <rPr>
        <u/>
        <sz val="10"/>
        <color rgb="FF000000"/>
        <rFont val="Arial Unicode MS"/>
      </rPr>
      <t>ec</t>
    </r>
    <r>
      <rPr>
        <sz val="10"/>
        <color rgb="FF000000"/>
        <rFont val="Arial Unicode MS"/>
      </rPr>
      <t>-power-</t>
    </r>
    <r>
      <rPr>
        <u/>
        <sz val="10"/>
        <color rgb="FF000000"/>
        <rFont val="Arial Unicode MS"/>
      </rPr>
      <t>xrgi</t>
    </r>
    <r>
      <rPr>
        <sz val="10"/>
        <color rgb="FF000000"/>
        <rFont val="Arial Unicode MS"/>
      </rPr>
      <t>-6-</t>
    </r>
    <r>
      <rPr>
        <u/>
        <sz val="10"/>
        <color rgb="FF000000"/>
        <rFont val="Arial Unicode MS"/>
      </rPr>
      <t>und</t>
    </r>
    <r>
      <rPr>
        <sz val="10"/>
        <color rgb="FF000000"/>
        <rFont val="Arial Unicode MS"/>
      </rPr>
      <t>-</t>
    </r>
    <r>
      <rPr>
        <u/>
        <sz val="10"/>
        <color rgb="FF000000"/>
        <rFont val="Arial Unicode MS"/>
      </rPr>
      <t>xrgi</t>
    </r>
    <r>
      <rPr>
        <sz val="10"/>
        <color rgb="FF000000"/>
        <rFont val="Arial Unicode MS"/>
      </rPr>
      <t>-9-mini-</t>
    </r>
    <r>
      <rPr>
        <u/>
        <sz val="10"/>
        <color rgb="FF000000"/>
        <rFont val="Arial Unicode MS"/>
      </rPr>
      <t>bhkw</t>
    </r>
    <r>
      <rPr>
        <sz val="10"/>
        <color rgb="FF000000"/>
        <rFont val="Arial Unicode MS"/>
      </rPr>
      <t>/3208</t>
    </r>
  </si>
  <si>
    <t>http://www.bhkw-prinz.de/spilling-gmbh-20-kw-powertherm-bhkw/901</t>
  </si>
  <si>
    <t>https://www.suisseenergie.ch/page/fr-ch/co%C3%BBt-dune-installation</t>
  </si>
  <si>
    <t>Swissolar, Fiche d'information: Chaleur solaire 2017</t>
  </si>
  <si>
    <t>http://www.energie2020.ch/combiencoteuneinstallatio.htm</t>
  </si>
  <si>
    <t>https://www.helion.ch/solaranlage/kosten/</t>
  </si>
  <si>
    <t>viessmann catalogue, 2018</t>
  </si>
  <si>
    <t>D. Mangold, O. Miedaner Technisch-wirtschaftliche Analyse und Weiterentwicklung
der solaren Langzeit-Warmespeicherung, Solites, 2012</t>
  </si>
  <si>
    <t>PipeStreet</t>
  </si>
  <si>
    <t>PipeFields</t>
  </si>
  <si>
    <t>m/m</t>
  </si>
  <si>
    <t>pipe under fields, size related to the nominal diameter</t>
  </si>
  <si>
    <t>pipe under street, size related to the nominal diameter</t>
  </si>
  <si>
    <t>T. Nussbaumer, S. Thalmann Infuence of system design on heat distribution costs in district heating Energy, vol.101, 2016, pp.496-505</t>
  </si>
  <si>
    <t>Project SMART HEAT (CREM) - Anonymous source 1</t>
  </si>
  <si>
    <t>Project SMART HEAT (CREM) - Anonymous source 2</t>
  </si>
  <si>
    <t xml:space="preserve">Project SMART HEAT (CREM) - Anonymous source 2
</t>
  </si>
  <si>
    <t>Description</t>
  </si>
  <si>
    <t>reference</t>
  </si>
  <si>
    <t>note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</si>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</sst>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rgb="FF000000"/>
      <name val="Arial Unicode MS"/>
    </font>
    <font>
      <u/>
      <sz val="10"/>
      <color rgb="FF00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2" fillId="0" borderId="0"/>
    <xf numFmtId="0" fontId="2" fillId="0" borderId="0"/>
    <xf numFmtId="0" fontId="5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NumberFormat="1"/>
    <xf numFmtId="0" fontId="1" fillId="0" borderId="0" xfId="1"/>
    <xf numFmtId="0" fontId="15" fillId="0" borderId="0" xfId="0" applyFont="1"/>
    <xf numFmtId="0" fontId="0" fillId="0" borderId="0" xfId="0" applyAlignment="1">
      <alignment wrapText="1"/>
    </xf>
  </cellXfs>
  <cellStyles count="20">
    <cellStyle name="Accent" xfId="4" xr:uid="{00000000-0005-0000-0000-000031000000}"/>
    <cellStyle name="Accent 1" xfId="5" xr:uid="{00000000-0005-0000-0000-000032000000}"/>
    <cellStyle name="Accent 2" xfId="6" xr:uid="{00000000-0005-0000-0000-000033000000}"/>
    <cellStyle name="Accent 3" xfId="7" xr:uid="{00000000-0005-0000-0000-000034000000}"/>
    <cellStyle name="Bad" xfId="8" xr:uid="{00000000-0005-0000-0000-000035000000}"/>
    <cellStyle name="Error" xfId="9" xr:uid="{00000000-0005-0000-0000-000036000000}"/>
    <cellStyle name="Footnote" xfId="10" xr:uid="{00000000-0005-0000-0000-000037000000}"/>
    <cellStyle name="Good" xfId="11" xr:uid="{00000000-0005-0000-0000-000038000000}"/>
    <cellStyle name="Heading" xfId="12" xr:uid="{00000000-0005-0000-0000-000039000000}"/>
    <cellStyle name="Heading 1" xfId="13" xr:uid="{00000000-0005-0000-0000-00003A000000}"/>
    <cellStyle name="Heading 2" xfId="14" xr:uid="{00000000-0005-0000-0000-00003B000000}"/>
    <cellStyle name="Hyperlink" xfId="15" xr:uid="{00000000-0005-0000-0000-00003C000000}"/>
    <cellStyle name="Lien hypertexte" xfId="1" builtinId="8"/>
    <cellStyle name="Neutral" xfId="16" xr:uid="{00000000-0005-0000-0000-00003D000000}"/>
    <cellStyle name="Normal" xfId="0" builtinId="0"/>
    <cellStyle name="Normal 2" xfId="2" xr:uid="{00000000-0005-0000-0000-00003E000000}"/>
    <cellStyle name="Note 2" xfId="3" xr:uid="{00000000-0005-0000-0000-00003F000000}"/>
    <cellStyle name="Status" xfId="17" xr:uid="{00000000-0005-0000-0000-000040000000}"/>
    <cellStyle name="Text" xfId="18" xr:uid="{00000000-0005-0000-0000-000041000000}"/>
    <cellStyle name="Warning" xfId="19" xr:uid="{00000000-0005-0000-0000-00004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C1DD96-E325-4C16-A236-A52B2C8533DA}" name="Tableau2" displayName="Tableau2" ref="A1:C75" totalsRowShown="0">
  <autoFilter ref="A1:C75" xr:uid="{4599F335-578B-4747-B5C3-B3C42F849D68}"/>
  <tableColumns count="3">
    <tableColumn id="1" xr3:uid="{7BA15A69-B78D-444D-B006-349FD9EF1B86}" name="Technology"/>
    <tableColumn id="2" xr3:uid="{950F1D85-DBD2-4D90-81C3-CB7958CE54ED}" name="Units"/>
    <tableColumn id="3" xr3:uid="{888B86B5-B5E6-4155-A629-0AAED6BB007A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bhkw-prinz.de/spilling-gmbh-20-kw-powertherm-bhkw/901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isseenergie.ch/page/fr-ch/co%C3%BBt-dune-installatio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C6C0-E618-4E80-9CCD-3286062EE190}">
  <dimension ref="A1:C18"/>
  <sheetViews>
    <sheetView workbookViewId="0">
      <selection activeCell="A2" sqref="A2:A18"/>
    </sheetView>
  </sheetViews>
  <sheetFormatPr baseColWidth="10" defaultRowHeight="15"/>
  <cols>
    <col min="1" max="1" width="21" customWidth="1"/>
    <col min="3" max="3" width="52.28515625" customWidth="1"/>
  </cols>
  <sheetData>
    <row r="1" spans="1:3">
      <c r="A1" t="s">
        <v>0</v>
      </c>
      <c r="B1" t="s">
        <v>1</v>
      </c>
      <c r="C1" t="s">
        <v>58</v>
      </c>
    </row>
    <row r="2" spans="1:3">
      <c r="A2" t="s">
        <v>2</v>
      </c>
      <c r="B2" t="s">
        <v>4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4</v>
      </c>
    </row>
    <row r="5" spans="1:3">
      <c r="A5" t="s">
        <v>6</v>
      </c>
      <c r="B5" t="s">
        <v>4</v>
      </c>
    </row>
    <row r="6" spans="1:3">
      <c r="A6" t="s">
        <v>7</v>
      </c>
      <c r="B6" t="s">
        <v>4</v>
      </c>
    </row>
    <row r="7" spans="1:3">
      <c r="A7" t="s">
        <v>8</v>
      </c>
      <c r="B7" t="s">
        <v>4</v>
      </c>
    </row>
    <row r="8" spans="1:3">
      <c r="A8" t="s">
        <v>9</v>
      </c>
      <c r="B8" t="s">
        <v>16</v>
      </c>
    </row>
    <row r="9" spans="1:3">
      <c r="A9" t="s">
        <v>10</v>
      </c>
      <c r="B9" t="s">
        <v>17</v>
      </c>
      <c r="C9" t="s">
        <v>11</v>
      </c>
    </row>
    <row r="10" spans="1:3">
      <c r="A10" t="s">
        <v>12</v>
      </c>
      <c r="B10" t="s">
        <v>17</v>
      </c>
      <c r="C10" t="s">
        <v>13</v>
      </c>
    </row>
    <row r="11" spans="1:3">
      <c r="A11" t="s">
        <v>49</v>
      </c>
      <c r="B11" t="s">
        <v>51</v>
      </c>
      <c r="C11" t="s">
        <v>53</v>
      </c>
    </row>
    <row r="12" spans="1:3">
      <c r="A12" t="s">
        <v>50</v>
      </c>
      <c r="B12" t="s">
        <v>51</v>
      </c>
      <c r="C12" t="s">
        <v>52</v>
      </c>
    </row>
    <row r="13" spans="1:3">
      <c r="A13" t="s">
        <v>14</v>
      </c>
      <c r="B13" t="s">
        <v>17</v>
      </c>
    </row>
    <row r="14" spans="1:3">
      <c r="A14" t="s">
        <v>15</v>
      </c>
      <c r="B14" t="s">
        <v>17</v>
      </c>
    </row>
    <row r="15" spans="1:3">
      <c r="A15" t="s">
        <v>21</v>
      </c>
      <c r="B15" t="s">
        <v>4</v>
      </c>
      <c r="C15" t="s">
        <v>22</v>
      </c>
    </row>
    <row r="16" spans="1:3">
      <c r="A16" t="s">
        <v>26</v>
      </c>
      <c r="B16" t="s">
        <v>32</v>
      </c>
      <c r="C16" t="s">
        <v>29</v>
      </c>
    </row>
    <row r="17" spans="1:3">
      <c r="A17" t="s">
        <v>27</v>
      </c>
      <c r="B17" t="s">
        <v>34</v>
      </c>
      <c r="C17" t="s">
        <v>30</v>
      </c>
    </row>
    <row r="18" spans="1:3">
      <c r="A18" t="s">
        <v>28</v>
      </c>
      <c r="B18" t="s">
        <v>32</v>
      </c>
      <c r="C18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C11D-987B-459D-9023-634D93FF54A9}">
  <dimension ref="A1:G11"/>
  <sheetViews>
    <sheetView workbookViewId="0">
      <selection activeCell="F1" sqref="F1:F1048576"/>
    </sheetView>
  </sheetViews>
  <sheetFormatPr baseColWidth="10" defaultRowHeight="15"/>
  <cols>
    <col min="2" max="2" width="13.85546875" customWidth="1"/>
    <col min="3" max="3" width="16.5703125" customWidth="1"/>
    <col min="5" max="5" width="18" customWidth="1"/>
    <col min="6" max="6" width="48.2851562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0.08</v>
      </c>
      <c r="B2">
        <v>2000</v>
      </c>
      <c r="F2" t="s">
        <v>55</v>
      </c>
    </row>
    <row r="3" spans="1:7">
      <c r="A3">
        <v>6</v>
      </c>
      <c r="B3">
        <v>17000</v>
      </c>
      <c r="F3" t="s">
        <v>55</v>
      </c>
    </row>
    <row r="4" spans="1:7">
      <c r="A4">
        <v>4.5999999999999999E-2</v>
      </c>
      <c r="B4">
        <v>504</v>
      </c>
      <c r="F4" t="s">
        <v>47</v>
      </c>
    </row>
    <row r="5" spans="1:7">
      <c r="A5">
        <v>0.2</v>
      </c>
      <c r="B5">
        <v>915</v>
      </c>
      <c r="F5" t="s">
        <v>47</v>
      </c>
    </row>
    <row r="6" spans="1:7">
      <c r="A6">
        <v>0.4</v>
      </c>
      <c r="B6">
        <v>1190</v>
      </c>
      <c r="F6" t="s">
        <v>47</v>
      </c>
    </row>
    <row r="7" spans="1:7">
      <c r="A7">
        <v>0.6</v>
      </c>
      <c r="B7">
        <v>1580</v>
      </c>
      <c r="F7" t="s">
        <v>47</v>
      </c>
    </row>
    <row r="8" spans="1:7">
      <c r="A8">
        <v>0.75</v>
      </c>
      <c r="B8">
        <v>1780</v>
      </c>
      <c r="F8" t="s">
        <v>47</v>
      </c>
    </row>
    <row r="9" spans="1:7">
      <c r="A9">
        <v>0.95</v>
      </c>
      <c r="B9">
        <v>1840</v>
      </c>
      <c r="F9" t="s">
        <v>47</v>
      </c>
    </row>
    <row r="10" spans="1:7">
      <c r="A10">
        <v>1.5</v>
      </c>
      <c r="B10">
        <v>2000</v>
      </c>
      <c r="F10" t="s">
        <v>47</v>
      </c>
    </row>
    <row r="11" spans="1:7">
      <c r="A11">
        <v>2</v>
      </c>
      <c r="B11">
        <v>3200</v>
      </c>
      <c r="F11" t="s">
        <v>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A127-F404-4B46-9786-4241CF96CBFA}">
  <dimension ref="A1:G13"/>
  <sheetViews>
    <sheetView workbookViewId="0">
      <selection activeCell="F1" sqref="F1:F1048576"/>
    </sheetView>
  </sheetViews>
  <sheetFormatPr baseColWidth="10" defaultRowHeight="15"/>
  <cols>
    <col min="2" max="2" width="15" customWidth="1"/>
    <col min="3" max="3" width="18.7109375" customWidth="1"/>
    <col min="5" max="5" width="19.28515625" customWidth="1"/>
    <col min="6" max="6" width="118.14062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20</v>
      </c>
      <c r="B2">
        <v>226</v>
      </c>
      <c r="C2">
        <v>165</v>
      </c>
      <c r="D2">
        <f>B2+C2</f>
        <v>391</v>
      </c>
      <c r="F2" t="s">
        <v>54</v>
      </c>
    </row>
    <row r="3" spans="1:7">
      <c r="A3">
        <v>25</v>
      </c>
      <c r="B3">
        <v>231</v>
      </c>
      <c r="C3">
        <v>165</v>
      </c>
      <c r="D3">
        <f t="shared" ref="D3:D13" si="0">B3+C3</f>
        <v>396</v>
      </c>
      <c r="F3" t="s">
        <v>54</v>
      </c>
    </row>
    <row r="4" spans="1:7">
      <c r="A4">
        <v>32</v>
      </c>
      <c r="B4">
        <v>257</v>
      </c>
      <c r="C4">
        <v>165</v>
      </c>
      <c r="D4">
        <f t="shared" si="0"/>
        <v>422</v>
      </c>
      <c r="F4" t="s">
        <v>54</v>
      </c>
    </row>
    <row r="5" spans="1:7">
      <c r="A5">
        <v>40</v>
      </c>
      <c r="B5">
        <v>272</v>
      </c>
      <c r="C5">
        <v>165</v>
      </c>
      <c r="D5">
        <f t="shared" si="0"/>
        <v>437</v>
      </c>
      <c r="F5" t="s">
        <v>54</v>
      </c>
    </row>
    <row r="6" spans="1:7">
      <c r="A6">
        <v>50</v>
      </c>
      <c r="B6">
        <v>293</v>
      </c>
      <c r="C6">
        <v>202</v>
      </c>
      <c r="D6">
        <f t="shared" si="0"/>
        <v>495</v>
      </c>
      <c r="F6" t="s">
        <v>54</v>
      </c>
    </row>
    <row r="7" spans="1:7">
      <c r="A7">
        <v>65</v>
      </c>
      <c r="B7">
        <v>335</v>
      </c>
      <c r="C7">
        <v>202</v>
      </c>
      <c r="D7">
        <f t="shared" si="0"/>
        <v>537</v>
      </c>
      <c r="F7" t="s">
        <v>54</v>
      </c>
    </row>
    <row r="8" spans="1:7">
      <c r="A8">
        <v>80</v>
      </c>
      <c r="B8">
        <v>376</v>
      </c>
      <c r="C8">
        <v>240</v>
      </c>
      <c r="D8">
        <f t="shared" si="0"/>
        <v>616</v>
      </c>
      <c r="F8" t="s">
        <v>54</v>
      </c>
    </row>
    <row r="9" spans="1:7">
      <c r="A9">
        <v>100</v>
      </c>
      <c r="B9">
        <v>504</v>
      </c>
      <c r="C9">
        <v>256</v>
      </c>
      <c r="D9">
        <f t="shared" si="0"/>
        <v>760</v>
      </c>
      <c r="F9" t="s">
        <v>54</v>
      </c>
    </row>
    <row r="10" spans="1:7">
      <c r="A10">
        <v>125</v>
      </c>
      <c r="B10">
        <v>640</v>
      </c>
      <c r="C10">
        <v>273</v>
      </c>
      <c r="D10">
        <f t="shared" si="0"/>
        <v>913</v>
      </c>
      <c r="F10" t="s">
        <v>54</v>
      </c>
    </row>
    <row r="11" spans="1:7">
      <c r="A11">
        <v>150</v>
      </c>
      <c r="B11">
        <v>791</v>
      </c>
      <c r="C11">
        <v>310</v>
      </c>
      <c r="D11">
        <f t="shared" si="0"/>
        <v>1101</v>
      </c>
      <c r="F11" t="s">
        <v>54</v>
      </c>
    </row>
    <row r="12" spans="1:7">
      <c r="A12">
        <v>200</v>
      </c>
      <c r="B12">
        <v>960</v>
      </c>
      <c r="C12">
        <v>351</v>
      </c>
      <c r="D12">
        <f t="shared" si="0"/>
        <v>1311</v>
      </c>
      <c r="F12" t="s">
        <v>54</v>
      </c>
    </row>
    <row r="13" spans="1:7">
      <c r="A13">
        <v>250</v>
      </c>
      <c r="B13">
        <v>1363</v>
      </c>
      <c r="C13">
        <v>393</v>
      </c>
      <c r="D13">
        <f t="shared" si="0"/>
        <v>1756</v>
      </c>
      <c r="F13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FF49-295F-4D37-B768-5F138529E841}">
  <dimension ref="A1:G13"/>
  <sheetViews>
    <sheetView workbookViewId="0">
      <selection activeCell="F1" sqref="F1:F1048576"/>
    </sheetView>
  </sheetViews>
  <sheetFormatPr baseColWidth="10" defaultRowHeight="15"/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20</v>
      </c>
      <c r="B2">
        <v>226</v>
      </c>
      <c r="C2">
        <v>83</v>
      </c>
      <c r="D2">
        <f>B2+C2</f>
        <v>309</v>
      </c>
      <c r="F2" t="s">
        <v>54</v>
      </c>
    </row>
    <row r="3" spans="1:7">
      <c r="A3">
        <v>25</v>
      </c>
      <c r="B3">
        <v>231</v>
      </c>
      <c r="C3">
        <v>83</v>
      </c>
      <c r="D3">
        <f t="shared" ref="D3:D13" si="0">B3+C3</f>
        <v>314</v>
      </c>
      <c r="F3" t="s">
        <v>54</v>
      </c>
    </row>
    <row r="4" spans="1:7">
      <c r="A4">
        <v>32</v>
      </c>
      <c r="B4">
        <v>257</v>
      </c>
      <c r="C4">
        <v>83</v>
      </c>
      <c r="D4">
        <f t="shared" si="0"/>
        <v>340</v>
      </c>
      <c r="F4" t="s">
        <v>54</v>
      </c>
    </row>
    <row r="5" spans="1:7">
      <c r="A5">
        <v>40</v>
      </c>
      <c r="B5">
        <v>272</v>
      </c>
      <c r="C5">
        <v>83</v>
      </c>
      <c r="D5">
        <f t="shared" si="0"/>
        <v>355</v>
      </c>
      <c r="F5" t="s">
        <v>54</v>
      </c>
    </row>
    <row r="6" spans="1:7">
      <c r="A6">
        <v>50</v>
      </c>
      <c r="B6">
        <v>293</v>
      </c>
      <c r="C6">
        <v>107</v>
      </c>
      <c r="D6">
        <f t="shared" si="0"/>
        <v>400</v>
      </c>
      <c r="F6" t="s">
        <v>54</v>
      </c>
    </row>
    <row r="7" spans="1:7">
      <c r="A7">
        <v>65</v>
      </c>
      <c r="B7">
        <v>335</v>
      </c>
      <c r="C7">
        <v>107</v>
      </c>
      <c r="D7">
        <f t="shared" si="0"/>
        <v>442</v>
      </c>
      <c r="F7" t="s">
        <v>54</v>
      </c>
    </row>
    <row r="8" spans="1:7">
      <c r="A8">
        <v>80</v>
      </c>
      <c r="B8">
        <v>376</v>
      </c>
      <c r="C8">
        <v>124</v>
      </c>
      <c r="D8">
        <f t="shared" si="0"/>
        <v>500</v>
      </c>
      <c r="F8" t="s">
        <v>54</v>
      </c>
    </row>
    <row r="9" spans="1:7">
      <c r="A9">
        <v>100</v>
      </c>
      <c r="B9">
        <v>504</v>
      </c>
      <c r="C9">
        <v>140</v>
      </c>
      <c r="D9">
        <f t="shared" si="0"/>
        <v>644</v>
      </c>
      <c r="F9" t="s">
        <v>54</v>
      </c>
    </row>
    <row r="10" spans="1:7">
      <c r="A10">
        <v>125</v>
      </c>
      <c r="B10">
        <v>640</v>
      </c>
      <c r="C10">
        <v>157</v>
      </c>
      <c r="D10">
        <f t="shared" si="0"/>
        <v>797</v>
      </c>
      <c r="F10" t="s">
        <v>54</v>
      </c>
    </row>
    <row r="11" spans="1:7">
      <c r="A11">
        <v>150</v>
      </c>
      <c r="B11">
        <v>791</v>
      </c>
      <c r="C11">
        <v>165</v>
      </c>
      <c r="D11">
        <f t="shared" si="0"/>
        <v>956</v>
      </c>
      <c r="F11" t="s">
        <v>54</v>
      </c>
    </row>
    <row r="12" spans="1:7">
      <c r="A12">
        <v>200</v>
      </c>
      <c r="B12">
        <v>960</v>
      </c>
      <c r="C12">
        <v>182</v>
      </c>
      <c r="D12">
        <f t="shared" si="0"/>
        <v>1142</v>
      </c>
      <c r="F12" t="s">
        <v>54</v>
      </c>
    </row>
    <row r="13" spans="1:7">
      <c r="A13">
        <v>250</v>
      </c>
      <c r="B13">
        <v>1363</v>
      </c>
      <c r="C13">
        <v>207</v>
      </c>
      <c r="D13">
        <f t="shared" si="0"/>
        <v>1570</v>
      </c>
      <c r="F13" t="s"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56EE-BC9E-4CD5-99D3-D5BA64EFA1B3}">
  <dimension ref="A1:G7"/>
  <sheetViews>
    <sheetView workbookViewId="0">
      <selection activeCell="F1" sqref="F1:F1048576"/>
    </sheetView>
  </sheetViews>
  <sheetFormatPr baseColWidth="10" defaultRowHeight="15"/>
  <cols>
    <col min="6" max="6" width="57.710937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1</v>
      </c>
      <c r="D2">
        <v>500</v>
      </c>
      <c r="F2" t="s">
        <v>45</v>
      </c>
    </row>
    <row r="3" spans="1:7">
      <c r="A3">
        <v>1</v>
      </c>
      <c r="D3">
        <v>600</v>
      </c>
      <c r="F3" t="s">
        <v>45</v>
      </c>
    </row>
    <row r="4" spans="1:7">
      <c r="A4">
        <v>1</v>
      </c>
      <c r="D4">
        <v>420</v>
      </c>
      <c r="F4" t="s">
        <v>46</v>
      </c>
    </row>
    <row r="5" spans="1:7">
      <c r="A5">
        <v>1</v>
      </c>
      <c r="D5">
        <v>332</v>
      </c>
      <c r="F5" t="s">
        <v>46</v>
      </c>
    </row>
    <row r="6" spans="1:7">
      <c r="A6">
        <v>171</v>
      </c>
      <c r="D6">
        <v>57000</v>
      </c>
      <c r="F6" t="s">
        <v>43</v>
      </c>
    </row>
    <row r="7" spans="1:7">
      <c r="A7">
        <v>29</v>
      </c>
      <c r="D7">
        <v>20000</v>
      </c>
      <c r="F7" t="s">
        <v>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B9EA-931E-45AB-9EB6-7D459B863AC0}">
  <dimension ref="A1:G10"/>
  <sheetViews>
    <sheetView workbookViewId="0">
      <selection activeCell="F1" sqref="F1:F1048576"/>
    </sheetView>
  </sheetViews>
  <sheetFormatPr baseColWidth="10" defaultRowHeight="15"/>
  <cols>
    <col min="2" max="2" width="16" customWidth="1"/>
    <col min="3" max="3" width="15.5703125" customWidth="1"/>
    <col min="4" max="4" width="18.42578125" customWidth="1"/>
    <col min="6" max="6" width="58.2851562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300</v>
      </c>
      <c r="B2">
        <f>D2-C2</f>
        <v>349500</v>
      </c>
      <c r="C2">
        <v>80000</v>
      </c>
      <c r="D2">
        <v>429500</v>
      </c>
      <c r="E2">
        <v>12800</v>
      </c>
      <c r="F2" t="s">
        <v>56</v>
      </c>
    </row>
    <row r="3" spans="1:7">
      <c r="A3">
        <v>800</v>
      </c>
      <c r="B3">
        <f t="shared" ref="B3:B7" si="0">D3-C3</f>
        <v>673500</v>
      </c>
      <c r="C3">
        <v>120000</v>
      </c>
      <c r="D3">
        <v>793500</v>
      </c>
      <c r="E3">
        <v>23800</v>
      </c>
      <c r="F3" t="s">
        <v>56</v>
      </c>
    </row>
    <row r="4" spans="1:7">
      <c r="A4">
        <v>1500</v>
      </c>
      <c r="B4">
        <f t="shared" si="0"/>
        <v>1111500</v>
      </c>
      <c r="C4">
        <v>150000</v>
      </c>
      <c r="D4">
        <v>1261500</v>
      </c>
      <c r="E4">
        <v>37800</v>
      </c>
      <c r="F4" t="s">
        <v>56</v>
      </c>
    </row>
    <row r="5" spans="1:7">
      <c r="A5">
        <v>1500</v>
      </c>
      <c r="B5">
        <f t="shared" si="0"/>
        <v>1867500</v>
      </c>
      <c r="C5">
        <v>150000</v>
      </c>
      <c r="D5">
        <v>2017500</v>
      </c>
      <c r="E5">
        <v>60500</v>
      </c>
      <c r="F5" t="s">
        <v>56</v>
      </c>
    </row>
    <row r="6" spans="1:7">
      <c r="A6">
        <v>7500</v>
      </c>
      <c r="B6">
        <f t="shared" si="0"/>
        <v>3720000</v>
      </c>
      <c r="C6">
        <v>280000</v>
      </c>
      <c r="D6">
        <v>4000000</v>
      </c>
      <c r="E6">
        <v>120000</v>
      </c>
      <c r="F6" t="s">
        <v>56</v>
      </c>
    </row>
    <row r="7" spans="1:7">
      <c r="A7">
        <v>15000</v>
      </c>
      <c r="B7">
        <f t="shared" si="0"/>
        <v>6705050</v>
      </c>
      <c r="C7">
        <v>520000</v>
      </c>
      <c r="D7">
        <v>7225050</v>
      </c>
      <c r="E7">
        <v>216750</v>
      </c>
      <c r="F7" t="s">
        <v>56</v>
      </c>
    </row>
    <row r="8" spans="1:7">
      <c r="A8">
        <v>21.4</v>
      </c>
      <c r="B8">
        <v>21560</v>
      </c>
      <c r="F8" s="4" t="s">
        <v>41</v>
      </c>
    </row>
    <row r="9" spans="1:7">
      <c r="A9">
        <v>31</v>
      </c>
      <c r="B9">
        <v>25000</v>
      </c>
      <c r="F9" s="4" t="s">
        <v>41</v>
      </c>
    </row>
    <row r="10" spans="1:7">
      <c r="A10">
        <v>71</v>
      </c>
      <c r="B10">
        <v>54000</v>
      </c>
      <c r="F10" s="3" t="s">
        <v>42</v>
      </c>
    </row>
  </sheetData>
  <hyperlinks>
    <hyperlink ref="F10" r:id="rId1" xr:uid="{8A0928F4-1226-4238-97E8-16362F81BE17}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7EE-4161-4908-9EA7-07F2EADE6693}">
  <dimension ref="A1:G7"/>
  <sheetViews>
    <sheetView workbookViewId="0">
      <selection activeCell="F1" sqref="F1:F1048576"/>
    </sheetView>
  </sheetViews>
  <sheetFormatPr baseColWidth="10" defaultRowHeight="15"/>
  <cols>
    <col min="6" max="6" width="56.14062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6</v>
      </c>
      <c r="B2">
        <v>10000</v>
      </c>
      <c r="C2">
        <v>4400</v>
      </c>
      <c r="D2">
        <v>14400</v>
      </c>
      <c r="F2" t="s">
        <v>55</v>
      </c>
    </row>
    <row r="3" spans="1:7">
      <c r="A3">
        <v>50</v>
      </c>
      <c r="D3">
        <v>90000</v>
      </c>
      <c r="F3" t="s">
        <v>55</v>
      </c>
    </row>
    <row r="4" spans="1:7">
      <c r="A4">
        <v>10</v>
      </c>
      <c r="D4">
        <v>20000</v>
      </c>
      <c r="F4" s="3" t="s">
        <v>43</v>
      </c>
    </row>
    <row r="5" spans="1:7">
      <c r="A5">
        <v>32</v>
      </c>
      <c r="D5">
        <v>58000</v>
      </c>
      <c r="F5" t="s">
        <v>43</v>
      </c>
    </row>
    <row r="6" spans="1:7">
      <c r="A6">
        <v>1</v>
      </c>
      <c r="D6">
        <v>1500</v>
      </c>
      <c r="F6" t="s">
        <v>44</v>
      </c>
    </row>
    <row r="7" spans="1:7">
      <c r="A7">
        <v>1</v>
      </c>
      <c r="D7">
        <v>3000</v>
      </c>
      <c r="F7" t="s">
        <v>44</v>
      </c>
    </row>
  </sheetData>
  <hyperlinks>
    <hyperlink ref="F4" r:id="rId1" xr:uid="{0E5804D6-ECCD-403F-AC64-690E3352F71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449C-13A8-4D43-A58E-56A9A1188B6C}">
  <dimension ref="A1:G5"/>
  <sheetViews>
    <sheetView workbookViewId="0">
      <selection activeCell="F1" sqref="F1:F1048576"/>
    </sheetView>
  </sheetViews>
  <sheetFormatPr baseColWidth="10" defaultRowHeight="15"/>
  <cols>
    <col min="3" max="3" width="19.7109375" customWidth="1"/>
    <col min="4" max="4" width="15.85546875" customWidth="1"/>
    <col min="7" max="7" width="104.570312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B2">
        <v>0.12</v>
      </c>
      <c r="E2">
        <v>80</v>
      </c>
      <c r="G2" s="1" t="s">
        <v>33</v>
      </c>
    </row>
    <row r="3" spans="1:7">
      <c r="B3">
        <v>0.14000000000000001</v>
      </c>
      <c r="E3">
        <v>84</v>
      </c>
      <c r="G3" s="1" t="s">
        <v>33</v>
      </c>
    </row>
    <row r="4" spans="1:7">
      <c r="B4">
        <v>0.18</v>
      </c>
      <c r="E4">
        <v>98</v>
      </c>
      <c r="G4" s="1" t="s">
        <v>33</v>
      </c>
    </row>
    <row r="5" spans="1:7">
      <c r="B5">
        <v>0.24</v>
      </c>
      <c r="E5">
        <v>122</v>
      </c>
      <c r="G5" s="1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75D-B938-45FA-B496-8DD39A000665}">
  <dimension ref="A1:G5"/>
  <sheetViews>
    <sheetView workbookViewId="0">
      <selection activeCell="F1" sqref="F1:F1048576"/>
    </sheetView>
  </sheetViews>
  <sheetFormatPr baseColWidth="10" defaultRowHeight="15"/>
  <cols>
    <col min="6" max="6" width="108.2851562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1.1000000000000001</v>
      </c>
      <c r="D2">
        <v>300</v>
      </c>
      <c r="F2" s="1" t="s">
        <v>33</v>
      </c>
    </row>
    <row r="3" spans="1:7">
      <c r="A3">
        <v>0.7</v>
      </c>
      <c r="D3">
        <v>350</v>
      </c>
      <c r="F3" s="1" t="s">
        <v>33</v>
      </c>
    </row>
    <row r="4" spans="1:7">
      <c r="A4">
        <v>0.5</v>
      </c>
      <c r="D4">
        <v>400</v>
      </c>
      <c r="F4" s="1" t="s">
        <v>33</v>
      </c>
    </row>
    <row r="5" spans="1:7">
      <c r="F5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A6FF-4ECB-48BB-9785-C01E74EC2B6C}">
  <dimension ref="A1:G5"/>
  <sheetViews>
    <sheetView workbookViewId="0">
      <selection activeCell="F1" sqref="F1:F1048576"/>
    </sheetView>
  </sheetViews>
  <sheetFormatPr baseColWidth="10" defaultRowHeight="15"/>
  <cols>
    <col min="5" max="5" width="13.85546875" customWidth="1"/>
    <col min="6" max="6" width="106.2851562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0.12</v>
      </c>
      <c r="D2">
        <v>80</v>
      </c>
      <c r="F2" s="1" t="s">
        <v>33</v>
      </c>
    </row>
    <row r="3" spans="1:7">
      <c r="A3">
        <v>0.16</v>
      </c>
      <c r="D3">
        <v>90</v>
      </c>
      <c r="F3" s="1" t="s">
        <v>33</v>
      </c>
    </row>
    <row r="4" spans="1:7">
      <c r="A4">
        <v>0.2</v>
      </c>
      <c r="D4">
        <v>100</v>
      </c>
      <c r="F4" s="1" t="s">
        <v>33</v>
      </c>
    </row>
    <row r="5" spans="1:7">
      <c r="A5">
        <v>0.24</v>
      </c>
      <c r="D5">
        <v>120</v>
      </c>
      <c r="F5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5870-F54B-4207-9EF3-9088826124D8}">
  <dimension ref="A1:G9"/>
  <sheetViews>
    <sheetView workbookViewId="0">
      <selection activeCell="F12" sqref="F12:F13"/>
    </sheetView>
  </sheetViews>
  <sheetFormatPr baseColWidth="10" defaultRowHeight="15"/>
  <cols>
    <col min="1" max="1" width="17.7109375" customWidth="1"/>
    <col min="2" max="2" width="20" customWidth="1"/>
    <col min="3" max="3" width="22.42578125" customWidth="1"/>
    <col min="4" max="4" width="23.42578125" customWidth="1"/>
    <col min="5" max="5" width="16.5703125" customWidth="1"/>
    <col min="6" max="6" width="48.42578125" customWidth="1"/>
    <col min="7" max="7" width="19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15</v>
      </c>
      <c r="B2">
        <v>26000</v>
      </c>
      <c r="F2" t="s">
        <v>55</v>
      </c>
    </row>
    <row r="3" spans="1:7">
      <c r="A3">
        <v>150</v>
      </c>
      <c r="B3">
        <v>75000</v>
      </c>
      <c r="F3" t="s">
        <v>55</v>
      </c>
    </row>
    <row r="4" spans="1:7">
      <c r="A4">
        <v>500</v>
      </c>
      <c r="B4">
        <f>D4-C4</f>
        <v>633000</v>
      </c>
      <c r="C4">
        <v>250000</v>
      </c>
      <c r="D4">
        <v>883000</v>
      </c>
      <c r="E4">
        <v>17660</v>
      </c>
      <c r="F4" t="s">
        <v>56</v>
      </c>
    </row>
    <row r="5" spans="1:7">
      <c r="A5">
        <v>2000</v>
      </c>
      <c r="B5">
        <f t="shared" ref="B5:B6" si="0">D5-C5</f>
        <v>1704000</v>
      </c>
      <c r="C5">
        <v>500000</v>
      </c>
      <c r="D5">
        <v>2204000</v>
      </c>
      <c r="E5">
        <v>44000</v>
      </c>
      <c r="F5" t="s">
        <v>56</v>
      </c>
    </row>
    <row r="6" spans="1:7">
      <c r="A6">
        <v>10000</v>
      </c>
      <c r="B6">
        <f t="shared" si="0"/>
        <v>5760000</v>
      </c>
      <c r="C6">
        <v>1800000</v>
      </c>
      <c r="D6">
        <v>7560000</v>
      </c>
      <c r="E6">
        <v>151200</v>
      </c>
      <c r="F6" t="s">
        <v>56</v>
      </c>
    </row>
    <row r="7" spans="1:7">
      <c r="A7">
        <v>20</v>
      </c>
      <c r="D7">
        <v>55000</v>
      </c>
      <c r="E7">
        <v>4100</v>
      </c>
      <c r="F7" t="s">
        <v>36</v>
      </c>
    </row>
    <row r="8" spans="1:7">
      <c r="A8">
        <v>125</v>
      </c>
      <c r="D8">
        <v>140000</v>
      </c>
      <c r="E8">
        <v>24800</v>
      </c>
      <c r="F8" t="s">
        <v>36</v>
      </c>
    </row>
    <row r="9" spans="1:7">
      <c r="A9">
        <v>400</v>
      </c>
      <c r="D9">
        <v>418000</v>
      </c>
      <c r="E9">
        <v>64100</v>
      </c>
      <c r="F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6EB3-1A44-41DF-AF8B-7A98A4B42134}">
  <dimension ref="A1:G24"/>
  <sheetViews>
    <sheetView workbookViewId="0">
      <selection activeCell="F8" sqref="F8"/>
    </sheetView>
  </sheetViews>
  <sheetFormatPr baseColWidth="10" defaultRowHeight="15"/>
  <cols>
    <col min="1" max="1" width="12.7109375" customWidth="1"/>
    <col min="2" max="2" width="30" customWidth="1"/>
    <col min="3" max="3" width="23.5703125" customWidth="1"/>
    <col min="4" max="4" width="16.85546875" customWidth="1"/>
    <col min="6" max="6" width="79" customWidth="1"/>
    <col min="7" max="7" width="16.8554687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15</v>
      </c>
      <c r="B2">
        <v>9000</v>
      </c>
      <c r="F2" t="s">
        <v>55</v>
      </c>
      <c r="G2">
        <v>2014</v>
      </c>
    </row>
    <row r="3" spans="1:7">
      <c r="A3">
        <v>150</v>
      </c>
      <c r="B3">
        <v>25000</v>
      </c>
      <c r="F3" t="s">
        <v>55</v>
      </c>
      <c r="G3">
        <v>2014</v>
      </c>
    </row>
    <row r="4" spans="1:7">
      <c r="A4">
        <v>4000</v>
      </c>
      <c r="B4">
        <v>280000</v>
      </c>
      <c r="F4" t="s">
        <v>55</v>
      </c>
      <c r="G4">
        <v>2014</v>
      </c>
    </row>
    <row r="5" spans="1:7">
      <c r="A5">
        <v>500</v>
      </c>
      <c r="B5">
        <f>D5-C5</f>
        <v>175500</v>
      </c>
      <c r="C5">
        <v>80000</v>
      </c>
      <c r="D5">
        <v>255500</v>
      </c>
      <c r="E5">
        <v>3800</v>
      </c>
      <c r="F5" t="s">
        <v>56</v>
      </c>
      <c r="G5">
        <v>2014</v>
      </c>
    </row>
    <row r="6" spans="1:7">
      <c r="A6">
        <v>2000</v>
      </c>
      <c r="B6">
        <f>D6-C6</f>
        <v>459000</v>
      </c>
      <c r="C6">
        <v>120000</v>
      </c>
      <c r="D6">
        <v>579000</v>
      </c>
      <c r="E6">
        <v>8600</v>
      </c>
      <c r="F6" t="s">
        <v>56</v>
      </c>
      <c r="G6">
        <v>2014</v>
      </c>
    </row>
    <row r="7" spans="1:7">
      <c r="A7">
        <v>10000</v>
      </c>
      <c r="B7">
        <f>D7-C7</f>
        <v>1230000</v>
      </c>
      <c r="C7">
        <v>150000</v>
      </c>
      <c r="D7">
        <v>1380000</v>
      </c>
      <c r="E7">
        <v>20700</v>
      </c>
      <c r="F7" s="5" t="s">
        <v>56</v>
      </c>
      <c r="G7">
        <v>2014</v>
      </c>
    </row>
    <row r="8" spans="1:7">
      <c r="A8">
        <v>20</v>
      </c>
      <c r="D8">
        <v>16200</v>
      </c>
      <c r="E8">
        <v>5900</v>
      </c>
      <c r="F8" t="s">
        <v>36</v>
      </c>
    </row>
    <row r="9" spans="1:7">
      <c r="A9">
        <v>125</v>
      </c>
      <c r="D9">
        <v>45750</v>
      </c>
      <c r="E9">
        <v>34600</v>
      </c>
      <c r="F9" t="s">
        <v>36</v>
      </c>
    </row>
    <row r="10" spans="1:7">
      <c r="A10">
        <v>400</v>
      </c>
      <c r="D10">
        <v>87000</v>
      </c>
      <c r="E10">
        <v>90900</v>
      </c>
      <c r="F10" t="s">
        <v>36</v>
      </c>
    </row>
    <row r="11" spans="1:7">
      <c r="A11" s="2">
        <v>12.1</v>
      </c>
      <c r="B11">
        <v>3099</v>
      </c>
      <c r="F11" t="s">
        <v>40</v>
      </c>
    </row>
    <row r="12" spans="1:7">
      <c r="A12" s="2">
        <v>17.600000000000001</v>
      </c>
      <c r="B12">
        <v>3383</v>
      </c>
      <c r="F12" t="s">
        <v>40</v>
      </c>
    </row>
    <row r="13" spans="1:7">
      <c r="A13" s="2">
        <v>24.1</v>
      </c>
      <c r="B13">
        <v>3561</v>
      </c>
      <c r="F13" t="s">
        <v>40</v>
      </c>
    </row>
    <row r="14" spans="1:7">
      <c r="A14" s="2">
        <v>32.5</v>
      </c>
      <c r="B14">
        <v>4725</v>
      </c>
      <c r="F14" t="s">
        <v>40</v>
      </c>
    </row>
    <row r="15" spans="1:7">
      <c r="A15" s="2">
        <v>12.1</v>
      </c>
      <c r="B15">
        <v>3443</v>
      </c>
      <c r="F15" t="s">
        <v>40</v>
      </c>
    </row>
    <row r="16" spans="1:7">
      <c r="A16" s="2">
        <v>17.600000000000001</v>
      </c>
      <c r="B16">
        <v>3727</v>
      </c>
      <c r="F16" t="s">
        <v>40</v>
      </c>
    </row>
    <row r="17" spans="1:6">
      <c r="A17" s="2">
        <v>24.1</v>
      </c>
      <c r="B17">
        <v>3905</v>
      </c>
      <c r="F17" t="s">
        <v>40</v>
      </c>
    </row>
    <row r="18" spans="1:6">
      <c r="A18" s="2">
        <v>32.5</v>
      </c>
      <c r="B18">
        <v>5069</v>
      </c>
      <c r="F18" t="s">
        <v>40</v>
      </c>
    </row>
    <row r="19" spans="1:6">
      <c r="A19" s="2">
        <v>12.1</v>
      </c>
      <c r="B19">
        <v>5141</v>
      </c>
      <c r="F19" t="s">
        <v>40</v>
      </c>
    </row>
    <row r="20" spans="1:6">
      <c r="A20" s="2">
        <v>17.600000000000001</v>
      </c>
      <c r="B20">
        <v>5324</v>
      </c>
      <c r="F20" t="s">
        <v>40</v>
      </c>
    </row>
    <row r="21" spans="1:6">
      <c r="A21" s="2">
        <v>24.1</v>
      </c>
      <c r="B21">
        <v>5530</v>
      </c>
      <c r="F21" t="s">
        <v>40</v>
      </c>
    </row>
    <row r="22" spans="1:6">
      <c r="A22" s="2">
        <v>12.1</v>
      </c>
      <c r="B22">
        <v>5485</v>
      </c>
      <c r="F22" t="s">
        <v>40</v>
      </c>
    </row>
    <row r="23" spans="1:6">
      <c r="A23" s="2">
        <v>17.600000000000001</v>
      </c>
      <c r="B23">
        <v>5668</v>
      </c>
      <c r="F23" t="s">
        <v>40</v>
      </c>
    </row>
    <row r="24" spans="1:6">
      <c r="A24" s="2">
        <v>24.1</v>
      </c>
      <c r="B24">
        <v>5847</v>
      </c>
      <c r="F2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4A82-4AF8-4CB2-8868-9A6EDA55623E}">
  <dimension ref="A1:G15"/>
  <sheetViews>
    <sheetView workbookViewId="0">
      <selection activeCell="D3" activeCellId="1" sqref="E5 D3:E5"/>
    </sheetView>
  </sheetViews>
  <sheetFormatPr baseColWidth="10" defaultRowHeight="15"/>
  <cols>
    <col min="6" max="6" width="87.8554687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9</v>
      </c>
      <c r="D2">
        <v>22000</v>
      </c>
      <c r="F2" t="s">
        <v>35</v>
      </c>
    </row>
    <row r="3" spans="1:7">
      <c r="A3">
        <v>20</v>
      </c>
      <c r="D3">
        <v>18700</v>
      </c>
      <c r="E3">
        <v>5130</v>
      </c>
      <c r="F3" t="s">
        <v>36</v>
      </c>
    </row>
    <row r="4" spans="1:7">
      <c r="A4">
        <v>125</v>
      </c>
      <c r="D4">
        <v>60250</v>
      </c>
      <c r="E4">
        <v>30100</v>
      </c>
      <c r="F4" t="s">
        <v>36</v>
      </c>
    </row>
    <row r="5" spans="1:7">
      <c r="A5">
        <v>400</v>
      </c>
      <c r="D5">
        <v>112000</v>
      </c>
      <c r="E5">
        <v>76500</v>
      </c>
      <c r="F5" t="s">
        <v>36</v>
      </c>
    </row>
    <row r="6" spans="1:7">
      <c r="A6">
        <v>34</v>
      </c>
      <c r="B6">
        <v>8500</v>
      </c>
      <c r="F6" t="s">
        <v>38</v>
      </c>
    </row>
    <row r="7" spans="1:7">
      <c r="A7">
        <v>34</v>
      </c>
      <c r="B7">
        <v>8700</v>
      </c>
      <c r="F7" t="s">
        <v>38</v>
      </c>
    </row>
    <row r="8" spans="1:7">
      <c r="A8">
        <v>41</v>
      </c>
      <c r="B8">
        <v>9600</v>
      </c>
      <c r="F8" t="s">
        <v>38</v>
      </c>
    </row>
    <row r="9" spans="1:7">
      <c r="A9">
        <v>41</v>
      </c>
      <c r="B9">
        <v>9850</v>
      </c>
      <c r="F9" t="s">
        <v>38</v>
      </c>
    </row>
    <row r="10" spans="1:7">
      <c r="A10">
        <v>52</v>
      </c>
      <c r="B10">
        <v>10300</v>
      </c>
      <c r="F10" t="s">
        <v>38</v>
      </c>
    </row>
    <row r="11" spans="1:7">
      <c r="A11">
        <v>52</v>
      </c>
      <c r="B11">
        <v>10600</v>
      </c>
      <c r="F11" t="s">
        <v>38</v>
      </c>
    </row>
    <row r="12" spans="1:7">
      <c r="A12">
        <v>52</v>
      </c>
      <c r="B12">
        <v>10700</v>
      </c>
      <c r="F12" t="s">
        <v>38</v>
      </c>
    </row>
    <row r="13" spans="1:7">
      <c r="A13">
        <v>65.3</v>
      </c>
      <c r="B13">
        <v>11232</v>
      </c>
      <c r="F13" t="s">
        <v>39</v>
      </c>
    </row>
    <row r="14" spans="1:7">
      <c r="A14">
        <v>83</v>
      </c>
      <c r="B14">
        <v>14170</v>
      </c>
      <c r="F14" t="s">
        <v>39</v>
      </c>
    </row>
    <row r="15" spans="1:7">
      <c r="A15">
        <v>103.6</v>
      </c>
      <c r="B15">
        <v>17000</v>
      </c>
      <c r="F15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B395-7E50-4ADD-B7D3-F43484AB16AA}">
  <dimension ref="A1:G25"/>
  <sheetViews>
    <sheetView workbookViewId="0">
      <selection activeCell="F2" sqref="F2:F10"/>
    </sheetView>
  </sheetViews>
  <sheetFormatPr baseColWidth="10" defaultRowHeight="15"/>
  <cols>
    <col min="6" max="6" width="87.140625" customWidth="1"/>
    <col min="7" max="7" width="17.710937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10</v>
      </c>
      <c r="D2">
        <v>30000</v>
      </c>
      <c r="F2" t="s">
        <v>55</v>
      </c>
    </row>
    <row r="3" spans="1:7">
      <c r="A3">
        <v>30</v>
      </c>
      <c r="D3">
        <v>120000</v>
      </c>
      <c r="F3" t="s">
        <v>55</v>
      </c>
    </row>
    <row r="4" spans="1:7">
      <c r="A4">
        <v>100</v>
      </c>
      <c r="B4">
        <f>D4-C4</f>
        <v>105000</v>
      </c>
      <c r="C4">
        <v>50000</v>
      </c>
      <c r="D4">
        <v>155000</v>
      </c>
      <c r="E4">
        <v>2300</v>
      </c>
      <c r="F4" t="s">
        <v>56</v>
      </c>
      <c r="G4" t="s">
        <v>23</v>
      </c>
    </row>
    <row r="5" spans="1:7">
      <c r="A5">
        <v>500</v>
      </c>
      <c r="B5">
        <f t="shared" ref="B5" si="0">D5-C5</f>
        <v>409500</v>
      </c>
      <c r="C5">
        <v>100000</v>
      </c>
      <c r="D5">
        <v>509500</v>
      </c>
      <c r="E5">
        <v>7600</v>
      </c>
      <c r="F5" t="s">
        <v>56</v>
      </c>
      <c r="G5" t="s">
        <v>23</v>
      </c>
    </row>
    <row r="6" spans="1:7">
      <c r="A6">
        <v>2000</v>
      </c>
      <c r="B6">
        <f>D6-C6</f>
        <v>1260000</v>
      </c>
      <c r="C6">
        <v>250000</v>
      </c>
      <c r="D6">
        <v>1510000</v>
      </c>
      <c r="E6">
        <v>22600</v>
      </c>
      <c r="F6" t="s">
        <v>56</v>
      </c>
      <c r="G6" t="s">
        <v>23</v>
      </c>
    </row>
    <row r="7" spans="1:7">
      <c r="A7">
        <v>100</v>
      </c>
      <c r="B7">
        <f t="shared" ref="B7:B9" si="1">D7-C7</f>
        <v>201000</v>
      </c>
      <c r="C7">
        <v>50000</v>
      </c>
      <c r="D7">
        <v>251000</v>
      </c>
      <c r="E7">
        <v>3760</v>
      </c>
      <c r="F7" t="s">
        <v>56</v>
      </c>
      <c r="G7" t="s">
        <v>24</v>
      </c>
    </row>
    <row r="8" spans="1:7">
      <c r="A8">
        <v>500</v>
      </c>
      <c r="B8">
        <f t="shared" si="1"/>
        <v>793500</v>
      </c>
      <c r="C8">
        <v>100000</v>
      </c>
      <c r="D8">
        <v>893500</v>
      </c>
      <c r="E8">
        <v>13400</v>
      </c>
      <c r="F8" t="s">
        <v>56</v>
      </c>
      <c r="G8" t="s">
        <v>24</v>
      </c>
    </row>
    <row r="9" spans="1:7">
      <c r="A9">
        <v>2000</v>
      </c>
      <c r="B9">
        <f t="shared" si="1"/>
        <v>2244000</v>
      </c>
      <c r="C9">
        <v>250000</v>
      </c>
      <c r="D9">
        <v>2494000</v>
      </c>
      <c r="E9">
        <v>37400</v>
      </c>
      <c r="F9" t="s">
        <v>56</v>
      </c>
      <c r="G9" t="s">
        <v>24</v>
      </c>
    </row>
    <row r="10" spans="1:7">
      <c r="A10">
        <v>9</v>
      </c>
      <c r="D10">
        <v>36000</v>
      </c>
      <c r="F10" t="s">
        <v>35</v>
      </c>
    </row>
    <row r="11" spans="1:7">
      <c r="A11">
        <v>3.8</v>
      </c>
      <c r="B11">
        <v>6890</v>
      </c>
      <c r="F11" t="s">
        <v>37</v>
      </c>
    </row>
    <row r="12" spans="1:7">
      <c r="A12">
        <v>4</v>
      </c>
      <c r="B12">
        <v>7950</v>
      </c>
      <c r="F12" t="s">
        <v>37</v>
      </c>
    </row>
    <row r="13" spans="1:7">
      <c r="A13">
        <v>5.5</v>
      </c>
      <c r="B13">
        <v>7500</v>
      </c>
      <c r="F13" t="s">
        <v>37</v>
      </c>
    </row>
    <row r="14" spans="1:7">
      <c r="A14">
        <v>5.5</v>
      </c>
      <c r="B14">
        <v>8500</v>
      </c>
      <c r="F14" t="s">
        <v>37</v>
      </c>
    </row>
    <row r="15" spans="1:7">
      <c r="A15">
        <v>6.7</v>
      </c>
      <c r="B15">
        <v>7900</v>
      </c>
      <c r="F15" t="s">
        <v>37</v>
      </c>
    </row>
    <row r="16" spans="1:7">
      <c r="A16">
        <v>7</v>
      </c>
      <c r="B16">
        <v>12230</v>
      </c>
      <c r="F16" t="s">
        <v>37</v>
      </c>
    </row>
    <row r="17" spans="1:6">
      <c r="A17">
        <v>7.5</v>
      </c>
      <c r="B17">
        <v>11383</v>
      </c>
      <c r="F17" t="s">
        <v>37</v>
      </c>
    </row>
    <row r="18" spans="1:6">
      <c r="A18">
        <v>9</v>
      </c>
      <c r="B18">
        <v>9200</v>
      </c>
      <c r="F18" t="s">
        <v>37</v>
      </c>
    </row>
    <row r="19" spans="1:6">
      <c r="A19">
        <v>10</v>
      </c>
      <c r="B19">
        <v>12403</v>
      </c>
      <c r="F19" t="s">
        <v>37</v>
      </c>
    </row>
    <row r="20" spans="1:6">
      <c r="A20">
        <v>10</v>
      </c>
      <c r="B20">
        <v>12500</v>
      </c>
      <c r="F20" t="s">
        <v>37</v>
      </c>
    </row>
    <row r="21" spans="1:6">
      <c r="A21">
        <v>10.5</v>
      </c>
      <c r="B21">
        <v>13400</v>
      </c>
      <c r="F21" t="s">
        <v>37</v>
      </c>
    </row>
    <row r="22" spans="1:6">
      <c r="A22">
        <v>11</v>
      </c>
      <c r="B22">
        <v>13000</v>
      </c>
      <c r="F22" t="s">
        <v>37</v>
      </c>
    </row>
    <row r="23" spans="1:6">
      <c r="A23">
        <v>11.6</v>
      </c>
      <c r="B23">
        <v>11617</v>
      </c>
      <c r="F23" t="s">
        <v>37</v>
      </c>
    </row>
    <row r="24" spans="1:6">
      <c r="A24">
        <v>11.5</v>
      </c>
      <c r="B24">
        <v>16000</v>
      </c>
      <c r="F24" t="s">
        <v>37</v>
      </c>
    </row>
    <row r="25" spans="1:6">
      <c r="A25">
        <v>12</v>
      </c>
      <c r="B25">
        <v>16500</v>
      </c>
      <c r="F25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B9EF-0801-497F-BFAD-5AB578A3482F}">
  <dimension ref="A1:G4"/>
  <sheetViews>
    <sheetView workbookViewId="0">
      <selection activeCell="F1" sqref="F1:F1048576"/>
    </sheetView>
  </sheetViews>
  <sheetFormatPr baseColWidth="10" defaultRowHeight="15"/>
  <cols>
    <col min="2" max="2" width="18.5703125" customWidth="1"/>
    <col min="3" max="3" width="20.42578125" customWidth="1"/>
    <col min="4" max="4" width="18.42578125" customWidth="1"/>
    <col min="6" max="6" width="50.14062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100</v>
      </c>
      <c r="B2">
        <f>D2-C2</f>
        <v>81000</v>
      </c>
      <c r="C2">
        <v>150000</v>
      </c>
      <c r="D2">
        <v>231000</v>
      </c>
      <c r="E2">
        <v>3400</v>
      </c>
      <c r="F2" t="s">
        <v>56</v>
      </c>
    </row>
    <row r="3" spans="1:7">
      <c r="A3">
        <v>500</v>
      </c>
      <c r="B3">
        <f t="shared" ref="B3:B4" si="0">D3-C3</f>
        <v>313500</v>
      </c>
      <c r="C3">
        <v>520000</v>
      </c>
      <c r="D3">
        <v>833500</v>
      </c>
      <c r="E3">
        <v>12500</v>
      </c>
      <c r="F3" t="s">
        <v>56</v>
      </c>
    </row>
    <row r="4" spans="1:7" ht="25.5" customHeight="1">
      <c r="A4">
        <v>2000</v>
      </c>
      <c r="B4">
        <f t="shared" si="0"/>
        <v>864000</v>
      </c>
      <c r="C4">
        <v>1750000</v>
      </c>
      <c r="D4">
        <v>2614000</v>
      </c>
      <c r="E4">
        <v>39200</v>
      </c>
      <c r="F4" s="5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BD42-70C9-4B35-BC53-F87465B7AEC2}">
  <dimension ref="A1:G3"/>
  <sheetViews>
    <sheetView tabSelected="1" workbookViewId="0">
      <selection activeCell="C23" sqref="C23"/>
    </sheetView>
  </sheetViews>
  <sheetFormatPr baseColWidth="10" defaultRowHeight="15"/>
  <cols>
    <col min="2" max="2" width="18.140625" customWidth="1"/>
    <col min="6" max="6" width="46.8554687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10</v>
      </c>
      <c r="B2">
        <v>24000</v>
      </c>
      <c r="F2" t="s">
        <v>55</v>
      </c>
    </row>
    <row r="3" spans="1:7">
      <c r="A3">
        <v>100</v>
      </c>
      <c r="B3">
        <v>175000</v>
      </c>
      <c r="F3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4F4E-B260-4B4B-8466-80E94E3720A3}">
  <dimension ref="A1:G24"/>
  <sheetViews>
    <sheetView workbookViewId="0">
      <selection activeCell="B1" sqref="B1:E1"/>
    </sheetView>
  </sheetViews>
  <sheetFormatPr baseColWidth="10" defaultRowHeight="15"/>
  <cols>
    <col min="3" max="3" width="18.42578125" customWidth="1"/>
    <col min="6" max="6" width="12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300</v>
      </c>
      <c r="D2">
        <f>440*300</f>
        <v>132000</v>
      </c>
      <c r="F2" s="1" t="s">
        <v>48</v>
      </c>
    </row>
    <row r="3" spans="1:7">
      <c r="A3">
        <v>500</v>
      </c>
      <c r="D3">
        <f>500*460</f>
        <v>230000</v>
      </c>
      <c r="F3" s="1" t="s">
        <v>48</v>
      </c>
    </row>
    <row r="4" spans="1:7">
      <c r="A4">
        <v>1000</v>
      </c>
      <c r="D4">
        <f>1000*405</f>
        <v>405000</v>
      </c>
      <c r="F4" s="1" t="s">
        <v>48</v>
      </c>
    </row>
    <row r="5" spans="1:7">
      <c r="A5">
        <v>410</v>
      </c>
      <c r="D5">
        <f>410*1000</f>
        <v>410000</v>
      </c>
      <c r="F5" s="1" t="s">
        <v>48</v>
      </c>
    </row>
    <row r="6" spans="1:7">
      <c r="A6">
        <v>700</v>
      </c>
      <c r="D6">
        <f>250*700</f>
        <v>175000</v>
      </c>
      <c r="F6" s="1" t="s">
        <v>48</v>
      </c>
    </row>
    <row r="7" spans="1:7">
      <c r="A7">
        <v>900</v>
      </c>
      <c r="D7">
        <f>900*290</f>
        <v>261000</v>
      </c>
      <c r="F7" s="1" t="s">
        <v>48</v>
      </c>
    </row>
    <row r="8" spans="1:7">
      <c r="A8">
        <v>1200</v>
      </c>
      <c r="D8">
        <f>150*1200</f>
        <v>180000</v>
      </c>
      <c r="F8" s="1" t="s">
        <v>48</v>
      </c>
    </row>
    <row r="9" spans="1:7">
      <c r="A9">
        <v>1200</v>
      </c>
      <c r="D9">
        <f>100*1200</f>
        <v>120000</v>
      </c>
      <c r="F9" s="1" t="s">
        <v>48</v>
      </c>
    </row>
    <row r="10" spans="1:7">
      <c r="A10">
        <v>1200</v>
      </c>
      <c r="D10">
        <f>245*1200</f>
        <v>294000</v>
      </c>
      <c r="F10" s="1" t="s">
        <v>48</v>
      </c>
    </row>
    <row r="11" spans="1:7">
      <c r="A11">
        <v>1350</v>
      </c>
      <c r="D11">
        <f>210*1350</f>
        <v>283500</v>
      </c>
      <c r="F11" s="1" t="s">
        <v>48</v>
      </c>
    </row>
    <row r="12" spans="1:7">
      <c r="A12">
        <v>1350</v>
      </c>
      <c r="D12">
        <f>1350*160</f>
        <v>216000</v>
      </c>
      <c r="F12" s="1" t="s">
        <v>48</v>
      </c>
    </row>
    <row r="13" spans="1:7">
      <c r="A13">
        <v>1350</v>
      </c>
      <c r="D13">
        <f>50*1350</f>
        <v>67500</v>
      </c>
      <c r="F13" s="1" t="s">
        <v>48</v>
      </c>
    </row>
    <row r="14" spans="1:7">
      <c r="A14">
        <v>1400</v>
      </c>
      <c r="D14">
        <f>90*1400</f>
        <v>126000</v>
      </c>
      <c r="F14" s="1" t="s">
        <v>48</v>
      </c>
    </row>
    <row r="15" spans="1:7">
      <c r="A15">
        <v>1400</v>
      </c>
      <c r="D15">
        <f>1400*30</f>
        <v>42000</v>
      </c>
      <c r="F15" s="1" t="s">
        <v>48</v>
      </c>
    </row>
    <row r="16" spans="1:7">
      <c r="A16">
        <v>1430</v>
      </c>
      <c r="D16">
        <f>1430*110</f>
        <v>157300</v>
      </c>
      <c r="F16" s="1" t="s">
        <v>48</v>
      </c>
    </row>
    <row r="17" spans="1:6">
      <c r="A17">
        <v>1460</v>
      </c>
      <c r="D17">
        <f>1460*150</f>
        <v>219000</v>
      </c>
      <c r="F17" s="1" t="s">
        <v>48</v>
      </c>
    </row>
    <row r="18" spans="1:6">
      <c r="A18">
        <v>10000</v>
      </c>
      <c r="D18">
        <f>80*10000</f>
        <v>800000</v>
      </c>
      <c r="F18" s="1" t="s">
        <v>48</v>
      </c>
    </row>
    <row r="19" spans="1:6">
      <c r="A19">
        <v>10000</v>
      </c>
      <c r="D19">
        <f>60*10000</f>
        <v>600000</v>
      </c>
      <c r="F19" s="1" t="s">
        <v>48</v>
      </c>
    </row>
    <row r="20" spans="1:6">
      <c r="A20">
        <v>11000</v>
      </c>
      <c r="D20">
        <f>11000*110</f>
        <v>1210000</v>
      </c>
      <c r="F20" s="1" t="s">
        <v>48</v>
      </c>
    </row>
    <row r="21" spans="1:6">
      <c r="A21">
        <v>16000</v>
      </c>
      <c r="D21">
        <f>11000*55</f>
        <v>605000</v>
      </c>
      <c r="F21" s="1" t="s">
        <v>48</v>
      </c>
    </row>
    <row r="22" spans="1:6">
      <c r="A22">
        <v>21000</v>
      </c>
      <c r="D22">
        <f>21000*140</f>
        <v>2940000</v>
      </c>
      <c r="F22" s="1" t="s">
        <v>48</v>
      </c>
    </row>
    <row r="23" spans="1:6">
      <c r="A23">
        <v>31000</v>
      </c>
      <c r="D23">
        <f>31000*51</f>
        <v>1581000</v>
      </c>
      <c r="F23" s="1" t="s">
        <v>48</v>
      </c>
    </row>
    <row r="24" spans="1:6">
      <c r="A24">
        <v>75000</v>
      </c>
      <c r="D24">
        <f>75000*25</f>
        <v>1875000</v>
      </c>
      <c r="F24" s="1" t="s">
        <v>48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39B7-1F68-4787-9458-4B85E221315D}">
  <dimension ref="A1:G5"/>
  <sheetViews>
    <sheetView workbookViewId="0">
      <selection activeCell="F2" sqref="F2"/>
    </sheetView>
  </sheetViews>
  <sheetFormatPr baseColWidth="10" defaultRowHeight="15"/>
  <cols>
    <col min="3" max="3" width="16.7109375" customWidth="1"/>
    <col min="5" max="5" width="15.140625" customWidth="1"/>
    <col min="6" max="6" width="25.7109375" customWidth="1"/>
  </cols>
  <sheetData>
    <row r="1" spans="1:7">
      <c r="A1" t="s">
        <v>61</v>
      </c>
      <c r="B1" t="s">
        <v>18</v>
      </c>
      <c r="C1" t="s">
        <v>19</v>
      </c>
      <c r="D1" t="s">
        <v>20</v>
      </c>
      <c r="E1" t="s">
        <v>25</v>
      </c>
      <c r="F1" t="s">
        <v>59</v>
      </c>
      <c r="G1" t="s">
        <v>60</v>
      </c>
    </row>
    <row r="2" spans="1:7">
      <c r="A2">
        <v>0.75</v>
      </c>
      <c r="B2">
        <v>4825</v>
      </c>
      <c r="F2" t="s">
        <v>47</v>
      </c>
    </row>
    <row r="3" spans="1:7">
      <c r="A3">
        <v>0.75</v>
      </c>
      <c r="B3">
        <v>4400</v>
      </c>
      <c r="F3" t="s">
        <v>47</v>
      </c>
    </row>
    <row r="4" spans="1:7">
      <c r="A4">
        <v>0.95</v>
      </c>
      <c r="B4">
        <v>4800</v>
      </c>
      <c r="F4" t="s">
        <v>47</v>
      </c>
    </row>
    <row r="5" spans="1:7">
      <c r="A5">
        <v>0.95</v>
      </c>
      <c r="B5">
        <v>5220</v>
      </c>
      <c r="F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ListTechno</vt:lpstr>
      <vt:lpstr>BoilerPellet</vt:lpstr>
      <vt:lpstr>BoilerGas</vt:lpstr>
      <vt:lpstr>BoilerOil</vt:lpstr>
      <vt:lpstr>HeatPumpAirWater</vt:lpstr>
      <vt:lpstr>HeatPumpWaterWater</vt:lpstr>
      <vt:lpstr>HeatPumpWaterSoil</vt:lpstr>
      <vt:lpstr>SeasonalStorage</vt:lpstr>
      <vt:lpstr>DailyStorageHt</vt:lpstr>
      <vt:lpstr>DailyStorageLt</vt:lpstr>
      <vt:lpstr>PipeStreet</vt:lpstr>
      <vt:lpstr>PipeFields</vt:lpstr>
      <vt:lpstr>PV</vt:lpstr>
      <vt:lpstr>CHP</vt:lpstr>
      <vt:lpstr>SolarThermalPanel</vt:lpstr>
      <vt:lpstr>IsolationRoof</vt:lpstr>
      <vt:lpstr>IsolationWindows</vt:lpstr>
      <vt:lpstr>IsolationWall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von Gunten</dc:creator>
  <cp:lastModifiedBy>Diane von Gunten</cp:lastModifiedBy>
  <dcterms:created xsi:type="dcterms:W3CDTF">2018-08-07T12:04:59Z</dcterms:created>
  <dcterms:modified xsi:type="dcterms:W3CDTF">2018-08-08T15:54:06Z</dcterms:modified>
</cp:coreProperties>
</file>