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run0182" sheetId="3" r:id="rId1"/>
    <sheet name="run0183" sheetId="4" r:id="rId2"/>
    <sheet name="Sheet5" sheetId="5" r:id="rId3"/>
    <sheet name="run0184" sheetId="6" r:id="rId4"/>
  </sheets>
  <calcPr calcId="144525"/>
</workbook>
</file>

<file path=xl/sharedStrings.xml><?xml version="1.0" encoding="utf-8"?>
<sst xmlns="http://schemas.openxmlformats.org/spreadsheetml/2006/main" count="108" uniqueCount="34">
  <si>
    <t>run no.</t>
  </si>
  <si>
    <t>Brho</t>
  </si>
  <si>
    <t>dE</t>
  </si>
  <si>
    <t>E</t>
  </si>
  <si>
    <t>Energy-alpha</t>
  </si>
  <si>
    <t>Energy-Brho (0.74081)</t>
  </si>
  <si>
    <t>ma</t>
  </si>
  <si>
    <t>mA</t>
  </si>
  <si>
    <t>theta_lab</t>
  </si>
  <si>
    <t>FWHM</t>
  </si>
  <si>
    <t>Etotal</t>
  </si>
  <si>
    <t>sigma</t>
  </si>
  <si>
    <t>proton</t>
  </si>
  <si>
    <t>deuteron</t>
  </si>
  <si>
    <t>he3</t>
  </si>
  <si>
    <t>alpha</t>
  </si>
  <si>
    <t>tel2</t>
  </si>
  <si>
    <t>tel3</t>
  </si>
  <si>
    <t>tel4</t>
  </si>
  <si>
    <t>dE (um)</t>
  </si>
  <si>
    <t>E (um)</t>
  </si>
  <si>
    <t>tel1-thickness</t>
  </si>
  <si>
    <t>tel2-thickness</t>
  </si>
  <si>
    <t>tel3-thickness</t>
  </si>
  <si>
    <t>tel4-thickness</t>
  </si>
  <si>
    <t>tel5-thickness</t>
  </si>
  <si>
    <t>tel6-thickness</t>
  </si>
  <si>
    <t>dEa</t>
  </si>
  <si>
    <t>Eb</t>
  </si>
  <si>
    <t>Ec</t>
  </si>
  <si>
    <t>Ed</t>
  </si>
  <si>
    <t>tel1</t>
  </si>
  <si>
    <t>tel5</t>
  </si>
  <si>
    <t>tel6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</si>
</sst>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0" fillId="2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topLeftCell="B1" workbookViewId="0">
      <selection activeCell="J7" sqref="J7"/>
    </sheetView>
  </sheetViews>
  <sheetFormatPr defaultColWidth="9" defaultRowHeight="14.25"/>
  <cols>
    <col min="4" max="4" width="12.625"/>
    <col min="6" max="7" width="7" customWidth="1"/>
    <col min="8" max="10" width="8.375" customWidth="1"/>
    <col min="11" max="12" width="12.5" customWidth="1"/>
    <col min="13" max="13" width="13.75"/>
    <col min="14" max="14" width="10.375"/>
    <col min="16" max="16" width="10.375"/>
  </cols>
  <sheetData>
    <row r="1" spans="1:18">
      <c r="A1" t="s">
        <v>0</v>
      </c>
      <c r="B1" t="s">
        <v>1</v>
      </c>
      <c r="C1" t="s">
        <v>2</v>
      </c>
      <c r="D1" t="s">
        <v>3</v>
      </c>
      <c r="O1" t="s">
        <v>0</v>
      </c>
      <c r="P1" t="s">
        <v>1</v>
      </c>
      <c r="Q1" t="s">
        <v>2</v>
      </c>
      <c r="R1" t="s">
        <v>3</v>
      </c>
    </row>
    <row r="2" spans="1:18">
      <c r="A2">
        <v>182</v>
      </c>
      <c r="B2">
        <v>0.74081</v>
      </c>
      <c r="C2">
        <v>301</v>
      </c>
      <c r="D2">
        <v>4766</v>
      </c>
      <c r="O2">
        <v>182</v>
      </c>
      <c r="P2">
        <v>0.74081</v>
      </c>
      <c r="Q2">
        <v>301</v>
      </c>
      <c r="R2">
        <v>4766</v>
      </c>
    </row>
    <row r="3" spans="1:18">
      <c r="A3">
        <v>183</v>
      </c>
      <c r="B3">
        <v>0.63311</v>
      </c>
      <c r="C3">
        <v>300</v>
      </c>
      <c r="D3">
        <v>4764</v>
      </c>
      <c r="O3">
        <v>183</v>
      </c>
      <c r="P3">
        <v>0.63311</v>
      </c>
      <c r="Q3">
        <v>300</v>
      </c>
      <c r="R3">
        <v>4764</v>
      </c>
    </row>
    <row r="4" spans="1:18">
      <c r="A4">
        <v>184</v>
      </c>
      <c r="B4">
        <v>0.3819834</v>
      </c>
      <c r="C4">
        <v>75</v>
      </c>
      <c r="D4">
        <v>3076</v>
      </c>
      <c r="F4" s="1"/>
      <c r="G4" s="1"/>
      <c r="H4" s="1"/>
      <c r="I4" s="1"/>
      <c r="J4" s="1"/>
      <c r="K4" s="1"/>
      <c r="L4" s="1"/>
      <c r="O4">
        <v>184</v>
      </c>
      <c r="P4">
        <v>0.3819834</v>
      </c>
      <c r="Q4">
        <v>75</v>
      </c>
      <c r="R4">
        <v>3076</v>
      </c>
    </row>
    <row r="5" spans="1:18">
      <c r="A5">
        <v>185</v>
      </c>
      <c r="B5">
        <v>0.74177</v>
      </c>
      <c r="C5">
        <v>73</v>
      </c>
      <c r="D5">
        <v>1564</v>
      </c>
      <c r="O5">
        <v>185</v>
      </c>
      <c r="P5">
        <v>0.74177</v>
      </c>
      <c r="Q5">
        <v>73</v>
      </c>
      <c r="R5">
        <v>1564</v>
      </c>
    </row>
    <row r="6" spans="1:18">
      <c r="A6">
        <v>186</v>
      </c>
      <c r="B6">
        <v>0.52286</v>
      </c>
      <c r="C6">
        <v>59</v>
      </c>
      <c r="D6">
        <v>548</v>
      </c>
      <c r="O6">
        <v>186</v>
      </c>
      <c r="P6">
        <v>0.52286</v>
      </c>
      <c r="Q6">
        <v>59</v>
      </c>
      <c r="R6">
        <v>548</v>
      </c>
    </row>
    <row r="7" spans="3:18">
      <c r="C7">
        <v>42</v>
      </c>
      <c r="D7">
        <v>1507</v>
      </c>
      <c r="Q7">
        <v>42</v>
      </c>
      <c r="R7">
        <v>1507</v>
      </c>
    </row>
    <row r="9" spans="6:8">
      <c r="F9" t="s">
        <v>0</v>
      </c>
      <c r="H9" t="s">
        <v>1</v>
      </c>
    </row>
    <row r="10" spans="6:8">
      <c r="F10">
        <v>182</v>
      </c>
      <c r="H10">
        <v>0.74081</v>
      </c>
    </row>
    <row r="11" spans="6:12">
      <c r="F11" s="1" t="s">
        <v>4</v>
      </c>
      <c r="G11" s="1"/>
      <c r="H11" s="1"/>
      <c r="I11" s="1"/>
      <c r="J11" s="1" t="s">
        <v>5</v>
      </c>
      <c r="K11" s="1"/>
      <c r="L11" s="1"/>
    </row>
    <row r="12" spans="2:13">
      <c r="B12" t="s">
        <v>6</v>
      </c>
      <c r="C12" t="s">
        <v>7</v>
      </c>
      <c r="E12" t="s">
        <v>8</v>
      </c>
      <c r="F12" t="s">
        <v>2</v>
      </c>
      <c r="G12" t="s">
        <v>9</v>
      </c>
      <c r="H12" t="s">
        <v>10</v>
      </c>
      <c r="I12" t="s">
        <v>9</v>
      </c>
      <c r="J12" t="s">
        <v>2</v>
      </c>
      <c r="K12" t="s">
        <v>10</v>
      </c>
      <c r="M12" t="s">
        <v>11</v>
      </c>
    </row>
    <row r="13" spans="1:13">
      <c r="A13" t="s">
        <v>12</v>
      </c>
      <c r="B13">
        <v>1</v>
      </c>
      <c r="C13">
        <v>197</v>
      </c>
      <c r="D13">
        <f>4*B13*C13/(B13+C13)/(B13+C13)</f>
        <v>0.0200999897969595</v>
      </c>
      <c r="E13">
        <v>11.0496</v>
      </c>
      <c r="F13">
        <v>1.25552</v>
      </c>
      <c r="G13">
        <v>0.249019</v>
      </c>
      <c r="H13">
        <v>26.5567</v>
      </c>
      <c r="I13">
        <v>0.78872</v>
      </c>
      <c r="J13">
        <v>1.1865</v>
      </c>
      <c r="K13">
        <v>25.9261</v>
      </c>
      <c r="L13">
        <f>(1-D13*SIN(E13*PI()/180)*SIN(E13*PI()/180))*K13</f>
        <v>25.9069578764874</v>
      </c>
      <c r="M13">
        <f>H13-L13</f>
        <v>0.649742123512599</v>
      </c>
    </row>
    <row r="14" spans="1:13">
      <c r="A14" t="s">
        <v>13</v>
      </c>
      <c r="B14">
        <v>2</v>
      </c>
      <c r="C14">
        <v>197</v>
      </c>
      <c r="D14">
        <f>4*B14*C14/(B14+C14)/(B14+C14)</f>
        <v>0.0397969748238681</v>
      </c>
      <c r="E14">
        <v>9.20778</v>
      </c>
      <c r="F14">
        <v>3.8982</v>
      </c>
      <c r="G14">
        <v>0.293708</v>
      </c>
      <c r="H14">
        <v>13.2441</v>
      </c>
      <c r="I14">
        <v>0.451895</v>
      </c>
      <c r="J14">
        <v>3.8717</v>
      </c>
      <c r="K14">
        <v>13.1029</v>
      </c>
      <c r="L14">
        <f>(1-D14*SIN(E14*PI()/180)*SIN(E14*PI()/180))*K14</f>
        <v>13.0895481911569</v>
      </c>
      <c r="M14">
        <f>H14-L14</f>
        <v>0.154551808843063</v>
      </c>
    </row>
    <row r="15" spans="1:13">
      <c r="A15" t="s">
        <v>14</v>
      </c>
      <c r="B15">
        <v>3</v>
      </c>
      <c r="C15">
        <v>197</v>
      </c>
      <c r="D15">
        <f>4*B15*C15/(B15+C15)/(B15+C15)</f>
        <v>0.0591</v>
      </c>
      <c r="E15">
        <v>8.49843</v>
      </c>
      <c r="F15">
        <v>9.77521</v>
      </c>
      <c r="H15">
        <v>35.5923</v>
      </c>
      <c r="I15">
        <v>0.666989</v>
      </c>
      <c r="J15">
        <v>10.0505</v>
      </c>
      <c r="K15">
        <v>34.9089</v>
      </c>
      <c r="L15">
        <f>(1-D15*SIN(E15*PI()/180)*SIN(E15*PI()/180))*K15</f>
        <v>34.8638423487863</v>
      </c>
      <c r="M15">
        <f>H15-L15</f>
        <v>0.728457651213681</v>
      </c>
    </row>
    <row r="16" spans="1:13">
      <c r="A16" t="s">
        <v>15</v>
      </c>
      <c r="B16">
        <v>4</v>
      </c>
      <c r="C16">
        <v>197</v>
      </c>
      <c r="D16">
        <f>4*B16*C16/(B16+C16)/(B16+C16)</f>
        <v>0.0780178708447811</v>
      </c>
      <c r="E16">
        <v>9.29238</v>
      </c>
      <c r="F16">
        <v>20.6082</v>
      </c>
      <c r="G16">
        <v>2.12017</v>
      </c>
      <c r="H16">
        <v>25.323</v>
      </c>
      <c r="I16">
        <v>0.842524</v>
      </c>
      <c r="J16">
        <v>19.3772</v>
      </c>
      <c r="K16">
        <v>26.37223</v>
      </c>
      <c r="L16">
        <f>(1-D16*SIN(E16*PI()/180)*SIN(E16*PI()/180))*K16</f>
        <v>26.3185838593748</v>
      </c>
      <c r="M16">
        <f>H16-L16</f>
        <v>-0.995583859374815</v>
      </c>
    </row>
    <row r="20" customFormat="1" spans="1:1">
      <c r="A20" t="s">
        <v>16</v>
      </c>
    </row>
    <row r="21" customFormat="1" spans="1:13">
      <c r="A21" t="s">
        <v>13</v>
      </c>
      <c r="B21">
        <v>2</v>
      </c>
      <c r="C21">
        <v>197</v>
      </c>
      <c r="D21">
        <f>4*B21*C21/(B21+C21)/(B21+C21)</f>
        <v>0.0397969748238681</v>
      </c>
      <c r="E21">
        <v>16.947</v>
      </c>
      <c r="F21">
        <v>2.82867</v>
      </c>
      <c r="G21">
        <v>0.538536</v>
      </c>
      <c r="H21">
        <v>12.124</v>
      </c>
      <c r="I21">
        <v>0.903556</v>
      </c>
      <c r="J21">
        <v>3.8717</v>
      </c>
      <c r="K21">
        <v>13.1029</v>
      </c>
      <c r="L21">
        <f>(1-D21*SIN(E21*PI()/180)*SIN(E21*PI()/180))*K21</f>
        <v>13.0585946887757</v>
      </c>
      <c r="M21">
        <f>H21-L21</f>
        <v>-0.9345946887757</v>
      </c>
    </row>
    <row r="22" customFormat="1" spans="6:8">
      <c r="F22">
        <f>F14-F21</f>
        <v>1.06953</v>
      </c>
      <c r="H22">
        <f>H21+F22</f>
        <v>13.19353</v>
      </c>
    </row>
    <row r="24" spans="1:1">
      <c r="A24" t="s">
        <v>17</v>
      </c>
    </row>
    <row r="25" customFormat="1" spans="1:13">
      <c r="A25" t="s">
        <v>15</v>
      </c>
      <c r="B25">
        <v>4</v>
      </c>
      <c r="C25">
        <v>197</v>
      </c>
      <c r="D25">
        <f>4*B25*C25/(B25+C25)/(B25+C25)</f>
        <v>0.0780178708447811</v>
      </c>
      <c r="E25">
        <v>32.2263</v>
      </c>
      <c r="F25">
        <v>3.65757</v>
      </c>
      <c r="G25">
        <v>0.303972</v>
      </c>
      <c r="H25">
        <v>26.4676</v>
      </c>
      <c r="I25">
        <v>1.17434</v>
      </c>
      <c r="J25">
        <v>19.3772</v>
      </c>
      <c r="K25">
        <v>26.37223</v>
      </c>
      <c r="L25">
        <f>(1-D25*SIN(E25*PI()/180)*SIN(E25*PI()/180))*K25</f>
        <v>25.7871348145353</v>
      </c>
      <c r="M25">
        <f>H25-L25</f>
        <v>0.680465185464705</v>
      </c>
    </row>
    <row r="27" customFormat="1" spans="1:1">
      <c r="A27" t="s">
        <v>18</v>
      </c>
    </row>
    <row r="28" customFormat="1" spans="1:13">
      <c r="A28" t="s">
        <v>15</v>
      </c>
      <c r="B28">
        <v>4</v>
      </c>
      <c r="C28">
        <v>197</v>
      </c>
      <c r="D28">
        <f>4*B28*C28/(B28+C28)/(B28+C28)</f>
        <v>0.0780178708447811</v>
      </c>
      <c r="E28">
        <v>46.6082</v>
      </c>
      <c r="F28">
        <v>3.57801</v>
      </c>
      <c r="G28">
        <v>0.249788</v>
      </c>
      <c r="H28">
        <v>24.3812</v>
      </c>
      <c r="I28">
        <v>1.15787</v>
      </c>
      <c r="J28">
        <v>19.3772</v>
      </c>
      <c r="K28">
        <v>26.37223</v>
      </c>
      <c r="L28">
        <f>(1-D28*SIN(E28*PI()/180)*SIN(E28*PI()/180))*K28</f>
        <v>25.2857568611596</v>
      </c>
      <c r="M28">
        <f>H28-L28</f>
        <v>-0.904556861159602</v>
      </c>
    </row>
  </sheetData>
  <mergeCells count="4">
    <mergeCell ref="F4:H4"/>
    <mergeCell ref="J4:K4"/>
    <mergeCell ref="F11:H11"/>
    <mergeCell ref="J11:K1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workbookViewId="0">
      <selection activeCell="D30" sqref="D30"/>
    </sheetView>
  </sheetViews>
  <sheetFormatPr defaultColWidth="9" defaultRowHeight="14.25"/>
  <cols>
    <col min="2" max="2" width="10.375"/>
    <col min="4" max="4" width="12.625"/>
    <col min="6" max="7" width="7" customWidth="1"/>
    <col min="8" max="10" width="8.375" customWidth="1"/>
    <col min="11" max="12" width="12.5" customWidth="1"/>
    <col min="13" max="13" width="13.75"/>
    <col min="14" max="14" width="10.375"/>
    <col min="16" max="16" width="10.375"/>
  </cols>
  <sheetData>
    <row r="1" spans="1:5">
      <c r="A1" t="s">
        <v>0</v>
      </c>
      <c r="B1" t="s">
        <v>1</v>
      </c>
      <c r="D1" t="s">
        <v>19</v>
      </c>
      <c r="E1" t="s">
        <v>20</v>
      </c>
    </row>
    <row r="2" spans="1:5">
      <c r="A2">
        <v>182</v>
      </c>
      <c r="B2">
        <v>0.74081</v>
      </c>
      <c r="D2">
        <v>301</v>
      </c>
      <c r="E2">
        <v>4766</v>
      </c>
    </row>
    <row r="3" spans="1:5">
      <c r="A3">
        <v>183</v>
      </c>
      <c r="B3">
        <v>0.63311</v>
      </c>
      <c r="D3">
        <v>300</v>
      </c>
      <c r="E3">
        <v>4764</v>
      </c>
    </row>
    <row r="4" spans="1:12">
      <c r="A4">
        <v>184</v>
      </c>
      <c r="B4">
        <v>0.3819834</v>
      </c>
      <c r="D4">
        <v>75</v>
      </c>
      <c r="E4">
        <v>3076</v>
      </c>
      <c r="F4" s="1"/>
      <c r="G4" s="1"/>
      <c r="H4" s="1"/>
      <c r="I4" s="1"/>
      <c r="J4" s="1"/>
      <c r="K4" s="1"/>
      <c r="L4" s="1"/>
    </row>
    <row r="5" spans="1:5">
      <c r="A5">
        <v>185</v>
      </c>
      <c r="B5">
        <v>0.74177</v>
      </c>
      <c r="D5">
        <v>73</v>
      </c>
      <c r="E5">
        <v>1564</v>
      </c>
    </row>
    <row r="6" spans="1:5">
      <c r="A6">
        <v>186</v>
      </c>
      <c r="B6">
        <v>0.52286</v>
      </c>
      <c r="D6">
        <v>59</v>
      </c>
      <c r="E6">
        <v>548</v>
      </c>
    </row>
    <row r="7" spans="4:5">
      <c r="D7">
        <v>42</v>
      </c>
      <c r="E7">
        <v>1507</v>
      </c>
    </row>
    <row r="9" customFormat="1" spans="6:8">
      <c r="F9" t="s">
        <v>0</v>
      </c>
      <c r="H9" t="s">
        <v>1</v>
      </c>
    </row>
    <row r="10" customFormat="1" spans="6:8">
      <c r="F10">
        <v>183</v>
      </c>
      <c r="H10">
        <v>0.63311</v>
      </c>
    </row>
    <row r="11" spans="6:12">
      <c r="F11" s="1" t="s">
        <v>4</v>
      </c>
      <c r="G11" s="1"/>
      <c r="H11" s="1"/>
      <c r="I11" s="1"/>
      <c r="J11" s="1" t="s">
        <v>5</v>
      </c>
      <c r="K11" s="1"/>
      <c r="L11" s="1"/>
    </row>
    <row r="12" spans="2:13">
      <c r="B12" t="s">
        <v>6</v>
      </c>
      <c r="C12" t="s">
        <v>7</v>
      </c>
      <c r="E12" t="s">
        <v>8</v>
      </c>
      <c r="F12" t="s">
        <v>2</v>
      </c>
      <c r="G12" t="s">
        <v>9</v>
      </c>
      <c r="H12" t="s">
        <v>10</v>
      </c>
      <c r="I12" t="s">
        <v>9</v>
      </c>
      <c r="J12" t="s">
        <v>2</v>
      </c>
      <c r="K12" t="s">
        <v>10</v>
      </c>
      <c r="M12" t="s">
        <v>11</v>
      </c>
    </row>
    <row r="13" spans="1:13">
      <c r="A13" t="s">
        <v>12</v>
      </c>
      <c r="B13">
        <v>1</v>
      </c>
      <c r="C13">
        <v>197</v>
      </c>
      <c r="D13">
        <f t="shared" ref="D13:D16" si="0">4*B13*C13/(B13+C13)/(B13+C13)</f>
        <v>0.0200999897969595</v>
      </c>
      <c r="F13">
        <v>1.62155</v>
      </c>
      <c r="G13">
        <v>0.241726</v>
      </c>
      <c r="H13">
        <v>19.3043</v>
      </c>
      <c r="I13">
        <v>0.588898</v>
      </c>
      <c r="J13">
        <v>1.5565</v>
      </c>
      <c r="K13">
        <v>19.00486</v>
      </c>
      <c r="L13">
        <f t="shared" ref="L13:L16" si="1">(1-D13*SIN(E13*PI()/180)*SIN(E13*PI()/180))*K13</f>
        <v>19.00486</v>
      </c>
      <c r="M13">
        <f t="shared" ref="M13:M16" si="2">H13-L13</f>
        <v>0.299440000000001</v>
      </c>
    </row>
    <row r="14" spans="1:13">
      <c r="A14" t="s">
        <v>13</v>
      </c>
      <c r="B14">
        <v>2</v>
      </c>
      <c r="C14">
        <v>197</v>
      </c>
      <c r="D14">
        <f t="shared" si="0"/>
        <v>0.0397969748238681</v>
      </c>
      <c r="F14">
        <v>5.77331</v>
      </c>
      <c r="G14">
        <v>0.490785</v>
      </c>
      <c r="H14">
        <v>9.34592</v>
      </c>
      <c r="I14">
        <v>0.381998</v>
      </c>
      <c r="J14">
        <v>5.5596</v>
      </c>
      <c r="K14">
        <v>9.57897</v>
      </c>
      <c r="L14">
        <f t="shared" si="1"/>
        <v>9.57897</v>
      </c>
      <c r="M14">
        <f t="shared" si="2"/>
        <v>-0.23305</v>
      </c>
    </row>
    <row r="15" spans="1:13">
      <c r="A15" t="s">
        <v>14</v>
      </c>
      <c r="B15">
        <v>3</v>
      </c>
      <c r="C15">
        <v>197</v>
      </c>
      <c r="D15">
        <f t="shared" si="0"/>
        <v>0.0591</v>
      </c>
      <c r="F15">
        <v>15.0849</v>
      </c>
      <c r="G15">
        <v>1.08316</v>
      </c>
      <c r="H15">
        <v>24.6379</v>
      </c>
      <c r="I15">
        <v>0.805961</v>
      </c>
      <c r="J15">
        <v>14.6654</v>
      </c>
      <c r="K15">
        <v>25.53889</v>
      </c>
      <c r="L15">
        <f t="shared" si="1"/>
        <v>25.53889</v>
      </c>
      <c r="M15">
        <f t="shared" si="2"/>
        <v>-0.90099</v>
      </c>
    </row>
    <row r="20" customFormat="1" spans="1:1">
      <c r="A20" t="s">
        <v>16</v>
      </c>
    </row>
    <row r="21" customFormat="1" spans="1:13">
      <c r="A21" t="s">
        <v>13</v>
      </c>
      <c r="B21">
        <v>2</v>
      </c>
      <c r="C21">
        <v>197</v>
      </c>
      <c r="D21">
        <f t="shared" ref="D21:D27" si="3">4*B21*C21/(B21+C21)/(B21+C21)</f>
        <v>0.0397969748238681</v>
      </c>
      <c r="F21" s="2">
        <v>4.12484</v>
      </c>
      <c r="G21">
        <v>0.964611</v>
      </c>
      <c r="H21">
        <v>7.61044</v>
      </c>
      <c r="I21">
        <v>1.14132</v>
      </c>
      <c r="J21">
        <v>5.5332</v>
      </c>
      <c r="K21">
        <v>9.57897</v>
      </c>
      <c r="L21">
        <f t="shared" ref="L21:L27" si="4">(1-D21*SIN(E21*PI()/180)*SIN(E21*PI()/180))*K21</f>
        <v>9.57897</v>
      </c>
      <c r="M21">
        <f t="shared" ref="M21:M27" si="5">H21-L21</f>
        <v>-1.96853</v>
      </c>
    </row>
    <row r="22" customFormat="1" spans="6:8">
      <c r="F22">
        <f>F14-F21</f>
        <v>1.64847</v>
      </c>
      <c r="H22" s="2">
        <f>H21+F22</f>
        <v>9.25891</v>
      </c>
    </row>
    <row r="24" customFormat="1" spans="1:1">
      <c r="A24" t="s">
        <v>17</v>
      </c>
    </row>
    <row r="25" customFormat="1" spans="1:13">
      <c r="A25" t="s">
        <v>15</v>
      </c>
      <c r="B25">
        <v>4</v>
      </c>
      <c r="C25">
        <v>197</v>
      </c>
      <c r="D25">
        <f t="shared" si="3"/>
        <v>0.0780178708447811</v>
      </c>
      <c r="E25">
        <v>33.6397</v>
      </c>
      <c r="F25">
        <v>5.14425</v>
      </c>
      <c r="G25">
        <v>0.424101</v>
      </c>
      <c r="H25">
        <v>17.8479</v>
      </c>
      <c r="I25">
        <v>1.0145</v>
      </c>
      <c r="J25">
        <v>4.7435</v>
      </c>
      <c r="K25">
        <v>19.27989</v>
      </c>
      <c r="L25">
        <f t="shared" si="4"/>
        <v>18.8182867527069</v>
      </c>
      <c r="M25">
        <f t="shared" si="5"/>
        <v>-0.970386752706929</v>
      </c>
    </row>
    <row r="26" customFormat="1" spans="1:13">
      <c r="A26" t="s">
        <v>13</v>
      </c>
      <c r="B26">
        <v>2</v>
      </c>
      <c r="C26">
        <v>197</v>
      </c>
      <c r="D26">
        <f t="shared" si="3"/>
        <v>0.0397969748238681</v>
      </c>
      <c r="E26">
        <v>32.8367</v>
      </c>
      <c r="F26" s="2">
        <v>1.25856</v>
      </c>
      <c r="G26">
        <v>0.141781</v>
      </c>
      <c r="H26">
        <v>9.80612</v>
      </c>
      <c r="I26">
        <v>0.463429</v>
      </c>
      <c r="J26">
        <v>1.1269</v>
      </c>
      <c r="K26">
        <v>9.57897</v>
      </c>
      <c r="L26">
        <f t="shared" si="4"/>
        <v>9.46688115143756</v>
      </c>
      <c r="M26">
        <f t="shared" si="5"/>
        <v>0.339238848562436</v>
      </c>
    </row>
    <row r="27" customFormat="1" spans="1:13">
      <c r="A27" t="s">
        <v>14</v>
      </c>
      <c r="B27">
        <v>3</v>
      </c>
      <c r="C27">
        <v>197</v>
      </c>
      <c r="D27">
        <f t="shared" si="3"/>
        <v>0.0591</v>
      </c>
      <c r="E27">
        <v>32.7426</v>
      </c>
      <c r="F27">
        <v>3.03036</v>
      </c>
      <c r="G27">
        <v>0.276952</v>
      </c>
      <c r="H27">
        <v>25.7792</v>
      </c>
      <c r="I27">
        <v>1.0224</v>
      </c>
      <c r="J27">
        <v>2.9508</v>
      </c>
      <c r="K27">
        <v>25.53889</v>
      </c>
      <c r="L27">
        <f t="shared" si="4"/>
        <v>25.0973514678765</v>
      </c>
      <c r="M27">
        <f t="shared" si="5"/>
        <v>0.681848532123464</v>
      </c>
    </row>
    <row r="29" customFormat="1" spans="1:1">
      <c r="A29" t="s">
        <v>18</v>
      </c>
    </row>
    <row r="30" customFormat="1" spans="1:13">
      <c r="A30" t="s">
        <v>15</v>
      </c>
      <c r="B30">
        <v>4</v>
      </c>
      <c r="C30">
        <v>197</v>
      </c>
      <c r="D30">
        <f>4*B30*C30/(B30+C30)/(B30+C30)</f>
        <v>0.0780178708447811</v>
      </c>
      <c r="E30">
        <v>45.8211</v>
      </c>
      <c r="F30">
        <v>5.04823</v>
      </c>
      <c r="G30">
        <v>0.427455</v>
      </c>
      <c r="H30">
        <v>16.4893</v>
      </c>
      <c r="I30">
        <v>1.16429</v>
      </c>
      <c r="J30">
        <v>4.6022</v>
      </c>
      <c r="K30">
        <v>19.27989</v>
      </c>
      <c r="L30">
        <f>(1-D30*SIN(E30*PI()/180)*SIN(E30*PI()/180))*K30</f>
        <v>18.5062487742105</v>
      </c>
      <c r="M30">
        <f>H30-L30</f>
        <v>-2.01694877421052</v>
      </c>
    </row>
  </sheetData>
  <mergeCells count="4">
    <mergeCell ref="F4:H4"/>
    <mergeCell ref="J4:K4"/>
    <mergeCell ref="F11:H11"/>
    <mergeCell ref="J11:K1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D11" sqref="D11"/>
    </sheetView>
  </sheetViews>
  <sheetFormatPr defaultColWidth="9" defaultRowHeight="14.25"/>
  <sheetData>
    <row r="1" spans="2:12">
      <c r="B1" t="s">
        <v>21</v>
      </c>
      <c r="D1" t="s">
        <v>22</v>
      </c>
      <c r="F1" t="s">
        <v>23</v>
      </c>
      <c r="H1" t="s">
        <v>24</v>
      </c>
      <c r="J1" t="s">
        <v>25</v>
      </c>
      <c r="L1" t="s">
        <v>26</v>
      </c>
    </row>
    <row r="2" ht="15" spans="1:12">
      <c r="A2" t="s">
        <v>27</v>
      </c>
      <c r="B2" s="3">
        <v>301</v>
      </c>
      <c r="D2" s="3">
        <v>300</v>
      </c>
      <c r="F2" s="3">
        <v>75</v>
      </c>
      <c r="H2" s="3">
        <v>73</v>
      </c>
      <c r="J2" s="3">
        <v>59</v>
      </c>
      <c r="L2" s="3">
        <v>42</v>
      </c>
    </row>
    <row r="3" ht="15" spans="1:12">
      <c r="A3" t="s">
        <v>28</v>
      </c>
      <c r="B3" s="3">
        <v>1494</v>
      </c>
      <c r="D3" s="3">
        <v>1494</v>
      </c>
      <c r="F3" s="3">
        <v>1494</v>
      </c>
      <c r="H3" s="3">
        <v>1491</v>
      </c>
      <c r="J3" s="3">
        <v>489</v>
      </c>
      <c r="L3" s="3">
        <v>1465</v>
      </c>
    </row>
    <row r="4" ht="15" spans="1:6">
      <c r="A4" t="s">
        <v>29</v>
      </c>
      <c r="B4" s="3">
        <v>1486</v>
      </c>
      <c r="D4" s="3">
        <v>1486</v>
      </c>
      <c r="F4" s="3">
        <v>1507</v>
      </c>
    </row>
    <row r="5" ht="15" spans="1:4">
      <c r="A5" t="s">
        <v>30</v>
      </c>
      <c r="B5" s="3">
        <v>1485</v>
      </c>
      <c r="D5" s="3">
        <v>1484</v>
      </c>
    </row>
    <row r="6" spans="2:12">
      <c r="B6">
        <f>SUM(B2:B5)</f>
        <v>4766</v>
      </c>
      <c r="D6">
        <f t="shared" ref="D6:H6" si="0">SUM(D2:D5)</f>
        <v>4764</v>
      </c>
      <c r="F6">
        <f t="shared" si="0"/>
        <v>3076</v>
      </c>
      <c r="H6">
        <f t="shared" si="0"/>
        <v>1564</v>
      </c>
      <c r="J6">
        <f>SUM(J2:J5)</f>
        <v>548</v>
      </c>
      <c r="L6">
        <f>SUM(L2:L5)</f>
        <v>1507</v>
      </c>
    </row>
    <row r="15" spans="3:4">
      <c r="C15" t="s">
        <v>2</v>
      </c>
      <c r="D15" t="s">
        <v>3</v>
      </c>
    </row>
    <row r="16" spans="2:4">
      <c r="B16" t="s">
        <v>31</v>
      </c>
      <c r="C16">
        <v>301</v>
      </c>
      <c r="D16">
        <v>4766</v>
      </c>
    </row>
    <row r="17" spans="2:4">
      <c r="B17" t="s">
        <v>16</v>
      </c>
      <c r="C17">
        <v>300</v>
      </c>
      <c r="D17">
        <v>4764</v>
      </c>
    </row>
    <row r="18" spans="2:4">
      <c r="B18" t="s">
        <v>17</v>
      </c>
      <c r="C18">
        <v>75</v>
      </c>
      <c r="D18">
        <v>3076</v>
      </c>
    </row>
    <row r="19" spans="2:4">
      <c r="B19" t="s">
        <v>18</v>
      </c>
      <c r="C19">
        <v>73</v>
      </c>
      <c r="D19">
        <v>1564</v>
      </c>
    </row>
    <row r="20" spans="2:4">
      <c r="B20" t="s">
        <v>32</v>
      </c>
      <c r="C20">
        <v>59</v>
      </c>
      <c r="D20">
        <v>548</v>
      </c>
    </row>
    <row r="21" spans="2:4">
      <c r="B21" t="s">
        <v>33</v>
      </c>
      <c r="C21">
        <v>42</v>
      </c>
      <c r="D21">
        <v>1507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selection activeCell="L36" sqref="L36"/>
    </sheetView>
  </sheetViews>
  <sheetFormatPr defaultColWidth="9" defaultRowHeight="14.25"/>
  <cols>
    <col min="2" max="2" width="10.375"/>
    <col min="4" max="4" width="12.625"/>
    <col min="6" max="7" width="7" customWidth="1"/>
    <col min="8" max="10" width="8.375" customWidth="1"/>
    <col min="11" max="12" width="12.5" customWidth="1"/>
    <col min="13" max="13" width="13.75"/>
    <col min="14" max="14" width="10.375"/>
    <col min="16" max="16" width="10.375"/>
  </cols>
  <sheetData>
    <row r="1" customFormat="1" spans="1:5">
      <c r="A1" t="s">
        <v>0</v>
      </c>
      <c r="B1" t="s">
        <v>1</v>
      </c>
      <c r="D1" t="s">
        <v>19</v>
      </c>
      <c r="E1" t="s">
        <v>20</v>
      </c>
    </row>
    <row r="2" customFormat="1" spans="1:5">
      <c r="A2">
        <v>182</v>
      </c>
      <c r="B2">
        <v>0.74081</v>
      </c>
      <c r="D2">
        <v>301</v>
      </c>
      <c r="E2">
        <v>4766</v>
      </c>
    </row>
    <row r="3" customFormat="1" spans="1:5">
      <c r="A3">
        <v>183</v>
      </c>
      <c r="B3">
        <v>0.63311</v>
      </c>
      <c r="D3">
        <v>300</v>
      </c>
      <c r="E3">
        <v>4764</v>
      </c>
    </row>
    <row r="4" spans="1:12">
      <c r="A4">
        <v>184</v>
      </c>
      <c r="B4">
        <v>0.3819834</v>
      </c>
      <c r="D4">
        <v>75</v>
      </c>
      <c r="E4">
        <v>3076</v>
      </c>
      <c r="F4" s="1"/>
      <c r="G4" s="1"/>
      <c r="H4" s="1"/>
      <c r="I4" s="1"/>
      <c r="J4" s="1"/>
      <c r="K4" s="1"/>
      <c r="L4" s="1"/>
    </row>
    <row r="5" customFormat="1" spans="1:5">
      <c r="A5">
        <v>185</v>
      </c>
      <c r="B5">
        <v>0.74177</v>
      </c>
      <c r="D5">
        <v>73</v>
      </c>
      <c r="E5">
        <v>1564</v>
      </c>
    </row>
    <row r="6" customFormat="1" spans="1:5">
      <c r="A6">
        <v>186</v>
      </c>
      <c r="B6">
        <v>0.52286</v>
      </c>
      <c r="D6">
        <v>59</v>
      </c>
      <c r="E6">
        <v>548</v>
      </c>
    </row>
    <row r="7" customFormat="1" spans="4:5">
      <c r="D7">
        <v>42</v>
      </c>
      <c r="E7">
        <v>1507</v>
      </c>
    </row>
    <row r="9" customFormat="1" spans="6:8">
      <c r="F9" t="s">
        <v>0</v>
      </c>
      <c r="H9" t="s">
        <v>1</v>
      </c>
    </row>
    <row r="10" customFormat="1" spans="6:8">
      <c r="F10">
        <v>184</v>
      </c>
      <c r="H10">
        <v>0.3819834</v>
      </c>
    </row>
    <row r="11" spans="6:12">
      <c r="F11" s="1" t="s">
        <v>4</v>
      </c>
      <c r="G11" s="1"/>
      <c r="H11" s="1"/>
      <c r="I11" s="1"/>
      <c r="J11" s="1" t="s">
        <v>5</v>
      </c>
      <c r="K11" s="1"/>
      <c r="L11" s="1"/>
    </row>
    <row r="12" spans="2:13">
      <c r="B12" t="s">
        <v>6</v>
      </c>
      <c r="C12" t="s">
        <v>7</v>
      </c>
      <c r="E12" t="s">
        <v>8</v>
      </c>
      <c r="F12" t="s">
        <v>2</v>
      </c>
      <c r="G12" t="s">
        <v>9</v>
      </c>
      <c r="H12" t="s">
        <v>10</v>
      </c>
      <c r="I12" t="s">
        <v>9</v>
      </c>
      <c r="J12" t="s">
        <v>2</v>
      </c>
      <c r="K12" t="s">
        <v>10</v>
      </c>
      <c r="M12" t="s">
        <v>11</v>
      </c>
    </row>
    <row r="13" spans="1:13">
      <c r="A13" t="s">
        <v>12</v>
      </c>
      <c r="B13">
        <v>1</v>
      </c>
      <c r="C13">
        <v>197</v>
      </c>
      <c r="D13">
        <f t="shared" ref="D13:D15" si="0">4*B13*C13/(B13+C13)/(B13+C13)</f>
        <v>0.0200999897969595</v>
      </c>
      <c r="E13">
        <v>9.64397</v>
      </c>
      <c r="F13">
        <v>4.6227</v>
      </c>
      <c r="G13">
        <v>0.453987</v>
      </c>
      <c r="H13">
        <v>6.79696</v>
      </c>
      <c r="I13">
        <v>0.277871</v>
      </c>
      <c r="J13">
        <v>4.3553</v>
      </c>
      <c r="K13">
        <v>6.96235</v>
      </c>
      <c r="L13">
        <f t="shared" ref="L13:L15" si="1">(1-D13*SIN(E13*PI()/180)*SIN(E13*PI()/180))*K13</f>
        <v>6.95842253005851</v>
      </c>
      <c r="M13">
        <f t="shared" ref="M13:M15" si="2">H13-L13</f>
        <v>-0.161462530058507</v>
      </c>
    </row>
    <row r="14" spans="1:13">
      <c r="A14" t="s">
        <v>13</v>
      </c>
      <c r="B14">
        <v>2</v>
      </c>
      <c r="C14">
        <v>197</v>
      </c>
      <c r="D14">
        <f t="shared" si="0"/>
        <v>0.0397969748238681</v>
      </c>
      <c r="L14">
        <f t="shared" si="1"/>
        <v>0</v>
      </c>
      <c r="M14">
        <f t="shared" si="2"/>
        <v>0</v>
      </c>
    </row>
    <row r="15" spans="1:13">
      <c r="A15" t="s">
        <v>14</v>
      </c>
      <c r="B15">
        <v>3</v>
      </c>
      <c r="C15">
        <v>197</v>
      </c>
      <c r="D15">
        <f t="shared" si="0"/>
        <v>0.0591</v>
      </c>
      <c r="L15">
        <f t="shared" si="1"/>
        <v>0</v>
      </c>
      <c r="M15">
        <f t="shared" si="2"/>
        <v>0</v>
      </c>
    </row>
    <row r="20" customFormat="1" spans="1:1">
      <c r="A20" t="s">
        <v>16</v>
      </c>
    </row>
    <row r="21" customFormat="1" spans="1:13">
      <c r="A21" t="s">
        <v>12</v>
      </c>
      <c r="B21">
        <v>1</v>
      </c>
      <c r="C21">
        <v>197</v>
      </c>
      <c r="D21">
        <f>4*B21*C21/(B21+C21)/(B21+C21)</f>
        <v>0.0200999897969595</v>
      </c>
      <c r="E21">
        <v>16.8422</v>
      </c>
      <c r="F21" s="2">
        <v>3.29051</v>
      </c>
      <c r="G21">
        <v>0.684804</v>
      </c>
      <c r="H21">
        <v>5.4754</v>
      </c>
      <c r="I21">
        <v>0.839053</v>
      </c>
      <c r="J21">
        <v>4.3331</v>
      </c>
      <c r="K21">
        <v>6.96235</v>
      </c>
      <c r="L21" t="e">
        <f>(1-D21*SIN(E21*PI()/180)*SIN(E21*PI()/180))*#REF!</f>
        <v>#REF!</v>
      </c>
      <c r="M21" t="e">
        <f>H21-L21</f>
        <v>#REF!</v>
      </c>
    </row>
    <row r="22" customFormat="1" spans="8:8">
      <c r="H22" s="2"/>
    </row>
    <row r="24" customFormat="1" spans="1:1">
      <c r="A24" t="s">
        <v>17</v>
      </c>
    </row>
    <row r="25" customFormat="1" spans="1:13">
      <c r="A25" t="s">
        <v>12</v>
      </c>
      <c r="B25">
        <v>1</v>
      </c>
      <c r="C25">
        <v>197</v>
      </c>
      <c r="D25">
        <f>4*B25*C25/(B25+C25)/(B25+C25)</f>
        <v>0.0200999897969595</v>
      </c>
      <c r="E25">
        <v>34.866</v>
      </c>
      <c r="F25">
        <v>1.01668</v>
      </c>
      <c r="G25">
        <v>0.157941</v>
      </c>
      <c r="H25">
        <v>7.16969</v>
      </c>
      <c r="I25">
        <v>0.351994</v>
      </c>
      <c r="J25">
        <v>0.8591</v>
      </c>
      <c r="K25">
        <v>6.96235</v>
      </c>
      <c r="L25">
        <f>(1-D25*SIN(E25*PI()/180)*SIN(E25*PI()/180))*K25</f>
        <v>6.91661739838666</v>
      </c>
      <c r="M25">
        <f>H25-L25</f>
        <v>0.253072601613338</v>
      </c>
    </row>
    <row r="26" customFormat="1" spans="6:6">
      <c r="F26" s="2"/>
    </row>
    <row r="29" customFormat="1" spans="1:1">
      <c r="A29" t="s">
        <v>18</v>
      </c>
    </row>
    <row r="30" customFormat="1" spans="1:13">
      <c r="A30" t="s">
        <v>12</v>
      </c>
      <c r="B30">
        <v>1</v>
      </c>
      <c r="C30">
        <v>197</v>
      </c>
      <c r="D30">
        <f>4*B30*C30/(B30+C30)/(B30+C30)</f>
        <v>0.0200999897969595</v>
      </c>
      <c r="E30">
        <v>43.2954</v>
      </c>
      <c r="F30">
        <v>0.952912</v>
      </c>
      <c r="G30">
        <v>0.0974813</v>
      </c>
      <c r="H30">
        <v>6.60774</v>
      </c>
      <c r="I30">
        <v>0.308753</v>
      </c>
      <c r="J30">
        <v>0.835</v>
      </c>
      <c r="K30">
        <v>6.96235</v>
      </c>
      <c r="L30">
        <f>(1-D30*SIN(E30*PI()/180)*SIN(E30*PI()/180))*K30</f>
        <v>6.89653939432685</v>
      </c>
      <c r="M30">
        <f>H30-L30</f>
        <v>-0.288799394326848</v>
      </c>
    </row>
    <row r="32" customFormat="1" spans="1:1">
      <c r="A32" t="s">
        <v>32</v>
      </c>
    </row>
    <row r="33" customFormat="1" spans="1:13">
      <c r="A33" t="s">
        <v>12</v>
      </c>
      <c r="B33">
        <v>1</v>
      </c>
      <c r="C33">
        <v>197</v>
      </c>
      <c r="D33">
        <f>4*B33*C33/(B33+C33)/(B33+C33)</f>
        <v>0.0200999897969595</v>
      </c>
      <c r="E33">
        <v>61.0152</v>
      </c>
      <c r="F33">
        <v>0.87</v>
      </c>
      <c r="G33">
        <v>0.119317</v>
      </c>
      <c r="H33">
        <v>6.73591</v>
      </c>
      <c r="I33">
        <v>0.660799</v>
      </c>
      <c r="J33">
        <v>0.835</v>
      </c>
      <c r="K33">
        <v>6.96235</v>
      </c>
      <c r="L33">
        <f>(1-D33*SIN(E33*PI()/180)*SIN(E33*PI()/180))*K33</f>
        <v>6.85526764976469</v>
      </c>
      <c r="M33">
        <f>H33-L33</f>
        <v>-0.119357649764688</v>
      </c>
    </row>
  </sheetData>
  <mergeCells count="4">
    <mergeCell ref="F4:H4"/>
    <mergeCell ref="J4:K4"/>
    <mergeCell ref="F11:H11"/>
    <mergeCell ref="J11:K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run0182</vt:lpstr>
      <vt:lpstr>run0183</vt:lpstr>
      <vt:lpstr>Sheet5</vt:lpstr>
      <vt:lpstr>run0184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zq</dc:creator>
  <cp:lastModifiedBy>zq</cp:lastModifiedBy>
  <dcterms:created xsi:type="dcterms:W3CDTF">2024-03-01T05:20:00Z</dcterms:created>
  <dcterms:modified xsi:type="dcterms:W3CDTF">2024-03-26T22:29:43Z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