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efaultThemeVersion="153222"/>
  <mc:AlternateContent xmlns:mc="http://schemas.openxmlformats.org/markup-compatibility/2006">
    <mc:Choice Requires="x15">
      <x15ac:absPath xmlns:x15ac="http://schemas.microsoft.com/office/spreadsheetml/2010/11/ac" url="C:\Users\hp\Desktop\Projects\Excel Projects\"/>
    </mc:Choice>
  </mc:AlternateContent>
  <bookViews>
    <workbookView xWindow="0" yWindow="0" windowWidth="20490" windowHeight="9915"/>
  </bookViews>
  <sheets>
    <sheet name="Dashboard 1" sheetId="1" r:id="rId1"/>
    <sheet name="Dashboard 1 (2)" sheetId="3" r:id="rId2"/>
    <sheet name="DATASETS" sheetId="5" r:id="rId3"/>
    <sheet name="Analysis 1" sheetId="2" r:id="rId4"/>
    <sheet name="Analysis 2" sheetId="4" r:id="rId5"/>
  </sheets>
  <definedNames>
    <definedName name="ChooseOption">'Analysis 2'!$K$1</definedName>
    <definedName name="ComboBox">'Analysis 2'!$F$23</definedName>
    <definedName name="Slicer_Age_Group">#N/A</definedName>
    <definedName name="Slicer_Buyer_Location">#N/A</definedName>
    <definedName name="Slicer_Payment_Method">#N/A</definedName>
  </definedNames>
  <calcPr calcId="152511"/>
  <pivotCaches>
    <pivotCache cacheId="25" r:id="rId6"/>
    <pivotCache cacheId="34" r:id="rId7"/>
    <pivotCache cacheId="85" r:id="rId8"/>
    <pivotCache cacheId="115" r:id="rId9"/>
    <pivotCache cacheId="142" r:id="rId10"/>
    <pivotCache cacheId="145" r:id="rId11"/>
    <pivotCache cacheId="148" r:id="rId12"/>
    <pivotCache cacheId="151" r:id="rId13"/>
    <pivotCache cacheId="154" r:id="rId14"/>
    <pivotCache cacheId="157" r:id="rId15"/>
    <pivotCache cacheId="160" r:id="rId16"/>
    <pivotCache cacheId="163" r:id="rId17"/>
    <pivotCache cacheId="166" r:id="rId18"/>
    <pivotCache cacheId="169" r:id="rId19"/>
    <pivotCache cacheId="172" r:id="rId20"/>
    <pivotCache cacheId="175" r:id="rId21"/>
    <pivotCache cacheId="178" r:id="rId22"/>
    <pivotCache cacheId="181" r:id="rId23"/>
    <pivotCache cacheId="184" r:id="rId24"/>
    <pivotCache cacheId="187" r:id="rId25"/>
    <pivotCache cacheId="190" r:id="rId26"/>
    <pivotCache cacheId="193" r:id="rId27"/>
  </pivotCaches>
  <extLst>
    <ext xmlns:x14="http://schemas.microsoft.com/office/spreadsheetml/2009/9/main" uri="{876F7934-8845-4945-9796-88D515C7AA90}">
      <x14:pivotCaches>
        <pivotCache cacheId="22" r:id="rId28"/>
      </x14:pivotCaches>
    </ex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nsaction Data_e1985d26-fb95-4031-bf12-88484954f6d2" name="Transaction Data" connection="Query - Transaction Data"/>
          <x15:modelTable id="Products_4ac9676d-1514-433d-98b7-7fb366067ba1" name="Products" connection="Query - Products"/>
          <x15:modelTable id="All Measures_db6c2f9c-ff43-40e8-b6d9-8c63222151e2" name="All Measures" connection="Query - All Measures"/>
        </x15:modelTables>
        <x15:modelRelationships>
          <x15:modelRelationship fromTable="Transaction Data" fromColumn="Product Code" toTable="Products" toColumn="Product Code"/>
        </x15:modelRelationships>
      </x15:dataModel>
    </ext>
  </extLst>
</workbook>
</file>

<file path=xl/calcChain.xml><?xml version="1.0" encoding="utf-8"?>
<calcChain xmlns="http://schemas.openxmlformats.org/spreadsheetml/2006/main">
  <c r="X35" i="4" l="1"/>
  <c r="F29" i="4" l="1"/>
  <c r="G29" i="4" s="1"/>
  <c r="F30" i="4"/>
  <c r="G30" i="4" s="1"/>
  <c r="F31" i="4"/>
  <c r="G31" i="4" s="1"/>
  <c r="F34" i="4" l="1"/>
  <c r="E34" i="4"/>
  <c r="AO21" i="4"/>
  <c r="AN21" i="4"/>
  <c r="AM21" i="4"/>
  <c r="AO20" i="4"/>
  <c r="AN20" i="4"/>
  <c r="AM20" i="4"/>
  <c r="AO19" i="4"/>
  <c r="AN19" i="4"/>
  <c r="AM19" i="4"/>
  <c r="BC25" i="4"/>
  <c r="BB25" i="4"/>
  <c r="BA25" i="4"/>
  <c r="BC24" i="4"/>
  <c r="BB24" i="4"/>
  <c r="BA24" i="4"/>
  <c r="BC23" i="4"/>
  <c r="BB23" i="4"/>
  <c r="BA23" i="4"/>
  <c r="AK15" i="4"/>
  <c r="AK16" i="4"/>
  <c r="AK14" i="4"/>
  <c r="X31" i="4"/>
  <c r="AV17" i="4"/>
  <c r="J25" i="4"/>
  <c r="BC12" i="4"/>
  <c r="BB12" i="4"/>
  <c r="BA12" i="4"/>
  <c r="BC11" i="4"/>
  <c r="BB11" i="4"/>
  <c r="BA11" i="4"/>
  <c r="BC10" i="4"/>
  <c r="BB10" i="4"/>
  <c r="BA10" i="4"/>
  <c r="BC9" i="4"/>
  <c r="BB9" i="4"/>
  <c r="BA9" i="4"/>
  <c r="BC8" i="4"/>
  <c r="BB8" i="4"/>
  <c r="BA8" i="4"/>
  <c r="BE9" i="4" l="1"/>
  <c r="BE25" i="4"/>
  <c r="AQ20" i="4"/>
  <c r="BE24" i="4"/>
  <c r="AQ21" i="4"/>
  <c r="AP21" i="4"/>
  <c r="AL9" i="4"/>
  <c r="BD25" i="4"/>
  <c r="BD10" i="4"/>
  <c r="BD12" i="4"/>
  <c r="BE12" i="4" s="1"/>
  <c r="BE10" i="4"/>
  <c r="BD11" i="4"/>
  <c r="BE11" i="4" s="1"/>
  <c r="AI15" i="4" l="1"/>
  <c r="AJ15" i="4"/>
  <c r="AI16" i="4"/>
  <c r="AJ16" i="4"/>
  <c r="AJ14" i="4"/>
  <c r="AI14" i="4"/>
  <c r="Z26" i="4"/>
  <c r="X26" i="4" s="1"/>
  <c r="Z27" i="4"/>
  <c r="X27" i="4" s="1"/>
  <c r="Z25" i="4"/>
  <c r="X25" i="4" s="1"/>
  <c r="Z21" i="4"/>
  <c r="X21" i="4" s="1"/>
  <c r="Z22" i="4"/>
  <c r="X22" i="4" s="1"/>
  <c r="Z20" i="4"/>
  <c r="X20" i="4" s="1"/>
  <c r="AA15" i="4"/>
  <c r="Z15" i="4"/>
  <c r="Y15" i="4"/>
  <c r="AA14" i="4"/>
  <c r="Z14" i="4"/>
  <c r="Y14" i="4"/>
  <c r="AA13" i="4"/>
  <c r="Z13" i="4"/>
  <c r="Y13" i="4"/>
  <c r="AA12" i="4"/>
  <c r="Z12" i="4"/>
  <c r="Y12" i="4"/>
  <c r="AA11" i="4"/>
  <c r="Z11" i="4"/>
  <c r="Y11" i="4"/>
  <c r="AA10" i="4"/>
  <c r="Z10" i="4"/>
  <c r="Y10" i="4"/>
  <c r="AA9" i="4"/>
  <c r="Z9" i="4"/>
  <c r="Y9" i="4"/>
  <c r="AA8" i="4"/>
  <c r="Z8" i="4"/>
  <c r="Y8" i="4"/>
  <c r="AD9" i="4" l="1"/>
  <c r="AC11" i="4"/>
  <c r="AC10" i="4"/>
  <c r="AC12" i="4"/>
  <c r="AC14" i="4"/>
  <c r="AC9" i="4"/>
  <c r="AC13" i="4"/>
  <c r="AC15" i="4"/>
  <c r="AB13" i="4"/>
  <c r="AB15" i="4"/>
  <c r="AD15" i="4" s="1"/>
  <c r="AB11" i="4"/>
  <c r="AB10" i="4"/>
  <c r="AD10" i="4" s="1"/>
  <c r="AD11" i="4"/>
  <c r="AB12" i="4"/>
  <c r="AD12" i="4" s="1"/>
  <c r="AD13" i="4"/>
  <c r="AB14" i="4"/>
  <c r="AD14" i="4" s="1"/>
  <c r="Y8" i="2"/>
  <c r="Y9" i="2"/>
  <c r="Y10" i="2"/>
  <c r="Y11" i="2"/>
  <c r="S17" i="2" l="1"/>
  <c r="J9" i="4"/>
  <c r="K9" i="4"/>
  <c r="L9" i="4"/>
  <c r="J10" i="4"/>
  <c r="K10" i="4"/>
  <c r="L10" i="4"/>
  <c r="J11" i="4"/>
  <c r="K11" i="4"/>
  <c r="L11" i="4"/>
  <c r="J12" i="4"/>
  <c r="K12" i="4"/>
  <c r="L12" i="4"/>
  <c r="J13" i="4"/>
  <c r="K13" i="4"/>
  <c r="L13" i="4"/>
  <c r="J14" i="4"/>
  <c r="K14" i="4"/>
  <c r="L14" i="4"/>
  <c r="J15" i="4"/>
  <c r="K15" i="4"/>
  <c r="L15" i="4"/>
  <c r="J16" i="4"/>
  <c r="K16" i="4"/>
  <c r="L16" i="4"/>
  <c r="J17" i="4"/>
  <c r="K17" i="4"/>
  <c r="L17" i="4"/>
  <c r="J18" i="4"/>
  <c r="K18" i="4"/>
  <c r="L18" i="4"/>
  <c r="J19" i="4"/>
  <c r="K19" i="4"/>
  <c r="L19" i="4"/>
  <c r="J20" i="4"/>
  <c r="K20" i="4"/>
  <c r="L20" i="4"/>
  <c r="K8" i="4"/>
  <c r="L8" i="4"/>
  <c r="J8" i="4"/>
  <c r="N9" i="4" l="1"/>
  <c r="M11" i="4"/>
  <c r="N11" i="4" s="1"/>
  <c r="M20" i="4"/>
  <c r="N20" i="4" s="1"/>
  <c r="M18" i="4"/>
  <c r="N18" i="4" s="1"/>
  <c r="M16" i="4"/>
  <c r="N16" i="4" s="1"/>
  <c r="M14" i="4"/>
  <c r="N14" i="4" s="1"/>
  <c r="M12" i="4"/>
  <c r="N12" i="4" s="1"/>
  <c r="M10" i="4"/>
  <c r="N10" i="4" s="1"/>
  <c r="M19" i="4"/>
  <c r="N19" i="4" s="1"/>
  <c r="M17" i="4"/>
  <c r="N17" i="4" s="1"/>
  <c r="M15" i="4"/>
  <c r="N15" i="4" s="1"/>
  <c r="M13" i="4"/>
  <c r="N13" i="4" s="1"/>
  <c r="CI8" i="2"/>
  <c r="CI9" i="2"/>
  <c r="CI10" i="2"/>
  <c r="CH7" i="2"/>
  <c r="CI7" i="2"/>
  <c r="CD17" i="2"/>
  <c r="CK10" i="2"/>
  <c r="CH10" i="2"/>
  <c r="CG10" i="2"/>
  <c r="CK9" i="2"/>
  <c r="CH9" i="2"/>
  <c r="CG9" i="2"/>
  <c r="CK8" i="2"/>
  <c r="CH8" i="2"/>
  <c r="CG8" i="2"/>
  <c r="CG7" i="2"/>
  <c r="BX8" i="2" l="1"/>
  <c r="BU10" i="2"/>
  <c r="BS10" i="2"/>
  <c r="BR10" i="2"/>
  <c r="BU9" i="2"/>
  <c r="BS9" i="2"/>
  <c r="BR9" i="2"/>
  <c r="BU8" i="2"/>
  <c r="BS8" i="2"/>
  <c r="BR8" i="2"/>
  <c r="BU7" i="2"/>
  <c r="BS7" i="2"/>
  <c r="BR7" i="2"/>
  <c r="BS6" i="2"/>
  <c r="BR6" i="2"/>
  <c r="BH7" i="2"/>
  <c r="BH8" i="2"/>
  <c r="BH6" i="2"/>
  <c r="BJ7" i="2"/>
  <c r="BJ8" i="2"/>
  <c r="BG8" i="2"/>
  <c r="BG7" i="2"/>
  <c r="BG6" i="2"/>
  <c r="AX7" i="2"/>
  <c r="AX11" i="2"/>
  <c r="AW11" i="2"/>
  <c r="AV11" i="2"/>
  <c r="AX10" i="2"/>
  <c r="AW10" i="2"/>
  <c r="AV10" i="2"/>
  <c r="AX9" i="2"/>
  <c r="AW9" i="2"/>
  <c r="AV9" i="2"/>
  <c r="AX8" i="2"/>
  <c r="AW8" i="2"/>
  <c r="AV8" i="2"/>
  <c r="AW7" i="2"/>
  <c r="AV7" i="2"/>
  <c r="AW6" i="2"/>
  <c r="AV6" i="2"/>
  <c r="AK9" i="2"/>
  <c r="AK10" i="2"/>
  <c r="AK11" i="2"/>
  <c r="AK12" i="2"/>
  <c r="AK13" i="2"/>
  <c r="AK14" i="2"/>
  <c r="AK15" i="2"/>
  <c r="AK16" i="2"/>
  <c r="AK17" i="2"/>
  <c r="AK8" i="2"/>
  <c r="AN8" i="2"/>
  <c r="AI9" i="2"/>
  <c r="AI10" i="2"/>
  <c r="AI11" i="2"/>
  <c r="AI12" i="2"/>
  <c r="AI13" i="2"/>
  <c r="AI14" i="2"/>
  <c r="AI15" i="2"/>
  <c r="AI16" i="2"/>
  <c r="AI17" i="2"/>
  <c r="AH9" i="2"/>
  <c r="AH10" i="2"/>
  <c r="AH11" i="2"/>
  <c r="AH12" i="2"/>
  <c r="AH13" i="2"/>
  <c r="AH14" i="2"/>
  <c r="AH15" i="2"/>
  <c r="AH16" i="2"/>
  <c r="AH17" i="2"/>
  <c r="AI8" i="2"/>
  <c r="AH8" i="2"/>
  <c r="AI7" i="2"/>
  <c r="AH7" i="2"/>
  <c r="AJ8" i="2" l="1"/>
  <c r="BT8" i="2"/>
  <c r="BT7" i="2"/>
  <c r="BT9" i="2"/>
  <c r="BT10" i="2"/>
  <c r="AJ9" i="2"/>
  <c r="AJ16" i="2"/>
  <c r="AJ12" i="2"/>
  <c r="AJ14" i="2"/>
  <c r="AJ10" i="2"/>
  <c r="AJ17" i="2"/>
  <c r="AJ15" i="2"/>
  <c r="AJ13" i="2"/>
  <c r="AJ11" i="2"/>
  <c r="W16" i="2"/>
  <c r="Y12" i="2"/>
  <c r="W8" i="2" l="1"/>
  <c r="W9" i="2"/>
  <c r="W10" i="2"/>
  <c r="W11" i="2"/>
  <c r="W12" i="2"/>
  <c r="W7" i="2"/>
  <c r="V8" i="2"/>
  <c r="V9" i="2"/>
  <c r="V10" i="2"/>
  <c r="V11" i="2"/>
  <c r="V12" i="2"/>
  <c r="V7" i="2"/>
  <c r="CJ8" i="2" l="1"/>
  <c r="CJ10" i="2"/>
  <c r="CJ9" i="2"/>
  <c r="X9" i="2"/>
  <c r="X11" i="2"/>
  <c r="X8" i="2"/>
  <c r="X10" i="2"/>
  <c r="X12" i="2"/>
</calcChain>
</file>

<file path=xl/connections.xml><?xml version="1.0" encoding="utf-8"?>
<connections xmlns="http://schemas.openxmlformats.org/spreadsheetml/2006/main">
  <connection id="1" name="Query - All Measures" description="Connection to the 'All Measures' query in the workbook." type="100" refreshedVersion="5" minRefreshableVersion="5">
    <extLst>
      <ext xmlns:x15="http://schemas.microsoft.com/office/spreadsheetml/2010/11/main" uri="{DE250136-89BD-433C-8126-D09CA5730AF9}">
        <x15:connection id="5fd1bd6f-cb34-483d-bc94-1d086a289c8a">
          <x15:oledbPr connection="provider=Microsoft.Mashup.OleDb.1;data source=$EmbeddedMashup(28e8e4c8-2b08-4e33-a56d-49fa8657ec6e)$;location=&quot;All Measures&quot;;extended properties=&quot;UEsDBBQAAgAIADqkLlnBQlBpqgAAAPoAAAASABwAQ29uZmlnL1BhY2thZ2UueG1sIKIYACigFAAAAAAAAAAAAAAAAAAAAAAAAAAAAIWPTQ6CMBSEr0K657WUgD95lIVbSUyIxi0pFRqhGCiWu7nwSF5BE8W4czfz5VvMPG53TKe28a6qH3RnEhIAI54ysiu1qRIy2pO/JKnAXSHPRaW8l2yG9TSUCamtvawpdc6BC6HrK8oZC+gx2+ayVm1BvrL+L/vaDLYwUhGBh/cYwSHmEHHOYcECpDPGTJs5BxBByFcxMKQ/GDdjY8deCWX8fY50rkg/P8QTUEsDBBQAAgAIADqkLl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6pC5Z+T41DZIAAADyAAAAEwAcAEZvcm11bGFzL1NlY3Rpb24xLm0gohgAKKAUAAAAAAAAAAAAAAAAAAAAAAAAAAAAdY49CsMwDIV3g+8g5CUFU/AcOpTMXZJewE0ECTg2+KeLyd3rxCVTq0XiSd97CjTGxVkYalctZ5yFWXuaQODdGHiQDslTQLiBocgZlBpc8iMVRckqCOycfZOPhYsOnvplaCdE3KdGSci5Qtt2OZmerF4L0TmTVntEHOS1Lr5y89Nc5oz1QKEEPN8s/pwt9l9E+wFQSwECLQAUAAIACAA6pC5ZwUJQaaoAAAD6AAAAEgAAAAAAAAAAAAAAAAAAAAAAQ29uZmlnL1BhY2thZ2UueG1sUEsBAi0AFAACAAgAOqQuWQ/K6aukAAAA6QAAABMAAAAAAAAAAAAAAAAA9gAAAFtDb250ZW50X1R5cGVzXS54bWxQSwECLQAUAAIACAA6pC5Z+T41DZIAAADyAAAAEwAAAAAAAAAAAAAAAADnAQAARm9ybXVsYXMvU2VjdGlvbjEubVBLBQYAAAAAAwADAMIAAADGAgAAAAA=&quot;">
            <x15:dbTables>
              <x15:dbTable name="All Measures"/>
            </x15:dbTables>
          </x15:oledbPr>
        </x15:connection>
      </ext>
    </extLst>
  </connection>
  <connection id="2" name="Query - Products" description="Connection to the 'Products' query in the workbook." type="100" refreshedVersion="5" minRefreshableVersion="5">
    <extLst>
      <ext xmlns:x15="http://schemas.microsoft.com/office/spreadsheetml/2010/11/main" uri="{DE250136-89BD-433C-8126-D09CA5730AF9}">
        <x15:connection id="17c433df-b3fa-4c64-a12b-3a3b9509ba8e">
          <x15:oledbPr connection="provider=Microsoft.Mashup.OleDb.1;data source=$EmbeddedMashup(28e8e4c8-2b08-4e33-a56d-49fa8657ec6e)$;location=Products;extended properties=&quot;UEsDBBQAAgAIADqkLlnBQlBpqgAAAPoAAAASABwAQ29uZmlnL1BhY2thZ2UueG1sIKIYACigFAAAAAAAAAAAAAAAAAAAAAAAAAAAAIWPTQ6CMBSEr0K657WUgD95lIVbSUyIxi0pFRqhGCiWu7nwSF5BE8W4czfz5VvMPG53TKe28a6qH3RnEhIAI54ysiu1qRIy2pO/JKnAXSHPRaW8l2yG9TSUCamtvawpdc6BC6HrK8oZC+gx2+ayVm1BvrL+L/vaDLYwUhGBh/cYwSHmEHHOYcECpDPGTJs5BxBByFcxMKQ/GDdjY8deCWX8fY50rkg/P8QTUEsDBBQAAgAIADqkLl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6pC5ZFbyvQdkBAADfAwAAEwAcAEZvcm11bGFzL1NlY3Rpb24xLm0gohgAKKAUAAAAAAAAAAAAAAAAAAAAAAAAAAAAhVPfj9JAEH4n4X+YrIkpSUMk0Xvw5OEoGlEfjHDxgRKztHPXle0u2dkid4T/3VlaKApGXkq+b/L9mGkJM6+sgWn9HNx2O90OFdJhDl+dzavMEwxBo+92gH9TW7kMGXm/zVD3v1u3Wlq7ij4ojf3EGo/GUySSt+k9oaO0WKdjpJW365TlfrILpWPpJWwUVVKrZ3mwr0iZR1jbX+hgNElHFWWV8jCVGgnGkoqllS4kkhyT/YNdOnr5CY6TJyaIE/r+VtNW9GIwldYxeFdhL64rHGv9mBaInqvUnXbzicdyKI60iD8rkw/FYUos9vOgvGg0XoSx0nre0keUOTcVLDSTS95CwzR49KddDPOGv9N6mkktHQ1DukXvJJ0U0jyy8uxpja3szElDD9aVidVVaQJJ0ZUc8W537ACJzVFwe54Fj1u/j2EnRqpe2YgF8ws2seQZnBh/87ofTA7ovTnsmBd8ydV53hyVpHk6g2/O4X3b8RuWdsOp66mz7dVEA0d/LSM+dzs5nMne5flB1OQqvFdSNwatPk/UUHQZImhW5G3J/1BmBagHmLfVF/BuCINX4As0IL4gEX8FazSkNnwn1IQgWuD6PQf/Peg/K4TDnuK1R9v3uh1lrnvd/gZQSwECLQAUAAIACAA6pC5ZwUJQaaoAAAD6AAAAEgAAAAAAAAAAAAAAAAAAAAAAQ29uZmlnL1BhY2thZ2UueG1sUEsBAi0AFAACAAgAOqQuWQ/K6aukAAAA6QAAABMAAAAAAAAAAAAAAAAA9gAAAFtDb250ZW50X1R5cGVzXS54bWxQSwECLQAUAAIACAA6pC5ZFbyvQdkBAADfAwAAEwAAAAAAAAAAAAAAAADnAQAARm9ybXVsYXMvU2VjdGlvbjEubVBLBQYAAAAAAwADAMIAAAANBAAAAAA=&quot;">
            <x15:dbTables>
              <x15:dbTable name="Products"/>
            </x15:dbTables>
          </x15:oledbPr>
        </x15:connection>
      </ext>
    </extLst>
  </connection>
  <connection id="3" name="Query - Transaction Data" description="Connection to the 'Transaction Data' query in the workbook." type="100" refreshedVersion="5" minRefreshableVersion="5">
    <extLst>
      <ext xmlns:x15="http://schemas.microsoft.com/office/spreadsheetml/2010/11/main" uri="{DE250136-89BD-433C-8126-D09CA5730AF9}">
        <x15:connection id="9f35bc67-cd00-4724-b58e-80a247489737">
          <x15:oledbPr connection="provider=Microsoft.Mashup.OleDb.1;data source=$EmbeddedMashup(28e8e4c8-2b08-4e33-a56d-49fa8657ec6e)$;location=&quot;Transaction Data&quot;;extended properties=UEsDBBQAAgAIADqkLlnBQlBpqgAAAPoAAAASABwAQ29uZmlnL1BhY2thZ2UueG1sIKIYACigFAAAAAAAAAAAAAAAAAAAAAAAAAAAAIWPTQ6CMBSEr0K657WUgD95lIVbSUyIxi0pFRqhGCiWu7nwSF5BE8W4czfz5VvMPG53TKe28a6qH3RnEhIAI54ysiu1qRIy2pO/JKnAXSHPRaW8l2yG9TSUCamtvawpdc6BC6HrK8oZC+gx2+ayVm1BvrL+L/vaDLYwUhGBh/cYwSHmEHHOYcECpDPGTJs5BxBByFcxMKQ/GDdjY8deCWX8fY50rkg/P8QTUEsDBBQAAgAIADqkLl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6pC5Zvo9N20cEAABDDgAAEwAcAEZvcm11bGFzL1NlY3Rpb24xLm0gohgAKKAUAAAAAAAAAAAAAAAAAAAAAAAAAAAArVfvb+JGEP0eKf/DaiudjGpoSCDR9cqHQC7XtE1CAtdTBei0sYfYje1Fu+sEivjfO+sfsNiG46rmC3h2PPP2vTe7RIKjfB6RQfrZ/HB8dHwkPSbAJT/QoWCRZGnGFVOMkg4JQB0fEfwb8Fg4gJGPcweCxhcuXp44f7Gu/QAaPR4piJS0aO/n8WcJQo692fgK5Ivis3Ff8L+xoRzrouTVlzEL/H9Y0ieWfvRMZvwNBOnejLuxdGJfkQELQCII6T1xJlzSFxoX9tftxt13v5E8c72ii0tQjXkg57RmkygOApsoEUPNTrdQ3uHXgQeg9D7T7S1HNwrCTpkJ+3c/cjs0TZ+sRjo4WZfFDYZcIYe/AnNx87rgkD0hMdlKFrd2IrDJKEu9DIKBwwImZEdjn2zA9zwWPWOT4WIGmw5JwSkXYY8HcRjpRd2nBMleLovNAdsqzCcufl/ZZEm78QJ1uPaFVOSOhesEBXNlJPzBvrHOnUTdHcu6NeFT0vWF8koY+mwRopfILSiPu6USDzGLlK8WpI+Ceai4TrmJ1HmrofeelhDcjR1FetwtQ0yt9QgzARL7INDXctIniJC1rfBqo8RNhBbX5F4+G0pcum6qgVXQyiZUJ9oEmOMlu29cozyW/jb0Q2hovoI7/mbVaqRORhUsTXKWYpEwu8GCXbFPL5aKh9VYttAiljQXOxigRvh98tPZebvabs1v+m0LhvZaoYuhkEHkLQjdIi1ljE2Ph09+BFncKoKxK51aMufKzuqIvOAQhewuriDwQ1+BsCjB9x5iHJSBWmDfOx7haUGv8ehIS2ygPkLIX6uwpgsbqIU9IVbNwKqkGI9cX0vJgiy3Wr1i39RM5JPg8SxXz5+Skcn3hPzSIafvifIgIrTZrp++pwQCCdWZrVaWeXZSb7X2Zbbzmq12vb235kVe8/ykfpHXpBdt0g9iSatddnqoy8rUaceZtFSOLc58wBws8CcLYjAVTOJJ1CpCsmmC2KY/UjtLFPkb2k622bjqjLhiCz3GXwBedim8BQsFNl8xTw2M30911BoVj3K8J4wZ2wEjsfT+M2K7NV2/VQlDr1RDWfO/QfJxrvRVjT3SqUWak2fzuizILovIMigodhGYlqIxUEwo66tNzmo7LLDLQM1qWvZgRnI0BSo94NdjaPA3wZIn2RToZ7xSjIkpJJ5XJiaPLlvQCkHxIsRPUQ189z4Rd/6mqWkWu5/+BUwcbq+0T1/A1J8fJuOm+XJZREIflKhT8i5VM7kjUUwKUf3zgO6S1BzXswNPkAywPjUMEfff9bf4G9fbM0LbOBC28YLJdBL+nyZn9728xfkWEtxzGdmB47OuqFnT9k0qfe/sNPPh2VQwCdIr99Mk/t+MeCArRQSZGUqgkuh323Kb/H1TmoPOLVN2y+E0DHjS85G/GaeqDpbskJg/73cv8Ndu41I6ePTg/2O4j+MjP6oq+uFfUEsBAi0AFAACAAgAOqQuWcFCUGmqAAAA+gAAABIAAAAAAAAAAAAAAAAAAAAAAENvbmZpZy9QYWNrYWdlLnhtbFBLAQItABQAAgAIADqkLlkPyumrpAAAAOkAAAATAAAAAAAAAAAAAAAAAPYAAABbQ29udGVudF9UeXBlc10ueG1sUEsBAi0AFAACAAgAOqQuWb6PTdtHBAAAQw4AABMAAAAAAAAAAAAAAAAA5wEAAEZvcm11bGFzL1NlY3Rpb24xLm1QSwUGAAAAAAMAAwDCAAAAewYAAAAA">
            <x15:dbTables>
              <x15:dbTable name="Transaction Data"/>
            </x15:dbTables>
          </x15:oledbPr>
        </x15:connection>
      </ext>
    </extLst>
  </connection>
  <connection id="4"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<sst xmlns="http://schemas.openxmlformats.org/spreadsheetml/2006/main" count="206" uniqueCount="103">
  <si>
    <t>Total Profit</t>
  </si>
  <si>
    <t>KPIs</t>
  </si>
  <si>
    <t>Total Cost</t>
  </si>
  <si>
    <t>Total Revenue</t>
  </si>
  <si>
    <t>% Profit Margin</t>
  </si>
  <si>
    <t xml:space="preserve"> Quantity Purchased</t>
  </si>
  <si>
    <t>Profitable view</t>
  </si>
  <si>
    <t>Shortbread</t>
  </si>
  <si>
    <t>Biscuit Brand</t>
  </si>
  <si>
    <t>Buyer Location</t>
  </si>
  <si>
    <t>San Antonio</t>
  </si>
  <si>
    <t>Full Name</t>
  </si>
  <si>
    <t>Sales Representative</t>
  </si>
  <si>
    <t>Age Group</t>
  </si>
  <si>
    <t>15-29</t>
  </si>
  <si>
    <t>30-44</t>
  </si>
  <si>
    <t>45-59</t>
  </si>
  <si>
    <t>60-74</t>
  </si>
  <si>
    <t>75 +</t>
  </si>
  <si>
    <t>Option Button</t>
  </si>
  <si>
    <t>Check</t>
  </si>
  <si>
    <t>Total Revenue2</t>
  </si>
  <si>
    <t>Highlight</t>
  </si>
  <si>
    <t>Switch</t>
  </si>
  <si>
    <t>Revenue</t>
  </si>
  <si>
    <t>Profit</t>
  </si>
  <si>
    <t>Chicago</t>
  </si>
  <si>
    <t>Dallas</t>
  </si>
  <si>
    <t>Houston</t>
  </si>
  <si>
    <t>Los Angeles</t>
  </si>
  <si>
    <t>New York</t>
  </si>
  <si>
    <t>Philadelphia</t>
  </si>
  <si>
    <t>Phoenix</t>
  </si>
  <si>
    <t>San Diego</t>
  </si>
  <si>
    <t>San Jose</t>
  </si>
  <si>
    <t>check</t>
  </si>
  <si>
    <t>Expensive</t>
  </si>
  <si>
    <t>Less Expensive</t>
  </si>
  <si>
    <t>Price Category</t>
  </si>
  <si>
    <t>%ge</t>
  </si>
  <si>
    <t>Payment Method</t>
  </si>
  <si>
    <t>Cash</t>
  </si>
  <si>
    <t>Credit Card</t>
  </si>
  <si>
    <t>Debit Card</t>
  </si>
  <si>
    <t>Mobile Payment</t>
  </si>
  <si>
    <t>Gender</t>
  </si>
  <si>
    <t>Female</t>
  </si>
  <si>
    <t>Male</t>
  </si>
  <si>
    <t>Other</t>
  </si>
  <si>
    <t># Customers</t>
  </si>
  <si>
    <t>MoM Revenue Trend</t>
  </si>
  <si>
    <t>Apr</t>
  </si>
  <si>
    <t>Aug</t>
  </si>
  <si>
    <t>Dec</t>
  </si>
  <si>
    <t>Feb</t>
  </si>
  <si>
    <t>Jan</t>
  </si>
  <si>
    <t>Jul</t>
  </si>
  <si>
    <t>Jun</t>
  </si>
  <si>
    <t>Mar</t>
  </si>
  <si>
    <t>May</t>
  </si>
  <si>
    <t>Nov</t>
  </si>
  <si>
    <t>Oct</t>
  </si>
  <si>
    <t>Sep</t>
  </si>
  <si>
    <t>Month Name</t>
  </si>
  <si>
    <t>MoM change</t>
  </si>
  <si>
    <t>Data Label</t>
  </si>
  <si>
    <t>Caption</t>
  </si>
  <si>
    <t>combo box</t>
  </si>
  <si>
    <t>Top</t>
  </si>
  <si>
    <t>Bottom</t>
  </si>
  <si>
    <t>Day Name</t>
  </si>
  <si>
    <t>Fri</t>
  </si>
  <si>
    <t>Mon</t>
  </si>
  <si>
    <t>Sat</t>
  </si>
  <si>
    <t>Sun</t>
  </si>
  <si>
    <t>Thu</t>
  </si>
  <si>
    <t>Tue</t>
  </si>
  <si>
    <t>Wed</t>
  </si>
  <si>
    <t>Weektype</t>
  </si>
  <si>
    <t>Weekday</t>
  </si>
  <si>
    <t>Weekend</t>
  </si>
  <si>
    <t>Full %ge</t>
  </si>
  <si>
    <t>Quarter</t>
  </si>
  <si>
    <t>Qtr-1</t>
  </si>
  <si>
    <t>Qtr-2</t>
  </si>
  <si>
    <t>Qtr-3</t>
  </si>
  <si>
    <t>Qtr-4</t>
  </si>
  <si>
    <t>QoQ Analysis</t>
  </si>
  <si>
    <t>Circle Position</t>
  </si>
  <si>
    <t>Travis Doyle</t>
  </si>
  <si>
    <t xml:space="preserve">Refference </t>
  </si>
  <si>
    <t xml:space="preserve">top 3 monyh values </t>
  </si>
  <si>
    <t>Months</t>
  </si>
  <si>
    <t>%ge contribution</t>
  </si>
  <si>
    <t>caption</t>
  </si>
  <si>
    <t>VIEW DATASETS ON POWERQUARY</t>
  </si>
  <si>
    <t>DASHBOARD 1 ANALYSES</t>
  </si>
  <si>
    <t>DASHBOARD 2 ANALYSES</t>
  </si>
  <si>
    <t>Robert Hernandez</t>
  </si>
  <si>
    <t>Diana Martinez</t>
  </si>
  <si>
    <t>Alexander Smith</t>
  </si>
  <si>
    <t>Matthew Hughes</t>
  </si>
  <si>
    <t>Mary Rodriguez</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</si>
</sst>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1" formatCode="_(* #,##0_);_(* \(#,##0\);_(* &quot;-&quot;_);_(@_)"/>
    <numFmt numFmtId="164" formatCode="\$#,##0.0;\(\$#,##0.0\);\$#,##0.0"/>
    <numFmt numFmtId="165" formatCode="0.0%;\-0.0%;0.0%"/>
    <numFmt numFmtId="166" formatCode="[&gt;=1000000]&quot;$&quot;0.0,,&quot;M&quot;;[&gt;=1000]&quot;$&quot;0.0,&quot;K&quot;;0"/>
    <numFmt numFmtId="167" formatCode="0.0%"/>
    <numFmt numFmtId="168" formatCode="0.0"/>
  </numFmts>
  <fonts count="8" x14ac:knownFonts="1">
    <font>
      <sz val="11"/>
      <color theme="1"/>
      <name val="Calibri"/>
      <family val="2"/>
      <scheme val="minor"/>
    </font>
    <font>
      <sz val="14"/>
      <color theme="0"/>
      <name val="Calibri"/>
      <family val="2"/>
      <scheme val="minor"/>
    </font>
    <font>
      <sz val="11"/>
      <color theme="0"/>
      <name val="Calibri"/>
      <family val="2"/>
      <scheme val="minor"/>
    </font>
    <font>
      <b/>
      <i/>
      <sz val="16"/>
      <color theme="1"/>
      <name val="Calibri"/>
      <family val="2"/>
      <scheme val="minor"/>
    </font>
    <font>
      <sz val="11"/>
      <color theme="1"/>
      <name val="Calibri"/>
      <family val="2"/>
      <scheme val="minor"/>
    </font>
    <font>
      <b/>
      <u/>
      <sz val="11"/>
      <color theme="1"/>
      <name val="Calibri"/>
      <family val="2"/>
      <scheme val="minor"/>
    </font>
    <font>
      <b/>
      <sz val="11"/>
      <color theme="0"/>
      <name val="Calibri"/>
      <family val="2"/>
      <scheme val="minor"/>
    </font>
    <font>
      <sz val="14"/>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3" tint="0.39997558519241921"/>
        <bgColor indexed="64"/>
      </patternFill>
    </fill>
    <fill>
      <patternFill patternType="solid">
        <fgColor rgb="FFC00000"/>
        <bgColor indexed="64"/>
      </patternFill>
    </fill>
    <fill>
      <patternFill patternType="solid">
        <fgColor rgb="FFCC99FF"/>
        <bgColor indexed="64"/>
      </patternFill>
    </fill>
    <fill>
      <patternFill patternType="solid">
        <fgColor theme="2" tint="-0.499984740745262"/>
        <bgColor indexed="64"/>
      </patternFill>
    </fill>
  </fills>
  <borders count="1">
    <border>
      <left/>
      <right/>
      <top/>
      <bottom/>
      <diagonal/>
    </border>
  </borders>
  <cellStyleXfs count="2">
    <xf numFmtId="0" fontId="0" fillId="0" borderId="0"/>
    <xf numFmtId="9" fontId="4" fillId="0" borderId="0" applyFont="0" applyFill="0" applyBorder="0" applyAlignment="0" applyProtection="0"/>
  </cellStyleXfs>
  <cellXfs count="24">
    <xf numFmtId="0" fontId="0" fillId="0" borderId="0" xfId="0"/>
    <xf numFmtId="0" fontId="0" fillId="2" borderId="0" xfId="0" applyFill="1"/>
    <xf numFmtId="164" fontId="0" fillId="0" borderId="0" xfId="0" applyNumberFormat="1"/>
    <xf numFmtId="0" fontId="1" fillId="3" borderId="0" xfId="0" applyFont="1" applyFill="1"/>
    <xf numFmtId="165" fontId="0" fillId="0" borderId="0" xfId="0" applyNumberFormat="1"/>
    <xf numFmtId="41" fontId="0" fillId="0" borderId="0" xfId="0" applyNumberFormat="1"/>
    <xf numFmtId="0" fontId="0" fillId="0" borderId="0" xfId="0" pivotButton="1"/>
    <xf numFmtId="0" fontId="2" fillId="3" borderId="0" xfId="0" applyFont="1" applyFill="1"/>
    <xf numFmtId="10" fontId="0" fillId="0" borderId="0" xfId="0" applyNumberFormat="1"/>
    <xf numFmtId="166" fontId="0" fillId="0" borderId="0" xfId="0" applyNumberFormat="1"/>
    <xf numFmtId="0" fontId="0" fillId="3" borderId="0" xfId="0" applyFill="1"/>
    <xf numFmtId="167" fontId="0" fillId="0" borderId="0" xfId="0" applyNumberFormat="1"/>
    <xf numFmtId="9" fontId="0" fillId="0" borderId="0" xfId="0" applyNumberFormat="1"/>
    <xf numFmtId="3" fontId="0" fillId="0" borderId="0" xfId="0" applyNumberFormat="1"/>
    <xf numFmtId="0" fontId="0" fillId="0" borderId="0" xfId="0" applyNumberFormat="1"/>
    <xf numFmtId="0" fontId="0" fillId="4" borderId="0" xfId="0" applyFill="1"/>
    <xf numFmtId="0" fontId="3" fillId="0" borderId="0" xfId="0" applyFont="1"/>
    <xf numFmtId="168" fontId="0" fillId="0" borderId="0" xfId="0" applyNumberFormat="1"/>
    <xf numFmtId="1" fontId="0" fillId="0" borderId="0" xfId="0" applyNumberFormat="1"/>
    <xf numFmtId="167" fontId="0" fillId="0" borderId="0" xfId="1" applyNumberFormat="1" applyFont="1"/>
    <xf numFmtId="0" fontId="5" fillId="0" borderId="0" xfId="0" applyFont="1"/>
    <xf numFmtId="0" fontId="7" fillId="5" borderId="0" xfId="0" applyFont="1" applyFill="1" applyAlignment="1">
      <alignment horizontal="center" vertical="center"/>
    </xf>
    <xf numFmtId="0" fontId="6" fillId="6" borderId="0" xfId="0" applyFont="1" applyFill="1" applyAlignment="1">
      <alignment horizontal="center" vertical="center"/>
    </xf>
    <xf numFmtId="0" fontId="2" fillId="6" borderId="0" xfId="0" applyFont="1" applyFill="1" applyAlignment="1">
      <alignment horizontal="center" vertical="center"/>
    </xf>
  </cellXfs>
  <cellStyles count="2">
    <cellStyle name="Normal" xfId="0" builtinId="0"/>
    <cellStyle name="Percent" xfId="1" builtinId="5"/>
  </cellStyles>
  <dxfs count="39">
    <dxf>
      <numFmt numFmtId="166" formatCode="[&gt;=1000000]&quot;$&quot;0.0,,&quot;M&quot;;[&gt;=1000]&quot;$&quot;0.0,&quot;K&quot;;0"/>
    </dxf>
    <dxf>
      <numFmt numFmtId="167" formatCode="0.0%"/>
    </dxf>
    <dxf>
      <numFmt numFmtId="166" formatCode="[&gt;=1000000]&quot;$&quot;0.0,,&quot;M&quot;;[&gt;=1000]&quot;$&quot;0.0,&quot;K&quot;;0"/>
    </dxf>
    <dxf>
      <numFmt numFmtId="33" formatCode="_(* #,##0_);_(* \(#,##0\);_(* &quot;-&quot;_);_(@_)"/>
    </dxf>
    <dxf>
      <numFmt numFmtId="166" formatCode="[&gt;=1000000]&quot;$&quot;0.0,,&quot;M&quot;;[&gt;=1000]&quot;$&quot;0.0,&quot;K&quot;;0"/>
    </dxf>
    <dxf>
      <numFmt numFmtId="167" formatCode="0.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7" formatCode="0.0%"/>
    </dxf>
    <dxf>
      <numFmt numFmtId="33" formatCode="_(* #,##0_);_(* \(#,##0\);_(* &quot;-&quot;_);_(@_)"/>
    </dxf>
    <dxf>
      <numFmt numFmtId="166" formatCode="[&gt;=1000000]&quot;$&quot;0.0,,&quot;M&quot;;[&gt;=1000]&quot;$&quot;0.0,&quot;K&quot;;0"/>
    </dxf>
    <dxf>
      <numFmt numFmtId="167" formatCode="0.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7" formatCode="0.0%"/>
    </dxf>
    <dxf>
      <numFmt numFmtId="166" formatCode="[&gt;=1000000]&quot;$&quot;0.0,,&quot;M&quot;;[&gt;=1000]&quot;$&quot;0.0,&quot;K&quot;;0"/>
    </dxf>
    <dxf>
      <numFmt numFmtId="33" formatCode="_(* #,##0_);_(* \(#,##0\);_(* &quot;-&quot;_);_(@_)"/>
    </dxf>
    <dxf>
      <numFmt numFmtId="166" formatCode="[&gt;=1000000]&quot;$&quot;0.0,,&quot;M&quot;;[&gt;=1000]&quot;$&quot;0.0,&quot;K&quot;;0"/>
    </dxf>
    <dxf>
      <numFmt numFmtId="167" formatCode="0.0%"/>
    </dxf>
    <dxf>
      <numFmt numFmtId="166" formatCode="[&gt;=1000000]&quot;$&quot;0.0,,&quot;M&quot;;[&gt;=1000]&quot;$&quot;0.0,&quot;K&quot;;0"/>
    </dxf>
    <dxf>
      <numFmt numFmtId="167" formatCode="0.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33" formatCode="_(* #,##0_);_(* \(#,##0\);_(* &quot;-&quot;_);_(@_)"/>
    </dxf>
    <dxf>
      <numFmt numFmtId="167" formatCode="0.0%"/>
    </dxf>
    <dxf>
      <numFmt numFmtId="166" formatCode="[&gt;=1000000]&quot;$&quot;0.0,,&quot;M&quot;;[&gt;=1000]&quot;$&quot;0.0,&quot;K&quot;;0"/>
    </dxf>
    <dxf>
      <numFmt numFmtId="166" formatCode="[&gt;=1000000]&quot;$&quot;0.0,,&quot;M&quot;;[&gt;=1000]&quot;$&quot;0.0,&quot;K&quot;;0"/>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fill>
        <patternFill>
          <bgColor theme="0"/>
        </patternFill>
      </fill>
      <border diagonalUp="0" diagonalDown="0">
        <left/>
        <right/>
        <top/>
        <bottom/>
        <vertical/>
        <horizontal/>
      </border>
    </dxf>
    <dxf>
      <font>
        <b/>
        <color theme="1"/>
      </font>
      <border>
        <bottom style="thin">
          <color theme="4"/>
        </bottom>
        <vertical/>
        <horizontal/>
      </border>
    </dxf>
    <dxf>
      <font>
        <color theme="1"/>
      </font>
      <fill>
        <patternFill>
          <bgColor theme="0"/>
        </patternFill>
      </fill>
      <border diagonalUp="0" diagonalDown="0">
        <left/>
        <right/>
        <top/>
        <bottom/>
        <vertical/>
        <horizontal/>
      </border>
    </dxf>
  </dxfs>
  <tableStyles count="3" defaultTableStyle="TableStyleMedium2" defaultPivotStyle="PivotStyleLight16">
    <tableStyle name="My STyle" pivot="0" table="0" count="10">
      <tableStyleElement type="wholeTable" dxfId="38"/>
      <tableStyleElement type="headerRow" dxfId="37"/>
    </tableStyle>
    <tableStyle name="My Style 2" pivot="0" table="0" count="10">
      <tableStyleElement type="wholeTable" dxfId="36"/>
      <tableStyleElement type="headerRow" dxfId="35"/>
    </tableStyle>
    <tableStyle name="SlicerStyleLight1 2" pivot="0" table="0" count="10">
      <tableStyleElement type="wholeTable" dxfId="34"/>
      <tableStyleElement type="headerRow" dxfId="33"/>
    </tableStyle>
  </tableStyles>
  <colors>
    <mruColors>
      <color rgb="FFCC99FF"/>
      <color rgb="FFCCCC00"/>
      <color rgb="FF3A2B4D"/>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auto="1"/>
              <bgColor rgb="FFCC99FF"/>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39994506668294322"/>
            </patternFill>
          </fill>
          <border diagonalUp="0" diagonalDown="0">
            <left/>
            <right/>
            <top/>
            <bottom/>
            <vertical/>
            <horizontal/>
          </border>
        </dxf>
        <dxf>
          <font>
            <color theme="1" tint="0.24994659260841701"/>
          </font>
          <fill>
            <patternFill patternType="solid">
              <fgColor auto="1"/>
              <bgColor theme="7" tint="0.39994506668294322"/>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39994506668294322"/>
            </patternFill>
          </fill>
          <border diagonalUp="0" diagonalDown="0">
            <left/>
            <right/>
            <top/>
            <bottom style="medium">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499984740745262"/>
          </font>
          <fill>
            <patternFill patternType="solid">
              <fgColor rgb="FFFFFFFF"/>
              <bgColor theme="0"/>
            </patternFill>
          </fill>
          <border diagonalUp="0" diagonalDown="0">
            <left/>
            <right/>
            <top/>
            <bottom style="medium">
              <color rgb="FFCCCCCC"/>
            </bottom>
            <vertical/>
            <horizontal/>
          </border>
        </dxf>
      </x14:dxfs>
    </ext>
    <ext xmlns:x14="http://schemas.microsoft.com/office/spreadsheetml/2009/9/main" uri="{EB79DEF2-80B8-43e5-95BD-54CBDDF9020C}">
      <x14:slicerStyles defaultSlicerStyle="SlicerStyleLight1">
        <x14:slicerStyle name="My STyle">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My Style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1.xml"/><Relationship Id="rId21" Type="http://schemas.openxmlformats.org/officeDocument/2006/relationships/pivotCacheDefinition" Target="pivotCache/pivotCacheDefinition16.xml"/><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84" Type="http://schemas.openxmlformats.org/officeDocument/2006/relationships/customXml" Target="../customXml/item47.xml"/><Relationship Id="rId16" Type="http://schemas.openxmlformats.org/officeDocument/2006/relationships/pivotCacheDefinition" Target="pivotCache/pivotCacheDefinition11.xml"/><Relationship Id="rId11" Type="http://schemas.openxmlformats.org/officeDocument/2006/relationships/pivotCacheDefinition" Target="pivotCache/pivotCacheDefinition6.xml"/><Relationship Id="rId32" Type="http://schemas.openxmlformats.org/officeDocument/2006/relationships/theme" Target="theme/theme1.xml"/><Relationship Id="rId37" Type="http://schemas.openxmlformats.org/officeDocument/2006/relationships/calcChain" Target="calcChain.xml"/><Relationship Id="rId53" Type="http://schemas.openxmlformats.org/officeDocument/2006/relationships/customXml" Target="../customXml/item16.xml"/><Relationship Id="rId58" Type="http://schemas.openxmlformats.org/officeDocument/2006/relationships/customXml" Target="../customXml/item21.xml"/><Relationship Id="rId74" Type="http://schemas.openxmlformats.org/officeDocument/2006/relationships/customXml" Target="../customXml/item37.xml"/><Relationship Id="rId79" Type="http://schemas.openxmlformats.org/officeDocument/2006/relationships/customXml" Target="../customXml/item42.xml"/><Relationship Id="rId5" Type="http://schemas.openxmlformats.org/officeDocument/2006/relationships/worksheet" Target="worksheets/sheet5.xml"/><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openxmlformats.org/officeDocument/2006/relationships/pivotCacheDefinition" Target="pivotCache/pivotCacheDefinition22.xml"/><Relationship Id="rId30" Type="http://schemas.microsoft.com/office/2007/relationships/slicerCache" Target="slicerCaches/slicerCache2.xml"/><Relationship Id="rId35" Type="http://schemas.openxmlformats.org/officeDocument/2006/relationships/sharedStrings" Target="sharedStrings.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69" Type="http://schemas.openxmlformats.org/officeDocument/2006/relationships/customXml" Target="../customXml/item32.xml"/><Relationship Id="rId77" Type="http://schemas.openxmlformats.org/officeDocument/2006/relationships/customXml" Target="../customXml/item40.xml"/><Relationship Id="rId8" Type="http://schemas.openxmlformats.org/officeDocument/2006/relationships/pivotCacheDefinition" Target="pivotCache/pivotCacheDefinition3.xml"/><Relationship Id="rId51" Type="http://schemas.openxmlformats.org/officeDocument/2006/relationships/customXml" Target="../customXml/item14.xml"/><Relationship Id="rId72" Type="http://schemas.openxmlformats.org/officeDocument/2006/relationships/customXml" Target="../customXml/item35.xml"/><Relationship Id="rId80" Type="http://schemas.openxmlformats.org/officeDocument/2006/relationships/customXml" Target="../customXml/item43.xml"/><Relationship Id="rId85" Type="http://schemas.openxmlformats.org/officeDocument/2006/relationships/customXml" Target="../customXml/item48.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ivotCacheDefinition" Target="pivotCache/pivotCacheDefinition20.xml"/><Relationship Id="rId33" Type="http://schemas.openxmlformats.org/officeDocument/2006/relationships/connections" Target="connection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pivotCacheDefinition" Target="pivotCache/pivotCacheDefinition15.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70" Type="http://schemas.openxmlformats.org/officeDocument/2006/relationships/customXml" Target="../customXml/item33.xml"/><Relationship Id="rId75" Type="http://schemas.openxmlformats.org/officeDocument/2006/relationships/customXml" Target="../customXml/item38.xml"/><Relationship Id="rId83" Type="http://schemas.openxmlformats.org/officeDocument/2006/relationships/customXml" Target="../customXml/item46.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openxmlformats.org/officeDocument/2006/relationships/pivotCacheDefinition" Target="pivotCache/pivotCacheDefinition23.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pivotCacheDefinition" Target="pivotCache/pivotCacheDefinition5.xml"/><Relationship Id="rId31" Type="http://schemas.microsoft.com/office/2007/relationships/slicerCache" Target="slicerCaches/slicerCache3.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73" Type="http://schemas.openxmlformats.org/officeDocument/2006/relationships/customXml" Target="../customXml/item36.xml"/><Relationship Id="rId78" Type="http://schemas.openxmlformats.org/officeDocument/2006/relationships/customXml" Target="../customXml/item41.xml"/><Relationship Id="rId81" Type="http://schemas.openxmlformats.org/officeDocument/2006/relationships/customXml" Target="../customXml/item44.xml"/><Relationship Id="rId86"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ustomXml" Target="../customXml/item2.xml"/><Relationship Id="rId34" Type="http://schemas.openxmlformats.org/officeDocument/2006/relationships/styles" Target="styles.xml"/><Relationship Id="rId50" Type="http://schemas.openxmlformats.org/officeDocument/2006/relationships/customXml" Target="../customXml/item13.xml"/><Relationship Id="rId55" Type="http://schemas.openxmlformats.org/officeDocument/2006/relationships/customXml" Target="../customXml/item18.xml"/><Relationship Id="rId76" Type="http://schemas.openxmlformats.org/officeDocument/2006/relationships/customXml" Target="../customXml/item39.xml"/><Relationship Id="rId7" Type="http://schemas.openxmlformats.org/officeDocument/2006/relationships/pivotCacheDefinition" Target="pivotCache/pivotCacheDefinition2.xml"/><Relationship Id="rId71" Type="http://schemas.openxmlformats.org/officeDocument/2006/relationships/customXml" Target="../customXml/item34.xml"/><Relationship Id="rId2" Type="http://schemas.openxmlformats.org/officeDocument/2006/relationships/worksheet" Target="worksheets/sheet2.xml"/><Relationship Id="rId29" Type="http://schemas.microsoft.com/office/2007/relationships/slicerCache" Target="slicerCaches/slicerCache1.xml"/><Relationship Id="rId24" Type="http://schemas.openxmlformats.org/officeDocument/2006/relationships/pivotCacheDefinition" Target="pivotCache/pivotCacheDefinition19.xml"/><Relationship Id="rId40" Type="http://schemas.openxmlformats.org/officeDocument/2006/relationships/customXml" Target="../customXml/item3.xml"/><Relationship Id="rId45" Type="http://schemas.openxmlformats.org/officeDocument/2006/relationships/customXml" Target="../customXml/item8.xml"/><Relationship Id="rId66" Type="http://schemas.openxmlformats.org/officeDocument/2006/relationships/customXml" Target="../customXml/item29.xml"/><Relationship Id="rId87" Type="http://schemas.openxmlformats.org/officeDocument/2006/relationships/customXml" Target="../customXml/item50.xml"/><Relationship Id="rId61" Type="http://schemas.openxmlformats.org/officeDocument/2006/relationships/customXml" Target="../customXml/item24.xml"/><Relationship Id="rId82" Type="http://schemas.openxmlformats.org/officeDocument/2006/relationships/customXml" Target="../customXml/item4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8406677532473948E-2"/>
          <c:w val="1"/>
          <c:h val="0.84318664493505213"/>
        </c:manualLayout>
      </c:layout>
      <c:barChart>
        <c:barDir val="col"/>
        <c:grouping val="clustered"/>
        <c:varyColors val="0"/>
        <c:ser>
          <c:idx val="0"/>
          <c:order val="0"/>
          <c:tx>
            <c:strRef>
              <c:f>'Analysis 1'!$W$7</c:f>
              <c:strCache>
                <c:ptCount val="1"/>
                <c:pt idx="0">
                  <c:v>Total Revenue</c:v>
                </c:pt>
              </c:strCache>
            </c:strRef>
          </c:tx>
          <c:spPr>
            <a:solidFill>
              <a:srgbClr val="7030A0">
                <a:alpha val="21000"/>
              </a:srgbClr>
            </a:solidFill>
            <a:ln>
              <a:noFill/>
            </a:ln>
            <a:effectLst/>
          </c:spPr>
          <c:invertIfNegative val="0"/>
          <c:dLbls>
            <c:dLbl>
              <c:idx val="0"/>
              <c:layout/>
              <c:tx>
                <c:rich>
                  <a:bodyPr/>
                  <a:lstStyle/>
                  <a:p>
                    <a:fld id="{E3767D98-BC4A-40FD-A0D8-481B4E77B98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
              <c:layout/>
              <c:tx>
                <c:rich>
                  <a:bodyPr/>
                  <a:lstStyle/>
                  <a:p>
                    <a:fld id="{9F0DF613-78C5-4EE4-AD4E-550E62BCFBA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2"/>
              <c:layout/>
              <c:tx>
                <c:rich>
                  <a:bodyPr/>
                  <a:lstStyle/>
                  <a:p>
                    <a:fld id="{12E53465-0170-4D69-9C7B-BE8A17A2614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3"/>
              <c:layout/>
              <c:tx>
                <c:rich>
                  <a:bodyPr/>
                  <a:lstStyle/>
                  <a:p>
                    <a:fld id="{47319F0A-D542-4B61-A359-A229D8F5178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4"/>
              <c:layout/>
              <c:tx>
                <c:rich>
                  <a:bodyPr/>
                  <a:lstStyle/>
                  <a:p>
                    <a:fld id="{803E28CA-4F2B-42B6-AB6D-7ABCB002EFF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1'!$V$8:$V$12</c:f>
              <c:strCache>
                <c:ptCount val="5"/>
                <c:pt idx="0">
                  <c:v>15-29</c:v>
                </c:pt>
                <c:pt idx="1">
                  <c:v>30-44</c:v>
                </c:pt>
                <c:pt idx="2">
                  <c:v>45-59</c:v>
                </c:pt>
                <c:pt idx="3">
                  <c:v>60-74</c:v>
                </c:pt>
                <c:pt idx="4">
                  <c:v>75 +</c:v>
                </c:pt>
              </c:strCache>
            </c:strRef>
          </c:cat>
          <c:val>
            <c:numRef>
              <c:f>'Analysis 1'!$W$8:$W$12</c:f>
              <c:numCache>
                <c:formatCode>[&gt;=1000000]"$"0.0,,"M";[&gt;=1000]"$"0.0,"K";0</c:formatCode>
                <c:ptCount val="5"/>
                <c:pt idx="0">
                  <c:v>11107220</c:v>
                </c:pt>
                <c:pt idx="1">
                  <c:v>14743587</c:v>
                </c:pt>
                <c:pt idx="2">
                  <c:v>14472766</c:v>
                </c:pt>
                <c:pt idx="3">
                  <c:v>14892695</c:v>
                </c:pt>
                <c:pt idx="4">
                  <c:v>6351615</c:v>
                </c:pt>
              </c:numCache>
            </c:numRef>
          </c:val>
          <c:extLst>
            <c:ext xmlns:c15="http://schemas.microsoft.com/office/drawing/2012/chart" uri="{02D57815-91ED-43cb-92C2-25804820EDAC}">
              <c15:datalabelsRange>
                <c15:f>'Analysis 1'!$Y$8:$Y$12</c15:f>
                <c15:dlblRangeCache>
                  <c:ptCount val="5"/>
                  <c:pt idx="0">
                    <c:v>18.%</c:v>
                  </c:pt>
                  <c:pt idx="1">
                    <c:v>23.9%</c:v>
                  </c:pt>
                  <c:pt idx="2">
                    <c:v>23.5%</c:v>
                  </c:pt>
                  <c:pt idx="3">
                    <c:v>24.2%</c:v>
                  </c:pt>
                  <c:pt idx="4">
                    <c:v>10.3%</c:v>
                  </c:pt>
                </c15:dlblRangeCache>
              </c15:datalabelsRange>
            </c:ext>
          </c:extLst>
        </c:ser>
        <c:ser>
          <c:idx val="1"/>
          <c:order val="1"/>
          <c:tx>
            <c:strRef>
              <c:f>'Analysis 1'!$X$7</c:f>
              <c:strCache>
                <c:ptCount val="1"/>
                <c:pt idx="0">
                  <c:v>Highlight</c:v>
                </c:pt>
              </c:strCache>
            </c:strRef>
          </c:tx>
          <c:spPr>
            <a:solidFill>
              <a:schemeClr val="accent1">
                <a:alpha val="70000"/>
              </a:schemeClr>
            </a:solidFill>
            <a:ln>
              <a:noFill/>
            </a:ln>
            <a:effectLst/>
          </c:spPr>
          <c:invertIfNegative val="0"/>
          <c:val>
            <c:numRef>
              <c:f>'Analysis 1'!$X$8:$X$12</c:f>
              <c:numCache>
                <c:formatCode>[&gt;=1000000]"$"0.0,,"M";[&gt;=1000]"$"0.0,"K";0</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20"/>
        <c:overlap val="100"/>
        <c:axId val="-330122512"/>
        <c:axId val="-330133936"/>
      </c:barChart>
      <c:catAx>
        <c:axId val="-330122512"/>
        <c:scaling>
          <c:orientation val="minMax"/>
        </c:scaling>
        <c:delete val="1"/>
        <c:axPos val="b"/>
        <c:numFmt formatCode="General" sourceLinked="1"/>
        <c:majorTickMark val="out"/>
        <c:minorTickMark val="none"/>
        <c:tickLblPos val="nextTo"/>
        <c:crossAx val="-330133936"/>
        <c:crosses val="autoZero"/>
        <c:auto val="1"/>
        <c:lblAlgn val="ctr"/>
        <c:lblOffset val="100"/>
        <c:noMultiLvlLbl val="0"/>
      </c:catAx>
      <c:valAx>
        <c:axId val="-330133936"/>
        <c:scaling>
          <c:orientation val="minMax"/>
        </c:scaling>
        <c:delete val="1"/>
        <c:axPos val="l"/>
        <c:numFmt formatCode="[&gt;=1000000]&quot;$&quot;0.0,,&quot;M&quot;;[&gt;=1000]&quot;$&quot;0.0,&quot;K&quot;;0" sourceLinked="1"/>
        <c:majorTickMark val="out"/>
        <c:minorTickMark val="none"/>
        <c:tickLblPos val="nextTo"/>
        <c:crossAx val="-33012251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063251655587908"/>
          <c:y val="2.6344284534867802E-2"/>
          <c:w val="0.64515561108194119"/>
          <c:h val="0.94731143093026438"/>
        </c:manualLayout>
      </c:layout>
      <c:barChart>
        <c:barDir val="bar"/>
        <c:grouping val="clustered"/>
        <c:varyColors val="0"/>
        <c:ser>
          <c:idx val="0"/>
          <c:order val="0"/>
          <c:tx>
            <c:strRef>
              <c:f>'Analysis 1'!$AI$7</c:f>
              <c:strCache>
                <c:ptCount val="1"/>
                <c:pt idx="0">
                  <c:v>Total Revenue</c:v>
                </c:pt>
              </c:strCache>
            </c:strRef>
          </c:tx>
          <c:spPr>
            <a:solidFill>
              <a:srgbClr val="7030A0">
                <a:alpha val="21000"/>
              </a:srgbClr>
            </a:solidFill>
            <a:ln>
              <a:noFill/>
            </a:ln>
            <a:effectLst/>
          </c:spPr>
          <c:invertIfNegative val="0"/>
          <c:dLbls>
            <c:dLbl>
              <c:idx val="0"/>
              <c:layout/>
              <c:tx>
                <c:rich>
                  <a:bodyPr/>
                  <a:lstStyle/>
                  <a:p>
                    <a:fld id="{933D5058-CF88-48F3-9364-C6D9E9841D0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
              <c:layout/>
              <c:tx>
                <c:rich>
                  <a:bodyPr/>
                  <a:lstStyle/>
                  <a:p>
                    <a:fld id="{4E57D83B-1A16-46DA-BF12-585C5487C45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2"/>
              <c:layout/>
              <c:tx>
                <c:rich>
                  <a:bodyPr/>
                  <a:lstStyle/>
                  <a:p>
                    <a:fld id="{672919EE-A208-43D7-B9E1-6BE42489CF8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3"/>
              <c:layout/>
              <c:tx>
                <c:rich>
                  <a:bodyPr/>
                  <a:lstStyle/>
                  <a:p>
                    <a:fld id="{0C4F4FCA-BF60-4A1F-B15B-BBCF85F4C11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4"/>
              <c:layout/>
              <c:tx>
                <c:rich>
                  <a:bodyPr/>
                  <a:lstStyle/>
                  <a:p>
                    <a:fld id="{FA8DB055-F942-4DEB-A545-31B7CB19BA1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5"/>
              <c:layout/>
              <c:tx>
                <c:rich>
                  <a:bodyPr/>
                  <a:lstStyle/>
                  <a:p>
                    <a:fld id="{C264C919-C9BF-4F1D-8534-5033BA17ACE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6"/>
              <c:layout/>
              <c:tx>
                <c:rich>
                  <a:bodyPr/>
                  <a:lstStyle/>
                  <a:p>
                    <a:fld id="{3A3ABBFC-977B-41AC-B318-3FE8A7F755D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7"/>
              <c:layout/>
              <c:tx>
                <c:rich>
                  <a:bodyPr/>
                  <a:lstStyle/>
                  <a:p>
                    <a:fld id="{945DBAB1-BFB8-45E4-89A0-0773A6F12A6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8"/>
              <c:layout/>
              <c:tx>
                <c:rich>
                  <a:bodyPr/>
                  <a:lstStyle/>
                  <a:p>
                    <a:fld id="{61162975-081C-430C-B4CF-CE172250512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9"/>
              <c:layout/>
              <c:tx>
                <c:rich>
                  <a:bodyPr/>
                  <a:lstStyle/>
                  <a:p>
                    <a:fld id="{889D5968-C0CC-49C1-98A0-2D857292ACC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1'!$AH$8:$AH$17</c:f>
              <c:strCache>
                <c:ptCount val="10"/>
                <c:pt idx="0">
                  <c:v>Chicago</c:v>
                </c:pt>
                <c:pt idx="1">
                  <c:v>Phoenix</c:v>
                </c:pt>
                <c:pt idx="2">
                  <c:v>New York</c:v>
                </c:pt>
                <c:pt idx="3">
                  <c:v>San Diego</c:v>
                </c:pt>
                <c:pt idx="4">
                  <c:v>Los Angeles</c:v>
                </c:pt>
                <c:pt idx="5">
                  <c:v>Dallas</c:v>
                </c:pt>
                <c:pt idx="6">
                  <c:v>Houston</c:v>
                </c:pt>
                <c:pt idx="7">
                  <c:v>Philadelphia</c:v>
                </c:pt>
                <c:pt idx="8">
                  <c:v>San Jose</c:v>
                </c:pt>
                <c:pt idx="9">
                  <c:v>San Antonio</c:v>
                </c:pt>
              </c:strCache>
            </c:strRef>
          </c:cat>
          <c:val>
            <c:numRef>
              <c:f>'Analysis 1'!$AI$8:$AI$17</c:f>
              <c:numCache>
                <c:formatCode>[&gt;=1000000]"$"0.0,,"M";[&gt;=1000]"$"0.0,"K";0</c:formatCode>
                <c:ptCount val="10"/>
                <c:pt idx="0">
                  <c:v>5666565</c:v>
                </c:pt>
                <c:pt idx="1">
                  <c:v>5710119</c:v>
                </c:pt>
                <c:pt idx="2">
                  <c:v>5776850</c:v>
                </c:pt>
                <c:pt idx="3">
                  <c:v>6036613</c:v>
                </c:pt>
                <c:pt idx="4">
                  <c:v>6066717</c:v>
                </c:pt>
                <c:pt idx="5">
                  <c:v>6128566</c:v>
                </c:pt>
                <c:pt idx="6">
                  <c:v>6179951</c:v>
                </c:pt>
                <c:pt idx="7">
                  <c:v>6315796</c:v>
                </c:pt>
                <c:pt idx="8">
                  <c:v>6343424</c:v>
                </c:pt>
                <c:pt idx="9">
                  <c:v>7343282</c:v>
                </c:pt>
              </c:numCache>
            </c:numRef>
          </c:val>
          <c:extLst>
            <c:ext xmlns:c15="http://schemas.microsoft.com/office/drawing/2012/chart" uri="{02D57815-91ED-43cb-92C2-25804820EDAC}">
              <c15:datalabelsRange>
                <c15:f>'Analysis 1'!$AK$8:$AK$17</c15:f>
                <c15:dlblRangeCache>
                  <c:ptCount val="10"/>
                  <c:pt idx="0">
                    <c:v>9.2%</c:v>
                  </c:pt>
                  <c:pt idx="1">
                    <c:v>9.3%</c:v>
                  </c:pt>
                  <c:pt idx="2">
                    <c:v>9.4%</c:v>
                  </c:pt>
                  <c:pt idx="3">
                    <c:v>9.8%</c:v>
                  </c:pt>
                  <c:pt idx="4">
                    <c:v>9.9%</c:v>
                  </c:pt>
                  <c:pt idx="5">
                    <c:v>10.%</c:v>
                  </c:pt>
                  <c:pt idx="6">
                    <c:v>10.%</c:v>
                  </c:pt>
                  <c:pt idx="7">
                    <c:v>10.3%</c:v>
                  </c:pt>
                  <c:pt idx="8">
                    <c:v>10.3%</c:v>
                  </c:pt>
                  <c:pt idx="9">
                    <c:v>11.9%</c:v>
                  </c:pt>
                </c15:dlblRangeCache>
              </c15:datalabelsRange>
            </c:ext>
          </c:extLst>
        </c:ser>
        <c:ser>
          <c:idx val="1"/>
          <c:order val="1"/>
          <c:tx>
            <c:strRef>
              <c:f>'Analysis 1'!$AJ$7</c:f>
              <c:strCache>
                <c:ptCount val="1"/>
                <c:pt idx="0">
                  <c:v>Highlight</c:v>
                </c:pt>
              </c:strCache>
            </c:strRef>
          </c:tx>
          <c:spPr>
            <a:solidFill>
              <a:srgbClr val="0070C0">
                <a:alpha val="70000"/>
              </a:srgbClr>
            </a:solidFill>
            <a:ln>
              <a:noFill/>
            </a:ln>
            <a:effectLst/>
          </c:spPr>
          <c:invertIfNegative val="0"/>
          <c:cat>
            <c:strRef>
              <c:f>'Analysis 1'!$AH$8:$AH$17</c:f>
              <c:strCache>
                <c:ptCount val="10"/>
                <c:pt idx="0">
                  <c:v>Chicago</c:v>
                </c:pt>
                <c:pt idx="1">
                  <c:v>Phoenix</c:v>
                </c:pt>
                <c:pt idx="2">
                  <c:v>New York</c:v>
                </c:pt>
                <c:pt idx="3">
                  <c:v>San Diego</c:v>
                </c:pt>
                <c:pt idx="4">
                  <c:v>Los Angeles</c:v>
                </c:pt>
                <c:pt idx="5">
                  <c:v>Dallas</c:v>
                </c:pt>
                <c:pt idx="6">
                  <c:v>Houston</c:v>
                </c:pt>
                <c:pt idx="7">
                  <c:v>Philadelphia</c:v>
                </c:pt>
                <c:pt idx="8">
                  <c:v>San Jose</c:v>
                </c:pt>
                <c:pt idx="9">
                  <c:v>San Antonio</c:v>
                </c:pt>
              </c:strCache>
            </c:strRef>
          </c:cat>
          <c:val>
            <c:numRef>
              <c:f>'Analysis 1'!$AJ$8:$AJ$17</c:f>
              <c:numCache>
                <c:formatCode>[&gt;=1000000]"$"0.0,,"M";[&gt;=1000]"$"0.0,"K";0</c:formatCode>
                <c:ptCount val="10"/>
                <c:pt idx="0">
                  <c:v>0</c:v>
                </c:pt>
                <c:pt idx="1">
                  <c:v>0</c:v>
                </c:pt>
                <c:pt idx="2">
                  <c:v>0</c:v>
                </c:pt>
                <c:pt idx="3">
                  <c:v>0</c:v>
                </c:pt>
                <c:pt idx="4">
                  <c:v>0</c:v>
                </c:pt>
                <c:pt idx="5">
                  <c:v>0</c:v>
                </c:pt>
                <c:pt idx="6">
                  <c:v>0</c:v>
                </c:pt>
                <c:pt idx="7">
                  <c:v>0</c:v>
                </c:pt>
                <c:pt idx="8">
                  <c:v>0</c:v>
                </c:pt>
                <c:pt idx="9">
                  <c:v>0</c:v>
                </c:pt>
              </c:numCache>
            </c:numRef>
          </c:val>
        </c:ser>
        <c:dLbls>
          <c:showLegendKey val="0"/>
          <c:showVal val="0"/>
          <c:showCatName val="0"/>
          <c:showSerName val="0"/>
          <c:showPercent val="0"/>
          <c:showBubbleSize val="0"/>
        </c:dLbls>
        <c:gapWidth val="120"/>
        <c:overlap val="100"/>
        <c:axId val="-330112176"/>
        <c:axId val="-330111632"/>
      </c:barChart>
      <c:catAx>
        <c:axId val="-330112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111632"/>
        <c:crosses val="autoZero"/>
        <c:auto val="1"/>
        <c:lblAlgn val="ctr"/>
        <c:lblOffset val="100"/>
        <c:noMultiLvlLbl val="0"/>
      </c:catAx>
      <c:valAx>
        <c:axId val="-330111632"/>
        <c:scaling>
          <c:orientation val="minMax"/>
        </c:scaling>
        <c:delete val="1"/>
        <c:axPos val="b"/>
        <c:numFmt formatCode="[&gt;=1000000]&quot;$&quot;0.0,,&quot;M&quot;;[&gt;=1000]&quot;$&quot;0.0,&quot;K&quot;;0" sourceLinked="1"/>
        <c:majorTickMark val="none"/>
        <c:minorTickMark val="none"/>
        <c:tickLblPos val="nextTo"/>
        <c:crossAx val="-3301121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988465307416334"/>
          <c:y val="5.7386958577460685E-2"/>
          <c:w val="0.62297636718501437"/>
          <c:h val="0.88522608284507864"/>
        </c:manualLayout>
      </c:layout>
      <c:barChart>
        <c:barDir val="bar"/>
        <c:grouping val="clustered"/>
        <c:varyColors val="0"/>
        <c:ser>
          <c:idx val="0"/>
          <c:order val="0"/>
          <c:tx>
            <c:strRef>
              <c:f>'Analysis 1'!$AW$6</c:f>
              <c:strCache>
                <c:ptCount val="1"/>
                <c:pt idx="0">
                  <c:v>Total Revenue</c:v>
                </c:pt>
              </c:strCache>
            </c:strRef>
          </c:tx>
          <c:spPr>
            <a:solidFill>
              <a:srgbClr val="7030A0">
                <a:alpha val="21000"/>
              </a:srgbClr>
            </a:solidFill>
            <a:ln>
              <a:noFill/>
            </a:ln>
            <a:effectLst/>
          </c:spPr>
          <c:invertIfNegative val="0"/>
          <c:dLbls>
            <c:dLbl>
              <c:idx val="0"/>
              <c:layout/>
              <c:tx>
                <c:rich>
                  <a:bodyPr/>
                  <a:lstStyle/>
                  <a:p>
                    <a:fld id="{3D8C33D8-E799-4A4D-A6C8-D7CA5F5C995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
              <c:layout/>
              <c:tx>
                <c:rich>
                  <a:bodyPr/>
                  <a:lstStyle/>
                  <a:p>
                    <a:fld id="{469F32CF-0B07-453C-84A3-193D0222B00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2"/>
              <c:layout/>
              <c:tx>
                <c:rich>
                  <a:bodyPr/>
                  <a:lstStyle/>
                  <a:p>
                    <a:fld id="{05A1754C-7848-4CDA-BCE6-C1678D87DC4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3"/>
              <c:layout/>
              <c:tx>
                <c:rich>
                  <a:bodyPr/>
                  <a:lstStyle/>
                  <a:p>
                    <a:fld id="{1071C270-37EC-43BE-9D27-07D5E3537C1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4"/>
              <c:layout/>
              <c:tx>
                <c:rich>
                  <a:bodyPr/>
                  <a:lstStyle/>
                  <a:p>
                    <a:fld id="{8E713FC6-096F-4AA3-A10C-41EC9228535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1'!$AV$7:$AV$11</c:f>
              <c:strCache>
                <c:ptCount val="5"/>
                <c:pt idx="0">
                  <c:v>Matthew Hughes</c:v>
                </c:pt>
                <c:pt idx="1">
                  <c:v>Diana Martinez</c:v>
                </c:pt>
                <c:pt idx="2">
                  <c:v>Mary Rodriguez</c:v>
                </c:pt>
                <c:pt idx="3">
                  <c:v>Alexander Smith</c:v>
                </c:pt>
                <c:pt idx="4">
                  <c:v>Robert Hernandez</c:v>
                </c:pt>
              </c:strCache>
            </c:strRef>
          </c:cat>
          <c:val>
            <c:numRef>
              <c:f>'Analysis 1'!$AW$7:$AW$11</c:f>
              <c:numCache>
                <c:formatCode>[&gt;=1000000]"$"0.0,,"M";[&gt;=1000]"$"0.0,"K";0</c:formatCode>
                <c:ptCount val="5"/>
                <c:pt idx="0">
                  <c:v>162118</c:v>
                </c:pt>
                <c:pt idx="1">
                  <c:v>210132</c:v>
                </c:pt>
                <c:pt idx="2">
                  <c:v>238057</c:v>
                </c:pt>
                <c:pt idx="3">
                  <c:v>398392</c:v>
                </c:pt>
                <c:pt idx="4">
                  <c:v>845382</c:v>
                </c:pt>
              </c:numCache>
            </c:numRef>
          </c:val>
          <c:extLst>
            <c:ext xmlns:c15="http://schemas.microsoft.com/office/drawing/2012/chart" uri="{02D57815-91ED-43cb-92C2-25804820EDAC}">
              <c15:datalabelsRange>
                <c15:f>'Analysis 1'!$AX$7:$AX$11</c15:f>
                <c15:dlblRangeCache>
                  <c:ptCount val="5"/>
                  <c:pt idx="0">
                    <c:v>8.7%</c:v>
                  </c:pt>
                  <c:pt idx="1">
                    <c:v>11.3%</c:v>
                  </c:pt>
                  <c:pt idx="2">
                    <c:v>12.8%</c:v>
                  </c:pt>
                  <c:pt idx="3">
                    <c:v>21.5%</c:v>
                  </c:pt>
                  <c:pt idx="4">
                    <c:v>45.6%</c:v>
                  </c:pt>
                </c15:dlblRangeCache>
              </c15:datalabelsRange>
            </c:ext>
          </c:extLst>
        </c:ser>
        <c:dLbls>
          <c:showLegendKey val="0"/>
          <c:showVal val="0"/>
          <c:showCatName val="0"/>
          <c:showSerName val="0"/>
          <c:showPercent val="0"/>
          <c:showBubbleSize val="0"/>
        </c:dLbls>
        <c:gapWidth val="120"/>
        <c:overlap val="100"/>
        <c:axId val="-330119248"/>
        <c:axId val="-330138288"/>
      </c:barChart>
      <c:catAx>
        <c:axId val="-330119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138288"/>
        <c:crosses val="autoZero"/>
        <c:auto val="1"/>
        <c:lblAlgn val="ctr"/>
        <c:lblOffset val="100"/>
        <c:noMultiLvlLbl val="0"/>
      </c:catAx>
      <c:valAx>
        <c:axId val="-330138288"/>
        <c:scaling>
          <c:orientation val="minMax"/>
        </c:scaling>
        <c:delete val="1"/>
        <c:axPos val="b"/>
        <c:numFmt formatCode="[&gt;=1000000]&quot;$&quot;0.0,,&quot;M&quot;;[&gt;=1000]&quot;$&quot;0.0,&quot;K&quot;;0" sourceLinked="1"/>
        <c:majorTickMark val="none"/>
        <c:minorTickMark val="none"/>
        <c:tickLblPos val="nextTo"/>
        <c:crossAx val="-3301192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1"/>
          <c:order val="0"/>
          <c:tx>
            <c:strRef>
              <c:f>'Analysis 1'!$BI$6</c:f>
              <c:strCache>
                <c:ptCount val="1"/>
                <c:pt idx="0">
                  <c:v>%ge</c:v>
                </c:pt>
              </c:strCache>
            </c:strRef>
          </c:tx>
          <c:spPr>
            <a:solidFill>
              <a:schemeClr val="bg1">
                <a:lumMod val="85000"/>
                <a:alpha val="77000"/>
              </a:schemeClr>
            </a:solidFill>
            <a:ln>
              <a:noFill/>
            </a:ln>
            <a:effectLst/>
          </c:spPr>
          <c:invertIfNegative val="0"/>
          <c:val>
            <c:numRef>
              <c:f>'Analysis 1'!$BI$7:$BI$8</c:f>
              <c:numCache>
                <c:formatCode>0%</c:formatCode>
                <c:ptCount val="2"/>
                <c:pt idx="0">
                  <c:v>1</c:v>
                </c:pt>
                <c:pt idx="1">
                  <c:v>1</c:v>
                </c:pt>
              </c:numCache>
            </c:numRef>
          </c:val>
        </c:ser>
        <c:ser>
          <c:idx val="0"/>
          <c:order val="1"/>
          <c:tx>
            <c:strRef>
              <c:f>'Analysis 1'!$BH$6</c:f>
              <c:strCache>
                <c:ptCount val="1"/>
                <c:pt idx="0">
                  <c:v>Total Revenue2</c:v>
                </c:pt>
              </c:strCache>
            </c:strRef>
          </c:tx>
          <c:spPr>
            <a:solidFill>
              <a:srgbClr val="7030A0">
                <a:alpha val="21000"/>
              </a:srgbClr>
            </a:solidFill>
            <a:ln>
              <a:noFill/>
            </a:ln>
            <a:effectLst/>
          </c:spPr>
          <c:invertIfNegative val="0"/>
          <c:dLbls>
            <c:dLbl>
              <c:idx val="0"/>
              <c:layout>
                <c:manualLayout>
                  <c:x val="0"/>
                  <c:y val="0.18199511987316361"/>
                </c:manualLayout>
              </c:layout>
              <c:tx>
                <c:rich>
                  <a:bodyPr/>
                  <a:lstStyle/>
                  <a:p>
                    <a:fld id="{161578D9-02EB-4C7B-9215-831D22DC288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showDataLabelsRange val="1"/>
                </c:ext>
              </c:extLst>
            </c:dLbl>
            <c:dLbl>
              <c:idx val="1"/>
              <c:layout/>
              <c:tx>
                <c:rich>
                  <a:bodyPr/>
                  <a:lstStyle/>
                  <a:p>
                    <a:fld id="{C6AFCDB0-E52A-449C-9589-ED0C2A03A0E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1'!$BG$7:$BG$8</c:f>
              <c:strCache>
                <c:ptCount val="2"/>
                <c:pt idx="0">
                  <c:v>Expensive</c:v>
                </c:pt>
                <c:pt idx="1">
                  <c:v>Less Expensive</c:v>
                </c:pt>
              </c:strCache>
            </c:strRef>
          </c:cat>
          <c:val>
            <c:numRef>
              <c:f>'Analysis 1'!$BH$7:$BH$8</c:f>
              <c:numCache>
                <c:formatCode>0.0%</c:formatCode>
                <c:ptCount val="2"/>
                <c:pt idx="0">
                  <c:v>0.89678565040152514</c:v>
                </c:pt>
                <c:pt idx="1">
                  <c:v>0.10321434959847491</c:v>
                </c:pt>
              </c:numCache>
            </c:numRef>
          </c:val>
          <c:extLst>
            <c:ext xmlns:c15="http://schemas.microsoft.com/office/drawing/2012/chart" uri="{02D57815-91ED-43cb-92C2-25804820EDAC}">
              <c15:datalabelsRange>
                <c15:f>'Analysis 1'!$BJ$7:$BJ$8</c15:f>
                <c15:dlblRangeCache>
                  <c:ptCount val="2"/>
                  <c:pt idx="0">
                    <c:v>89.7%</c:v>
                  </c:pt>
                  <c:pt idx="1">
                    <c:v>10.3%</c:v>
                  </c:pt>
                </c15:dlblRangeCache>
              </c15:datalabelsRange>
            </c:ext>
          </c:extLst>
        </c:ser>
        <c:dLbls>
          <c:showLegendKey val="0"/>
          <c:showVal val="0"/>
          <c:showCatName val="0"/>
          <c:showSerName val="0"/>
          <c:showPercent val="0"/>
          <c:showBubbleSize val="0"/>
        </c:dLbls>
        <c:gapWidth val="7"/>
        <c:overlap val="100"/>
        <c:axId val="-330118160"/>
        <c:axId val="-330115984"/>
      </c:barChart>
      <c:catAx>
        <c:axId val="-33011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115984"/>
        <c:crosses val="autoZero"/>
        <c:auto val="1"/>
        <c:lblAlgn val="ctr"/>
        <c:lblOffset val="100"/>
        <c:noMultiLvlLbl val="0"/>
      </c:catAx>
      <c:valAx>
        <c:axId val="-330115984"/>
        <c:scaling>
          <c:orientation val="minMax"/>
          <c:max val="1"/>
          <c:min val="0"/>
        </c:scaling>
        <c:delete val="1"/>
        <c:axPos val="l"/>
        <c:numFmt formatCode="0%" sourceLinked="1"/>
        <c:majorTickMark val="none"/>
        <c:minorTickMark val="none"/>
        <c:tickLblPos val="nextTo"/>
        <c:crossAx val="-3301181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740728859513312E-2"/>
          <c:y val="5.9471837296632496E-2"/>
          <c:w val="0.9185185422809734"/>
          <c:h val="0.75514562027350984"/>
        </c:manualLayout>
      </c:layout>
      <c:barChart>
        <c:barDir val="col"/>
        <c:grouping val="clustered"/>
        <c:varyColors val="0"/>
        <c:ser>
          <c:idx val="0"/>
          <c:order val="0"/>
          <c:tx>
            <c:strRef>
              <c:f>'Analysis 1'!$BS$6</c:f>
              <c:strCache>
                <c:ptCount val="1"/>
                <c:pt idx="0">
                  <c:v>Total Revenue</c:v>
                </c:pt>
              </c:strCache>
            </c:strRef>
          </c:tx>
          <c:spPr>
            <a:solidFill>
              <a:srgbClr val="7030A0">
                <a:alpha val="21000"/>
              </a:srgbClr>
            </a:solidFill>
            <a:ln>
              <a:noFill/>
            </a:ln>
            <a:effectLst/>
          </c:spPr>
          <c:invertIfNegative val="0"/>
          <c:dLbls>
            <c:dLbl>
              <c:idx val="0"/>
              <c:layout/>
              <c:tx>
                <c:rich>
                  <a:bodyPr/>
                  <a:lstStyle/>
                  <a:p>
                    <a:fld id="{AE787CA0-08B7-40F4-9368-31D03CB4FDE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
              <c:layout/>
              <c:tx>
                <c:rich>
                  <a:bodyPr/>
                  <a:lstStyle/>
                  <a:p>
                    <a:fld id="{4B2BCE31-D23E-445A-B3EB-5A0176C1634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2"/>
              <c:layout/>
              <c:tx>
                <c:rich>
                  <a:bodyPr/>
                  <a:lstStyle/>
                  <a:p>
                    <a:fld id="{43C35E94-ADCC-4D6B-8493-D119B0C5735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3"/>
              <c:layout/>
              <c:tx>
                <c:rich>
                  <a:bodyPr/>
                  <a:lstStyle/>
                  <a:p>
                    <a:fld id="{590E84F1-283D-4D6B-99A9-D03F91ACBE3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1'!$BR$7:$BR$10</c:f>
              <c:strCache>
                <c:ptCount val="4"/>
                <c:pt idx="0">
                  <c:v>Cash</c:v>
                </c:pt>
                <c:pt idx="1">
                  <c:v>Credit Card</c:v>
                </c:pt>
                <c:pt idx="2">
                  <c:v>Debit Card</c:v>
                </c:pt>
                <c:pt idx="3">
                  <c:v>Mobile Payment</c:v>
                </c:pt>
              </c:strCache>
            </c:strRef>
          </c:cat>
          <c:val>
            <c:numRef>
              <c:f>'Analysis 1'!$BS$7:$BS$10</c:f>
              <c:numCache>
                <c:formatCode>[&gt;=1000000]"$"0.0,,"M";[&gt;=1000]"$"0.0,"K";0</c:formatCode>
                <c:ptCount val="4"/>
                <c:pt idx="0">
                  <c:v>15237198</c:v>
                </c:pt>
                <c:pt idx="1">
                  <c:v>15248942</c:v>
                </c:pt>
                <c:pt idx="2">
                  <c:v>15620114</c:v>
                </c:pt>
                <c:pt idx="3">
                  <c:v>15461629</c:v>
                </c:pt>
              </c:numCache>
            </c:numRef>
          </c:val>
          <c:extLst>
            <c:ext xmlns:c15="http://schemas.microsoft.com/office/drawing/2012/chart" uri="{02D57815-91ED-43cb-92C2-25804820EDAC}">
              <c15:datalabelsRange>
                <c15:f>'Analysis 1'!$BU$7:$BU$10</c15:f>
                <c15:dlblRangeCache>
                  <c:ptCount val="4"/>
                  <c:pt idx="0">
                    <c:v>24.7%</c:v>
                  </c:pt>
                  <c:pt idx="1">
                    <c:v>24.8%</c:v>
                  </c:pt>
                  <c:pt idx="2">
                    <c:v>25.4%</c:v>
                  </c:pt>
                  <c:pt idx="3">
                    <c:v>25.1%</c:v>
                  </c:pt>
                </c15:dlblRangeCache>
              </c15:datalabelsRange>
            </c:ext>
          </c:extLst>
        </c:ser>
        <c:ser>
          <c:idx val="1"/>
          <c:order val="1"/>
          <c:tx>
            <c:strRef>
              <c:f>'Analysis 1'!$BT$6</c:f>
              <c:strCache>
                <c:ptCount val="1"/>
                <c:pt idx="0">
                  <c:v>Highlight</c:v>
                </c:pt>
              </c:strCache>
            </c:strRef>
          </c:tx>
          <c:spPr>
            <a:solidFill>
              <a:schemeClr val="accent1">
                <a:alpha val="70000"/>
              </a:schemeClr>
            </a:solidFill>
            <a:ln>
              <a:noFill/>
            </a:ln>
            <a:effectLst/>
          </c:spPr>
          <c:invertIfNegative val="0"/>
          <c:val>
            <c:numRef>
              <c:f>'Analysis 1'!$BT$7:$BT$10</c:f>
              <c:numCache>
                <c:formatCode>[&gt;=1000000]"$"0.0,,"M";[&gt;=1000]"$"0.0,"K";0</c:formatCode>
                <c:ptCount val="4"/>
                <c:pt idx="0">
                  <c:v>0</c:v>
                </c:pt>
                <c:pt idx="1">
                  <c:v>0</c:v>
                </c:pt>
                <c:pt idx="2">
                  <c:v>0</c:v>
                </c:pt>
                <c:pt idx="3">
                  <c:v>0</c:v>
                </c:pt>
              </c:numCache>
            </c:numRef>
          </c:val>
        </c:ser>
        <c:dLbls>
          <c:showLegendKey val="0"/>
          <c:showVal val="0"/>
          <c:showCatName val="0"/>
          <c:showSerName val="0"/>
          <c:showPercent val="0"/>
          <c:showBubbleSize val="0"/>
        </c:dLbls>
        <c:gapWidth val="153"/>
        <c:overlap val="100"/>
        <c:axId val="-330111088"/>
        <c:axId val="-330944080"/>
      </c:barChart>
      <c:catAx>
        <c:axId val="-330111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944080"/>
        <c:crosses val="autoZero"/>
        <c:auto val="1"/>
        <c:lblAlgn val="ctr"/>
        <c:lblOffset val="100"/>
        <c:noMultiLvlLbl val="0"/>
      </c:catAx>
      <c:valAx>
        <c:axId val="-330944080"/>
        <c:scaling>
          <c:orientation val="minMax"/>
        </c:scaling>
        <c:delete val="1"/>
        <c:axPos val="l"/>
        <c:numFmt formatCode="[&gt;=1000000]&quot;$&quot;0.0,,&quot;M&quot;;[&gt;=1000]&quot;$&quot;0.0,&quot;K&quot;;0" sourceLinked="1"/>
        <c:majorTickMark val="none"/>
        <c:minorTickMark val="none"/>
        <c:tickLblPos val="nextTo"/>
        <c:crossAx val="-3301110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78322075485544"/>
          <c:y val="0.27234995983374216"/>
          <c:w val="0.53393112841887769"/>
          <c:h val="0.64594505221613518"/>
        </c:manualLayout>
      </c:layout>
      <c:doughnutChart>
        <c:varyColors val="1"/>
        <c:ser>
          <c:idx val="0"/>
          <c:order val="0"/>
          <c:tx>
            <c:strRef>
              <c:f>'Analysis 1'!$CH$7</c:f>
              <c:strCache>
                <c:ptCount val="1"/>
                <c:pt idx="0">
                  <c:v>Total Revenue</c:v>
                </c:pt>
              </c:strCache>
            </c:strRef>
          </c:tx>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c:spPr>
          <c:dPt>
            <c:idx val="0"/>
            <c:bubble3D val="0"/>
            <c:spPr>
              <a:gradFill flip="none" rotWithShape="1">
                <a:gsLst>
                  <a:gs pos="0">
                    <a:schemeClr val="accent1">
                      <a:lumMod val="50000"/>
                    </a:schemeClr>
                  </a:gs>
                  <a:gs pos="63000">
                    <a:schemeClr val="accent1">
                      <a:lumMod val="75000"/>
                    </a:schemeClr>
                  </a:gs>
                </a:gsLst>
                <a:path path="circle">
                  <a:fillToRect l="50000" t="50000" r="50000" b="50000"/>
                </a:path>
                <a:tileRect/>
              </a:gradFill>
              <a:ln w="19050">
                <a:solidFill>
                  <a:schemeClr val="lt1"/>
                </a:solidFill>
              </a:ln>
              <a:effectLst/>
            </c:spPr>
          </c:dPt>
          <c:dPt>
            <c:idx val="1"/>
            <c:bubble3D val="0"/>
            <c:spPr>
              <a:gradFill flip="none" rotWithShape="1">
                <a:gsLst>
                  <a:gs pos="96000">
                    <a:srgbClr val="7030A0">
                      <a:lumMod val="85000"/>
                      <a:lumOff val="15000"/>
                    </a:srgbClr>
                  </a:gs>
                  <a:gs pos="0">
                    <a:schemeClr val="accent1">
                      <a:lumMod val="30000"/>
                      <a:lumOff val="70000"/>
                    </a:schemeClr>
                  </a:gs>
                </a:gsLst>
                <a:path path="circle">
                  <a:fillToRect l="50000" t="50000" r="50000" b="50000"/>
                </a:path>
                <a:tileRect/>
              </a:gradFill>
              <a:ln w="19050">
                <a:solidFill>
                  <a:schemeClr val="lt1"/>
                </a:solidFill>
              </a:ln>
              <a:effectLst/>
            </c:spPr>
          </c:dPt>
          <c:dPt>
            <c:idx val="2"/>
            <c:bubble3D val="0"/>
            <c:spPr>
              <a:solidFill>
                <a:schemeClr val="bg1">
                  <a:lumMod val="85000"/>
                </a:schemeClr>
              </a:solidFill>
              <a:ln w="19050">
                <a:solidFill>
                  <a:schemeClr val="lt1"/>
                </a:solidFill>
              </a:ln>
              <a:effectLst/>
            </c:spPr>
          </c:dPt>
          <c:dLbls>
            <c:dLbl>
              <c:idx val="0"/>
              <c:layout>
                <c:manualLayout>
                  <c:x val="0.31237610798775217"/>
                  <c:y val="-0.11978916581745747"/>
                </c:manualLayout>
              </c:layout>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0.38720915769486314"/>
                  <c:y val="5.5967076375779259E-2"/>
                </c:manualLayout>
              </c:layout>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0.33337575834712146"/>
                  <c:y val="-0.15043611931533585"/>
                </c:manualLayout>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1'!$CG$8:$CG$10</c:f>
              <c:strCache>
                <c:ptCount val="3"/>
                <c:pt idx="0">
                  <c:v>Female</c:v>
                </c:pt>
                <c:pt idx="1">
                  <c:v>Male</c:v>
                </c:pt>
                <c:pt idx="2">
                  <c:v>Other</c:v>
                </c:pt>
              </c:strCache>
            </c:strRef>
          </c:cat>
          <c:val>
            <c:numRef>
              <c:f>'Analysis 1'!$CH$8:$CH$10</c:f>
              <c:numCache>
                <c:formatCode>[&gt;=1000000]"$"0.0,,"M";[&gt;=1000]"$"0.0,"K";0</c:formatCode>
                <c:ptCount val="3"/>
                <c:pt idx="0">
                  <c:v>5844566</c:v>
                </c:pt>
                <c:pt idx="1">
                  <c:v>51966838</c:v>
                </c:pt>
                <c:pt idx="2">
                  <c:v>3756479</c:v>
                </c:pt>
              </c:numCache>
            </c:numRef>
          </c:val>
        </c:ser>
        <c:dLbls>
          <c:showLegendKey val="0"/>
          <c:showVal val="0"/>
          <c:showCatName val="0"/>
          <c:showSerName val="0"/>
          <c:showPercent val="0"/>
          <c:showBubbleSize val="0"/>
          <c:showLeaderLines val="1"/>
        </c:dLbls>
        <c:firstSliceAng val="0"/>
        <c:holeSize val="41"/>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610621871395958E-3"/>
          <c:y val="0.10264090846402457"/>
          <c:w val="0.99498525041714725"/>
          <c:h val="0.75313038046330572"/>
        </c:manualLayout>
      </c:layout>
      <c:lineChart>
        <c:grouping val="standard"/>
        <c:varyColors val="0"/>
        <c:ser>
          <c:idx val="0"/>
          <c:order val="0"/>
          <c:tx>
            <c:strRef>
              <c:f>'Analysis 2'!$K$8</c:f>
              <c:strCache>
                <c:ptCount val="1"/>
                <c:pt idx="0">
                  <c:v>Total Revenue</c:v>
                </c:pt>
              </c:strCache>
            </c:strRef>
          </c:tx>
          <c:spPr>
            <a:ln w="41275" cap="rnd">
              <a:solidFill>
                <a:schemeClr val="accent1">
                  <a:lumMod val="75000"/>
                  <a:alpha val="24000"/>
                </a:schemeClr>
              </a:solidFill>
              <a:round/>
            </a:ln>
            <a:effectLst/>
          </c:spPr>
          <c:marker>
            <c:symbol val="circle"/>
            <c:size val="5"/>
            <c:spPr>
              <a:solidFill>
                <a:schemeClr val="bg1">
                  <a:lumMod val="50000"/>
                  <a:alpha val="95000"/>
                </a:schemeClr>
              </a:solidFill>
              <a:ln w="15875">
                <a:solidFill>
                  <a:schemeClr val="accent1"/>
                </a:solidFill>
              </a:ln>
              <a:effectLst/>
            </c:spPr>
          </c:marker>
          <c:dLbls>
            <c:dLbl>
              <c:idx val="0"/>
              <c:layout/>
              <c:tx>
                <c:rich>
                  <a:bodyPr/>
                  <a:lstStyle/>
                  <a:p>
                    <a:fld id="{075D1EEB-0DD8-45C2-A2A6-624DF06DED4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
              <c:layout/>
              <c:tx>
                <c:rich>
                  <a:bodyPr/>
                  <a:lstStyle/>
                  <a:p>
                    <a:fld id="{C2859619-8DF5-4657-BF46-1C17D001CF0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2"/>
              <c:layout/>
              <c:tx>
                <c:rich>
                  <a:bodyPr/>
                  <a:lstStyle/>
                  <a:p>
                    <a:fld id="{91985E7D-1FD3-41C0-81DE-2A731E74FC5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3"/>
              <c:layout/>
              <c:tx>
                <c:rich>
                  <a:bodyPr/>
                  <a:lstStyle/>
                  <a:p>
                    <a:fld id="{6B4212B4-B92A-4E38-B832-CC817E555E5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4"/>
              <c:layout/>
              <c:tx>
                <c:rich>
                  <a:bodyPr/>
                  <a:lstStyle/>
                  <a:p>
                    <a:fld id="{28297296-F476-49EC-8D29-2CAC2AF5994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5"/>
              <c:layout/>
              <c:tx>
                <c:rich>
                  <a:bodyPr/>
                  <a:lstStyle/>
                  <a:p>
                    <a:fld id="{FCF61468-B9EC-4B10-8A88-7183A3D49D0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6"/>
              <c:layout/>
              <c:tx>
                <c:rich>
                  <a:bodyPr/>
                  <a:lstStyle/>
                  <a:p>
                    <a:fld id="{D93C774D-0395-41A4-A673-B968F640E9F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7"/>
              <c:layout/>
              <c:tx>
                <c:rich>
                  <a:bodyPr/>
                  <a:lstStyle/>
                  <a:p>
                    <a:fld id="{C4F0E086-B359-4B21-B954-FCD3698CD41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8"/>
              <c:layout/>
              <c:tx>
                <c:rich>
                  <a:bodyPr/>
                  <a:lstStyle/>
                  <a:p>
                    <a:fld id="{EA43F3B0-84F2-4F93-9E42-DEE0C85461F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9"/>
              <c:layout/>
              <c:tx>
                <c:rich>
                  <a:bodyPr/>
                  <a:lstStyle/>
                  <a:p>
                    <a:fld id="{F4A89C3A-485D-4FBF-9431-EC66EA5B4F4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0"/>
              <c:layout/>
              <c:tx>
                <c:rich>
                  <a:bodyPr/>
                  <a:lstStyle/>
                  <a:p>
                    <a:fld id="{574FFFF3-2E3A-408F-A244-BB446FB9B83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1"/>
              <c:layout/>
              <c:tx>
                <c:rich>
                  <a:bodyPr/>
                  <a:lstStyle/>
                  <a:p>
                    <a:fld id="{9C919C19-0C7B-42CB-BB6E-92E98E4F8DD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2'!$J$9:$J$20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2'!$K$9:$K$20</c:f>
              <c:numCache>
                <c:formatCode>[&gt;=1000000]"$"0.0,,"M";[&gt;=1000]"$"0.0,"K";0</c:formatCode>
                <c:ptCount val="12"/>
                <c:pt idx="0">
                  <c:v>7878885</c:v>
                </c:pt>
                <c:pt idx="1">
                  <c:v>6643889</c:v>
                </c:pt>
                <c:pt idx="2">
                  <c:v>7569683</c:v>
                </c:pt>
                <c:pt idx="3">
                  <c:v>6943099</c:v>
                </c:pt>
                <c:pt idx="4">
                  <c:v>7429026</c:v>
                </c:pt>
                <c:pt idx="5">
                  <c:v>7206118</c:v>
                </c:pt>
                <c:pt idx="6">
                  <c:v>7588660</c:v>
                </c:pt>
                <c:pt idx="7">
                  <c:v>2021735</c:v>
                </c:pt>
                <c:pt idx="8">
                  <c:v>1967804</c:v>
                </c:pt>
                <c:pt idx="9">
                  <c:v>2327035</c:v>
                </c:pt>
                <c:pt idx="10">
                  <c:v>2026221</c:v>
                </c:pt>
                <c:pt idx="11">
                  <c:v>1965728</c:v>
                </c:pt>
              </c:numCache>
            </c:numRef>
          </c:val>
          <c:smooth val="1"/>
          <c:extLst>
            <c:ext xmlns:c15="http://schemas.microsoft.com/office/drawing/2012/chart" uri="{02D57815-91ED-43cb-92C2-25804820EDAC}">
              <c15:datalabelsRange>
                <c15:f>'Analysis 2'!$N$9:$N$20</c15:f>
                <c15:dlblRangeCache>
                  <c:ptCount val="12"/>
                  <c:pt idx="0">
                    <c:v>7.9M</c:v>
                  </c:pt>
                  <c:pt idx="1">
                    <c:v>6.6M</c:v>
                  </c:pt>
                  <c:pt idx="2">
                    <c:v>7.6M</c:v>
                  </c:pt>
                  <c:pt idx="3">
                    <c:v>6.9M</c:v>
                  </c:pt>
                  <c:pt idx="4">
                    <c:v>7.4M</c:v>
                  </c:pt>
                  <c:pt idx="5">
                    <c:v>7.2M</c:v>
                  </c:pt>
                  <c:pt idx="6">
                    <c:v>7.6M</c:v>
                  </c:pt>
                  <c:pt idx="7">
                    <c:v>2.0M</c:v>
                  </c:pt>
                  <c:pt idx="8">
                    <c:v>2.0M</c:v>
                  </c:pt>
                  <c:pt idx="9">
                    <c:v>2.3M</c:v>
                  </c:pt>
                  <c:pt idx="10">
                    <c:v>2.0M</c:v>
                  </c:pt>
                  <c:pt idx="11">
                    <c:v>2.0M</c:v>
                  </c:pt>
                </c15:dlblRangeCache>
              </c15:datalabelsRange>
            </c:ext>
          </c:extLst>
        </c:ser>
        <c:dLbls>
          <c:dLblPos val="t"/>
          <c:showLegendKey val="0"/>
          <c:showVal val="1"/>
          <c:showCatName val="0"/>
          <c:showSerName val="0"/>
          <c:showPercent val="0"/>
          <c:showBubbleSize val="0"/>
        </c:dLbls>
        <c:marker val="1"/>
        <c:smooth val="0"/>
        <c:axId val="-287087536"/>
        <c:axId val="-287083184"/>
      </c:lineChart>
      <c:catAx>
        <c:axId val="-287087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crossAx val="-287083184"/>
        <c:crosses val="autoZero"/>
        <c:auto val="1"/>
        <c:lblAlgn val="ctr"/>
        <c:lblOffset val="100"/>
        <c:noMultiLvlLbl val="0"/>
      </c:catAx>
      <c:valAx>
        <c:axId val="-287083184"/>
        <c:scaling>
          <c:orientation val="minMax"/>
        </c:scaling>
        <c:delete val="1"/>
        <c:axPos val="l"/>
        <c:numFmt formatCode="[&gt;=1000000]&quot;$&quot;0.0,,&quot;M&quot;;[&gt;=1000]&quot;$&quot;0.0,&quot;K&quot;;0" sourceLinked="1"/>
        <c:majorTickMark val="none"/>
        <c:minorTickMark val="none"/>
        <c:tickLblPos val="nextTo"/>
        <c:crossAx val="-287087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7777780888500593E-2"/>
          <c:y val="0.11003794246959106"/>
          <c:w val="0.95111110255662334"/>
          <c:h val="0.76258467736152435"/>
        </c:manualLayout>
      </c:layout>
      <c:barChart>
        <c:barDir val="col"/>
        <c:grouping val="clustered"/>
        <c:varyColors val="0"/>
        <c:ser>
          <c:idx val="0"/>
          <c:order val="0"/>
          <c:tx>
            <c:strRef>
              <c:f>'Analysis 2'!$Z$8</c:f>
              <c:strCache>
                <c:ptCount val="1"/>
                <c:pt idx="0">
                  <c:v>Total Revenue</c:v>
                </c:pt>
              </c:strCache>
            </c:strRef>
          </c:tx>
          <c:spPr>
            <a:solidFill>
              <a:srgbClr val="7030A0">
                <a:alpha val="21000"/>
              </a:srgbClr>
            </a:solidFill>
            <a:ln>
              <a:noFill/>
            </a:ln>
            <a:effectLst/>
          </c:spPr>
          <c:invertIfNegative val="0"/>
          <c:dLbls>
            <c:dLbl>
              <c:idx val="0"/>
              <c:layout/>
              <c:tx>
                <c:rich>
                  <a:bodyPr/>
                  <a:lstStyle/>
                  <a:p>
                    <a:fld id="{EBA231C6-970F-4137-AD6C-24089633A9C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
              <c:layout/>
              <c:tx>
                <c:rich>
                  <a:bodyPr/>
                  <a:lstStyle/>
                  <a:p>
                    <a:fld id="{B93158E9-4DAF-4071-827E-3E03E577A20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2"/>
              <c:layout/>
              <c:tx>
                <c:rich>
                  <a:bodyPr/>
                  <a:lstStyle/>
                  <a:p>
                    <a:fld id="{AEB8D46E-42EC-4E9C-A35F-906D73A4524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3"/>
              <c:layout/>
              <c:tx>
                <c:rich>
                  <a:bodyPr/>
                  <a:lstStyle/>
                  <a:p>
                    <a:fld id="{6202DE94-8B66-40FF-B93C-6BC200B18D3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4"/>
              <c:layout/>
              <c:tx>
                <c:rich>
                  <a:bodyPr/>
                  <a:lstStyle/>
                  <a:p>
                    <a:fld id="{542DF4D2-A92E-4500-8B10-2C34B0138F0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5"/>
              <c:layout/>
              <c:tx>
                <c:rich>
                  <a:bodyPr/>
                  <a:lstStyle/>
                  <a:p>
                    <a:fld id="{A5EAE314-BD15-410B-98E8-BCA1BB21139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6"/>
              <c:layout/>
              <c:tx>
                <c:rich>
                  <a:bodyPr/>
                  <a:lstStyle/>
                  <a:p>
                    <a:fld id="{C7826706-2AEB-4F02-B693-41C8A690052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2'!$Y$9:$Y$15</c:f>
              <c:strCache>
                <c:ptCount val="7"/>
                <c:pt idx="0">
                  <c:v>Fri</c:v>
                </c:pt>
                <c:pt idx="1">
                  <c:v>Mon</c:v>
                </c:pt>
                <c:pt idx="2">
                  <c:v>Sat</c:v>
                </c:pt>
                <c:pt idx="3">
                  <c:v>Sun</c:v>
                </c:pt>
                <c:pt idx="4">
                  <c:v>Thu</c:v>
                </c:pt>
                <c:pt idx="5">
                  <c:v>Tue</c:v>
                </c:pt>
                <c:pt idx="6">
                  <c:v>Wed</c:v>
                </c:pt>
              </c:strCache>
            </c:strRef>
          </c:cat>
          <c:val>
            <c:numRef>
              <c:f>'Analysis 2'!$Z$9:$Z$15</c:f>
              <c:numCache>
                <c:formatCode>[&gt;=1000000]"$"0.0,,"M";[&gt;=1000]"$"0.0,"K";0</c:formatCode>
                <c:ptCount val="7"/>
                <c:pt idx="0">
                  <c:v>9097172</c:v>
                </c:pt>
                <c:pt idx="1">
                  <c:v>8782978</c:v>
                </c:pt>
                <c:pt idx="2">
                  <c:v>8465387</c:v>
                </c:pt>
                <c:pt idx="3">
                  <c:v>8413678</c:v>
                </c:pt>
                <c:pt idx="4">
                  <c:v>9005026</c:v>
                </c:pt>
                <c:pt idx="5">
                  <c:v>8992426</c:v>
                </c:pt>
                <c:pt idx="6">
                  <c:v>8811216</c:v>
                </c:pt>
              </c:numCache>
            </c:numRef>
          </c:val>
          <c:extLst>
            <c:ext xmlns:c15="http://schemas.microsoft.com/office/drawing/2012/chart" uri="{02D57815-91ED-43cb-92C2-25804820EDAC}">
              <c15:datalabelsRange>
                <c15:f>'Analysis 2'!$AD$9:$AD$15</c15:f>
                <c15:dlblRangeCache>
                  <c:ptCount val="7"/>
                  <c:pt idx="0">
                    <c:v>9.1M</c:v>
                  </c:pt>
                  <c:pt idx="1">
                    <c:v>8.8M</c:v>
                  </c:pt>
                  <c:pt idx="2">
                    <c:v>8.5M</c:v>
                  </c:pt>
                  <c:pt idx="3">
                    <c:v>8.4M</c:v>
                  </c:pt>
                  <c:pt idx="4">
                    <c:v>9.0M</c:v>
                  </c:pt>
                  <c:pt idx="5">
                    <c:v>9.0M</c:v>
                  </c:pt>
                  <c:pt idx="6">
                    <c:v>8.8M</c:v>
                  </c:pt>
                </c15:dlblRangeCache>
              </c15:datalabelsRange>
            </c:ext>
          </c:extLst>
        </c:ser>
        <c:ser>
          <c:idx val="1"/>
          <c:order val="1"/>
          <c:tx>
            <c:strRef>
              <c:f>'Analysis 2'!$AC$8</c:f>
              <c:strCache>
                <c:ptCount val="1"/>
                <c:pt idx="0">
                  <c:v>Highlight</c:v>
                </c:pt>
              </c:strCache>
            </c:strRef>
          </c:tx>
          <c:spPr>
            <a:solidFill>
              <a:schemeClr val="accent1">
                <a:alpha val="70000"/>
              </a:schemeClr>
            </a:solidFill>
            <a:ln>
              <a:noFill/>
            </a:ln>
            <a:effectLst/>
          </c:spPr>
          <c:invertIfNegative val="0"/>
          <c:val>
            <c:numRef>
              <c:f>'Analysis 2'!$AC$9:$AC$15</c:f>
              <c:numCache>
                <c:formatCode>\$#,##0.0;\(\$#,##0.0\);\$#,##0.0</c:formatCode>
                <c:ptCount val="7"/>
                <c:pt idx="0">
                  <c:v>0</c:v>
                </c:pt>
                <c:pt idx="1">
                  <c:v>8782978</c:v>
                </c:pt>
                <c:pt idx="2">
                  <c:v>8465387</c:v>
                </c:pt>
                <c:pt idx="3">
                  <c:v>8413678</c:v>
                </c:pt>
                <c:pt idx="4">
                  <c:v>0</c:v>
                </c:pt>
                <c:pt idx="5">
                  <c:v>0</c:v>
                </c:pt>
                <c:pt idx="6">
                  <c:v>0</c:v>
                </c:pt>
              </c:numCache>
            </c:numRef>
          </c:val>
        </c:ser>
        <c:dLbls>
          <c:showLegendKey val="0"/>
          <c:showVal val="0"/>
          <c:showCatName val="0"/>
          <c:showSerName val="0"/>
          <c:showPercent val="0"/>
          <c:showBubbleSize val="0"/>
        </c:dLbls>
        <c:gapWidth val="120"/>
        <c:overlap val="100"/>
        <c:axId val="-287089168"/>
        <c:axId val="-287085904"/>
      </c:barChart>
      <c:catAx>
        <c:axId val="-28708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7085904"/>
        <c:crosses val="autoZero"/>
        <c:auto val="1"/>
        <c:lblAlgn val="ctr"/>
        <c:lblOffset val="100"/>
        <c:noMultiLvlLbl val="0"/>
      </c:catAx>
      <c:valAx>
        <c:axId val="-287085904"/>
        <c:scaling>
          <c:orientation val="minMax"/>
        </c:scaling>
        <c:delete val="1"/>
        <c:axPos val="l"/>
        <c:numFmt formatCode="[&gt;=1000000]&quot;$&quot;0.0,,&quot;M&quot;;[&gt;=1000]&quot;$&quot;0.0,&quot;K&quot;;0" sourceLinked="1"/>
        <c:majorTickMark val="none"/>
        <c:minorTickMark val="none"/>
        <c:tickLblPos val="nextTo"/>
        <c:crossAx val="-28708916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155259983384458E-2"/>
          <c:y val="3.9365068092494397E-2"/>
          <c:w val="0.93168948003323104"/>
          <c:h val="0.80032182043466316"/>
        </c:manualLayout>
      </c:layout>
      <c:barChart>
        <c:barDir val="col"/>
        <c:grouping val="clustered"/>
        <c:varyColors val="0"/>
        <c:ser>
          <c:idx val="0"/>
          <c:order val="0"/>
          <c:tx>
            <c:strRef>
              <c:f>'Analysis 2'!$BB$8</c:f>
              <c:strCache>
                <c:ptCount val="1"/>
                <c:pt idx="0">
                  <c:v>Total Revenue</c:v>
                </c:pt>
              </c:strCache>
            </c:strRef>
          </c:tx>
          <c:spPr>
            <a:solidFill>
              <a:schemeClr val="accent1"/>
            </a:solidFill>
            <a:ln>
              <a:noFill/>
            </a:ln>
            <a:effectLst/>
          </c:spPr>
          <c:invertIfNegative val="0"/>
          <c:dLbls>
            <c:dLbl>
              <c:idx val="0"/>
              <c:layout/>
              <c:tx>
                <c:rich>
                  <a:bodyPr/>
                  <a:lstStyle/>
                  <a:p>
                    <a:fld id="{DB9F9A0A-37D8-413A-8083-7C172F96E22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
              <c:layout/>
              <c:tx>
                <c:rich>
                  <a:bodyPr/>
                  <a:lstStyle/>
                  <a:p>
                    <a:fld id="{42D9BA2E-6274-41AB-B3D6-55E4DBAC106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2"/>
              <c:layout/>
              <c:tx>
                <c:rich>
                  <a:bodyPr/>
                  <a:lstStyle/>
                  <a:p>
                    <a:fld id="{E552AD6F-E963-4ED7-B130-EE0551DC220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3"/>
              <c:layout/>
              <c:tx>
                <c:rich>
                  <a:bodyPr/>
                  <a:lstStyle/>
                  <a:p>
                    <a:fld id="{7ED2CE0C-CE7E-4542-853A-FA6E94DCE31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2'!$BA$9:$BA$12</c:f>
              <c:strCache>
                <c:ptCount val="4"/>
                <c:pt idx="0">
                  <c:v>Qtr-1</c:v>
                </c:pt>
                <c:pt idx="1">
                  <c:v>Qtr-2</c:v>
                </c:pt>
                <c:pt idx="2">
                  <c:v>Qtr-3</c:v>
                </c:pt>
                <c:pt idx="3">
                  <c:v>Qtr-4</c:v>
                </c:pt>
              </c:strCache>
            </c:strRef>
          </c:cat>
          <c:val>
            <c:numRef>
              <c:f>'Analysis 2'!$BB$9:$BB$12</c:f>
              <c:numCache>
                <c:formatCode>[&gt;=1000000]"$"0.0,,"M";[&gt;=1000]"$"0.0,"K";0</c:formatCode>
                <c:ptCount val="4"/>
                <c:pt idx="0">
                  <c:v>22092457</c:v>
                </c:pt>
                <c:pt idx="1">
                  <c:v>21578243</c:v>
                </c:pt>
                <c:pt idx="2">
                  <c:v>11578199</c:v>
                </c:pt>
                <c:pt idx="3">
                  <c:v>6318984</c:v>
                </c:pt>
              </c:numCache>
            </c:numRef>
          </c:val>
          <c:extLst>
            <c:ext xmlns:c15="http://schemas.microsoft.com/office/drawing/2012/chart" uri="{02D57815-91ED-43cb-92C2-25804820EDAC}">
              <c15:datalabelsRange>
                <c15:f>'Analysis 2'!$BE$9:$BE$12</c15:f>
                <c15:dlblRangeCache>
                  <c:ptCount val="4"/>
                  <c:pt idx="0">
                    <c:v>22.1M</c:v>
                  </c:pt>
                  <c:pt idx="1">
                    <c:v>21.6M</c:v>
                  </c:pt>
                  <c:pt idx="2">
                    <c:v>11.6M</c:v>
                  </c:pt>
                  <c:pt idx="3">
                    <c:v>6.3M</c:v>
                  </c:pt>
                </c15:dlblRangeCache>
              </c15:datalabelsRange>
            </c:ext>
          </c:extLst>
        </c:ser>
        <c:dLbls>
          <c:dLblPos val="outEnd"/>
          <c:showLegendKey val="0"/>
          <c:showVal val="1"/>
          <c:showCatName val="0"/>
          <c:showSerName val="0"/>
          <c:showPercent val="0"/>
          <c:showBubbleSize val="0"/>
        </c:dLbls>
        <c:gapWidth val="219"/>
        <c:overlap val="-27"/>
        <c:axId val="-287085360"/>
        <c:axId val="-287086448"/>
      </c:barChart>
      <c:catAx>
        <c:axId val="-287085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7086448"/>
        <c:crosses val="autoZero"/>
        <c:auto val="1"/>
        <c:lblAlgn val="ctr"/>
        <c:lblOffset val="100"/>
        <c:noMultiLvlLbl val="0"/>
      </c:catAx>
      <c:valAx>
        <c:axId val="-287086448"/>
        <c:scaling>
          <c:orientation val="minMax"/>
        </c:scaling>
        <c:delete val="1"/>
        <c:axPos val="l"/>
        <c:numFmt formatCode="[&gt;=1000000]&quot;$&quot;0.0,,&quot;M&quot;;[&gt;=1000]&quot;$&quot;0.0,&quot;K&quot;;0" sourceLinked="1"/>
        <c:majorTickMark val="none"/>
        <c:minorTickMark val="none"/>
        <c:tickLblPos val="nextTo"/>
        <c:crossAx val="-2870853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3104385248705062E-2"/>
          <c:y val="0.42409279122191407"/>
          <c:w val="0.87523631965699267"/>
          <c:h val="0.5759072087780861"/>
        </c:manualLayout>
      </c:layout>
      <c:bubbleChart>
        <c:varyColors val="0"/>
        <c:ser>
          <c:idx val="0"/>
          <c:order val="0"/>
          <c:tx>
            <c:strRef>
              <c:f>'Analysis 2'!$AL$14</c:f>
              <c:strCache>
                <c:ptCount val="1"/>
                <c:pt idx="0">
                  <c:v>Full %ge</c:v>
                </c:pt>
              </c:strCache>
            </c:strRef>
          </c:tx>
          <c:spPr>
            <a:solidFill>
              <a:schemeClr val="bg1">
                <a:lumMod val="75000"/>
              </a:schemeClr>
            </a:solidFill>
            <a:ln>
              <a:noFill/>
            </a:ln>
            <a:effectLst/>
          </c:spPr>
          <c:invertIfNegative val="0"/>
          <c:xVal>
            <c:strRef>
              <c:f>'Analysis 2'!$AI$15:$AI$16</c:f>
              <c:strCache>
                <c:ptCount val="2"/>
                <c:pt idx="0">
                  <c:v>Weekday</c:v>
                </c:pt>
                <c:pt idx="1">
                  <c:v>Weekend</c:v>
                </c:pt>
              </c:strCache>
            </c:strRef>
          </c:xVal>
          <c:yVal>
            <c:numRef>
              <c:f>'Analysis 2'!$AM$15:$AM$16</c:f>
              <c:numCache>
                <c:formatCode>0.0</c:formatCode>
                <c:ptCount val="2"/>
                <c:pt idx="0">
                  <c:v>0.7</c:v>
                </c:pt>
                <c:pt idx="1">
                  <c:v>0.7</c:v>
                </c:pt>
              </c:numCache>
            </c:numRef>
          </c:yVal>
          <c:bubbleSize>
            <c:numRef>
              <c:f>'Analysis 2'!$AL$15:$AL$16</c:f>
              <c:numCache>
                <c:formatCode>0</c:formatCode>
                <c:ptCount val="2"/>
                <c:pt idx="0">
                  <c:v>1</c:v>
                </c:pt>
                <c:pt idx="1">
                  <c:v>1</c:v>
                </c:pt>
              </c:numCache>
            </c:numRef>
          </c:bubbleSize>
          <c:bubble3D val="0"/>
        </c:ser>
        <c:ser>
          <c:idx val="1"/>
          <c:order val="1"/>
          <c:tx>
            <c:strRef>
              <c:f>'Analysis 2'!$AK$14</c:f>
              <c:strCache>
                <c:ptCount val="1"/>
                <c:pt idx="0">
                  <c:v>Total Revenue2</c:v>
                </c:pt>
              </c:strCache>
            </c:strRef>
          </c:tx>
          <c:spPr>
            <a:solidFill>
              <a:schemeClr val="accent2">
                <a:alpha val="75000"/>
              </a:schemeClr>
            </a:solidFill>
            <a:ln w="25400">
              <a:noFill/>
            </a:ln>
            <a:effectLst/>
          </c:spPr>
          <c:invertIfNegative val="0"/>
          <c:dPt>
            <c:idx val="0"/>
            <c:invertIfNegative val="0"/>
            <c:bubble3D val="0"/>
            <c:spPr>
              <a:solidFill>
                <a:srgbClr val="7030A0">
                  <a:alpha val="38000"/>
                </a:srgbClr>
              </a:solidFill>
              <a:ln w="25400">
                <a:noFill/>
              </a:ln>
              <a:effectLst/>
            </c:spPr>
          </c:dPt>
          <c:dPt>
            <c:idx val="1"/>
            <c:invertIfNegative val="0"/>
            <c:bubble3D val="0"/>
            <c:spPr>
              <a:solidFill>
                <a:srgbClr val="0070C0">
                  <a:alpha val="50000"/>
                </a:srgbClr>
              </a:solidFill>
              <a:ln w="25400">
                <a:noFill/>
              </a:ln>
              <a:effectLst/>
            </c:spPr>
          </c:dPt>
          <c:xVal>
            <c:strRef>
              <c:f>'Analysis 2'!$AI$15:$AI$16</c:f>
              <c:strCache>
                <c:ptCount val="2"/>
                <c:pt idx="0">
                  <c:v>Weekday</c:v>
                </c:pt>
                <c:pt idx="1">
                  <c:v>Weekend</c:v>
                </c:pt>
              </c:strCache>
            </c:strRef>
          </c:xVal>
          <c:yVal>
            <c:numRef>
              <c:f>'Analysis 2'!$AM$15:$AM$16</c:f>
              <c:numCache>
                <c:formatCode>0.0</c:formatCode>
                <c:ptCount val="2"/>
                <c:pt idx="0">
                  <c:v>0.7</c:v>
                </c:pt>
                <c:pt idx="1">
                  <c:v>0.7</c:v>
                </c:pt>
              </c:numCache>
            </c:numRef>
          </c:yVal>
          <c:bubbleSize>
            <c:numRef>
              <c:f>'Analysis 2'!$AK$15:$AK$16</c:f>
              <c:numCache>
                <c:formatCode>0.00%</c:formatCode>
                <c:ptCount val="2"/>
                <c:pt idx="0">
                  <c:v>0.72584626630738625</c:v>
                </c:pt>
                <c:pt idx="1">
                  <c:v>0.27415373369261375</c:v>
                </c:pt>
              </c:numCache>
            </c:numRef>
          </c:bubbleSize>
          <c:bubble3D val="0"/>
        </c:ser>
        <c:dLbls>
          <c:showLegendKey val="0"/>
          <c:showVal val="0"/>
          <c:showCatName val="0"/>
          <c:showSerName val="0"/>
          <c:showPercent val="0"/>
          <c:showBubbleSize val="0"/>
        </c:dLbls>
        <c:bubbleScale val="200"/>
        <c:showNegBubbles val="0"/>
        <c:axId val="-287083728"/>
        <c:axId val="-287093520"/>
      </c:bubbleChart>
      <c:valAx>
        <c:axId val="-287083728"/>
        <c:scaling>
          <c:orientation val="minMax"/>
          <c:max val="2.5"/>
          <c:min val="0.5"/>
        </c:scaling>
        <c:delete val="1"/>
        <c:axPos val="b"/>
        <c:majorTickMark val="none"/>
        <c:minorTickMark val="none"/>
        <c:tickLblPos val="nextTo"/>
        <c:crossAx val="-287093520"/>
        <c:crosses val="autoZero"/>
        <c:crossBetween val="midCat"/>
      </c:valAx>
      <c:valAx>
        <c:axId val="-287093520"/>
        <c:scaling>
          <c:orientation val="minMax"/>
        </c:scaling>
        <c:delete val="1"/>
        <c:axPos val="l"/>
        <c:numFmt formatCode="0.0" sourceLinked="1"/>
        <c:majorTickMark val="none"/>
        <c:minorTickMark val="none"/>
        <c:tickLblPos val="nextTo"/>
        <c:crossAx val="-2870837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1'!$R$5"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checked="Checked" firstButton="1" fmlaLink="'Analysis 2'!$K$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Drop" dropLines="2" dropStyle="combo" dx="16" fmlaLink="'Analysis 2'!$F$23" fmlaRange="'Analysis 2'!$E$24:$E$25" sel="2" val="0"/>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Dashboard 1 (2)'!A1"/><Relationship Id="rId3" Type="http://schemas.openxmlformats.org/officeDocument/2006/relationships/chart" Target="../charts/chart3.xml"/><Relationship Id="rId7" Type="http://schemas.openxmlformats.org/officeDocument/2006/relationships/image" Target="../media/image4.png"/><Relationship Id="rId12" Type="http://schemas.openxmlformats.org/officeDocument/2006/relationships/image" Target="../media/image6.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11" Type="http://schemas.openxmlformats.org/officeDocument/2006/relationships/chart" Target="../charts/chart6.xml"/><Relationship Id="rId5" Type="http://schemas.openxmlformats.org/officeDocument/2006/relationships/image" Target="../media/image2.png"/><Relationship Id="rId10" Type="http://schemas.openxmlformats.org/officeDocument/2006/relationships/chart" Target="../charts/chart5.xml"/><Relationship Id="rId4" Type="http://schemas.openxmlformats.org/officeDocument/2006/relationships/image" Target="../media/image1.png"/><Relationship Id="rId9"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image" Target="../media/image4.png"/><Relationship Id="rId7" Type="http://schemas.openxmlformats.org/officeDocument/2006/relationships/chart" Target="../charts/chart8.xml"/><Relationship Id="rId12" Type="http://schemas.openxmlformats.org/officeDocument/2006/relationships/hyperlink" Target="#DATASETS!A1"/><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chart" Target="../charts/chart7.xml"/><Relationship Id="rId11" Type="http://schemas.openxmlformats.org/officeDocument/2006/relationships/image" Target="../media/image1.png"/><Relationship Id="rId5" Type="http://schemas.openxmlformats.org/officeDocument/2006/relationships/image" Target="../media/image6.png"/><Relationship Id="rId10" Type="http://schemas.openxmlformats.org/officeDocument/2006/relationships/hyperlink" Target="#'Dashboard 1'!A1"/><Relationship Id="rId4" Type="http://schemas.openxmlformats.org/officeDocument/2006/relationships/image" Target="../media/image5.png"/><Relationship Id="rId9"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1" Type="http://schemas.openxmlformats.org/officeDocument/2006/relationships/hyperlink" Target="#'Dashboard 1'!A1"/></Relationships>
</file>

<file path=xl/drawings/drawing1.xml><?xml version="1.0" encoding="utf-8"?>
<xdr:wsDr xmlns:xdr="http://schemas.openxmlformats.org/drawingml/2006/spreadsheetDrawing" xmlns:a="http://schemas.openxmlformats.org/drawingml/2006/main">
  <xdr:twoCellAnchor>
    <xdr:from>
      <xdr:col>0</xdr:col>
      <xdr:colOff>86591</xdr:colOff>
      <xdr:row>0</xdr:row>
      <xdr:rowOff>0</xdr:rowOff>
    </xdr:from>
    <xdr:to>
      <xdr:col>22</xdr:col>
      <xdr:colOff>112059</xdr:colOff>
      <xdr:row>6</xdr:row>
      <xdr:rowOff>43296</xdr:rowOff>
    </xdr:to>
    <xdr:sp macro="" textlink="">
      <xdr:nvSpPr>
        <xdr:cNvPr id="36" name="Rounded Rectangle 35"/>
        <xdr:cNvSpPr/>
      </xdr:nvSpPr>
      <xdr:spPr>
        <a:xfrm>
          <a:off x="86591" y="0"/>
          <a:ext cx="13338056" cy="1186296"/>
        </a:xfrm>
        <a:prstGeom prst="roundRect">
          <a:avLst>
            <a:gd name="adj" fmla="val 4935"/>
          </a:avLst>
        </a:prstGeom>
        <a:solidFill>
          <a:schemeClr val="bg1">
            <a:alpha val="98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381000</xdr:colOff>
      <xdr:row>3</xdr:row>
      <xdr:rowOff>89647</xdr:rowOff>
    </xdr:from>
    <xdr:to>
      <xdr:col>3</xdr:col>
      <xdr:colOff>536497</xdr:colOff>
      <xdr:row>7</xdr:row>
      <xdr:rowOff>22412</xdr:rowOff>
    </xdr:to>
    <xdr:grpSp>
      <xdr:nvGrpSpPr>
        <xdr:cNvPr id="25" name="Group 24"/>
        <xdr:cNvGrpSpPr/>
      </xdr:nvGrpSpPr>
      <xdr:grpSpPr>
        <a:xfrm>
          <a:off x="381000" y="661147"/>
          <a:ext cx="1970850" cy="694765"/>
          <a:chOff x="13917706" y="1714500"/>
          <a:chExt cx="1970850" cy="778277"/>
        </a:xfrm>
      </xdr:grpSpPr>
      <xdr:sp macro="" textlink="">
        <xdr:nvSpPr>
          <xdr:cNvPr id="147" name="Rounded Rectangle 146"/>
          <xdr:cNvSpPr/>
        </xdr:nvSpPr>
        <xdr:spPr>
          <a:xfrm>
            <a:off x="13917706" y="1714500"/>
            <a:ext cx="1960032" cy="70805"/>
          </a:xfrm>
          <a:prstGeom prst="roundRect">
            <a:avLst>
              <a:gd name="adj" fmla="val 0"/>
            </a:avLst>
          </a:prstGeom>
          <a:solidFill>
            <a:schemeClr val="accent6">
              <a:lumMod val="50000"/>
              <a:alpha val="43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8" name="Rounded Rectangle 147"/>
          <xdr:cNvSpPr/>
        </xdr:nvSpPr>
        <xdr:spPr>
          <a:xfrm>
            <a:off x="13928524" y="1760994"/>
            <a:ext cx="1960032" cy="731783"/>
          </a:xfrm>
          <a:prstGeom prst="roundRect">
            <a:avLst>
              <a:gd name="adj" fmla="val 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0</xdr:col>
      <xdr:colOff>142721</xdr:colOff>
      <xdr:row>7</xdr:row>
      <xdr:rowOff>134472</xdr:rowOff>
    </xdr:from>
    <xdr:to>
      <xdr:col>5</xdr:col>
      <xdr:colOff>56030</xdr:colOff>
      <xdr:row>38</xdr:row>
      <xdr:rowOff>75386</xdr:rowOff>
    </xdr:to>
    <xdr:sp macro="" textlink="">
      <xdr:nvSpPr>
        <xdr:cNvPr id="35" name="Rounded Rectangle 34"/>
        <xdr:cNvSpPr/>
      </xdr:nvSpPr>
      <xdr:spPr>
        <a:xfrm>
          <a:off x="142721" y="1467972"/>
          <a:ext cx="2938897" cy="5846414"/>
        </a:xfrm>
        <a:prstGeom prst="roundRect">
          <a:avLst>
            <a:gd name="adj" fmla="val 493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140710</xdr:colOff>
      <xdr:row>7</xdr:row>
      <xdr:rowOff>100853</xdr:rowOff>
    </xdr:from>
    <xdr:to>
      <xdr:col>22</xdr:col>
      <xdr:colOff>89647</xdr:colOff>
      <xdr:row>10</xdr:row>
      <xdr:rowOff>78441</xdr:rowOff>
    </xdr:to>
    <xdr:sp macro="" textlink="">
      <xdr:nvSpPr>
        <xdr:cNvPr id="37" name="Rounded Rectangle 36"/>
        <xdr:cNvSpPr/>
      </xdr:nvSpPr>
      <xdr:spPr>
        <a:xfrm>
          <a:off x="3166298" y="1434353"/>
          <a:ext cx="10235937" cy="549088"/>
        </a:xfrm>
        <a:prstGeom prst="roundRect">
          <a:avLst>
            <a:gd name="adj" fmla="val 493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145677</xdr:colOff>
      <xdr:row>10</xdr:row>
      <xdr:rowOff>119065</xdr:rowOff>
    </xdr:from>
    <xdr:to>
      <xdr:col>11</xdr:col>
      <xdr:colOff>238355</xdr:colOff>
      <xdr:row>24</xdr:row>
      <xdr:rowOff>54121</xdr:rowOff>
    </xdr:to>
    <xdr:sp macro="" textlink="">
      <xdr:nvSpPr>
        <xdr:cNvPr id="38" name="Rounded Rectangle 37"/>
        <xdr:cNvSpPr/>
      </xdr:nvSpPr>
      <xdr:spPr>
        <a:xfrm>
          <a:off x="3171265" y="2024065"/>
          <a:ext cx="3723384" cy="2602056"/>
        </a:xfrm>
        <a:prstGeom prst="roundRect">
          <a:avLst>
            <a:gd name="adj" fmla="val 493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313892</xdr:colOff>
      <xdr:row>10</xdr:row>
      <xdr:rowOff>129889</xdr:rowOff>
    </xdr:from>
    <xdr:to>
      <xdr:col>16</xdr:col>
      <xdr:colOff>348961</xdr:colOff>
      <xdr:row>24</xdr:row>
      <xdr:rowOff>65811</xdr:rowOff>
    </xdr:to>
    <xdr:sp macro="" textlink="">
      <xdr:nvSpPr>
        <xdr:cNvPr id="39" name="Rounded Rectangle 38"/>
        <xdr:cNvSpPr/>
      </xdr:nvSpPr>
      <xdr:spPr>
        <a:xfrm>
          <a:off x="6981392" y="2078184"/>
          <a:ext cx="3065751" cy="2663536"/>
        </a:xfrm>
        <a:prstGeom prst="roundRect">
          <a:avLst>
            <a:gd name="adj" fmla="val 493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487939</xdr:colOff>
      <xdr:row>10</xdr:row>
      <xdr:rowOff>87460</xdr:rowOff>
    </xdr:from>
    <xdr:to>
      <xdr:col>22</xdr:col>
      <xdr:colOff>145677</xdr:colOff>
      <xdr:row>24</xdr:row>
      <xdr:rowOff>23382</xdr:rowOff>
    </xdr:to>
    <xdr:sp macro="" textlink="">
      <xdr:nvSpPr>
        <xdr:cNvPr id="87" name="Rounded Rectangle 86"/>
        <xdr:cNvSpPr/>
      </xdr:nvSpPr>
      <xdr:spPr>
        <a:xfrm>
          <a:off x="10169821" y="1992460"/>
          <a:ext cx="3288444" cy="2602922"/>
        </a:xfrm>
        <a:prstGeom prst="roundRect">
          <a:avLst>
            <a:gd name="adj" fmla="val 493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156883</xdr:colOff>
      <xdr:row>24</xdr:row>
      <xdr:rowOff>142445</xdr:rowOff>
    </xdr:from>
    <xdr:to>
      <xdr:col>10</xdr:col>
      <xdr:colOff>521939</xdr:colOff>
      <xdr:row>38</xdr:row>
      <xdr:rowOff>78367</xdr:rowOff>
    </xdr:to>
    <xdr:sp macro="" textlink="">
      <xdr:nvSpPr>
        <xdr:cNvPr id="88" name="Rounded Rectangle 87"/>
        <xdr:cNvSpPr/>
      </xdr:nvSpPr>
      <xdr:spPr>
        <a:xfrm>
          <a:off x="3182471" y="4714445"/>
          <a:ext cx="3390644" cy="2602922"/>
        </a:xfrm>
        <a:prstGeom prst="roundRect">
          <a:avLst>
            <a:gd name="adj" fmla="val 493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33617</xdr:colOff>
      <xdr:row>24</xdr:row>
      <xdr:rowOff>132487</xdr:rowOff>
    </xdr:from>
    <xdr:to>
      <xdr:col>17</xdr:col>
      <xdr:colOff>119062</xdr:colOff>
      <xdr:row>38</xdr:row>
      <xdr:rowOff>68409</xdr:rowOff>
    </xdr:to>
    <xdr:sp macro="" textlink="">
      <xdr:nvSpPr>
        <xdr:cNvPr id="89" name="Rounded Rectangle 88"/>
        <xdr:cNvSpPr/>
      </xdr:nvSpPr>
      <xdr:spPr>
        <a:xfrm>
          <a:off x="6689911" y="4704487"/>
          <a:ext cx="3716151" cy="2602922"/>
        </a:xfrm>
        <a:prstGeom prst="roundRect">
          <a:avLst>
            <a:gd name="adj" fmla="val 493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17</xdr:col>
      <xdr:colOff>227301</xdr:colOff>
      <xdr:row>24</xdr:row>
      <xdr:rowOff>122529</xdr:rowOff>
    </xdr:from>
    <xdr:to>
      <xdr:col>22</xdr:col>
      <xdr:colOff>156883</xdr:colOff>
      <xdr:row>38</xdr:row>
      <xdr:rowOff>58451</xdr:rowOff>
    </xdr:to>
    <xdr:sp macro="" textlink="">
      <xdr:nvSpPr>
        <xdr:cNvPr id="90" name="Rounded Rectangle 89"/>
        <xdr:cNvSpPr/>
      </xdr:nvSpPr>
      <xdr:spPr>
        <a:xfrm>
          <a:off x="10514301" y="4694529"/>
          <a:ext cx="2955170" cy="2602922"/>
        </a:xfrm>
        <a:prstGeom prst="roundRect">
          <a:avLst>
            <a:gd name="adj" fmla="val 493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171674</xdr:colOff>
      <xdr:row>3</xdr:row>
      <xdr:rowOff>117627</xdr:rowOff>
    </xdr:from>
    <xdr:to>
      <xdr:col>7</xdr:col>
      <xdr:colOff>316353</xdr:colOff>
      <xdr:row>3</xdr:row>
      <xdr:rowOff>188432</xdr:rowOff>
    </xdr:to>
    <xdr:sp macro="" textlink="">
      <xdr:nvSpPr>
        <xdr:cNvPr id="40" name="Rounded Rectangle 39"/>
        <xdr:cNvSpPr/>
      </xdr:nvSpPr>
      <xdr:spPr>
        <a:xfrm>
          <a:off x="2592145" y="689127"/>
          <a:ext cx="1960032" cy="70805"/>
        </a:xfrm>
        <a:prstGeom prst="roundRect">
          <a:avLst>
            <a:gd name="adj" fmla="val 0"/>
          </a:avLst>
        </a:prstGeom>
        <a:solidFill>
          <a:srgbClr val="7030A0">
            <a:alpha val="43000"/>
          </a:srgb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497304</xdr:colOff>
      <xdr:row>3</xdr:row>
      <xdr:rowOff>109072</xdr:rowOff>
    </xdr:from>
    <xdr:to>
      <xdr:col>11</xdr:col>
      <xdr:colOff>36866</xdr:colOff>
      <xdr:row>3</xdr:row>
      <xdr:rowOff>179877</xdr:rowOff>
    </xdr:to>
    <xdr:sp macro="" textlink="">
      <xdr:nvSpPr>
        <xdr:cNvPr id="41" name="Rounded Rectangle 40"/>
        <xdr:cNvSpPr/>
      </xdr:nvSpPr>
      <xdr:spPr>
        <a:xfrm>
          <a:off x="4733128" y="680572"/>
          <a:ext cx="1960032" cy="70805"/>
        </a:xfrm>
        <a:prstGeom prst="roundRect">
          <a:avLst>
            <a:gd name="adj" fmla="val 0"/>
          </a:avLst>
        </a:prstGeom>
        <a:solidFill>
          <a:schemeClr val="accent1">
            <a:lumMod val="50000"/>
            <a:alpha val="43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217818</xdr:colOff>
      <xdr:row>3</xdr:row>
      <xdr:rowOff>100516</xdr:rowOff>
    </xdr:from>
    <xdr:to>
      <xdr:col>14</xdr:col>
      <xdr:colOff>362497</xdr:colOff>
      <xdr:row>3</xdr:row>
      <xdr:rowOff>171321</xdr:rowOff>
    </xdr:to>
    <xdr:sp macro="" textlink="">
      <xdr:nvSpPr>
        <xdr:cNvPr id="42" name="Rounded Rectangle 41"/>
        <xdr:cNvSpPr/>
      </xdr:nvSpPr>
      <xdr:spPr>
        <a:xfrm>
          <a:off x="6874112" y="672016"/>
          <a:ext cx="1960032" cy="70805"/>
        </a:xfrm>
        <a:prstGeom prst="roundRect">
          <a:avLst>
            <a:gd name="adj" fmla="val 0"/>
          </a:avLst>
        </a:prstGeom>
        <a:solidFill>
          <a:srgbClr val="00B0F0">
            <a:alpha val="43000"/>
          </a:srgb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14</xdr:col>
      <xdr:colOff>543448</xdr:colOff>
      <xdr:row>3</xdr:row>
      <xdr:rowOff>91961</xdr:rowOff>
    </xdr:from>
    <xdr:to>
      <xdr:col>18</xdr:col>
      <xdr:colOff>83009</xdr:colOff>
      <xdr:row>3</xdr:row>
      <xdr:rowOff>162766</xdr:rowOff>
    </xdr:to>
    <xdr:sp macro="" textlink="">
      <xdr:nvSpPr>
        <xdr:cNvPr id="43" name="Rounded Rectangle 42"/>
        <xdr:cNvSpPr/>
      </xdr:nvSpPr>
      <xdr:spPr>
        <a:xfrm>
          <a:off x="9015095" y="663461"/>
          <a:ext cx="1960032" cy="70805"/>
        </a:xfrm>
        <a:prstGeom prst="roundRect">
          <a:avLst>
            <a:gd name="adj" fmla="val 0"/>
          </a:avLst>
        </a:prstGeom>
        <a:solidFill>
          <a:schemeClr val="accent6">
            <a:lumMod val="50000"/>
            <a:alpha val="43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18</xdr:col>
      <xdr:colOff>263961</xdr:colOff>
      <xdr:row>3</xdr:row>
      <xdr:rowOff>83406</xdr:rowOff>
    </xdr:from>
    <xdr:to>
      <xdr:col>21</xdr:col>
      <xdr:colOff>408640</xdr:colOff>
      <xdr:row>3</xdr:row>
      <xdr:rowOff>154211</xdr:rowOff>
    </xdr:to>
    <xdr:sp macro="" textlink="">
      <xdr:nvSpPr>
        <xdr:cNvPr id="44" name="Rounded Rectangle 43"/>
        <xdr:cNvSpPr/>
      </xdr:nvSpPr>
      <xdr:spPr>
        <a:xfrm>
          <a:off x="11156079" y="654906"/>
          <a:ext cx="1960032" cy="70805"/>
        </a:xfrm>
        <a:prstGeom prst="roundRect">
          <a:avLst>
            <a:gd name="adj" fmla="val 0"/>
          </a:avLst>
        </a:prstGeom>
        <a:solidFill>
          <a:schemeClr val="tx2">
            <a:lumMod val="60000"/>
            <a:lumOff val="40000"/>
            <a:alpha val="43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508122</xdr:colOff>
      <xdr:row>3</xdr:row>
      <xdr:rowOff>138455</xdr:rowOff>
    </xdr:from>
    <xdr:to>
      <xdr:col>11</xdr:col>
      <xdr:colOff>47684</xdr:colOff>
      <xdr:row>7</xdr:row>
      <xdr:rowOff>11206</xdr:rowOff>
    </xdr:to>
    <xdr:sp macro="" textlink="">
      <xdr:nvSpPr>
        <xdr:cNvPr id="26" name="Rounded Rectangle 25"/>
        <xdr:cNvSpPr/>
      </xdr:nvSpPr>
      <xdr:spPr>
        <a:xfrm>
          <a:off x="4743946" y="709955"/>
          <a:ext cx="1960032" cy="634751"/>
        </a:xfrm>
        <a:prstGeom prst="roundRect">
          <a:avLst>
            <a:gd name="adj" fmla="val 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205118</xdr:colOff>
      <xdr:row>3</xdr:row>
      <xdr:rowOff>138455</xdr:rowOff>
    </xdr:from>
    <xdr:to>
      <xdr:col>14</xdr:col>
      <xdr:colOff>349797</xdr:colOff>
      <xdr:row>6</xdr:row>
      <xdr:rowOff>179294</xdr:rowOff>
    </xdr:to>
    <xdr:sp macro="" textlink="">
      <xdr:nvSpPr>
        <xdr:cNvPr id="27" name="Rounded Rectangle 26"/>
        <xdr:cNvSpPr/>
      </xdr:nvSpPr>
      <xdr:spPr>
        <a:xfrm>
          <a:off x="6861412" y="709955"/>
          <a:ext cx="1960032" cy="612339"/>
        </a:xfrm>
        <a:prstGeom prst="roundRect">
          <a:avLst>
            <a:gd name="adj" fmla="val 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14</xdr:col>
      <xdr:colOff>554266</xdr:colOff>
      <xdr:row>3</xdr:row>
      <xdr:rowOff>138455</xdr:rowOff>
    </xdr:from>
    <xdr:to>
      <xdr:col>18</xdr:col>
      <xdr:colOff>93827</xdr:colOff>
      <xdr:row>6</xdr:row>
      <xdr:rowOff>179294</xdr:rowOff>
    </xdr:to>
    <xdr:sp macro="" textlink="">
      <xdr:nvSpPr>
        <xdr:cNvPr id="33" name="Rounded Rectangle 32"/>
        <xdr:cNvSpPr/>
      </xdr:nvSpPr>
      <xdr:spPr>
        <a:xfrm>
          <a:off x="9025913" y="709955"/>
          <a:ext cx="1960032" cy="612339"/>
        </a:xfrm>
        <a:prstGeom prst="roundRect">
          <a:avLst>
            <a:gd name="adj" fmla="val 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18</xdr:col>
      <xdr:colOff>274778</xdr:colOff>
      <xdr:row>3</xdr:row>
      <xdr:rowOff>138455</xdr:rowOff>
    </xdr:from>
    <xdr:to>
      <xdr:col>21</xdr:col>
      <xdr:colOff>419457</xdr:colOff>
      <xdr:row>7</xdr:row>
      <xdr:rowOff>11206</xdr:rowOff>
    </xdr:to>
    <xdr:sp macro="" textlink="">
      <xdr:nvSpPr>
        <xdr:cNvPr id="34" name="Rounded Rectangle 33"/>
        <xdr:cNvSpPr/>
      </xdr:nvSpPr>
      <xdr:spPr>
        <a:xfrm>
          <a:off x="11166896" y="709955"/>
          <a:ext cx="1960032" cy="634751"/>
        </a:xfrm>
        <a:prstGeom prst="roundRect">
          <a:avLst>
            <a:gd name="adj" fmla="val 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170733</xdr:colOff>
      <xdr:row>3</xdr:row>
      <xdr:rowOff>138455</xdr:rowOff>
    </xdr:from>
    <xdr:to>
      <xdr:col>7</xdr:col>
      <xdr:colOff>315412</xdr:colOff>
      <xdr:row>7</xdr:row>
      <xdr:rowOff>33618</xdr:rowOff>
    </xdr:to>
    <xdr:sp macro="" textlink="">
      <xdr:nvSpPr>
        <xdr:cNvPr id="12" name="Rounded Rectangle 11"/>
        <xdr:cNvSpPr/>
      </xdr:nvSpPr>
      <xdr:spPr>
        <a:xfrm>
          <a:off x="2591204" y="709955"/>
          <a:ext cx="1960032" cy="657163"/>
        </a:xfrm>
        <a:prstGeom prst="roundRect">
          <a:avLst>
            <a:gd name="adj" fmla="val 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102638</xdr:colOff>
      <xdr:row>3</xdr:row>
      <xdr:rowOff>139092</xdr:rowOff>
    </xdr:from>
    <xdr:to>
      <xdr:col>6</xdr:col>
      <xdr:colOff>588877</xdr:colOff>
      <xdr:row>4</xdr:row>
      <xdr:rowOff>181530</xdr:rowOff>
    </xdr:to>
    <xdr:sp macro="" textlink="">
      <xdr:nvSpPr>
        <xdr:cNvPr id="4" name="TextBox 3"/>
        <xdr:cNvSpPr txBox="1"/>
      </xdr:nvSpPr>
      <xdr:spPr>
        <a:xfrm>
          <a:off x="3128226" y="710592"/>
          <a:ext cx="1091357"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2">
                  <a:lumMod val="25000"/>
                </a:schemeClr>
              </a:solidFill>
            </a:rPr>
            <a:t>Quantity Sold</a:t>
          </a:r>
        </a:p>
      </xdr:txBody>
    </xdr:sp>
    <xdr:clientData/>
  </xdr:twoCellAnchor>
  <xdr:twoCellAnchor>
    <xdr:from>
      <xdr:col>8</xdr:col>
      <xdr:colOff>479507</xdr:colOff>
      <xdr:row>3</xdr:row>
      <xdr:rowOff>150299</xdr:rowOff>
    </xdr:from>
    <xdr:to>
      <xdr:col>10</xdr:col>
      <xdr:colOff>360629</xdr:colOff>
      <xdr:row>5</xdr:row>
      <xdr:rowOff>2237</xdr:rowOff>
    </xdr:to>
    <xdr:sp macro="" textlink="">
      <xdr:nvSpPr>
        <xdr:cNvPr id="46" name="TextBox 45"/>
        <xdr:cNvSpPr txBox="1"/>
      </xdr:nvSpPr>
      <xdr:spPr>
        <a:xfrm>
          <a:off x="5320448" y="721799"/>
          <a:ext cx="1091357"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2">
                  <a:lumMod val="25000"/>
                </a:schemeClr>
              </a:solidFill>
            </a:rPr>
            <a:t>Total</a:t>
          </a:r>
          <a:r>
            <a:rPr lang="en-US" sz="1200" baseline="0">
              <a:solidFill>
                <a:schemeClr val="bg2">
                  <a:lumMod val="25000"/>
                </a:schemeClr>
              </a:solidFill>
            </a:rPr>
            <a:t> COGS</a:t>
          </a:r>
          <a:endParaRPr lang="en-US" sz="1200">
            <a:solidFill>
              <a:schemeClr val="bg2">
                <a:lumMod val="25000"/>
              </a:schemeClr>
            </a:solidFill>
          </a:endParaRPr>
        </a:p>
      </xdr:txBody>
    </xdr:sp>
    <xdr:clientData/>
  </xdr:twoCellAnchor>
  <xdr:twoCellAnchor>
    <xdr:from>
      <xdr:col>12</xdr:col>
      <xdr:colOff>150404</xdr:colOff>
      <xdr:row>3</xdr:row>
      <xdr:rowOff>183916</xdr:rowOff>
    </xdr:from>
    <xdr:to>
      <xdr:col>14</xdr:col>
      <xdr:colOff>31526</xdr:colOff>
      <xdr:row>5</xdr:row>
      <xdr:rowOff>35854</xdr:rowOff>
    </xdr:to>
    <xdr:sp macro="" textlink="">
      <xdr:nvSpPr>
        <xdr:cNvPr id="47" name="TextBox 46"/>
        <xdr:cNvSpPr txBox="1"/>
      </xdr:nvSpPr>
      <xdr:spPr>
        <a:xfrm>
          <a:off x="7411816" y="755416"/>
          <a:ext cx="1091357"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2">
                  <a:lumMod val="25000"/>
                </a:schemeClr>
              </a:solidFill>
            </a:rPr>
            <a:t>Total</a:t>
          </a:r>
          <a:r>
            <a:rPr lang="en-US" sz="1200" baseline="0">
              <a:solidFill>
                <a:schemeClr val="bg2">
                  <a:lumMod val="25000"/>
                </a:schemeClr>
              </a:solidFill>
            </a:rPr>
            <a:t> Revenue</a:t>
          </a:r>
          <a:endParaRPr lang="en-US" sz="1200">
            <a:solidFill>
              <a:schemeClr val="bg2">
                <a:lumMod val="25000"/>
              </a:schemeClr>
            </a:solidFill>
          </a:endParaRPr>
        </a:p>
      </xdr:txBody>
    </xdr:sp>
    <xdr:clientData/>
  </xdr:twoCellAnchor>
  <xdr:twoCellAnchor>
    <xdr:from>
      <xdr:col>15</xdr:col>
      <xdr:colOff>460035</xdr:colOff>
      <xdr:row>3</xdr:row>
      <xdr:rowOff>150298</xdr:rowOff>
    </xdr:from>
    <xdr:to>
      <xdr:col>17</xdr:col>
      <xdr:colOff>341157</xdr:colOff>
      <xdr:row>5</xdr:row>
      <xdr:rowOff>2236</xdr:rowOff>
    </xdr:to>
    <xdr:sp macro="" textlink="">
      <xdr:nvSpPr>
        <xdr:cNvPr id="48" name="TextBox 47"/>
        <xdr:cNvSpPr txBox="1"/>
      </xdr:nvSpPr>
      <xdr:spPr>
        <a:xfrm>
          <a:off x="9536800" y="721798"/>
          <a:ext cx="1091357"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2">
                  <a:lumMod val="25000"/>
                </a:schemeClr>
              </a:solidFill>
            </a:rPr>
            <a:t>Total</a:t>
          </a:r>
          <a:r>
            <a:rPr lang="en-US" sz="1200" baseline="0">
              <a:solidFill>
                <a:schemeClr val="bg2">
                  <a:lumMod val="25000"/>
                </a:schemeClr>
              </a:solidFill>
            </a:rPr>
            <a:t> Profit</a:t>
          </a:r>
          <a:endParaRPr lang="en-US" sz="1200">
            <a:solidFill>
              <a:schemeClr val="bg2">
                <a:lumMod val="25000"/>
              </a:schemeClr>
            </a:solidFill>
          </a:endParaRPr>
        </a:p>
      </xdr:txBody>
    </xdr:sp>
    <xdr:clientData/>
  </xdr:twoCellAnchor>
  <xdr:twoCellAnchor>
    <xdr:from>
      <xdr:col>19</xdr:col>
      <xdr:colOff>217775</xdr:colOff>
      <xdr:row>3</xdr:row>
      <xdr:rowOff>117917</xdr:rowOff>
    </xdr:from>
    <xdr:to>
      <xdr:col>21</xdr:col>
      <xdr:colOff>221215</xdr:colOff>
      <xdr:row>4</xdr:row>
      <xdr:rowOff>174334</xdr:rowOff>
    </xdr:to>
    <xdr:sp macro="" textlink="">
      <xdr:nvSpPr>
        <xdr:cNvPr id="49" name="TextBox 48"/>
        <xdr:cNvSpPr txBox="1"/>
      </xdr:nvSpPr>
      <xdr:spPr>
        <a:xfrm>
          <a:off x="11715010" y="689417"/>
          <a:ext cx="1213676" cy="2469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2">
                  <a:lumMod val="25000"/>
                </a:schemeClr>
              </a:solidFill>
            </a:rPr>
            <a:t>%</a:t>
          </a:r>
          <a:r>
            <a:rPr lang="en-US" sz="1200" baseline="0">
              <a:solidFill>
                <a:schemeClr val="bg2">
                  <a:lumMod val="25000"/>
                </a:schemeClr>
              </a:solidFill>
            </a:rPr>
            <a:t> Profit Margin</a:t>
          </a:r>
          <a:endParaRPr lang="en-US" sz="1200">
            <a:solidFill>
              <a:schemeClr val="bg2">
                <a:lumMod val="25000"/>
              </a:schemeClr>
            </a:solidFill>
          </a:endParaRPr>
        </a:p>
      </xdr:txBody>
    </xdr:sp>
    <xdr:clientData/>
  </xdr:twoCellAnchor>
  <xdr:twoCellAnchor>
    <xdr:from>
      <xdr:col>5</xdr:col>
      <xdr:colOff>1848</xdr:colOff>
      <xdr:row>5</xdr:row>
      <xdr:rowOff>120787</xdr:rowOff>
    </xdr:from>
    <xdr:to>
      <xdr:col>6</xdr:col>
      <xdr:colOff>488087</xdr:colOff>
      <xdr:row>6</xdr:row>
      <xdr:rowOff>163225</xdr:rowOff>
    </xdr:to>
    <xdr:sp macro="" textlink="'Analysis 1'!E7">
      <xdr:nvSpPr>
        <xdr:cNvPr id="50" name="TextBox 49"/>
        <xdr:cNvSpPr txBox="1"/>
      </xdr:nvSpPr>
      <xdr:spPr>
        <a:xfrm>
          <a:off x="3027436" y="1073287"/>
          <a:ext cx="1091357"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F5225F-F001-4779-8A27-389D1DA75105}" type="TxLink">
            <a:rPr lang="en-US" sz="1100" b="1" i="0" u="none" strike="noStrike">
              <a:solidFill>
                <a:srgbClr val="000000"/>
              </a:solidFill>
              <a:latin typeface="Calibri"/>
              <a:cs typeface="Calibri"/>
            </a:rPr>
            <a:pPr algn="ctr"/>
            <a:t> 3,050,309 </a:t>
          </a:fld>
          <a:endParaRPr lang="en-US" sz="1200" b="1">
            <a:solidFill>
              <a:schemeClr val="bg2">
                <a:lumMod val="25000"/>
              </a:schemeClr>
            </a:solidFill>
          </a:endParaRPr>
        </a:p>
      </xdr:txBody>
    </xdr:sp>
    <xdr:clientData/>
  </xdr:twoCellAnchor>
  <xdr:twoCellAnchor>
    <xdr:from>
      <xdr:col>8</xdr:col>
      <xdr:colOff>443314</xdr:colOff>
      <xdr:row>5</xdr:row>
      <xdr:rowOff>64758</xdr:rowOff>
    </xdr:from>
    <xdr:to>
      <xdr:col>10</xdr:col>
      <xdr:colOff>324436</xdr:colOff>
      <xdr:row>6</xdr:row>
      <xdr:rowOff>107196</xdr:rowOff>
    </xdr:to>
    <xdr:sp macro="" textlink="'Analysis 1'!F7">
      <xdr:nvSpPr>
        <xdr:cNvPr id="51" name="TextBox 50"/>
        <xdr:cNvSpPr txBox="1"/>
      </xdr:nvSpPr>
      <xdr:spPr>
        <a:xfrm>
          <a:off x="5284255" y="1017258"/>
          <a:ext cx="1091357"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08AF70-B091-453F-AF00-2446B8E9CCAF}" type="TxLink">
            <a:rPr lang="en-US" sz="1100" b="1" i="0" u="none" strike="noStrike">
              <a:solidFill>
                <a:srgbClr val="000000"/>
              </a:solidFill>
              <a:latin typeface="Calibri"/>
              <a:cs typeface="Calibri"/>
            </a:rPr>
            <a:pPr algn="ctr"/>
            <a:t>$34,783,050.0</a:t>
          </a:fld>
          <a:endParaRPr lang="en-US" sz="1200" b="1">
            <a:solidFill>
              <a:schemeClr val="bg2">
                <a:lumMod val="25000"/>
              </a:schemeClr>
            </a:solidFill>
          </a:endParaRPr>
        </a:p>
      </xdr:txBody>
    </xdr:sp>
    <xdr:clientData/>
  </xdr:twoCellAnchor>
  <xdr:twoCellAnchor>
    <xdr:from>
      <xdr:col>12</xdr:col>
      <xdr:colOff>133984</xdr:colOff>
      <xdr:row>5</xdr:row>
      <xdr:rowOff>98375</xdr:rowOff>
    </xdr:from>
    <xdr:to>
      <xdr:col>14</xdr:col>
      <xdr:colOff>15106</xdr:colOff>
      <xdr:row>6</xdr:row>
      <xdr:rowOff>140813</xdr:rowOff>
    </xdr:to>
    <xdr:sp macro="" textlink="'Analysis 1'!H7">
      <xdr:nvSpPr>
        <xdr:cNvPr id="52" name="TextBox 51"/>
        <xdr:cNvSpPr txBox="1"/>
      </xdr:nvSpPr>
      <xdr:spPr>
        <a:xfrm>
          <a:off x="7395396" y="1050875"/>
          <a:ext cx="1091357"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79470B-48CD-4EC4-8C82-1848EDC0BD72}" type="TxLink">
            <a:rPr lang="en-US" sz="1100" b="1" i="0" u="none" strike="noStrike">
              <a:solidFill>
                <a:srgbClr val="000000"/>
              </a:solidFill>
              <a:latin typeface="Calibri"/>
              <a:cs typeface="Calibri"/>
            </a:rPr>
            <a:pPr algn="ctr"/>
            <a:t>$61,567,883.0</a:t>
          </a:fld>
          <a:endParaRPr lang="en-US" sz="1200" b="1">
            <a:solidFill>
              <a:schemeClr val="bg2">
                <a:lumMod val="25000"/>
              </a:schemeClr>
            </a:solidFill>
          </a:endParaRPr>
        </a:p>
      </xdr:txBody>
    </xdr:sp>
    <xdr:clientData/>
  </xdr:twoCellAnchor>
  <xdr:twoCellAnchor>
    <xdr:from>
      <xdr:col>15</xdr:col>
      <xdr:colOff>429773</xdr:colOff>
      <xdr:row>5</xdr:row>
      <xdr:rowOff>75963</xdr:rowOff>
    </xdr:from>
    <xdr:to>
      <xdr:col>17</xdr:col>
      <xdr:colOff>310895</xdr:colOff>
      <xdr:row>6</xdr:row>
      <xdr:rowOff>118401</xdr:rowOff>
    </xdr:to>
    <xdr:sp macro="" textlink="'Analysis 1'!G7">
      <xdr:nvSpPr>
        <xdr:cNvPr id="53" name="TextBox 52"/>
        <xdr:cNvSpPr txBox="1"/>
      </xdr:nvSpPr>
      <xdr:spPr>
        <a:xfrm>
          <a:off x="9506538" y="1028463"/>
          <a:ext cx="1091357"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EB2E043-2EC2-42C4-9A2C-227F93978339}" type="TxLink">
            <a:rPr lang="en-US" sz="1100" b="1" i="0" u="none" strike="noStrike">
              <a:solidFill>
                <a:srgbClr val="000000"/>
              </a:solidFill>
              <a:latin typeface="Calibri"/>
              <a:cs typeface="Calibri"/>
            </a:rPr>
            <a:pPr algn="ctr"/>
            <a:t>$26,784,833.0</a:t>
          </a:fld>
          <a:endParaRPr lang="en-US" sz="1200" b="1">
            <a:solidFill>
              <a:schemeClr val="bg2">
                <a:lumMod val="25000"/>
              </a:schemeClr>
            </a:solidFill>
          </a:endParaRPr>
        </a:p>
      </xdr:txBody>
    </xdr:sp>
    <xdr:clientData/>
  </xdr:twoCellAnchor>
  <xdr:twoCellAnchor>
    <xdr:from>
      <xdr:col>19</xdr:col>
      <xdr:colOff>299336</xdr:colOff>
      <xdr:row>5</xdr:row>
      <xdr:rowOff>89022</xdr:rowOff>
    </xdr:from>
    <xdr:to>
      <xdr:col>21</xdr:col>
      <xdr:colOff>180457</xdr:colOff>
      <xdr:row>6</xdr:row>
      <xdr:rowOff>131460</xdr:rowOff>
    </xdr:to>
    <xdr:sp macro="" textlink="'Analysis 1'!I7">
      <xdr:nvSpPr>
        <xdr:cNvPr id="54" name="TextBox 53"/>
        <xdr:cNvSpPr txBox="1"/>
      </xdr:nvSpPr>
      <xdr:spPr>
        <a:xfrm>
          <a:off x="11796571" y="1041522"/>
          <a:ext cx="1091357"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8ABADA5-C704-4355-8AD7-7DDF82FF19C5}" type="TxLink">
            <a:rPr lang="en-US" sz="1100" b="1" i="0" u="none" strike="noStrike">
              <a:solidFill>
                <a:srgbClr val="000000"/>
              </a:solidFill>
              <a:latin typeface="Calibri"/>
              <a:cs typeface="Calibri"/>
            </a:rPr>
            <a:pPr algn="ctr"/>
            <a:t>43.5%</a:t>
          </a:fld>
          <a:endParaRPr lang="en-US" sz="1200" b="1">
            <a:solidFill>
              <a:schemeClr val="bg2">
                <a:lumMod val="25000"/>
              </a:schemeClr>
            </a:solidFill>
          </a:endParaRPr>
        </a:p>
      </xdr:txBody>
    </xdr:sp>
    <xdr:clientData/>
  </xdr:twoCellAnchor>
  <xdr:twoCellAnchor>
    <xdr:from>
      <xdr:col>1</xdr:col>
      <xdr:colOff>299860</xdr:colOff>
      <xdr:row>3</xdr:row>
      <xdr:rowOff>157022</xdr:rowOff>
    </xdr:from>
    <xdr:to>
      <xdr:col>3</xdr:col>
      <xdr:colOff>381000</xdr:colOff>
      <xdr:row>5</xdr:row>
      <xdr:rowOff>67235</xdr:rowOff>
    </xdr:to>
    <xdr:sp macro="" textlink="">
      <xdr:nvSpPr>
        <xdr:cNvPr id="142" name="TextBox 141"/>
        <xdr:cNvSpPr txBox="1"/>
      </xdr:nvSpPr>
      <xdr:spPr>
        <a:xfrm>
          <a:off x="904978" y="728522"/>
          <a:ext cx="1291375" cy="291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2">
                  <a:lumMod val="25000"/>
                </a:schemeClr>
              </a:solidFill>
            </a:rPr>
            <a:t>Total</a:t>
          </a:r>
          <a:r>
            <a:rPr lang="en-US" sz="1200" baseline="0">
              <a:solidFill>
                <a:schemeClr val="bg2">
                  <a:lumMod val="25000"/>
                </a:schemeClr>
              </a:solidFill>
            </a:rPr>
            <a:t> Customers</a:t>
          </a:r>
          <a:endParaRPr lang="en-US" sz="1200">
            <a:solidFill>
              <a:schemeClr val="bg2">
                <a:lumMod val="25000"/>
              </a:schemeClr>
            </a:solidFill>
          </a:endParaRPr>
        </a:p>
      </xdr:txBody>
    </xdr:sp>
    <xdr:clientData/>
  </xdr:twoCellAnchor>
  <xdr:twoCellAnchor>
    <xdr:from>
      <xdr:col>10</xdr:col>
      <xdr:colOff>45334</xdr:colOff>
      <xdr:row>0</xdr:row>
      <xdr:rowOff>55647</xdr:rowOff>
    </xdr:from>
    <xdr:to>
      <xdr:col>12</xdr:col>
      <xdr:colOff>33643</xdr:colOff>
      <xdr:row>1</xdr:row>
      <xdr:rowOff>120588</xdr:rowOff>
    </xdr:to>
    <xdr:sp macro="" textlink="">
      <xdr:nvSpPr>
        <xdr:cNvPr id="55" name="TextBox 54"/>
        <xdr:cNvSpPr txBox="1"/>
      </xdr:nvSpPr>
      <xdr:spPr>
        <a:xfrm>
          <a:off x="6096510" y="55647"/>
          <a:ext cx="1198545" cy="255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2">
                  <a:lumMod val="25000"/>
                </a:schemeClr>
              </a:solidFill>
            </a:rPr>
            <a:t>Profitable</a:t>
          </a:r>
          <a:r>
            <a:rPr lang="en-US" sz="1200" baseline="0">
              <a:solidFill>
                <a:schemeClr val="bg2">
                  <a:lumMod val="25000"/>
                </a:schemeClr>
              </a:solidFill>
            </a:rPr>
            <a:t> Brand</a:t>
          </a:r>
          <a:endParaRPr lang="en-US" sz="1200">
            <a:solidFill>
              <a:schemeClr val="bg2">
                <a:lumMod val="25000"/>
              </a:schemeClr>
            </a:solidFill>
          </a:endParaRPr>
        </a:p>
      </xdr:txBody>
    </xdr:sp>
    <xdr:clientData/>
  </xdr:twoCellAnchor>
  <xdr:twoCellAnchor>
    <xdr:from>
      <xdr:col>12</xdr:col>
      <xdr:colOff>119261</xdr:colOff>
      <xdr:row>0</xdr:row>
      <xdr:rowOff>44823</xdr:rowOff>
    </xdr:from>
    <xdr:to>
      <xdr:col>14</xdr:col>
      <xdr:colOff>323181</xdr:colOff>
      <xdr:row>1</xdr:row>
      <xdr:rowOff>130546</xdr:rowOff>
    </xdr:to>
    <xdr:sp macro="" textlink="">
      <xdr:nvSpPr>
        <xdr:cNvPr id="69" name="TextBox 68"/>
        <xdr:cNvSpPr txBox="1"/>
      </xdr:nvSpPr>
      <xdr:spPr>
        <a:xfrm>
          <a:off x="7380673" y="44823"/>
          <a:ext cx="1414155" cy="27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2">
                  <a:lumMod val="25000"/>
                </a:schemeClr>
              </a:solidFill>
            </a:rPr>
            <a:t>Top</a:t>
          </a:r>
          <a:r>
            <a:rPr lang="en-US" sz="1200" baseline="0">
              <a:solidFill>
                <a:schemeClr val="bg2">
                  <a:lumMod val="25000"/>
                </a:schemeClr>
              </a:solidFill>
            </a:rPr>
            <a:t> Customer</a:t>
          </a:r>
          <a:r>
            <a:rPr lang="en-US" sz="1200">
              <a:solidFill>
                <a:schemeClr val="bg2">
                  <a:lumMod val="25000"/>
                </a:schemeClr>
              </a:solidFill>
            </a:rPr>
            <a:t>	</a:t>
          </a:r>
        </a:p>
      </xdr:txBody>
    </xdr:sp>
    <xdr:clientData/>
  </xdr:twoCellAnchor>
  <xdr:twoCellAnchor>
    <xdr:from>
      <xdr:col>15</xdr:col>
      <xdr:colOff>9180</xdr:colOff>
      <xdr:row>0</xdr:row>
      <xdr:rowOff>44823</xdr:rowOff>
    </xdr:from>
    <xdr:to>
      <xdr:col>17</xdr:col>
      <xdr:colOff>213100</xdr:colOff>
      <xdr:row>1</xdr:row>
      <xdr:rowOff>130546</xdr:rowOff>
    </xdr:to>
    <xdr:sp macro="" textlink="">
      <xdr:nvSpPr>
        <xdr:cNvPr id="70" name="TextBox 69"/>
        <xdr:cNvSpPr txBox="1"/>
      </xdr:nvSpPr>
      <xdr:spPr>
        <a:xfrm>
          <a:off x="9085945" y="44823"/>
          <a:ext cx="1414155" cy="27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2">
                  <a:lumMod val="25000"/>
                </a:schemeClr>
              </a:solidFill>
            </a:rPr>
            <a:t>Profitable</a:t>
          </a:r>
          <a:r>
            <a:rPr lang="en-US" sz="1200" baseline="0">
              <a:solidFill>
                <a:schemeClr val="bg2">
                  <a:lumMod val="25000"/>
                </a:schemeClr>
              </a:solidFill>
            </a:rPr>
            <a:t> Location</a:t>
          </a:r>
          <a:endParaRPr lang="en-US" sz="1200">
            <a:solidFill>
              <a:schemeClr val="bg2">
                <a:lumMod val="25000"/>
              </a:schemeClr>
            </a:solidFill>
          </a:endParaRPr>
        </a:p>
      </xdr:txBody>
    </xdr:sp>
    <xdr:clientData/>
  </xdr:twoCellAnchor>
  <xdr:twoCellAnchor>
    <xdr:from>
      <xdr:col>17</xdr:col>
      <xdr:colOff>301966</xdr:colOff>
      <xdr:row>0</xdr:row>
      <xdr:rowOff>44823</xdr:rowOff>
    </xdr:from>
    <xdr:to>
      <xdr:col>20</xdr:col>
      <xdr:colOff>103673</xdr:colOff>
      <xdr:row>1</xdr:row>
      <xdr:rowOff>130546</xdr:rowOff>
    </xdr:to>
    <xdr:sp macro="" textlink="">
      <xdr:nvSpPr>
        <xdr:cNvPr id="71" name="TextBox 70"/>
        <xdr:cNvSpPr txBox="1"/>
      </xdr:nvSpPr>
      <xdr:spPr>
        <a:xfrm>
          <a:off x="10588966" y="44823"/>
          <a:ext cx="1617060" cy="27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2">
                  <a:lumMod val="25000"/>
                </a:schemeClr>
              </a:solidFill>
            </a:rPr>
            <a:t>Profitable </a:t>
          </a:r>
          <a:r>
            <a:rPr lang="en-US" sz="1200" baseline="0">
              <a:solidFill>
                <a:schemeClr val="bg2">
                  <a:lumMod val="25000"/>
                </a:schemeClr>
              </a:solidFill>
            </a:rPr>
            <a:t>Age Group</a:t>
          </a:r>
          <a:endParaRPr lang="en-US" sz="1200">
            <a:solidFill>
              <a:schemeClr val="bg2">
                <a:lumMod val="25000"/>
              </a:schemeClr>
            </a:solidFill>
          </a:endParaRPr>
        </a:p>
      </xdr:txBody>
    </xdr:sp>
    <xdr:clientData/>
  </xdr:twoCellAnchor>
  <xdr:twoCellAnchor>
    <xdr:from>
      <xdr:col>19</xdr:col>
      <xdr:colOff>569162</xdr:colOff>
      <xdr:row>0</xdr:row>
      <xdr:rowOff>44822</xdr:rowOff>
    </xdr:from>
    <xdr:to>
      <xdr:col>22</xdr:col>
      <xdr:colOff>33618</xdr:colOff>
      <xdr:row>1</xdr:row>
      <xdr:rowOff>156882</xdr:rowOff>
    </xdr:to>
    <xdr:sp macro="" textlink="">
      <xdr:nvSpPr>
        <xdr:cNvPr id="72" name="TextBox 71"/>
        <xdr:cNvSpPr txBox="1"/>
      </xdr:nvSpPr>
      <xdr:spPr>
        <a:xfrm>
          <a:off x="12066397" y="44822"/>
          <a:ext cx="1279809" cy="302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2">
                  <a:lumMod val="25000"/>
                </a:schemeClr>
              </a:solidFill>
            </a:rPr>
            <a:t>Top</a:t>
          </a:r>
          <a:r>
            <a:rPr lang="en-US" sz="1200" baseline="0">
              <a:solidFill>
                <a:schemeClr val="bg2">
                  <a:lumMod val="25000"/>
                </a:schemeClr>
              </a:solidFill>
            </a:rPr>
            <a:t> Sales Rep</a:t>
          </a:r>
          <a:endParaRPr lang="en-US" sz="1200">
            <a:solidFill>
              <a:schemeClr val="bg2">
                <a:lumMod val="25000"/>
              </a:schemeClr>
            </a:solidFill>
          </a:endParaRPr>
        </a:p>
      </xdr:txBody>
    </xdr:sp>
    <xdr:clientData/>
  </xdr:twoCellAnchor>
  <xdr:twoCellAnchor>
    <xdr:from>
      <xdr:col>10</xdr:col>
      <xdr:colOff>45334</xdr:colOff>
      <xdr:row>1</xdr:row>
      <xdr:rowOff>114094</xdr:rowOff>
    </xdr:from>
    <xdr:to>
      <xdr:col>12</xdr:col>
      <xdr:colOff>197734</xdr:colOff>
      <xdr:row>3</xdr:row>
      <xdr:rowOff>66470</xdr:rowOff>
    </xdr:to>
    <xdr:sp macro="" textlink="'Analysis 1'!L7">
      <xdr:nvSpPr>
        <xdr:cNvPr id="73" name="TextBox 72"/>
        <xdr:cNvSpPr txBox="1"/>
      </xdr:nvSpPr>
      <xdr:spPr>
        <a:xfrm>
          <a:off x="6096510" y="304594"/>
          <a:ext cx="1362636"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CEC069A-8DD0-4960-A6C0-E18AE5109DDC}" type="TxLink">
            <a:rPr lang="en-US" sz="1400" b="0" i="0" u="none" strike="noStrike">
              <a:solidFill>
                <a:srgbClr val="000000"/>
              </a:solidFill>
              <a:latin typeface="Britannic Bold" panose="020B0903060703020204" pitchFamily="34" charset="0"/>
              <a:cs typeface="Calibri"/>
            </a:rPr>
            <a:pPr algn="l"/>
            <a:t>Shortbread</a:t>
          </a:fld>
          <a:endParaRPr lang="en-US" sz="1400">
            <a:solidFill>
              <a:schemeClr val="bg2">
                <a:lumMod val="25000"/>
              </a:schemeClr>
            </a:solidFill>
            <a:latin typeface="Britannic Bold" panose="020B0903060703020204" pitchFamily="34" charset="0"/>
          </a:endParaRPr>
        </a:p>
      </xdr:txBody>
    </xdr:sp>
    <xdr:clientData/>
  </xdr:twoCellAnchor>
  <xdr:twoCellAnchor>
    <xdr:from>
      <xdr:col>12</xdr:col>
      <xdr:colOff>119261</xdr:colOff>
      <xdr:row>1</xdr:row>
      <xdr:rowOff>114094</xdr:rowOff>
    </xdr:from>
    <xdr:to>
      <xdr:col>15</xdr:col>
      <xdr:colOff>305108</xdr:colOff>
      <xdr:row>3</xdr:row>
      <xdr:rowOff>66470</xdr:rowOff>
    </xdr:to>
    <xdr:sp macro="" textlink="'Analysis 1'!H11">
      <xdr:nvSpPr>
        <xdr:cNvPr id="74" name="TextBox 73"/>
        <xdr:cNvSpPr txBox="1"/>
      </xdr:nvSpPr>
      <xdr:spPr>
        <a:xfrm>
          <a:off x="7380673" y="304594"/>
          <a:ext cx="2001200"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A8F0D61C-93EF-4E00-A5C4-059A32AE7895}" type="TxLink">
            <a:rPr lang="en-US" sz="1400" b="0" i="0" u="none" strike="noStrike">
              <a:solidFill>
                <a:srgbClr val="000000"/>
              </a:solidFill>
              <a:latin typeface="Britannic Bold" panose="020B0903060703020204" pitchFamily="34" charset="0"/>
              <a:cs typeface="Calibri"/>
            </a:rPr>
            <a:pPr algn="l"/>
            <a:t>Robert Hernandez</a:t>
          </a:fld>
          <a:endParaRPr lang="en-US" sz="1400">
            <a:solidFill>
              <a:schemeClr val="bg2">
                <a:lumMod val="25000"/>
              </a:schemeClr>
            </a:solidFill>
            <a:latin typeface="Britannic Bold" panose="020B0903060703020204" pitchFamily="34" charset="0"/>
          </a:endParaRPr>
        </a:p>
      </xdr:txBody>
    </xdr:sp>
    <xdr:clientData/>
  </xdr:twoCellAnchor>
  <xdr:twoCellAnchor>
    <xdr:from>
      <xdr:col>15</xdr:col>
      <xdr:colOff>9180</xdr:colOff>
      <xdr:row>1</xdr:row>
      <xdr:rowOff>114094</xdr:rowOff>
    </xdr:from>
    <xdr:to>
      <xdr:col>17</xdr:col>
      <xdr:colOff>283459</xdr:colOff>
      <xdr:row>3</xdr:row>
      <xdr:rowOff>66470</xdr:rowOff>
    </xdr:to>
    <xdr:sp macro="" textlink="'Analysis 1'!O7">
      <xdr:nvSpPr>
        <xdr:cNvPr id="75" name="TextBox 74"/>
        <xdr:cNvSpPr txBox="1"/>
      </xdr:nvSpPr>
      <xdr:spPr>
        <a:xfrm>
          <a:off x="9085945" y="304594"/>
          <a:ext cx="1484514"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950290E-5D8A-4BBA-ADA5-F5DEC3686B49}" type="TxLink">
            <a:rPr lang="en-US" sz="1400" b="0" i="0" u="none" strike="noStrike">
              <a:solidFill>
                <a:srgbClr val="000000"/>
              </a:solidFill>
              <a:latin typeface="Britannic Bold" panose="020B0903060703020204" pitchFamily="34" charset="0"/>
              <a:cs typeface="Calibri"/>
            </a:rPr>
            <a:pPr algn="l"/>
            <a:t>Chicago</a:t>
          </a:fld>
          <a:endParaRPr lang="en-US" sz="1400">
            <a:solidFill>
              <a:schemeClr val="bg2">
                <a:lumMod val="25000"/>
              </a:schemeClr>
            </a:solidFill>
            <a:latin typeface="Britannic Bold" panose="020B0903060703020204" pitchFamily="34" charset="0"/>
          </a:endParaRPr>
        </a:p>
      </xdr:txBody>
    </xdr:sp>
    <xdr:clientData/>
  </xdr:twoCellAnchor>
  <xdr:twoCellAnchor>
    <xdr:from>
      <xdr:col>19</xdr:col>
      <xdr:colOff>569162</xdr:colOff>
      <xdr:row>1</xdr:row>
      <xdr:rowOff>114094</xdr:rowOff>
    </xdr:from>
    <xdr:to>
      <xdr:col>22</xdr:col>
      <xdr:colOff>145677</xdr:colOff>
      <xdr:row>3</xdr:row>
      <xdr:rowOff>66470</xdr:rowOff>
    </xdr:to>
    <xdr:sp macro="" textlink="'Analysis 1'!O25">
      <xdr:nvSpPr>
        <xdr:cNvPr id="76" name="TextBox 75"/>
        <xdr:cNvSpPr txBox="1"/>
      </xdr:nvSpPr>
      <xdr:spPr>
        <a:xfrm>
          <a:off x="12066397" y="304594"/>
          <a:ext cx="1391868"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B1D8DB53-F1E6-4F82-89A6-C196C18954E8}" type="TxLink">
            <a:rPr lang="en-US" sz="1400" b="0" i="0" u="none" strike="noStrike">
              <a:solidFill>
                <a:srgbClr val="000000"/>
              </a:solidFill>
              <a:latin typeface="Britannic Bold" panose="020B0903060703020204" pitchFamily="34" charset="0"/>
              <a:cs typeface="Calibri"/>
            </a:rPr>
            <a:pPr algn="l"/>
            <a:t>Travis Doyle</a:t>
          </a:fld>
          <a:endParaRPr lang="en-US" sz="1400">
            <a:solidFill>
              <a:schemeClr val="bg2">
                <a:lumMod val="25000"/>
              </a:schemeClr>
            </a:solidFill>
            <a:latin typeface="Britannic Bold" panose="020B0903060703020204" pitchFamily="34" charset="0"/>
          </a:endParaRPr>
        </a:p>
      </xdr:txBody>
    </xdr:sp>
    <xdr:clientData/>
  </xdr:twoCellAnchor>
  <xdr:twoCellAnchor>
    <xdr:from>
      <xdr:col>17</xdr:col>
      <xdr:colOff>301966</xdr:colOff>
      <xdr:row>1</xdr:row>
      <xdr:rowOff>114094</xdr:rowOff>
    </xdr:from>
    <xdr:to>
      <xdr:col>19</xdr:col>
      <xdr:colOff>212740</xdr:colOff>
      <xdr:row>3</xdr:row>
      <xdr:rowOff>160534</xdr:rowOff>
    </xdr:to>
    <xdr:sp macro="" textlink="'Analysis 1'!L23">
      <xdr:nvSpPr>
        <xdr:cNvPr id="77" name="TextBox 76"/>
        <xdr:cNvSpPr txBox="1"/>
      </xdr:nvSpPr>
      <xdr:spPr>
        <a:xfrm>
          <a:off x="10588966" y="304594"/>
          <a:ext cx="1121009" cy="427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D9B2059-575F-45EF-9975-95C543F16629}" type="TxLink">
            <a:rPr lang="en-US" sz="1400" b="0" i="0" u="none" strike="noStrike">
              <a:solidFill>
                <a:srgbClr val="000000"/>
              </a:solidFill>
              <a:latin typeface="Britannic Bold" panose="020B0903060703020204" pitchFamily="34" charset="0"/>
              <a:cs typeface="Calibri"/>
            </a:rPr>
            <a:pPr algn="ctr"/>
            <a:t>60-74</a:t>
          </a:fld>
          <a:endParaRPr lang="en-US" sz="1400">
            <a:solidFill>
              <a:schemeClr val="bg2">
                <a:lumMod val="25000"/>
              </a:schemeClr>
            </a:solidFill>
            <a:latin typeface="Britannic Bold" panose="020B0903060703020204" pitchFamily="34" charset="0"/>
          </a:endParaRPr>
        </a:p>
      </xdr:txBody>
    </xdr:sp>
    <xdr:clientData/>
  </xdr:twoCellAnchor>
  <xdr:twoCellAnchor>
    <xdr:from>
      <xdr:col>6</xdr:col>
      <xdr:colOff>54222</xdr:colOff>
      <xdr:row>8</xdr:row>
      <xdr:rowOff>106432</xdr:rowOff>
    </xdr:from>
    <xdr:to>
      <xdr:col>7</xdr:col>
      <xdr:colOff>64180</xdr:colOff>
      <xdr:row>9</xdr:row>
      <xdr:rowOff>144532</xdr:rowOff>
    </xdr:to>
    <xdr:sp macro="" textlink="">
      <xdr:nvSpPr>
        <xdr:cNvPr id="78" name="TextBox 77"/>
        <xdr:cNvSpPr txBox="1"/>
      </xdr:nvSpPr>
      <xdr:spPr>
        <a:xfrm>
          <a:off x="3684928" y="1630432"/>
          <a:ext cx="6150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200">
              <a:solidFill>
                <a:schemeClr val="bg2">
                  <a:lumMod val="25000"/>
                </a:schemeClr>
              </a:solidFill>
            </a:rPr>
            <a:t>Values</a:t>
          </a:r>
        </a:p>
      </xdr:txBody>
    </xdr:sp>
    <xdr:clientData/>
  </xdr:twoCellAnchor>
  <xdr:twoCellAnchor>
    <xdr:from>
      <xdr:col>7</xdr:col>
      <xdr:colOff>271565</xdr:colOff>
      <xdr:row>8</xdr:row>
      <xdr:rowOff>106432</xdr:rowOff>
    </xdr:from>
    <xdr:to>
      <xdr:col>9</xdr:col>
      <xdr:colOff>31707</xdr:colOff>
      <xdr:row>10</xdr:row>
      <xdr:rowOff>18109</xdr:rowOff>
    </xdr:to>
    <xdr:sp macro="" textlink="">
      <xdr:nvSpPr>
        <xdr:cNvPr id="79" name="TextBox 78"/>
        <xdr:cNvSpPr txBox="1"/>
      </xdr:nvSpPr>
      <xdr:spPr>
        <a:xfrm>
          <a:off x="4507389" y="1630432"/>
          <a:ext cx="970377"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200">
              <a:solidFill>
                <a:schemeClr val="bg2">
                  <a:lumMod val="25000"/>
                </a:schemeClr>
              </a:solidFill>
            </a:rPr>
            <a:t>Percentages</a:t>
          </a:r>
        </a:p>
      </xdr:txBody>
    </xdr:sp>
    <xdr:clientData/>
  </xdr:twoCellAnchor>
  <mc:AlternateContent xmlns:mc="http://schemas.openxmlformats.org/markup-compatibility/2006">
    <mc:Choice xmlns:a14="http://schemas.microsoft.com/office/drawing/2010/main" Requires="a14">
      <xdr:twoCellAnchor editAs="oneCell">
        <xdr:from>
          <xdr:col>5</xdr:col>
          <xdr:colOff>466725</xdr:colOff>
          <xdr:row>8</xdr:row>
          <xdr:rowOff>152400</xdr:rowOff>
        </xdr:from>
        <xdr:to>
          <xdr:col>6</xdr:col>
          <xdr:colOff>57150</xdr:colOff>
          <xdr:row>9</xdr:row>
          <xdr:rowOff>161925</xdr:rowOff>
        </xdr:to>
        <xdr:sp macro="" textlink="">
          <xdr:nvSpPr>
            <xdr:cNvPr id="1027" name="Option Button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8</xdr:row>
          <xdr:rowOff>152400</xdr:rowOff>
        </xdr:from>
        <xdr:to>
          <xdr:col>7</xdr:col>
          <xdr:colOff>276225</xdr:colOff>
          <xdr:row>9</xdr:row>
          <xdr:rowOff>161925</xdr:rowOff>
        </xdr:to>
        <xdr:sp macro="" textlink="">
          <xdr:nvSpPr>
            <xdr:cNvPr id="1028" name="Option Button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5</xdr:col>
      <xdr:colOff>257736</xdr:colOff>
      <xdr:row>35</xdr:row>
      <xdr:rowOff>90997</xdr:rowOff>
    </xdr:from>
    <xdr:to>
      <xdr:col>10</xdr:col>
      <xdr:colOff>414618</xdr:colOff>
      <xdr:row>38</xdr:row>
      <xdr:rowOff>89648</xdr:rowOff>
    </xdr:to>
    <mc:AlternateContent xmlns:mc="http://schemas.openxmlformats.org/markup-compatibility/2006">
      <mc:Choice xmlns:a14="http://schemas.microsoft.com/office/drawing/2010/main" Requires="a14">
        <xdr:graphicFrame macro="">
          <xdr:nvGraphicFramePr>
            <xdr:cNvPr id="82" name="Age Group"/>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dr:sp macro="" textlink="">
          <xdr:nvSpPr>
            <xdr:cNvPr id="0" name=""/>
            <xdr:cNvSpPr>
              <a:spLocks noTextEdit="1"/>
            </xdr:cNvSpPr>
          </xdr:nvSpPr>
          <xdr:spPr>
            <a:xfrm>
              <a:off x="3283324" y="6758497"/>
              <a:ext cx="3182470" cy="5701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273654</xdr:colOff>
      <xdr:row>26</xdr:row>
      <xdr:rowOff>123264</xdr:rowOff>
    </xdr:from>
    <xdr:to>
      <xdr:col>10</xdr:col>
      <xdr:colOff>414618</xdr:colOff>
      <xdr:row>36</xdr:row>
      <xdr:rowOff>0</xdr:rowOff>
    </xdr:to>
    <xdr:graphicFrame macro="">
      <xdr:nvGraphicFramePr>
        <xdr:cNvPr id="83"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241793</xdr:colOff>
      <xdr:row>25</xdr:row>
      <xdr:rowOff>8252</xdr:rowOff>
    </xdr:from>
    <xdr:to>
      <xdr:col>10</xdr:col>
      <xdr:colOff>89392</xdr:colOff>
      <xdr:row>26</xdr:row>
      <xdr:rowOff>132942</xdr:rowOff>
    </xdr:to>
    <xdr:sp macro="" textlink="">
      <xdr:nvSpPr>
        <xdr:cNvPr id="84" name="TextBox 83"/>
        <xdr:cNvSpPr txBox="1"/>
      </xdr:nvSpPr>
      <xdr:spPr>
        <a:xfrm>
          <a:off x="3267381" y="4770752"/>
          <a:ext cx="2873187" cy="315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2">
                  <a:lumMod val="25000"/>
                </a:schemeClr>
              </a:solidFill>
            </a:rPr>
            <a:t>Revenue Distribution</a:t>
          </a:r>
          <a:r>
            <a:rPr lang="en-US" sz="1200" b="1" baseline="0">
              <a:solidFill>
                <a:schemeClr val="bg2">
                  <a:lumMod val="25000"/>
                </a:schemeClr>
              </a:solidFill>
            </a:rPr>
            <a:t> by Age group</a:t>
          </a:r>
          <a:endParaRPr lang="en-US" sz="1200" b="1">
            <a:solidFill>
              <a:schemeClr val="bg2">
                <a:lumMod val="25000"/>
              </a:schemeClr>
            </a:solidFill>
          </a:endParaRPr>
        </a:p>
      </xdr:txBody>
    </xdr:sp>
    <xdr:clientData/>
  </xdr:twoCellAnchor>
  <xdr:twoCellAnchor>
    <xdr:from>
      <xdr:col>0</xdr:col>
      <xdr:colOff>179294</xdr:colOff>
      <xdr:row>9</xdr:row>
      <xdr:rowOff>176818</xdr:rowOff>
    </xdr:from>
    <xdr:to>
      <xdr:col>5</xdr:col>
      <xdr:colOff>44824</xdr:colOff>
      <xdr:row>37</xdr:row>
      <xdr:rowOff>145676</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571501</xdr:colOff>
      <xdr:row>12</xdr:row>
      <xdr:rowOff>44443</xdr:rowOff>
    </xdr:from>
    <xdr:to>
      <xdr:col>22</xdr:col>
      <xdr:colOff>123264</xdr:colOff>
      <xdr:row>23</xdr:row>
      <xdr:rowOff>134471</xdr:rowOff>
    </xdr:to>
    <mc:AlternateContent xmlns:mc="http://schemas.openxmlformats.org/markup-compatibility/2006" xmlns:a14="http://schemas.microsoft.com/office/drawing/2010/main">
      <mc:Choice Requires="a14">
        <xdr:graphicFrame macro="">
          <xdr:nvGraphicFramePr>
            <xdr:cNvPr id="80" name="Buyer Location"/>
            <xdr:cNvGraphicFramePr/>
          </xdr:nvGraphicFramePr>
          <xdr:xfrm>
            <a:off x="0" y="0"/>
            <a:ext cx="0" cy="0"/>
          </xdr:xfrm>
          <a:graphic>
            <a:graphicData uri="http://schemas.microsoft.com/office/drawing/2010/slicer">
              <sle:slicer xmlns:sle="http://schemas.microsoft.com/office/drawing/2010/slicer" name="Buyer Location"/>
            </a:graphicData>
          </a:graphic>
        </xdr:graphicFrame>
      </mc:Choice>
      <mc:Fallback xmlns="">
        <xdr:sp macro="" textlink="">
          <xdr:nvSpPr>
            <xdr:cNvPr id="0" name=""/>
            <xdr:cNvSpPr>
              <a:spLocks noTextEdit="1"/>
            </xdr:cNvSpPr>
          </xdr:nvSpPr>
          <xdr:spPr>
            <a:xfrm>
              <a:off x="10253383" y="2330443"/>
              <a:ext cx="3182469" cy="21855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257736</xdr:colOff>
      <xdr:row>12</xdr:row>
      <xdr:rowOff>33618</xdr:rowOff>
    </xdr:from>
    <xdr:to>
      <xdr:col>11</xdr:col>
      <xdr:colOff>168088</xdr:colOff>
      <xdr:row>23</xdr:row>
      <xdr:rowOff>179294</xdr:rowOff>
    </xdr:to>
    <xdr:graphicFrame macro="">
      <xdr:nvGraphicFramePr>
        <xdr:cNvPr id="81" name="Chart 8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589180</xdr:colOff>
      <xdr:row>3</xdr:row>
      <xdr:rowOff>162185</xdr:rowOff>
    </xdr:from>
    <xdr:to>
      <xdr:col>15</xdr:col>
      <xdr:colOff>394679</xdr:colOff>
      <xdr:row>5</xdr:row>
      <xdr:rowOff>184482</xdr:rowOff>
    </xdr:to>
    <xdr:sp macro="" textlink="">
      <xdr:nvSpPr>
        <xdr:cNvPr id="60" name="Oval 59"/>
        <xdr:cNvSpPr/>
      </xdr:nvSpPr>
      <xdr:spPr>
        <a:xfrm>
          <a:off x="9060827" y="733685"/>
          <a:ext cx="410617" cy="403297"/>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6538</xdr:colOff>
      <xdr:row>4</xdr:row>
      <xdr:rowOff>4372</xdr:rowOff>
    </xdr:from>
    <xdr:to>
      <xdr:col>15</xdr:col>
      <xdr:colOff>417155</xdr:colOff>
      <xdr:row>6</xdr:row>
      <xdr:rowOff>26669</xdr:rowOff>
    </xdr:to>
    <xdr:sp macro="" textlink="">
      <xdr:nvSpPr>
        <xdr:cNvPr id="61" name="Oval 60"/>
        <xdr:cNvSpPr/>
      </xdr:nvSpPr>
      <xdr:spPr>
        <a:xfrm>
          <a:off x="9083303" y="766372"/>
          <a:ext cx="410617" cy="40329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94645</xdr:colOff>
      <xdr:row>4</xdr:row>
      <xdr:rowOff>67445</xdr:rowOff>
    </xdr:from>
    <xdr:to>
      <xdr:col>15</xdr:col>
      <xdr:colOff>353981</xdr:colOff>
      <xdr:row>5</xdr:row>
      <xdr:rowOff>131658</xdr:rowOff>
    </xdr:to>
    <xdr:pic>
      <xdr:nvPicPr>
        <xdr:cNvPr id="6" name="Picture 5"/>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171410" y="829445"/>
          <a:ext cx="259336" cy="254713"/>
        </a:xfrm>
        <a:prstGeom prst="rect">
          <a:avLst/>
        </a:prstGeom>
      </xdr:spPr>
    </xdr:pic>
    <xdr:clientData/>
  </xdr:twoCellAnchor>
  <xdr:twoCellAnchor>
    <xdr:from>
      <xdr:col>11</xdr:col>
      <xdr:colOff>291119</xdr:colOff>
      <xdr:row>4</xdr:row>
      <xdr:rowOff>5302</xdr:rowOff>
    </xdr:from>
    <xdr:to>
      <xdr:col>12</xdr:col>
      <xdr:colOff>119094</xdr:colOff>
      <xdr:row>6</xdr:row>
      <xdr:rowOff>60287</xdr:rowOff>
    </xdr:to>
    <xdr:grpSp>
      <xdr:nvGrpSpPr>
        <xdr:cNvPr id="62" name="Group 61"/>
        <xdr:cNvGrpSpPr/>
      </xdr:nvGrpSpPr>
      <xdr:grpSpPr>
        <a:xfrm>
          <a:off x="6947413" y="767302"/>
          <a:ext cx="433093" cy="435985"/>
          <a:chOff x="12772159" y="2045710"/>
          <a:chExt cx="433821" cy="444644"/>
        </a:xfrm>
      </xdr:grpSpPr>
      <xdr:sp macro="" textlink="">
        <xdr:nvSpPr>
          <xdr:cNvPr id="63" name="Oval 62"/>
          <xdr:cNvSpPr/>
        </xdr:nvSpPr>
        <xdr:spPr>
          <a:xfrm>
            <a:off x="12772159" y="2045710"/>
            <a:ext cx="411307" cy="411307"/>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4" name="Oval 63"/>
          <xdr:cNvSpPr/>
        </xdr:nvSpPr>
        <xdr:spPr>
          <a:xfrm>
            <a:off x="12794673" y="2079047"/>
            <a:ext cx="411307" cy="41130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11</xdr:col>
      <xdr:colOff>367135</xdr:colOff>
      <xdr:row>4</xdr:row>
      <xdr:rowOff>104729</xdr:rowOff>
    </xdr:from>
    <xdr:to>
      <xdr:col>12</xdr:col>
      <xdr:colOff>17619</xdr:colOff>
      <xdr:row>5</xdr:row>
      <xdr:rowOff>165275</xdr:rowOff>
    </xdr:to>
    <xdr:pic>
      <xdr:nvPicPr>
        <xdr:cNvPr id="7" name="Picture 6"/>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23429" y="866729"/>
          <a:ext cx="255602" cy="251046"/>
        </a:xfrm>
        <a:prstGeom prst="rect">
          <a:avLst/>
        </a:prstGeom>
      </xdr:spPr>
    </xdr:pic>
    <xdr:clientData/>
  </xdr:twoCellAnchor>
  <xdr:twoCellAnchor>
    <xdr:from>
      <xdr:col>18</xdr:col>
      <xdr:colOff>338151</xdr:colOff>
      <xdr:row>3</xdr:row>
      <xdr:rowOff>184596</xdr:rowOff>
    </xdr:from>
    <xdr:to>
      <xdr:col>19</xdr:col>
      <xdr:colOff>166127</xdr:colOff>
      <xdr:row>6</xdr:row>
      <xdr:rowOff>49081</xdr:rowOff>
    </xdr:to>
    <xdr:grpSp>
      <xdr:nvGrpSpPr>
        <xdr:cNvPr id="65" name="Group 64"/>
        <xdr:cNvGrpSpPr/>
      </xdr:nvGrpSpPr>
      <xdr:grpSpPr>
        <a:xfrm>
          <a:off x="11230269" y="756096"/>
          <a:ext cx="433093" cy="435985"/>
          <a:chOff x="12772159" y="2045710"/>
          <a:chExt cx="433821" cy="444644"/>
        </a:xfrm>
      </xdr:grpSpPr>
      <xdr:sp macro="" textlink="">
        <xdr:nvSpPr>
          <xdr:cNvPr id="66" name="Oval 65"/>
          <xdr:cNvSpPr/>
        </xdr:nvSpPr>
        <xdr:spPr>
          <a:xfrm>
            <a:off x="12772159" y="2045710"/>
            <a:ext cx="411307" cy="411307"/>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7" name="Oval 66"/>
          <xdr:cNvSpPr/>
        </xdr:nvSpPr>
        <xdr:spPr>
          <a:xfrm>
            <a:off x="12794673" y="2079047"/>
            <a:ext cx="411307" cy="41130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18</xdr:col>
      <xdr:colOff>422203</xdr:colOff>
      <xdr:row>4</xdr:row>
      <xdr:rowOff>61684</xdr:rowOff>
    </xdr:from>
    <xdr:to>
      <xdr:col>19</xdr:col>
      <xdr:colOff>72688</xdr:colOff>
      <xdr:row>5</xdr:row>
      <xdr:rowOff>122230</xdr:rowOff>
    </xdr:to>
    <xdr:pic>
      <xdr:nvPicPr>
        <xdr:cNvPr id="11" name="Picture 10"/>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314321" y="823684"/>
          <a:ext cx="255602" cy="251046"/>
        </a:xfrm>
        <a:prstGeom prst="rect">
          <a:avLst/>
        </a:prstGeom>
      </xdr:spPr>
    </xdr:pic>
    <xdr:clientData/>
  </xdr:twoCellAnchor>
  <xdr:twoCellAnchor>
    <xdr:from>
      <xdr:col>4</xdr:col>
      <xdr:colOff>322525</xdr:colOff>
      <xdr:row>4</xdr:row>
      <xdr:rowOff>27713</xdr:rowOff>
    </xdr:from>
    <xdr:to>
      <xdr:col>5</xdr:col>
      <xdr:colOff>150501</xdr:colOff>
      <xdr:row>6</xdr:row>
      <xdr:rowOff>82698</xdr:rowOff>
    </xdr:to>
    <xdr:grpSp>
      <xdr:nvGrpSpPr>
        <xdr:cNvPr id="9" name="Group 8"/>
        <xdr:cNvGrpSpPr/>
      </xdr:nvGrpSpPr>
      <xdr:grpSpPr>
        <a:xfrm>
          <a:off x="2742996" y="789713"/>
          <a:ext cx="433093" cy="435985"/>
          <a:chOff x="12772159" y="2045710"/>
          <a:chExt cx="433821" cy="444644"/>
        </a:xfrm>
      </xdr:grpSpPr>
      <xdr:sp macro="" textlink="">
        <xdr:nvSpPr>
          <xdr:cNvPr id="8" name="Oval 7"/>
          <xdr:cNvSpPr/>
        </xdr:nvSpPr>
        <xdr:spPr>
          <a:xfrm>
            <a:off x="12772159" y="2045710"/>
            <a:ext cx="411307" cy="411307"/>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5" name="Oval 44"/>
          <xdr:cNvSpPr/>
        </xdr:nvSpPr>
        <xdr:spPr>
          <a:xfrm>
            <a:off x="12794673" y="2079047"/>
            <a:ext cx="411307" cy="41130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427058</xdr:colOff>
      <xdr:row>4</xdr:row>
      <xdr:rowOff>115935</xdr:rowOff>
    </xdr:from>
    <xdr:to>
      <xdr:col>5</xdr:col>
      <xdr:colOff>77543</xdr:colOff>
      <xdr:row>5</xdr:row>
      <xdr:rowOff>176481</xdr:rowOff>
    </xdr:to>
    <xdr:pic>
      <xdr:nvPicPr>
        <xdr:cNvPr id="13" name="Picture 12"/>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847529" y="877935"/>
          <a:ext cx="255602" cy="251046"/>
        </a:xfrm>
        <a:prstGeom prst="rect">
          <a:avLst/>
        </a:prstGeom>
      </xdr:spPr>
    </xdr:pic>
    <xdr:clientData/>
  </xdr:twoCellAnchor>
  <xdr:twoCellAnchor>
    <xdr:from>
      <xdr:col>8</xdr:col>
      <xdr:colOff>60292</xdr:colOff>
      <xdr:row>3</xdr:row>
      <xdr:rowOff>184596</xdr:rowOff>
    </xdr:from>
    <xdr:to>
      <xdr:col>8</xdr:col>
      <xdr:colOff>493385</xdr:colOff>
      <xdr:row>6</xdr:row>
      <xdr:rowOff>49081</xdr:rowOff>
    </xdr:to>
    <xdr:grpSp>
      <xdr:nvGrpSpPr>
        <xdr:cNvPr id="56" name="Group 55"/>
        <xdr:cNvGrpSpPr/>
      </xdr:nvGrpSpPr>
      <xdr:grpSpPr>
        <a:xfrm>
          <a:off x="4901233" y="756096"/>
          <a:ext cx="433093" cy="435985"/>
          <a:chOff x="12772159" y="2045710"/>
          <a:chExt cx="433821" cy="444644"/>
        </a:xfrm>
      </xdr:grpSpPr>
      <xdr:sp macro="" textlink="">
        <xdr:nvSpPr>
          <xdr:cNvPr id="57" name="Oval 56"/>
          <xdr:cNvSpPr/>
        </xdr:nvSpPr>
        <xdr:spPr>
          <a:xfrm>
            <a:off x="12772159" y="2045710"/>
            <a:ext cx="411307" cy="411307"/>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 name="Oval 57"/>
          <xdr:cNvSpPr/>
        </xdr:nvSpPr>
        <xdr:spPr>
          <a:xfrm>
            <a:off x="12794673" y="2079047"/>
            <a:ext cx="411307" cy="41130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156171</xdr:colOff>
      <xdr:row>4</xdr:row>
      <xdr:rowOff>93523</xdr:rowOff>
    </xdr:from>
    <xdr:to>
      <xdr:col>8</xdr:col>
      <xdr:colOff>411773</xdr:colOff>
      <xdr:row>5</xdr:row>
      <xdr:rowOff>154069</xdr:rowOff>
    </xdr:to>
    <xdr:pic>
      <xdr:nvPicPr>
        <xdr:cNvPr id="14" name="Picture 13"/>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997112" y="855523"/>
          <a:ext cx="255602" cy="251046"/>
        </a:xfrm>
        <a:prstGeom prst="rect">
          <a:avLst/>
        </a:prstGeom>
      </xdr:spPr>
    </xdr:pic>
    <xdr:clientData/>
  </xdr:twoCellAnchor>
  <xdr:twoCellAnchor>
    <xdr:from>
      <xdr:col>5</xdr:col>
      <xdr:colOff>134471</xdr:colOff>
      <xdr:row>7</xdr:row>
      <xdr:rowOff>67235</xdr:rowOff>
    </xdr:from>
    <xdr:to>
      <xdr:col>5</xdr:col>
      <xdr:colOff>414618</xdr:colOff>
      <xdr:row>10</xdr:row>
      <xdr:rowOff>78441</xdr:rowOff>
    </xdr:to>
    <xdr:sp macro="" textlink="">
      <xdr:nvSpPr>
        <xdr:cNvPr id="21" name="Right Triangle 20"/>
        <xdr:cNvSpPr/>
      </xdr:nvSpPr>
      <xdr:spPr>
        <a:xfrm>
          <a:off x="3160059" y="1400735"/>
          <a:ext cx="280147" cy="582706"/>
        </a:xfrm>
        <a:prstGeom prst="rtTriangl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403411</xdr:colOff>
      <xdr:row>7</xdr:row>
      <xdr:rowOff>156883</xdr:rowOff>
    </xdr:from>
    <xdr:to>
      <xdr:col>22</xdr:col>
      <xdr:colOff>78440</xdr:colOff>
      <xdr:row>10</xdr:row>
      <xdr:rowOff>56029</xdr:rowOff>
    </xdr:to>
    <xdr:sp macro="" textlink="">
      <xdr:nvSpPr>
        <xdr:cNvPr id="91" name="Right Triangle 90"/>
        <xdr:cNvSpPr/>
      </xdr:nvSpPr>
      <xdr:spPr>
        <a:xfrm flipH="1">
          <a:off x="13110882" y="1490383"/>
          <a:ext cx="280146" cy="470646"/>
        </a:xfrm>
        <a:prstGeom prst="rtTriangl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188642</xdr:colOff>
      <xdr:row>8</xdr:row>
      <xdr:rowOff>34714</xdr:rowOff>
    </xdr:from>
    <xdr:to>
      <xdr:col>4</xdr:col>
      <xdr:colOff>201705</xdr:colOff>
      <xdr:row>9</xdr:row>
      <xdr:rowOff>136891</xdr:rowOff>
    </xdr:to>
    <xdr:sp macro="" textlink="">
      <xdr:nvSpPr>
        <xdr:cNvPr id="92" name="TextBox 91"/>
        <xdr:cNvSpPr txBox="1"/>
      </xdr:nvSpPr>
      <xdr:spPr>
        <a:xfrm>
          <a:off x="188642" y="1558714"/>
          <a:ext cx="2433534"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2">
                  <a:lumMod val="25000"/>
                </a:schemeClr>
              </a:solidFill>
            </a:rPr>
            <a:t>Revenue</a:t>
          </a:r>
          <a:r>
            <a:rPr lang="en-US" sz="1200" b="1" baseline="0">
              <a:solidFill>
                <a:schemeClr val="bg2">
                  <a:lumMod val="25000"/>
                </a:schemeClr>
              </a:solidFill>
            </a:rPr>
            <a:t> Distribution by Location</a:t>
          </a:r>
          <a:endParaRPr lang="en-US" sz="1200" b="1">
            <a:solidFill>
              <a:schemeClr val="bg2">
                <a:lumMod val="25000"/>
              </a:schemeClr>
            </a:solidFill>
          </a:endParaRPr>
        </a:p>
      </xdr:txBody>
    </xdr:sp>
    <xdr:clientData/>
  </xdr:twoCellAnchor>
  <xdr:twoCellAnchor>
    <xdr:from>
      <xdr:col>5</xdr:col>
      <xdr:colOff>296219</xdr:colOff>
      <xdr:row>10</xdr:row>
      <xdr:rowOff>142290</xdr:rowOff>
    </xdr:from>
    <xdr:to>
      <xdr:col>7</xdr:col>
      <xdr:colOff>313764</xdr:colOff>
      <xdr:row>12</xdr:row>
      <xdr:rowOff>53967</xdr:rowOff>
    </xdr:to>
    <xdr:sp macro="" textlink="">
      <xdr:nvSpPr>
        <xdr:cNvPr id="93" name="TextBox 92"/>
        <xdr:cNvSpPr txBox="1"/>
      </xdr:nvSpPr>
      <xdr:spPr>
        <a:xfrm>
          <a:off x="3321807" y="2047290"/>
          <a:ext cx="1227781"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bg2">
                  <a:lumMod val="25000"/>
                </a:schemeClr>
              </a:solidFill>
            </a:rPr>
            <a:t>Top</a:t>
          </a:r>
          <a:r>
            <a:rPr lang="en-US" sz="1200" baseline="0">
              <a:solidFill>
                <a:schemeClr val="bg2">
                  <a:lumMod val="25000"/>
                </a:schemeClr>
              </a:solidFill>
            </a:rPr>
            <a:t> 5 Customers</a:t>
          </a:r>
          <a:endParaRPr lang="en-US" sz="1200">
            <a:solidFill>
              <a:schemeClr val="bg2">
                <a:lumMod val="25000"/>
              </a:schemeClr>
            </a:solidFill>
          </a:endParaRPr>
        </a:p>
      </xdr:txBody>
    </xdr:sp>
    <xdr:clientData/>
  </xdr:twoCellAnchor>
  <xdr:twoCellAnchor>
    <xdr:from>
      <xdr:col>16</xdr:col>
      <xdr:colOff>551077</xdr:colOff>
      <xdr:row>10</xdr:row>
      <xdr:rowOff>149446</xdr:rowOff>
    </xdr:from>
    <xdr:to>
      <xdr:col>18</xdr:col>
      <xdr:colOff>526677</xdr:colOff>
      <xdr:row>12</xdr:row>
      <xdr:rowOff>83636</xdr:rowOff>
    </xdr:to>
    <xdr:sp macro="" textlink="">
      <xdr:nvSpPr>
        <xdr:cNvPr id="94" name="TextBox 93"/>
        <xdr:cNvSpPr txBox="1"/>
      </xdr:nvSpPr>
      <xdr:spPr>
        <a:xfrm>
          <a:off x="10232959" y="2054446"/>
          <a:ext cx="1185836" cy="315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2">
                  <a:lumMod val="25000"/>
                </a:schemeClr>
              </a:solidFill>
            </a:rPr>
            <a:t>Select Location</a:t>
          </a:r>
        </a:p>
      </xdr:txBody>
    </xdr:sp>
    <xdr:clientData/>
  </xdr:twoCellAnchor>
  <xdr:twoCellAnchor editAs="oneCell">
    <xdr:from>
      <xdr:col>11</xdr:col>
      <xdr:colOff>168088</xdr:colOff>
      <xdr:row>7</xdr:row>
      <xdr:rowOff>33617</xdr:rowOff>
    </xdr:from>
    <xdr:to>
      <xdr:col>21</xdr:col>
      <xdr:colOff>380999</xdr:colOff>
      <xdr:row>10</xdr:row>
      <xdr:rowOff>56029</xdr:rowOff>
    </xdr:to>
    <mc:AlternateContent xmlns:mc="http://schemas.openxmlformats.org/markup-compatibility/2006">
      <mc:Choice xmlns:a14="http://schemas.microsoft.com/office/drawing/2010/main" Requires="a14">
        <xdr:graphicFrame macro="">
          <xdr:nvGraphicFramePr>
            <xdr:cNvPr id="95" name="Payment Method"/>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dr:sp macro="" textlink="">
          <xdr:nvSpPr>
            <xdr:cNvPr id="0" name=""/>
            <xdr:cNvSpPr>
              <a:spLocks noTextEdit="1"/>
            </xdr:cNvSpPr>
          </xdr:nvSpPr>
          <xdr:spPr>
            <a:xfrm>
              <a:off x="6824382" y="1367117"/>
              <a:ext cx="6264088" cy="5939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78825</xdr:colOff>
      <xdr:row>25</xdr:row>
      <xdr:rowOff>14543</xdr:rowOff>
    </xdr:from>
    <xdr:to>
      <xdr:col>16</xdr:col>
      <xdr:colOff>156883</xdr:colOff>
      <xdr:row>26</xdr:row>
      <xdr:rowOff>116720</xdr:rowOff>
    </xdr:to>
    <xdr:sp macro="" textlink="">
      <xdr:nvSpPr>
        <xdr:cNvPr id="96" name="TextBox 95"/>
        <xdr:cNvSpPr txBox="1"/>
      </xdr:nvSpPr>
      <xdr:spPr>
        <a:xfrm>
          <a:off x="6735119" y="4777043"/>
          <a:ext cx="3103646"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2">
                  <a:lumMod val="25000"/>
                </a:schemeClr>
              </a:solidFill>
            </a:rPr>
            <a:t>Revenue Distribution by Payment Type</a:t>
          </a:r>
        </a:p>
      </xdr:txBody>
    </xdr:sp>
    <xdr:clientData/>
  </xdr:twoCellAnchor>
  <xdr:twoCellAnchor>
    <xdr:from>
      <xdr:col>11</xdr:col>
      <xdr:colOff>324971</xdr:colOff>
      <xdr:row>14</xdr:row>
      <xdr:rowOff>145676</xdr:rowOff>
    </xdr:from>
    <xdr:to>
      <xdr:col>16</xdr:col>
      <xdr:colOff>369794</xdr:colOff>
      <xdr:row>24</xdr:row>
      <xdr:rowOff>11206</xdr:rowOff>
    </xdr:to>
    <xdr:graphicFrame macro="">
      <xdr:nvGraphicFramePr>
        <xdr:cNvPr id="97" name="Chart 9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360576</xdr:colOff>
      <xdr:row>10</xdr:row>
      <xdr:rowOff>171857</xdr:rowOff>
    </xdr:from>
    <xdr:to>
      <xdr:col>16</xdr:col>
      <xdr:colOff>208175</xdr:colOff>
      <xdr:row>13</xdr:row>
      <xdr:rowOff>134471</xdr:rowOff>
    </xdr:to>
    <xdr:sp macro="" textlink="">
      <xdr:nvSpPr>
        <xdr:cNvPr id="98" name="TextBox 97"/>
        <xdr:cNvSpPr txBox="1"/>
      </xdr:nvSpPr>
      <xdr:spPr>
        <a:xfrm>
          <a:off x="7016870" y="2076857"/>
          <a:ext cx="2873187" cy="53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2">
                  <a:lumMod val="25000"/>
                </a:schemeClr>
              </a:solidFill>
            </a:rPr>
            <a:t>Revenue Distribution</a:t>
          </a:r>
          <a:r>
            <a:rPr lang="en-US" sz="1200" b="1" baseline="0">
              <a:solidFill>
                <a:schemeClr val="bg2">
                  <a:lumMod val="25000"/>
                </a:schemeClr>
              </a:solidFill>
            </a:rPr>
            <a:t> by Product Price Category</a:t>
          </a:r>
          <a:endParaRPr lang="en-US" sz="1200" b="1">
            <a:solidFill>
              <a:schemeClr val="bg2">
                <a:lumMod val="25000"/>
              </a:schemeClr>
            </a:solidFill>
          </a:endParaRPr>
        </a:p>
      </xdr:txBody>
    </xdr:sp>
    <xdr:clientData/>
  </xdr:twoCellAnchor>
  <xdr:twoCellAnchor>
    <xdr:from>
      <xdr:col>12</xdr:col>
      <xdr:colOff>400917</xdr:colOff>
      <xdr:row>13</xdr:row>
      <xdr:rowOff>88933</xdr:rowOff>
    </xdr:from>
    <xdr:to>
      <xdr:col>15</xdr:col>
      <xdr:colOff>347382</xdr:colOff>
      <xdr:row>15</xdr:row>
      <xdr:rowOff>33617</xdr:rowOff>
    </xdr:to>
    <xdr:sp macro="" textlink="">
      <xdr:nvSpPr>
        <xdr:cNvPr id="99" name="TextBox 98"/>
        <xdr:cNvSpPr txBox="1"/>
      </xdr:nvSpPr>
      <xdr:spPr>
        <a:xfrm>
          <a:off x="7662329" y="2565433"/>
          <a:ext cx="1761818" cy="3256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accent1">
                  <a:lumMod val="75000"/>
                </a:schemeClr>
              </a:solidFill>
            </a:rPr>
            <a:t>High-Price</a:t>
          </a:r>
          <a:r>
            <a:rPr lang="en-US" sz="1200" baseline="0">
              <a:solidFill>
                <a:schemeClr val="accent1">
                  <a:lumMod val="75000"/>
                </a:schemeClr>
              </a:solidFill>
            </a:rPr>
            <a:t> Vs Low-Price</a:t>
          </a:r>
          <a:endParaRPr lang="en-US" sz="1200">
            <a:solidFill>
              <a:schemeClr val="accent1">
                <a:lumMod val="75000"/>
              </a:schemeClr>
            </a:solidFill>
          </a:endParaRPr>
        </a:p>
      </xdr:txBody>
    </xdr:sp>
    <xdr:clientData/>
  </xdr:twoCellAnchor>
  <xdr:twoCellAnchor>
    <xdr:from>
      <xdr:col>11</xdr:col>
      <xdr:colOff>134469</xdr:colOff>
      <xdr:row>27</xdr:row>
      <xdr:rowOff>0</xdr:rowOff>
    </xdr:from>
    <xdr:to>
      <xdr:col>16</xdr:col>
      <xdr:colOff>537882</xdr:colOff>
      <xdr:row>37</xdr:row>
      <xdr:rowOff>145676</xdr:rowOff>
    </xdr:to>
    <xdr:graphicFrame macro="">
      <xdr:nvGraphicFramePr>
        <xdr:cNvPr id="100" name="Chart 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224118</xdr:colOff>
      <xdr:row>29</xdr:row>
      <xdr:rowOff>0</xdr:rowOff>
    </xdr:from>
    <xdr:to>
      <xdr:col>21</xdr:col>
      <xdr:colOff>537883</xdr:colOff>
      <xdr:row>38</xdr:row>
      <xdr:rowOff>22410</xdr:rowOff>
    </xdr:to>
    <xdr:graphicFrame macro="">
      <xdr:nvGraphicFramePr>
        <xdr:cNvPr id="101" name="Chart 1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186402</xdr:colOff>
      <xdr:row>24</xdr:row>
      <xdr:rowOff>155737</xdr:rowOff>
    </xdr:from>
    <xdr:to>
      <xdr:col>21</xdr:col>
      <xdr:colOff>11205</xdr:colOff>
      <xdr:row>26</xdr:row>
      <xdr:rowOff>67414</xdr:rowOff>
    </xdr:to>
    <xdr:sp macro="" textlink="">
      <xdr:nvSpPr>
        <xdr:cNvPr id="102" name="TextBox 101"/>
        <xdr:cNvSpPr txBox="1"/>
      </xdr:nvSpPr>
      <xdr:spPr>
        <a:xfrm>
          <a:off x="10473402" y="4727737"/>
          <a:ext cx="2245274"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2">
                  <a:lumMod val="25000"/>
                </a:schemeClr>
              </a:solidFill>
            </a:rPr>
            <a:t>Revenue Distribution By</a:t>
          </a:r>
          <a:r>
            <a:rPr lang="en-US" sz="1200" b="1" baseline="0">
              <a:solidFill>
                <a:schemeClr val="bg2">
                  <a:lumMod val="25000"/>
                </a:schemeClr>
              </a:solidFill>
            </a:rPr>
            <a:t> Gender</a:t>
          </a:r>
          <a:endParaRPr lang="en-US" sz="1200" b="1">
            <a:solidFill>
              <a:schemeClr val="bg2">
                <a:lumMod val="25000"/>
              </a:schemeClr>
            </a:solidFill>
          </a:endParaRPr>
        </a:p>
      </xdr:txBody>
    </xdr:sp>
    <xdr:clientData/>
  </xdr:twoCellAnchor>
  <xdr:twoCellAnchor>
    <xdr:from>
      <xdr:col>17</xdr:col>
      <xdr:colOff>249155</xdr:colOff>
      <xdr:row>27</xdr:row>
      <xdr:rowOff>101948</xdr:rowOff>
    </xdr:from>
    <xdr:to>
      <xdr:col>18</xdr:col>
      <xdr:colOff>235325</xdr:colOff>
      <xdr:row>29</xdr:row>
      <xdr:rowOff>13625</xdr:rowOff>
    </xdr:to>
    <xdr:sp macro="" textlink="'Analysis 1'!CI9">
      <xdr:nvSpPr>
        <xdr:cNvPr id="103" name="TextBox 102"/>
        <xdr:cNvSpPr txBox="1"/>
      </xdr:nvSpPr>
      <xdr:spPr>
        <a:xfrm>
          <a:off x="10536155" y="5245448"/>
          <a:ext cx="591288"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8D0E730-99A9-4DD1-8967-C49DB65EBC49}" type="TxLink">
            <a:rPr lang="en-US" sz="1200" b="0" i="0" u="none" strike="noStrike">
              <a:solidFill>
                <a:schemeClr val="bg2">
                  <a:lumMod val="50000"/>
                </a:schemeClr>
              </a:solidFill>
              <a:latin typeface="Calibri"/>
              <a:cs typeface="Calibri"/>
            </a:rPr>
            <a:pPr algn="ctr"/>
            <a:t>84.4%</a:t>
          </a:fld>
          <a:endParaRPr lang="en-US" sz="1200">
            <a:solidFill>
              <a:schemeClr val="bg2">
                <a:lumMod val="50000"/>
              </a:schemeClr>
            </a:solidFill>
          </a:endParaRPr>
        </a:p>
      </xdr:txBody>
    </xdr:sp>
    <xdr:clientData/>
  </xdr:twoCellAnchor>
  <xdr:twoCellAnchor>
    <xdr:from>
      <xdr:col>18</xdr:col>
      <xdr:colOff>592054</xdr:colOff>
      <xdr:row>27</xdr:row>
      <xdr:rowOff>101948</xdr:rowOff>
    </xdr:from>
    <xdr:to>
      <xdr:col>19</xdr:col>
      <xdr:colOff>578225</xdr:colOff>
      <xdr:row>29</xdr:row>
      <xdr:rowOff>13625</xdr:rowOff>
    </xdr:to>
    <xdr:sp macro="" textlink="'Analysis 1'!CI8">
      <xdr:nvSpPr>
        <xdr:cNvPr id="104" name="TextBox 103"/>
        <xdr:cNvSpPr txBox="1"/>
      </xdr:nvSpPr>
      <xdr:spPr>
        <a:xfrm>
          <a:off x="11484172" y="5245448"/>
          <a:ext cx="591288"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71195A-8583-4883-8818-A30208798C24}" type="TxLink">
            <a:rPr lang="en-US" sz="1200" b="0" i="0" u="none" strike="noStrike">
              <a:solidFill>
                <a:schemeClr val="bg2">
                  <a:lumMod val="50000"/>
                </a:schemeClr>
              </a:solidFill>
              <a:latin typeface="Calibri"/>
              <a:cs typeface="Calibri"/>
            </a:rPr>
            <a:pPr algn="ctr"/>
            <a:t>9.5%</a:t>
          </a:fld>
          <a:endParaRPr lang="en-US" sz="1200">
            <a:solidFill>
              <a:schemeClr val="bg2">
                <a:lumMod val="50000"/>
              </a:schemeClr>
            </a:solidFill>
          </a:endParaRPr>
        </a:p>
      </xdr:txBody>
    </xdr:sp>
    <xdr:clientData/>
  </xdr:twoCellAnchor>
  <xdr:twoCellAnchor>
    <xdr:from>
      <xdr:col>20</xdr:col>
      <xdr:colOff>329837</xdr:colOff>
      <xdr:row>27</xdr:row>
      <xdr:rowOff>101948</xdr:rowOff>
    </xdr:from>
    <xdr:to>
      <xdr:col>21</xdr:col>
      <xdr:colOff>316007</xdr:colOff>
      <xdr:row>29</xdr:row>
      <xdr:rowOff>13625</xdr:rowOff>
    </xdr:to>
    <xdr:sp macro="" textlink="'Analysis 1'!CI10">
      <xdr:nvSpPr>
        <xdr:cNvPr id="105" name="TextBox 104"/>
        <xdr:cNvSpPr txBox="1"/>
      </xdr:nvSpPr>
      <xdr:spPr>
        <a:xfrm>
          <a:off x="12432190" y="5245448"/>
          <a:ext cx="591288"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D57803-FE28-4257-B3C3-80FB5608033C}" type="TxLink">
            <a:rPr lang="en-US" sz="1200" b="0" i="0" u="none" strike="noStrike">
              <a:solidFill>
                <a:schemeClr val="bg2">
                  <a:lumMod val="50000"/>
                </a:schemeClr>
              </a:solidFill>
              <a:latin typeface="Calibri"/>
              <a:cs typeface="Calibri"/>
            </a:rPr>
            <a:pPr algn="ctr"/>
            <a:t>6.1%</a:t>
          </a:fld>
          <a:endParaRPr lang="en-US" sz="1200">
            <a:solidFill>
              <a:schemeClr val="bg2">
                <a:lumMod val="50000"/>
              </a:schemeClr>
            </a:solidFill>
          </a:endParaRPr>
        </a:p>
      </xdr:txBody>
    </xdr:sp>
    <xdr:clientData/>
  </xdr:twoCellAnchor>
  <xdr:twoCellAnchor>
    <xdr:from>
      <xdr:col>17</xdr:col>
      <xdr:colOff>347383</xdr:colOff>
      <xdr:row>27</xdr:row>
      <xdr:rowOff>22412</xdr:rowOff>
    </xdr:from>
    <xdr:to>
      <xdr:col>17</xdr:col>
      <xdr:colOff>515472</xdr:colOff>
      <xdr:row>27</xdr:row>
      <xdr:rowOff>145676</xdr:rowOff>
    </xdr:to>
    <xdr:sp macro="" textlink="">
      <xdr:nvSpPr>
        <xdr:cNvPr id="2" name="Rectangle 1"/>
        <xdr:cNvSpPr/>
      </xdr:nvSpPr>
      <xdr:spPr>
        <a:xfrm>
          <a:off x="10634383" y="5165912"/>
          <a:ext cx="168089" cy="123264"/>
        </a:xfrm>
        <a:prstGeom prst="rect">
          <a:avLst/>
        </a:prstGeom>
        <a:solidFill>
          <a:srgbClr val="7030A0">
            <a:alpha val="60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118783</xdr:colOff>
      <xdr:row>27</xdr:row>
      <xdr:rowOff>22412</xdr:rowOff>
    </xdr:from>
    <xdr:to>
      <xdr:col>19</xdr:col>
      <xdr:colOff>286872</xdr:colOff>
      <xdr:row>27</xdr:row>
      <xdr:rowOff>145676</xdr:rowOff>
    </xdr:to>
    <xdr:sp macro="" textlink="">
      <xdr:nvSpPr>
        <xdr:cNvPr id="106" name="Rectangle 105"/>
        <xdr:cNvSpPr/>
      </xdr:nvSpPr>
      <xdr:spPr>
        <a:xfrm>
          <a:off x="11616018" y="5165912"/>
          <a:ext cx="168089" cy="123264"/>
        </a:xfrm>
        <a:prstGeom prst="rect">
          <a:avLst/>
        </a:prstGeom>
        <a:solidFill>
          <a:srgbClr val="002060">
            <a:alpha val="67000"/>
          </a:srgbClr>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495300</xdr:colOff>
      <xdr:row>27</xdr:row>
      <xdr:rowOff>22412</xdr:rowOff>
    </xdr:from>
    <xdr:to>
      <xdr:col>21</xdr:col>
      <xdr:colOff>58271</xdr:colOff>
      <xdr:row>27</xdr:row>
      <xdr:rowOff>145676</xdr:rowOff>
    </xdr:to>
    <xdr:sp macro="" textlink="">
      <xdr:nvSpPr>
        <xdr:cNvPr id="107" name="Rectangle 106"/>
        <xdr:cNvSpPr/>
      </xdr:nvSpPr>
      <xdr:spPr>
        <a:xfrm>
          <a:off x="12597653" y="5165912"/>
          <a:ext cx="168089" cy="123264"/>
        </a:xfrm>
        <a:prstGeom prst="rect">
          <a:avLst/>
        </a:prstGeom>
        <a:solidFill>
          <a:schemeClr val="bg1">
            <a:lumMod val="8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484479</xdr:colOff>
      <xdr:row>27</xdr:row>
      <xdr:rowOff>1146</xdr:rowOff>
    </xdr:from>
    <xdr:to>
      <xdr:col>18</xdr:col>
      <xdr:colOff>493059</xdr:colOff>
      <xdr:row>27</xdr:row>
      <xdr:rowOff>169234</xdr:rowOff>
    </xdr:to>
    <xdr:sp macro="" textlink="">
      <xdr:nvSpPr>
        <xdr:cNvPr id="108" name="TextBox 107"/>
        <xdr:cNvSpPr txBox="1"/>
      </xdr:nvSpPr>
      <xdr:spPr>
        <a:xfrm>
          <a:off x="10771479" y="5144646"/>
          <a:ext cx="613698" cy="1680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bg2">
                  <a:lumMod val="25000"/>
                </a:schemeClr>
              </a:solidFill>
            </a:rPr>
            <a:t>Male</a:t>
          </a:r>
        </a:p>
      </xdr:txBody>
    </xdr:sp>
    <xdr:clientData/>
  </xdr:twoCellAnchor>
  <xdr:twoCellAnchor>
    <xdr:from>
      <xdr:col>19</xdr:col>
      <xdr:colOff>259242</xdr:colOff>
      <xdr:row>26</xdr:row>
      <xdr:rowOff>180440</xdr:rowOff>
    </xdr:from>
    <xdr:to>
      <xdr:col>20</xdr:col>
      <xdr:colOff>361950</xdr:colOff>
      <xdr:row>27</xdr:row>
      <xdr:rowOff>168088</xdr:rowOff>
    </xdr:to>
    <xdr:sp macro="" textlink="">
      <xdr:nvSpPr>
        <xdr:cNvPr id="109" name="TextBox 108"/>
        <xdr:cNvSpPr txBox="1"/>
      </xdr:nvSpPr>
      <xdr:spPr>
        <a:xfrm>
          <a:off x="11756477" y="5133440"/>
          <a:ext cx="707826" cy="17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bg2">
                  <a:lumMod val="25000"/>
                </a:schemeClr>
              </a:solidFill>
            </a:rPr>
            <a:t>Female</a:t>
          </a:r>
        </a:p>
      </xdr:txBody>
    </xdr:sp>
    <xdr:clientData/>
  </xdr:twoCellAnchor>
  <xdr:twoCellAnchor>
    <xdr:from>
      <xdr:col>21</xdr:col>
      <xdr:colOff>16074</xdr:colOff>
      <xdr:row>27</xdr:row>
      <xdr:rowOff>1146</xdr:rowOff>
    </xdr:from>
    <xdr:to>
      <xdr:col>22</xdr:col>
      <xdr:colOff>24655</xdr:colOff>
      <xdr:row>27</xdr:row>
      <xdr:rowOff>169234</xdr:rowOff>
    </xdr:to>
    <xdr:sp macro="" textlink="">
      <xdr:nvSpPr>
        <xdr:cNvPr id="110" name="TextBox 109"/>
        <xdr:cNvSpPr txBox="1"/>
      </xdr:nvSpPr>
      <xdr:spPr>
        <a:xfrm>
          <a:off x="12723545" y="5144646"/>
          <a:ext cx="613698" cy="1680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bg2">
                  <a:lumMod val="25000"/>
                </a:schemeClr>
              </a:solidFill>
            </a:rPr>
            <a:t>Others</a:t>
          </a:r>
        </a:p>
      </xdr:txBody>
    </xdr:sp>
    <xdr:clientData/>
  </xdr:twoCellAnchor>
  <xdr:twoCellAnchor>
    <xdr:from>
      <xdr:col>9</xdr:col>
      <xdr:colOff>324972</xdr:colOff>
      <xdr:row>8</xdr:row>
      <xdr:rowOff>78441</xdr:rowOff>
    </xdr:from>
    <xdr:to>
      <xdr:col>11</xdr:col>
      <xdr:colOff>56030</xdr:colOff>
      <xdr:row>9</xdr:row>
      <xdr:rowOff>123264</xdr:rowOff>
    </xdr:to>
    <xdr:sp macro="[0]!Module1.Macro4" textlink="">
      <xdr:nvSpPr>
        <xdr:cNvPr id="112" name="Rounded Rectangle 111"/>
        <xdr:cNvSpPr/>
      </xdr:nvSpPr>
      <xdr:spPr>
        <a:xfrm>
          <a:off x="5771031" y="1602441"/>
          <a:ext cx="941293" cy="235323"/>
        </a:xfrm>
        <a:prstGeom prst="roundRect">
          <a:avLst>
            <a:gd name="adj" fmla="val 50000"/>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bg2">
                  <a:lumMod val="25000"/>
                </a:schemeClr>
              </a:solidFill>
              <a:latin typeface="+mn-lt"/>
              <a:ea typeface="+mn-ea"/>
              <a:cs typeface="+mn-cs"/>
            </a:rPr>
            <a:t>Clear</a:t>
          </a:r>
          <a:r>
            <a:rPr lang="en-US" sz="1100" baseline="0">
              <a:solidFill>
                <a:schemeClr val="bg2">
                  <a:lumMod val="25000"/>
                </a:schemeClr>
              </a:solidFill>
              <a:latin typeface="+mn-lt"/>
              <a:ea typeface="+mn-ea"/>
              <a:cs typeface="+mn-cs"/>
            </a:rPr>
            <a:t> Filters</a:t>
          </a:r>
          <a:endParaRPr lang="en-US" sz="1100">
            <a:solidFill>
              <a:schemeClr val="bg2">
                <a:lumMod val="25000"/>
              </a:schemeClr>
            </a:solidFill>
            <a:latin typeface="+mn-lt"/>
            <a:ea typeface="+mn-ea"/>
            <a:cs typeface="+mn-cs"/>
          </a:endParaRPr>
        </a:p>
      </xdr:txBody>
    </xdr:sp>
    <xdr:clientData/>
  </xdr:twoCellAnchor>
  <xdr:twoCellAnchor>
    <xdr:from>
      <xdr:col>0</xdr:col>
      <xdr:colOff>479346</xdr:colOff>
      <xdr:row>4</xdr:row>
      <xdr:rowOff>15827</xdr:rowOff>
    </xdr:from>
    <xdr:to>
      <xdr:col>1</xdr:col>
      <xdr:colOff>307321</xdr:colOff>
      <xdr:row>6</xdr:row>
      <xdr:rowOff>70812</xdr:rowOff>
    </xdr:to>
    <xdr:grpSp>
      <xdr:nvGrpSpPr>
        <xdr:cNvPr id="139" name="Group 138"/>
        <xdr:cNvGrpSpPr/>
      </xdr:nvGrpSpPr>
      <xdr:grpSpPr>
        <a:xfrm>
          <a:off x="479346" y="777827"/>
          <a:ext cx="433093" cy="435985"/>
          <a:chOff x="12772159" y="2045710"/>
          <a:chExt cx="433821" cy="444644"/>
        </a:xfrm>
      </xdr:grpSpPr>
      <xdr:sp macro="" textlink="">
        <xdr:nvSpPr>
          <xdr:cNvPr id="140" name="Oval 139"/>
          <xdr:cNvSpPr/>
        </xdr:nvSpPr>
        <xdr:spPr>
          <a:xfrm>
            <a:off x="12772159" y="2045710"/>
            <a:ext cx="411307" cy="411307"/>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1" name="Oval 140"/>
          <xdr:cNvSpPr/>
        </xdr:nvSpPr>
        <xdr:spPr>
          <a:xfrm>
            <a:off x="12794673" y="2079047"/>
            <a:ext cx="411307" cy="41130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560295</xdr:colOff>
      <xdr:row>4</xdr:row>
      <xdr:rowOff>67235</xdr:rowOff>
    </xdr:from>
    <xdr:to>
      <xdr:col>1</xdr:col>
      <xdr:colOff>212912</xdr:colOff>
      <xdr:row>5</xdr:row>
      <xdr:rowOff>134470</xdr:rowOff>
    </xdr:to>
    <xdr:pic>
      <xdr:nvPicPr>
        <xdr:cNvPr id="22" name="Picture 21"/>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60295" y="829235"/>
          <a:ext cx="257735" cy="257735"/>
        </a:xfrm>
        <a:prstGeom prst="rect">
          <a:avLst/>
        </a:prstGeom>
      </xdr:spPr>
    </xdr:pic>
    <xdr:clientData/>
  </xdr:twoCellAnchor>
  <xdr:twoCellAnchor>
    <xdr:from>
      <xdr:col>1</xdr:col>
      <xdr:colOff>258118</xdr:colOff>
      <xdr:row>5</xdr:row>
      <xdr:rowOff>81779</xdr:rowOff>
    </xdr:from>
    <xdr:to>
      <xdr:col>3</xdr:col>
      <xdr:colOff>275664</xdr:colOff>
      <xdr:row>6</xdr:row>
      <xdr:rowOff>183956</xdr:rowOff>
    </xdr:to>
    <xdr:sp macro="" textlink="'Analysis 1'!J7">
      <xdr:nvSpPr>
        <xdr:cNvPr id="143" name="TextBox 142"/>
        <xdr:cNvSpPr txBox="1"/>
      </xdr:nvSpPr>
      <xdr:spPr>
        <a:xfrm>
          <a:off x="863236" y="1034279"/>
          <a:ext cx="1227781"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6F2AE72-938F-4898-AB10-69FD40B9C71D}" type="TxLink">
            <a:rPr lang="en-US" sz="1100" b="1" i="0" u="none" strike="noStrike">
              <a:solidFill>
                <a:srgbClr val="000000"/>
              </a:solidFill>
              <a:latin typeface="Calibri"/>
              <a:ea typeface="+mn-ea"/>
              <a:cs typeface="Calibri"/>
            </a:rPr>
            <a:pPr marL="0" indent="0" algn="ctr"/>
            <a:t>9,060</a:t>
          </a:fld>
          <a:endParaRPr lang="en-US" sz="1100" b="1" i="0" u="none" strike="noStrike">
            <a:solidFill>
              <a:srgbClr val="000000"/>
            </a:solidFill>
            <a:latin typeface="Calibri"/>
            <a:ea typeface="+mn-ea"/>
            <a:cs typeface="Calibri"/>
          </a:endParaRPr>
        </a:p>
      </xdr:txBody>
    </xdr:sp>
    <xdr:clientData/>
  </xdr:twoCellAnchor>
  <xdr:twoCellAnchor>
    <xdr:from>
      <xdr:col>0</xdr:col>
      <xdr:colOff>63263</xdr:colOff>
      <xdr:row>0</xdr:row>
      <xdr:rowOff>28752</xdr:rowOff>
    </xdr:from>
    <xdr:to>
      <xdr:col>5</xdr:col>
      <xdr:colOff>156883</xdr:colOff>
      <xdr:row>2</xdr:row>
      <xdr:rowOff>168088</xdr:rowOff>
    </xdr:to>
    <xdr:sp macro="" textlink="">
      <xdr:nvSpPr>
        <xdr:cNvPr id="149" name="TextBox 148"/>
        <xdr:cNvSpPr txBox="1"/>
      </xdr:nvSpPr>
      <xdr:spPr>
        <a:xfrm>
          <a:off x="63263" y="28752"/>
          <a:ext cx="3119208" cy="5203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a:solidFill>
                <a:schemeClr val="bg2">
                  <a:lumMod val="50000"/>
                </a:schemeClr>
              </a:solidFill>
            </a:rPr>
            <a:t>Texus</a:t>
          </a:r>
          <a:r>
            <a:rPr lang="en-US" sz="1800" baseline="0">
              <a:solidFill>
                <a:schemeClr val="bg2">
                  <a:lumMod val="50000"/>
                </a:schemeClr>
              </a:solidFill>
            </a:rPr>
            <a:t> Sales Analysis Dashboard</a:t>
          </a:r>
          <a:endParaRPr lang="en-US" sz="1800">
            <a:solidFill>
              <a:schemeClr val="bg2">
                <a:lumMod val="50000"/>
              </a:schemeClr>
            </a:solidFill>
          </a:endParaRPr>
        </a:p>
      </xdr:txBody>
    </xdr:sp>
    <xdr:clientData/>
  </xdr:twoCellAnchor>
  <xdr:twoCellAnchor>
    <xdr:from>
      <xdr:col>5</xdr:col>
      <xdr:colOff>346083</xdr:colOff>
      <xdr:row>0</xdr:row>
      <xdr:rowOff>106840</xdr:rowOff>
    </xdr:from>
    <xdr:to>
      <xdr:col>7</xdr:col>
      <xdr:colOff>302558</xdr:colOff>
      <xdr:row>2</xdr:row>
      <xdr:rowOff>89646</xdr:rowOff>
    </xdr:to>
    <xdr:sp macro="" textlink="">
      <xdr:nvSpPr>
        <xdr:cNvPr id="111" name="Rounded Rectangle 110"/>
        <xdr:cNvSpPr/>
      </xdr:nvSpPr>
      <xdr:spPr>
        <a:xfrm>
          <a:off x="3371671" y="106840"/>
          <a:ext cx="1166711" cy="363806"/>
        </a:xfrm>
        <a:prstGeom prst="roundRect">
          <a:avLst>
            <a:gd name="adj" fmla="val 4935"/>
          </a:avLst>
        </a:prstGeom>
        <a:solidFill>
          <a:srgbClr val="CC99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1">
              <a:solidFill>
                <a:schemeClr val="tx1">
                  <a:lumMod val="50000"/>
                  <a:lumOff val="50000"/>
                </a:schemeClr>
              </a:solidFill>
              <a:latin typeface="+mn-lt"/>
              <a:ea typeface="+mn-ea"/>
              <a:cs typeface="+mn-cs"/>
            </a:rPr>
            <a:t>Overview</a:t>
          </a:r>
        </a:p>
      </xdr:txBody>
    </xdr:sp>
    <xdr:clientData/>
  </xdr:twoCellAnchor>
  <xdr:twoCellAnchor>
    <xdr:from>
      <xdr:col>7</xdr:col>
      <xdr:colOff>491759</xdr:colOff>
      <xdr:row>0</xdr:row>
      <xdr:rowOff>106840</xdr:rowOff>
    </xdr:from>
    <xdr:to>
      <xdr:col>9</xdr:col>
      <xdr:colOff>448235</xdr:colOff>
      <xdr:row>2</xdr:row>
      <xdr:rowOff>89646</xdr:rowOff>
    </xdr:to>
    <xdr:sp macro="" textlink="">
      <xdr:nvSpPr>
        <xdr:cNvPr id="113" name="Rounded Rectangle 112">
          <a:hlinkClick xmlns:r="http://schemas.openxmlformats.org/officeDocument/2006/relationships" r:id="rId13" tooltip="Click here to view Changes"/>
        </xdr:cNvPr>
        <xdr:cNvSpPr/>
      </xdr:nvSpPr>
      <xdr:spPr>
        <a:xfrm>
          <a:off x="4727583" y="106840"/>
          <a:ext cx="1166711" cy="363806"/>
        </a:xfrm>
        <a:prstGeom prst="roundRect">
          <a:avLst>
            <a:gd name="adj" fmla="val 4935"/>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1">
              <a:solidFill>
                <a:schemeClr val="tx1">
                  <a:lumMod val="50000"/>
                  <a:lumOff val="50000"/>
                </a:schemeClr>
              </a:solidFill>
              <a:latin typeface="+mn-lt"/>
              <a:ea typeface="+mn-ea"/>
              <a:cs typeface="+mn-cs"/>
            </a:rPr>
            <a:t>Change analysis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86591</xdr:colOff>
      <xdr:row>0</xdr:row>
      <xdr:rowOff>0</xdr:rowOff>
    </xdr:from>
    <xdr:to>
      <xdr:col>22</xdr:col>
      <xdr:colOff>112059</xdr:colOff>
      <xdr:row>6</xdr:row>
      <xdr:rowOff>43296</xdr:rowOff>
    </xdr:to>
    <xdr:sp macro="" textlink="">
      <xdr:nvSpPr>
        <xdr:cNvPr id="2" name="Rounded Rectangle 1"/>
        <xdr:cNvSpPr/>
      </xdr:nvSpPr>
      <xdr:spPr>
        <a:xfrm>
          <a:off x="86591" y="0"/>
          <a:ext cx="13436668" cy="1186296"/>
        </a:xfrm>
        <a:prstGeom prst="roundRect">
          <a:avLst>
            <a:gd name="adj" fmla="val 4935"/>
          </a:avLst>
        </a:prstGeom>
        <a:solidFill>
          <a:schemeClr val="bg1">
            <a:alpha val="98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381000</xdr:colOff>
      <xdr:row>3</xdr:row>
      <xdr:rowOff>89647</xdr:rowOff>
    </xdr:from>
    <xdr:to>
      <xdr:col>3</xdr:col>
      <xdr:colOff>536497</xdr:colOff>
      <xdr:row>7</xdr:row>
      <xdr:rowOff>22412</xdr:rowOff>
    </xdr:to>
    <xdr:grpSp>
      <xdr:nvGrpSpPr>
        <xdr:cNvPr id="3" name="Group 2"/>
        <xdr:cNvGrpSpPr/>
      </xdr:nvGrpSpPr>
      <xdr:grpSpPr>
        <a:xfrm>
          <a:off x="381000" y="661147"/>
          <a:ext cx="1970850" cy="694765"/>
          <a:chOff x="13917706" y="1714500"/>
          <a:chExt cx="1970850" cy="778277"/>
        </a:xfrm>
      </xdr:grpSpPr>
      <xdr:sp macro="" textlink="">
        <xdr:nvSpPr>
          <xdr:cNvPr id="4" name="Rounded Rectangle 3"/>
          <xdr:cNvSpPr/>
        </xdr:nvSpPr>
        <xdr:spPr>
          <a:xfrm>
            <a:off x="13917706" y="1714500"/>
            <a:ext cx="1960032" cy="70805"/>
          </a:xfrm>
          <a:prstGeom prst="roundRect">
            <a:avLst>
              <a:gd name="adj" fmla="val 0"/>
            </a:avLst>
          </a:prstGeom>
          <a:solidFill>
            <a:schemeClr val="accent6">
              <a:lumMod val="50000"/>
              <a:alpha val="43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 name="Rounded Rectangle 4"/>
          <xdr:cNvSpPr/>
        </xdr:nvSpPr>
        <xdr:spPr>
          <a:xfrm>
            <a:off x="13928524" y="1760994"/>
            <a:ext cx="1960032" cy="731783"/>
          </a:xfrm>
          <a:prstGeom prst="roundRect">
            <a:avLst>
              <a:gd name="adj" fmla="val 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0</xdr:col>
      <xdr:colOff>109104</xdr:colOff>
      <xdr:row>7</xdr:row>
      <xdr:rowOff>134472</xdr:rowOff>
    </xdr:from>
    <xdr:to>
      <xdr:col>5</xdr:col>
      <xdr:colOff>22413</xdr:colOff>
      <xdr:row>38</xdr:row>
      <xdr:rowOff>75386</xdr:rowOff>
    </xdr:to>
    <xdr:sp macro="" textlink="">
      <xdr:nvSpPr>
        <xdr:cNvPr id="6" name="Rounded Rectangle 5"/>
        <xdr:cNvSpPr/>
      </xdr:nvSpPr>
      <xdr:spPr>
        <a:xfrm>
          <a:off x="109104" y="1467972"/>
          <a:ext cx="2938897" cy="5846414"/>
        </a:xfrm>
        <a:prstGeom prst="roundRect">
          <a:avLst>
            <a:gd name="adj" fmla="val 493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140710</xdr:colOff>
      <xdr:row>7</xdr:row>
      <xdr:rowOff>100853</xdr:rowOff>
    </xdr:from>
    <xdr:to>
      <xdr:col>22</xdr:col>
      <xdr:colOff>89647</xdr:colOff>
      <xdr:row>10</xdr:row>
      <xdr:rowOff>78441</xdr:rowOff>
    </xdr:to>
    <xdr:sp macro="" textlink="">
      <xdr:nvSpPr>
        <xdr:cNvPr id="7" name="Rounded Rectangle 6"/>
        <xdr:cNvSpPr/>
      </xdr:nvSpPr>
      <xdr:spPr>
        <a:xfrm>
          <a:off x="3188710" y="1434353"/>
          <a:ext cx="10312137" cy="549088"/>
        </a:xfrm>
        <a:prstGeom prst="roundRect">
          <a:avLst>
            <a:gd name="adj" fmla="val 493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145678</xdr:colOff>
      <xdr:row>25</xdr:row>
      <xdr:rowOff>59980</xdr:rowOff>
    </xdr:from>
    <xdr:to>
      <xdr:col>22</xdr:col>
      <xdr:colOff>100854</xdr:colOff>
      <xdr:row>38</xdr:row>
      <xdr:rowOff>75386</xdr:rowOff>
    </xdr:to>
    <xdr:sp macro="" textlink="">
      <xdr:nvSpPr>
        <xdr:cNvPr id="8" name="Rounded Rectangle 7"/>
        <xdr:cNvSpPr/>
      </xdr:nvSpPr>
      <xdr:spPr>
        <a:xfrm>
          <a:off x="3171266" y="4822480"/>
          <a:ext cx="10242176" cy="2491906"/>
        </a:xfrm>
        <a:prstGeom prst="roundRect">
          <a:avLst>
            <a:gd name="adj" fmla="val 493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171674</xdr:colOff>
      <xdr:row>3</xdr:row>
      <xdr:rowOff>117627</xdr:rowOff>
    </xdr:from>
    <xdr:to>
      <xdr:col>7</xdr:col>
      <xdr:colOff>316353</xdr:colOff>
      <xdr:row>3</xdr:row>
      <xdr:rowOff>188432</xdr:rowOff>
    </xdr:to>
    <xdr:sp macro="" textlink="">
      <xdr:nvSpPr>
        <xdr:cNvPr id="14" name="Rounded Rectangle 13"/>
        <xdr:cNvSpPr/>
      </xdr:nvSpPr>
      <xdr:spPr>
        <a:xfrm>
          <a:off x="2610074" y="689127"/>
          <a:ext cx="1973479" cy="70805"/>
        </a:xfrm>
        <a:prstGeom prst="roundRect">
          <a:avLst>
            <a:gd name="adj" fmla="val 0"/>
          </a:avLst>
        </a:prstGeom>
        <a:solidFill>
          <a:srgbClr val="7030A0">
            <a:alpha val="43000"/>
          </a:srgb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497304</xdr:colOff>
      <xdr:row>3</xdr:row>
      <xdr:rowOff>109072</xdr:rowOff>
    </xdr:from>
    <xdr:to>
      <xdr:col>11</xdr:col>
      <xdr:colOff>36866</xdr:colOff>
      <xdr:row>3</xdr:row>
      <xdr:rowOff>179877</xdr:rowOff>
    </xdr:to>
    <xdr:sp macro="" textlink="">
      <xdr:nvSpPr>
        <xdr:cNvPr id="15" name="Rounded Rectangle 14"/>
        <xdr:cNvSpPr/>
      </xdr:nvSpPr>
      <xdr:spPr>
        <a:xfrm>
          <a:off x="4764504" y="680572"/>
          <a:ext cx="1977962" cy="70805"/>
        </a:xfrm>
        <a:prstGeom prst="roundRect">
          <a:avLst>
            <a:gd name="adj" fmla="val 0"/>
          </a:avLst>
        </a:prstGeom>
        <a:solidFill>
          <a:schemeClr val="accent1">
            <a:lumMod val="50000"/>
            <a:alpha val="43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217818</xdr:colOff>
      <xdr:row>3</xdr:row>
      <xdr:rowOff>100516</xdr:rowOff>
    </xdr:from>
    <xdr:to>
      <xdr:col>14</xdr:col>
      <xdr:colOff>362497</xdr:colOff>
      <xdr:row>3</xdr:row>
      <xdr:rowOff>171321</xdr:rowOff>
    </xdr:to>
    <xdr:sp macro="" textlink="">
      <xdr:nvSpPr>
        <xdr:cNvPr id="16" name="Rounded Rectangle 15"/>
        <xdr:cNvSpPr/>
      </xdr:nvSpPr>
      <xdr:spPr>
        <a:xfrm>
          <a:off x="6923418" y="672016"/>
          <a:ext cx="1973479" cy="70805"/>
        </a:xfrm>
        <a:prstGeom prst="roundRect">
          <a:avLst>
            <a:gd name="adj" fmla="val 0"/>
          </a:avLst>
        </a:prstGeom>
        <a:solidFill>
          <a:srgbClr val="00B0F0">
            <a:alpha val="43000"/>
          </a:srgb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14</xdr:col>
      <xdr:colOff>543448</xdr:colOff>
      <xdr:row>3</xdr:row>
      <xdr:rowOff>91961</xdr:rowOff>
    </xdr:from>
    <xdr:to>
      <xdr:col>18</xdr:col>
      <xdr:colOff>83009</xdr:colOff>
      <xdr:row>3</xdr:row>
      <xdr:rowOff>162766</xdr:rowOff>
    </xdr:to>
    <xdr:sp macro="" textlink="">
      <xdr:nvSpPr>
        <xdr:cNvPr id="17" name="Rounded Rectangle 16"/>
        <xdr:cNvSpPr/>
      </xdr:nvSpPr>
      <xdr:spPr>
        <a:xfrm>
          <a:off x="9077848" y="663461"/>
          <a:ext cx="1977961" cy="70805"/>
        </a:xfrm>
        <a:prstGeom prst="roundRect">
          <a:avLst>
            <a:gd name="adj" fmla="val 0"/>
          </a:avLst>
        </a:prstGeom>
        <a:solidFill>
          <a:schemeClr val="accent6">
            <a:lumMod val="50000"/>
            <a:alpha val="43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18</xdr:col>
      <xdr:colOff>263961</xdr:colOff>
      <xdr:row>3</xdr:row>
      <xdr:rowOff>83406</xdr:rowOff>
    </xdr:from>
    <xdr:to>
      <xdr:col>21</xdr:col>
      <xdr:colOff>408640</xdr:colOff>
      <xdr:row>3</xdr:row>
      <xdr:rowOff>154211</xdr:rowOff>
    </xdr:to>
    <xdr:sp macro="" textlink="">
      <xdr:nvSpPr>
        <xdr:cNvPr id="18" name="Rounded Rectangle 17"/>
        <xdr:cNvSpPr/>
      </xdr:nvSpPr>
      <xdr:spPr>
        <a:xfrm>
          <a:off x="11236761" y="654906"/>
          <a:ext cx="1973479" cy="70805"/>
        </a:xfrm>
        <a:prstGeom prst="roundRect">
          <a:avLst>
            <a:gd name="adj" fmla="val 0"/>
          </a:avLst>
        </a:prstGeom>
        <a:solidFill>
          <a:schemeClr val="tx2">
            <a:lumMod val="60000"/>
            <a:lumOff val="40000"/>
            <a:alpha val="43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508122</xdr:colOff>
      <xdr:row>3</xdr:row>
      <xdr:rowOff>138455</xdr:rowOff>
    </xdr:from>
    <xdr:to>
      <xdr:col>11</xdr:col>
      <xdr:colOff>47684</xdr:colOff>
      <xdr:row>7</xdr:row>
      <xdr:rowOff>11206</xdr:rowOff>
    </xdr:to>
    <xdr:sp macro="" textlink="">
      <xdr:nvSpPr>
        <xdr:cNvPr id="19" name="Rounded Rectangle 18"/>
        <xdr:cNvSpPr/>
      </xdr:nvSpPr>
      <xdr:spPr>
        <a:xfrm>
          <a:off x="4775322" y="709955"/>
          <a:ext cx="1977962" cy="634751"/>
        </a:xfrm>
        <a:prstGeom prst="roundRect">
          <a:avLst>
            <a:gd name="adj" fmla="val 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205118</xdr:colOff>
      <xdr:row>3</xdr:row>
      <xdr:rowOff>138455</xdr:rowOff>
    </xdr:from>
    <xdr:to>
      <xdr:col>14</xdr:col>
      <xdr:colOff>349797</xdr:colOff>
      <xdr:row>6</xdr:row>
      <xdr:rowOff>179294</xdr:rowOff>
    </xdr:to>
    <xdr:sp macro="" textlink="">
      <xdr:nvSpPr>
        <xdr:cNvPr id="20" name="Rounded Rectangle 19"/>
        <xdr:cNvSpPr/>
      </xdr:nvSpPr>
      <xdr:spPr>
        <a:xfrm>
          <a:off x="6910718" y="709955"/>
          <a:ext cx="1973479" cy="612339"/>
        </a:xfrm>
        <a:prstGeom prst="roundRect">
          <a:avLst>
            <a:gd name="adj" fmla="val 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14</xdr:col>
      <xdr:colOff>554266</xdr:colOff>
      <xdr:row>3</xdr:row>
      <xdr:rowOff>138455</xdr:rowOff>
    </xdr:from>
    <xdr:to>
      <xdr:col>18</xdr:col>
      <xdr:colOff>93827</xdr:colOff>
      <xdr:row>6</xdr:row>
      <xdr:rowOff>179294</xdr:rowOff>
    </xdr:to>
    <xdr:sp macro="" textlink="">
      <xdr:nvSpPr>
        <xdr:cNvPr id="21" name="Rounded Rectangle 20"/>
        <xdr:cNvSpPr/>
      </xdr:nvSpPr>
      <xdr:spPr>
        <a:xfrm>
          <a:off x="9088666" y="709955"/>
          <a:ext cx="1977961" cy="612339"/>
        </a:xfrm>
        <a:prstGeom prst="roundRect">
          <a:avLst>
            <a:gd name="adj" fmla="val 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18</xdr:col>
      <xdr:colOff>274778</xdr:colOff>
      <xdr:row>3</xdr:row>
      <xdr:rowOff>138455</xdr:rowOff>
    </xdr:from>
    <xdr:to>
      <xdr:col>21</xdr:col>
      <xdr:colOff>419457</xdr:colOff>
      <xdr:row>7</xdr:row>
      <xdr:rowOff>11206</xdr:rowOff>
    </xdr:to>
    <xdr:sp macro="" textlink="">
      <xdr:nvSpPr>
        <xdr:cNvPr id="22" name="Rounded Rectangle 21"/>
        <xdr:cNvSpPr/>
      </xdr:nvSpPr>
      <xdr:spPr>
        <a:xfrm>
          <a:off x="11247578" y="709955"/>
          <a:ext cx="1973479" cy="634751"/>
        </a:xfrm>
        <a:prstGeom prst="roundRect">
          <a:avLst>
            <a:gd name="adj" fmla="val 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170733</xdr:colOff>
      <xdr:row>3</xdr:row>
      <xdr:rowOff>138455</xdr:rowOff>
    </xdr:from>
    <xdr:to>
      <xdr:col>7</xdr:col>
      <xdr:colOff>315412</xdr:colOff>
      <xdr:row>7</xdr:row>
      <xdr:rowOff>33618</xdr:rowOff>
    </xdr:to>
    <xdr:sp macro="" textlink="">
      <xdr:nvSpPr>
        <xdr:cNvPr id="23" name="Rounded Rectangle 22"/>
        <xdr:cNvSpPr/>
      </xdr:nvSpPr>
      <xdr:spPr>
        <a:xfrm>
          <a:off x="2609133" y="709955"/>
          <a:ext cx="1973479" cy="657163"/>
        </a:xfrm>
        <a:prstGeom prst="roundRect">
          <a:avLst>
            <a:gd name="adj" fmla="val 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102638</xdr:colOff>
      <xdr:row>3</xdr:row>
      <xdr:rowOff>139092</xdr:rowOff>
    </xdr:from>
    <xdr:to>
      <xdr:col>6</xdr:col>
      <xdr:colOff>588877</xdr:colOff>
      <xdr:row>4</xdr:row>
      <xdr:rowOff>181530</xdr:rowOff>
    </xdr:to>
    <xdr:sp macro="" textlink="">
      <xdr:nvSpPr>
        <xdr:cNvPr id="24" name="TextBox 23"/>
        <xdr:cNvSpPr txBox="1"/>
      </xdr:nvSpPr>
      <xdr:spPr>
        <a:xfrm>
          <a:off x="3150638" y="710592"/>
          <a:ext cx="1095839"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2">
                  <a:lumMod val="25000"/>
                </a:schemeClr>
              </a:solidFill>
            </a:rPr>
            <a:t>Quantity Sold</a:t>
          </a:r>
        </a:p>
      </xdr:txBody>
    </xdr:sp>
    <xdr:clientData/>
  </xdr:twoCellAnchor>
  <xdr:twoCellAnchor>
    <xdr:from>
      <xdr:col>8</xdr:col>
      <xdr:colOff>479507</xdr:colOff>
      <xdr:row>3</xdr:row>
      <xdr:rowOff>150299</xdr:rowOff>
    </xdr:from>
    <xdr:to>
      <xdr:col>10</xdr:col>
      <xdr:colOff>360629</xdr:colOff>
      <xdr:row>5</xdr:row>
      <xdr:rowOff>2237</xdr:rowOff>
    </xdr:to>
    <xdr:sp macro="" textlink="">
      <xdr:nvSpPr>
        <xdr:cNvPr id="25" name="TextBox 24"/>
        <xdr:cNvSpPr txBox="1"/>
      </xdr:nvSpPr>
      <xdr:spPr>
        <a:xfrm>
          <a:off x="5356307" y="721799"/>
          <a:ext cx="1100322"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2">
                  <a:lumMod val="25000"/>
                </a:schemeClr>
              </a:solidFill>
            </a:rPr>
            <a:t>Total</a:t>
          </a:r>
          <a:r>
            <a:rPr lang="en-US" sz="1200" baseline="0">
              <a:solidFill>
                <a:schemeClr val="bg2">
                  <a:lumMod val="25000"/>
                </a:schemeClr>
              </a:solidFill>
            </a:rPr>
            <a:t> COGS</a:t>
          </a:r>
          <a:endParaRPr lang="en-US" sz="1200">
            <a:solidFill>
              <a:schemeClr val="bg2">
                <a:lumMod val="25000"/>
              </a:schemeClr>
            </a:solidFill>
          </a:endParaRPr>
        </a:p>
      </xdr:txBody>
    </xdr:sp>
    <xdr:clientData/>
  </xdr:twoCellAnchor>
  <xdr:twoCellAnchor>
    <xdr:from>
      <xdr:col>12</xdr:col>
      <xdr:colOff>150404</xdr:colOff>
      <xdr:row>3</xdr:row>
      <xdr:rowOff>183916</xdr:rowOff>
    </xdr:from>
    <xdr:to>
      <xdr:col>14</xdr:col>
      <xdr:colOff>31526</xdr:colOff>
      <xdr:row>5</xdr:row>
      <xdr:rowOff>35854</xdr:rowOff>
    </xdr:to>
    <xdr:sp macro="" textlink="">
      <xdr:nvSpPr>
        <xdr:cNvPr id="26" name="TextBox 25"/>
        <xdr:cNvSpPr txBox="1"/>
      </xdr:nvSpPr>
      <xdr:spPr>
        <a:xfrm>
          <a:off x="7465604" y="755416"/>
          <a:ext cx="1100322"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2">
                  <a:lumMod val="25000"/>
                </a:schemeClr>
              </a:solidFill>
            </a:rPr>
            <a:t>Total</a:t>
          </a:r>
          <a:r>
            <a:rPr lang="en-US" sz="1200" baseline="0">
              <a:solidFill>
                <a:schemeClr val="bg2">
                  <a:lumMod val="25000"/>
                </a:schemeClr>
              </a:solidFill>
            </a:rPr>
            <a:t> Revenue</a:t>
          </a:r>
          <a:endParaRPr lang="en-US" sz="1200">
            <a:solidFill>
              <a:schemeClr val="bg2">
                <a:lumMod val="25000"/>
              </a:schemeClr>
            </a:solidFill>
          </a:endParaRPr>
        </a:p>
      </xdr:txBody>
    </xdr:sp>
    <xdr:clientData/>
  </xdr:twoCellAnchor>
  <xdr:twoCellAnchor>
    <xdr:from>
      <xdr:col>15</xdr:col>
      <xdr:colOff>460035</xdr:colOff>
      <xdr:row>3</xdr:row>
      <xdr:rowOff>150298</xdr:rowOff>
    </xdr:from>
    <xdr:to>
      <xdr:col>17</xdr:col>
      <xdr:colOff>341157</xdr:colOff>
      <xdr:row>5</xdr:row>
      <xdr:rowOff>2236</xdr:rowOff>
    </xdr:to>
    <xdr:sp macro="" textlink="">
      <xdr:nvSpPr>
        <xdr:cNvPr id="27" name="TextBox 26"/>
        <xdr:cNvSpPr txBox="1"/>
      </xdr:nvSpPr>
      <xdr:spPr>
        <a:xfrm>
          <a:off x="9604035" y="721798"/>
          <a:ext cx="1100322"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2">
                  <a:lumMod val="25000"/>
                </a:schemeClr>
              </a:solidFill>
            </a:rPr>
            <a:t>Total</a:t>
          </a:r>
          <a:r>
            <a:rPr lang="en-US" sz="1200" baseline="0">
              <a:solidFill>
                <a:schemeClr val="bg2">
                  <a:lumMod val="25000"/>
                </a:schemeClr>
              </a:solidFill>
            </a:rPr>
            <a:t> Profit</a:t>
          </a:r>
          <a:endParaRPr lang="en-US" sz="1200">
            <a:solidFill>
              <a:schemeClr val="bg2">
                <a:lumMod val="25000"/>
              </a:schemeClr>
            </a:solidFill>
          </a:endParaRPr>
        </a:p>
      </xdr:txBody>
    </xdr:sp>
    <xdr:clientData/>
  </xdr:twoCellAnchor>
  <xdr:twoCellAnchor>
    <xdr:from>
      <xdr:col>19</xdr:col>
      <xdr:colOff>217775</xdr:colOff>
      <xdr:row>3</xdr:row>
      <xdr:rowOff>117917</xdr:rowOff>
    </xdr:from>
    <xdr:to>
      <xdr:col>21</xdr:col>
      <xdr:colOff>221215</xdr:colOff>
      <xdr:row>4</xdr:row>
      <xdr:rowOff>174334</xdr:rowOff>
    </xdr:to>
    <xdr:sp macro="" textlink="">
      <xdr:nvSpPr>
        <xdr:cNvPr id="28" name="TextBox 27"/>
        <xdr:cNvSpPr txBox="1"/>
      </xdr:nvSpPr>
      <xdr:spPr>
        <a:xfrm>
          <a:off x="11800175" y="689417"/>
          <a:ext cx="1222640" cy="2469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2">
                  <a:lumMod val="25000"/>
                </a:schemeClr>
              </a:solidFill>
            </a:rPr>
            <a:t>%</a:t>
          </a:r>
          <a:r>
            <a:rPr lang="en-US" sz="1200" baseline="0">
              <a:solidFill>
                <a:schemeClr val="bg2">
                  <a:lumMod val="25000"/>
                </a:schemeClr>
              </a:solidFill>
            </a:rPr>
            <a:t> Profit Margin</a:t>
          </a:r>
          <a:endParaRPr lang="en-US" sz="1200">
            <a:solidFill>
              <a:schemeClr val="bg2">
                <a:lumMod val="25000"/>
              </a:schemeClr>
            </a:solidFill>
          </a:endParaRPr>
        </a:p>
      </xdr:txBody>
    </xdr:sp>
    <xdr:clientData/>
  </xdr:twoCellAnchor>
  <xdr:twoCellAnchor>
    <xdr:from>
      <xdr:col>5</xdr:col>
      <xdr:colOff>1848</xdr:colOff>
      <xdr:row>5</xdr:row>
      <xdr:rowOff>120787</xdr:rowOff>
    </xdr:from>
    <xdr:to>
      <xdr:col>6</xdr:col>
      <xdr:colOff>488087</xdr:colOff>
      <xdr:row>6</xdr:row>
      <xdr:rowOff>163225</xdr:rowOff>
    </xdr:to>
    <xdr:sp macro="" textlink="'Analysis 1'!E7">
      <xdr:nvSpPr>
        <xdr:cNvPr id="29" name="TextBox 28"/>
        <xdr:cNvSpPr txBox="1"/>
      </xdr:nvSpPr>
      <xdr:spPr>
        <a:xfrm>
          <a:off x="3049848" y="1073287"/>
          <a:ext cx="1095839"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F5225F-F001-4779-8A27-389D1DA75105}" type="TxLink">
            <a:rPr lang="en-US" sz="1100" b="1" i="0" u="none" strike="noStrike">
              <a:solidFill>
                <a:srgbClr val="000000"/>
              </a:solidFill>
              <a:latin typeface="Calibri"/>
              <a:cs typeface="Calibri"/>
            </a:rPr>
            <a:pPr algn="ctr"/>
            <a:t> 3,050,309 </a:t>
          </a:fld>
          <a:endParaRPr lang="en-US" sz="1200" b="1">
            <a:solidFill>
              <a:schemeClr val="bg2">
                <a:lumMod val="25000"/>
              </a:schemeClr>
            </a:solidFill>
          </a:endParaRPr>
        </a:p>
      </xdr:txBody>
    </xdr:sp>
    <xdr:clientData/>
  </xdr:twoCellAnchor>
  <xdr:twoCellAnchor>
    <xdr:from>
      <xdr:col>8</xdr:col>
      <xdr:colOff>443314</xdr:colOff>
      <xdr:row>5</xdr:row>
      <xdr:rowOff>64758</xdr:rowOff>
    </xdr:from>
    <xdr:to>
      <xdr:col>10</xdr:col>
      <xdr:colOff>324436</xdr:colOff>
      <xdr:row>6</xdr:row>
      <xdr:rowOff>107196</xdr:rowOff>
    </xdr:to>
    <xdr:sp macro="" textlink="'Analysis 1'!F7">
      <xdr:nvSpPr>
        <xdr:cNvPr id="30" name="TextBox 29"/>
        <xdr:cNvSpPr txBox="1"/>
      </xdr:nvSpPr>
      <xdr:spPr>
        <a:xfrm>
          <a:off x="5320114" y="1017258"/>
          <a:ext cx="1100322"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08AF70-B091-453F-AF00-2446B8E9CCAF}" type="TxLink">
            <a:rPr lang="en-US" sz="1100" b="1" i="0" u="none" strike="noStrike">
              <a:solidFill>
                <a:srgbClr val="000000"/>
              </a:solidFill>
              <a:latin typeface="Calibri"/>
              <a:cs typeface="Calibri"/>
            </a:rPr>
            <a:pPr algn="ctr"/>
            <a:t>$34,783,050.0</a:t>
          </a:fld>
          <a:endParaRPr lang="en-US" sz="1200" b="1">
            <a:solidFill>
              <a:schemeClr val="bg2">
                <a:lumMod val="25000"/>
              </a:schemeClr>
            </a:solidFill>
          </a:endParaRPr>
        </a:p>
      </xdr:txBody>
    </xdr:sp>
    <xdr:clientData/>
  </xdr:twoCellAnchor>
  <xdr:twoCellAnchor>
    <xdr:from>
      <xdr:col>12</xdr:col>
      <xdr:colOff>133984</xdr:colOff>
      <xdr:row>5</xdr:row>
      <xdr:rowOff>98375</xdr:rowOff>
    </xdr:from>
    <xdr:to>
      <xdr:col>14</xdr:col>
      <xdr:colOff>15106</xdr:colOff>
      <xdr:row>6</xdr:row>
      <xdr:rowOff>140813</xdr:rowOff>
    </xdr:to>
    <xdr:sp macro="" textlink="'Analysis 1'!H7">
      <xdr:nvSpPr>
        <xdr:cNvPr id="31" name="TextBox 30"/>
        <xdr:cNvSpPr txBox="1"/>
      </xdr:nvSpPr>
      <xdr:spPr>
        <a:xfrm>
          <a:off x="7449184" y="1050875"/>
          <a:ext cx="1100322"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79470B-48CD-4EC4-8C82-1848EDC0BD72}" type="TxLink">
            <a:rPr lang="en-US" sz="1100" b="1" i="0" u="none" strike="noStrike">
              <a:solidFill>
                <a:srgbClr val="000000"/>
              </a:solidFill>
              <a:latin typeface="Calibri"/>
              <a:cs typeface="Calibri"/>
            </a:rPr>
            <a:pPr algn="ctr"/>
            <a:t>$61,567,883.0</a:t>
          </a:fld>
          <a:endParaRPr lang="en-US" sz="1200" b="1">
            <a:solidFill>
              <a:schemeClr val="bg2">
                <a:lumMod val="25000"/>
              </a:schemeClr>
            </a:solidFill>
          </a:endParaRPr>
        </a:p>
      </xdr:txBody>
    </xdr:sp>
    <xdr:clientData/>
  </xdr:twoCellAnchor>
  <xdr:twoCellAnchor>
    <xdr:from>
      <xdr:col>15</xdr:col>
      <xdr:colOff>429773</xdr:colOff>
      <xdr:row>5</xdr:row>
      <xdr:rowOff>75963</xdr:rowOff>
    </xdr:from>
    <xdr:to>
      <xdr:col>17</xdr:col>
      <xdr:colOff>310895</xdr:colOff>
      <xdr:row>6</xdr:row>
      <xdr:rowOff>118401</xdr:rowOff>
    </xdr:to>
    <xdr:sp macro="" textlink="'Analysis 1'!G7">
      <xdr:nvSpPr>
        <xdr:cNvPr id="32" name="TextBox 31"/>
        <xdr:cNvSpPr txBox="1"/>
      </xdr:nvSpPr>
      <xdr:spPr>
        <a:xfrm>
          <a:off x="9573773" y="1028463"/>
          <a:ext cx="1100322"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EB2E043-2EC2-42C4-9A2C-227F93978339}" type="TxLink">
            <a:rPr lang="en-US" sz="1100" b="1" i="0" u="none" strike="noStrike">
              <a:solidFill>
                <a:srgbClr val="000000"/>
              </a:solidFill>
              <a:latin typeface="Calibri"/>
              <a:cs typeface="Calibri"/>
            </a:rPr>
            <a:pPr algn="ctr"/>
            <a:t>$26,784,833.0</a:t>
          </a:fld>
          <a:endParaRPr lang="en-US" sz="1200" b="1">
            <a:solidFill>
              <a:schemeClr val="bg2">
                <a:lumMod val="25000"/>
              </a:schemeClr>
            </a:solidFill>
          </a:endParaRPr>
        </a:p>
      </xdr:txBody>
    </xdr:sp>
    <xdr:clientData/>
  </xdr:twoCellAnchor>
  <xdr:twoCellAnchor>
    <xdr:from>
      <xdr:col>19</xdr:col>
      <xdr:colOff>299336</xdr:colOff>
      <xdr:row>5</xdr:row>
      <xdr:rowOff>89022</xdr:rowOff>
    </xdr:from>
    <xdr:to>
      <xdr:col>21</xdr:col>
      <xdr:colOff>180457</xdr:colOff>
      <xdr:row>6</xdr:row>
      <xdr:rowOff>131460</xdr:rowOff>
    </xdr:to>
    <xdr:sp macro="" textlink="'Analysis 1'!I7">
      <xdr:nvSpPr>
        <xdr:cNvPr id="33" name="TextBox 32"/>
        <xdr:cNvSpPr txBox="1"/>
      </xdr:nvSpPr>
      <xdr:spPr>
        <a:xfrm>
          <a:off x="11881736" y="1041522"/>
          <a:ext cx="1100321" cy="23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8ABADA5-C704-4355-8AD7-7DDF82FF19C5}" type="TxLink">
            <a:rPr lang="en-US" sz="1100" b="1" i="0" u="none" strike="noStrike">
              <a:solidFill>
                <a:srgbClr val="000000"/>
              </a:solidFill>
              <a:latin typeface="Calibri"/>
              <a:cs typeface="Calibri"/>
            </a:rPr>
            <a:pPr algn="ctr"/>
            <a:t>43.5%</a:t>
          </a:fld>
          <a:endParaRPr lang="en-US" sz="1200" b="1">
            <a:solidFill>
              <a:schemeClr val="bg2">
                <a:lumMod val="25000"/>
              </a:schemeClr>
            </a:solidFill>
          </a:endParaRPr>
        </a:p>
      </xdr:txBody>
    </xdr:sp>
    <xdr:clientData/>
  </xdr:twoCellAnchor>
  <xdr:twoCellAnchor>
    <xdr:from>
      <xdr:col>1</xdr:col>
      <xdr:colOff>299860</xdr:colOff>
      <xdr:row>3</xdr:row>
      <xdr:rowOff>157022</xdr:rowOff>
    </xdr:from>
    <xdr:to>
      <xdr:col>3</xdr:col>
      <xdr:colOff>381000</xdr:colOff>
      <xdr:row>5</xdr:row>
      <xdr:rowOff>67235</xdr:rowOff>
    </xdr:to>
    <xdr:sp macro="" textlink="">
      <xdr:nvSpPr>
        <xdr:cNvPr id="34" name="TextBox 33"/>
        <xdr:cNvSpPr txBox="1"/>
      </xdr:nvSpPr>
      <xdr:spPr>
        <a:xfrm>
          <a:off x="909460" y="728522"/>
          <a:ext cx="1300340" cy="291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2">
                  <a:lumMod val="25000"/>
                </a:schemeClr>
              </a:solidFill>
            </a:rPr>
            <a:t>Total</a:t>
          </a:r>
          <a:r>
            <a:rPr lang="en-US" sz="1200" baseline="0">
              <a:solidFill>
                <a:schemeClr val="bg2">
                  <a:lumMod val="25000"/>
                </a:schemeClr>
              </a:solidFill>
            </a:rPr>
            <a:t> Customers</a:t>
          </a:r>
          <a:endParaRPr lang="en-US" sz="1200">
            <a:solidFill>
              <a:schemeClr val="bg2">
                <a:lumMod val="25000"/>
              </a:schemeClr>
            </a:solidFill>
          </a:endParaRPr>
        </a:p>
      </xdr:txBody>
    </xdr:sp>
    <xdr:clientData/>
  </xdr:twoCellAnchor>
  <xdr:twoCellAnchor>
    <xdr:from>
      <xdr:col>10</xdr:col>
      <xdr:colOff>168599</xdr:colOff>
      <xdr:row>0</xdr:row>
      <xdr:rowOff>66853</xdr:rowOff>
    </xdr:from>
    <xdr:to>
      <xdr:col>12</xdr:col>
      <xdr:colOff>156908</xdr:colOff>
      <xdr:row>1</xdr:row>
      <xdr:rowOff>131794</xdr:rowOff>
    </xdr:to>
    <xdr:sp macro="" textlink="">
      <xdr:nvSpPr>
        <xdr:cNvPr id="35" name="TextBox 34"/>
        <xdr:cNvSpPr txBox="1"/>
      </xdr:nvSpPr>
      <xdr:spPr>
        <a:xfrm>
          <a:off x="6219775" y="66853"/>
          <a:ext cx="1198545" cy="255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2">
                  <a:lumMod val="25000"/>
                </a:schemeClr>
              </a:solidFill>
            </a:rPr>
            <a:t>Profitable</a:t>
          </a:r>
          <a:r>
            <a:rPr lang="en-US" sz="1200" baseline="0">
              <a:solidFill>
                <a:schemeClr val="bg2">
                  <a:lumMod val="25000"/>
                </a:schemeClr>
              </a:solidFill>
            </a:rPr>
            <a:t> Brand</a:t>
          </a:r>
          <a:endParaRPr lang="en-US" sz="1200">
            <a:solidFill>
              <a:schemeClr val="bg2">
                <a:lumMod val="25000"/>
              </a:schemeClr>
            </a:solidFill>
          </a:endParaRPr>
        </a:p>
      </xdr:txBody>
    </xdr:sp>
    <xdr:clientData/>
  </xdr:twoCellAnchor>
  <xdr:twoCellAnchor>
    <xdr:from>
      <xdr:col>12</xdr:col>
      <xdr:colOff>242526</xdr:colOff>
      <xdr:row>0</xdr:row>
      <xdr:rowOff>56029</xdr:rowOff>
    </xdr:from>
    <xdr:to>
      <xdr:col>14</xdr:col>
      <xdr:colOff>446446</xdr:colOff>
      <xdr:row>1</xdr:row>
      <xdr:rowOff>141752</xdr:rowOff>
    </xdr:to>
    <xdr:sp macro="" textlink="">
      <xdr:nvSpPr>
        <xdr:cNvPr id="36" name="TextBox 35"/>
        <xdr:cNvSpPr txBox="1"/>
      </xdr:nvSpPr>
      <xdr:spPr>
        <a:xfrm>
          <a:off x="7503938" y="56029"/>
          <a:ext cx="1414155" cy="27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2">
                  <a:lumMod val="25000"/>
                </a:schemeClr>
              </a:solidFill>
            </a:rPr>
            <a:t>Top</a:t>
          </a:r>
          <a:r>
            <a:rPr lang="en-US" sz="1200" baseline="0">
              <a:solidFill>
                <a:schemeClr val="bg2">
                  <a:lumMod val="25000"/>
                </a:schemeClr>
              </a:solidFill>
            </a:rPr>
            <a:t> Customer</a:t>
          </a:r>
          <a:r>
            <a:rPr lang="en-US" sz="1200">
              <a:solidFill>
                <a:schemeClr val="bg2">
                  <a:lumMod val="25000"/>
                </a:schemeClr>
              </a:solidFill>
            </a:rPr>
            <a:t>	</a:t>
          </a:r>
        </a:p>
      </xdr:txBody>
    </xdr:sp>
    <xdr:clientData/>
  </xdr:twoCellAnchor>
  <xdr:twoCellAnchor>
    <xdr:from>
      <xdr:col>15</xdr:col>
      <xdr:colOff>132445</xdr:colOff>
      <xdr:row>0</xdr:row>
      <xdr:rowOff>56029</xdr:rowOff>
    </xdr:from>
    <xdr:to>
      <xdr:col>17</xdr:col>
      <xdr:colOff>336365</xdr:colOff>
      <xdr:row>1</xdr:row>
      <xdr:rowOff>141752</xdr:rowOff>
    </xdr:to>
    <xdr:sp macro="" textlink="">
      <xdr:nvSpPr>
        <xdr:cNvPr id="37" name="TextBox 36"/>
        <xdr:cNvSpPr txBox="1"/>
      </xdr:nvSpPr>
      <xdr:spPr>
        <a:xfrm>
          <a:off x="9209210" y="56029"/>
          <a:ext cx="1414155" cy="27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2">
                  <a:lumMod val="25000"/>
                </a:schemeClr>
              </a:solidFill>
            </a:rPr>
            <a:t>Profitable</a:t>
          </a:r>
          <a:r>
            <a:rPr lang="en-US" sz="1200" baseline="0">
              <a:solidFill>
                <a:schemeClr val="bg2">
                  <a:lumMod val="25000"/>
                </a:schemeClr>
              </a:solidFill>
            </a:rPr>
            <a:t> Location</a:t>
          </a:r>
          <a:endParaRPr lang="en-US" sz="1200">
            <a:solidFill>
              <a:schemeClr val="bg2">
                <a:lumMod val="25000"/>
              </a:schemeClr>
            </a:solidFill>
          </a:endParaRPr>
        </a:p>
      </xdr:txBody>
    </xdr:sp>
    <xdr:clientData/>
  </xdr:twoCellAnchor>
  <xdr:twoCellAnchor>
    <xdr:from>
      <xdr:col>17</xdr:col>
      <xdr:colOff>425231</xdr:colOff>
      <xdr:row>0</xdr:row>
      <xdr:rowOff>56029</xdr:rowOff>
    </xdr:from>
    <xdr:to>
      <xdr:col>20</xdr:col>
      <xdr:colOff>226938</xdr:colOff>
      <xdr:row>1</xdr:row>
      <xdr:rowOff>141752</xdr:rowOff>
    </xdr:to>
    <xdr:sp macro="" textlink="">
      <xdr:nvSpPr>
        <xdr:cNvPr id="38" name="TextBox 37"/>
        <xdr:cNvSpPr txBox="1"/>
      </xdr:nvSpPr>
      <xdr:spPr>
        <a:xfrm>
          <a:off x="10712231" y="56029"/>
          <a:ext cx="1617060" cy="27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2">
                  <a:lumMod val="25000"/>
                </a:schemeClr>
              </a:solidFill>
            </a:rPr>
            <a:t>Profitable </a:t>
          </a:r>
          <a:r>
            <a:rPr lang="en-US" sz="1200" baseline="0">
              <a:solidFill>
                <a:schemeClr val="bg2">
                  <a:lumMod val="25000"/>
                </a:schemeClr>
              </a:solidFill>
            </a:rPr>
            <a:t>Age Group</a:t>
          </a:r>
          <a:endParaRPr lang="en-US" sz="1200">
            <a:solidFill>
              <a:schemeClr val="bg2">
                <a:lumMod val="25000"/>
              </a:schemeClr>
            </a:solidFill>
          </a:endParaRPr>
        </a:p>
      </xdr:txBody>
    </xdr:sp>
    <xdr:clientData/>
  </xdr:twoCellAnchor>
  <xdr:twoCellAnchor>
    <xdr:from>
      <xdr:col>20</xdr:col>
      <xdr:colOff>87309</xdr:colOff>
      <xdr:row>0</xdr:row>
      <xdr:rowOff>56029</xdr:rowOff>
    </xdr:from>
    <xdr:to>
      <xdr:col>22</xdr:col>
      <xdr:colOff>1</xdr:colOff>
      <xdr:row>1</xdr:row>
      <xdr:rowOff>100852</xdr:rowOff>
    </xdr:to>
    <xdr:sp macro="" textlink="">
      <xdr:nvSpPr>
        <xdr:cNvPr id="39" name="TextBox 38"/>
        <xdr:cNvSpPr txBox="1"/>
      </xdr:nvSpPr>
      <xdr:spPr>
        <a:xfrm>
          <a:off x="12189662" y="56029"/>
          <a:ext cx="1122927" cy="235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2">
                  <a:lumMod val="25000"/>
                </a:schemeClr>
              </a:solidFill>
            </a:rPr>
            <a:t>Top</a:t>
          </a:r>
          <a:r>
            <a:rPr lang="en-US" sz="1200" baseline="0">
              <a:solidFill>
                <a:schemeClr val="bg2">
                  <a:lumMod val="25000"/>
                </a:schemeClr>
              </a:solidFill>
            </a:rPr>
            <a:t> Sales Rep</a:t>
          </a:r>
          <a:endParaRPr lang="en-US" sz="1200">
            <a:solidFill>
              <a:schemeClr val="bg2">
                <a:lumMod val="25000"/>
              </a:schemeClr>
            </a:solidFill>
          </a:endParaRPr>
        </a:p>
      </xdr:txBody>
    </xdr:sp>
    <xdr:clientData/>
  </xdr:twoCellAnchor>
  <xdr:twoCellAnchor>
    <xdr:from>
      <xdr:col>10</xdr:col>
      <xdr:colOff>168599</xdr:colOff>
      <xdr:row>1</xdr:row>
      <xdr:rowOff>125300</xdr:rowOff>
    </xdr:from>
    <xdr:to>
      <xdr:col>12</xdr:col>
      <xdr:colOff>320999</xdr:colOff>
      <xdr:row>3</xdr:row>
      <xdr:rowOff>77676</xdr:rowOff>
    </xdr:to>
    <xdr:sp macro="" textlink="'Analysis 1'!L7">
      <xdr:nvSpPr>
        <xdr:cNvPr id="40" name="TextBox 39"/>
        <xdr:cNvSpPr txBox="1"/>
      </xdr:nvSpPr>
      <xdr:spPr>
        <a:xfrm>
          <a:off x="6219775" y="315800"/>
          <a:ext cx="1362636"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CEC069A-8DD0-4960-A6C0-E18AE5109DDC}" type="TxLink">
            <a:rPr lang="en-US" sz="1400" b="0" i="0" u="none" strike="noStrike">
              <a:solidFill>
                <a:srgbClr val="000000"/>
              </a:solidFill>
              <a:latin typeface="Britannic Bold" panose="020B0903060703020204" pitchFamily="34" charset="0"/>
              <a:cs typeface="Calibri"/>
            </a:rPr>
            <a:pPr algn="l"/>
            <a:t>Shortbread</a:t>
          </a:fld>
          <a:endParaRPr lang="en-US" sz="1400">
            <a:solidFill>
              <a:schemeClr val="bg2">
                <a:lumMod val="25000"/>
              </a:schemeClr>
            </a:solidFill>
            <a:latin typeface="Britannic Bold" panose="020B0903060703020204" pitchFamily="34" charset="0"/>
          </a:endParaRPr>
        </a:p>
      </xdr:txBody>
    </xdr:sp>
    <xdr:clientData/>
  </xdr:twoCellAnchor>
  <xdr:twoCellAnchor>
    <xdr:from>
      <xdr:col>12</xdr:col>
      <xdr:colOff>242526</xdr:colOff>
      <xdr:row>1</xdr:row>
      <xdr:rowOff>125300</xdr:rowOff>
    </xdr:from>
    <xdr:to>
      <xdr:col>15</xdr:col>
      <xdr:colOff>428373</xdr:colOff>
      <xdr:row>3</xdr:row>
      <xdr:rowOff>77676</xdr:rowOff>
    </xdr:to>
    <xdr:sp macro="" textlink="'Analysis 1'!H11">
      <xdr:nvSpPr>
        <xdr:cNvPr id="41" name="TextBox 40"/>
        <xdr:cNvSpPr txBox="1"/>
      </xdr:nvSpPr>
      <xdr:spPr>
        <a:xfrm>
          <a:off x="7503938" y="315800"/>
          <a:ext cx="2001200"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A8F0D61C-93EF-4E00-A5C4-059A32AE7895}" type="TxLink">
            <a:rPr lang="en-US" sz="1400" b="0" i="0" u="none" strike="noStrike">
              <a:solidFill>
                <a:srgbClr val="000000"/>
              </a:solidFill>
              <a:latin typeface="Britannic Bold" panose="020B0903060703020204" pitchFamily="34" charset="0"/>
              <a:cs typeface="Calibri"/>
            </a:rPr>
            <a:pPr algn="l"/>
            <a:t>Robert Hernandez</a:t>
          </a:fld>
          <a:endParaRPr lang="en-US" sz="1400">
            <a:solidFill>
              <a:schemeClr val="bg2">
                <a:lumMod val="25000"/>
              </a:schemeClr>
            </a:solidFill>
            <a:latin typeface="Britannic Bold" panose="020B0903060703020204" pitchFamily="34" charset="0"/>
          </a:endParaRPr>
        </a:p>
      </xdr:txBody>
    </xdr:sp>
    <xdr:clientData/>
  </xdr:twoCellAnchor>
  <xdr:twoCellAnchor>
    <xdr:from>
      <xdr:col>15</xdr:col>
      <xdr:colOff>132445</xdr:colOff>
      <xdr:row>1</xdr:row>
      <xdr:rowOff>125300</xdr:rowOff>
    </xdr:from>
    <xdr:to>
      <xdr:col>17</xdr:col>
      <xdr:colOff>406724</xdr:colOff>
      <xdr:row>3</xdr:row>
      <xdr:rowOff>77676</xdr:rowOff>
    </xdr:to>
    <xdr:sp macro="" textlink="'Analysis 1'!O7">
      <xdr:nvSpPr>
        <xdr:cNvPr id="42" name="TextBox 41"/>
        <xdr:cNvSpPr txBox="1"/>
      </xdr:nvSpPr>
      <xdr:spPr>
        <a:xfrm>
          <a:off x="9209210" y="315800"/>
          <a:ext cx="1484514"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950290E-5D8A-4BBA-ADA5-F5DEC3686B49}" type="TxLink">
            <a:rPr lang="en-US" sz="1400" b="0" i="0" u="none" strike="noStrike">
              <a:solidFill>
                <a:srgbClr val="000000"/>
              </a:solidFill>
              <a:latin typeface="Britannic Bold" panose="020B0903060703020204" pitchFamily="34" charset="0"/>
              <a:cs typeface="Calibri"/>
            </a:rPr>
            <a:pPr algn="l"/>
            <a:t>Chicago</a:t>
          </a:fld>
          <a:endParaRPr lang="en-US" sz="1400">
            <a:solidFill>
              <a:schemeClr val="bg2">
                <a:lumMod val="25000"/>
              </a:schemeClr>
            </a:solidFill>
            <a:latin typeface="Britannic Bold" panose="020B0903060703020204" pitchFamily="34" charset="0"/>
          </a:endParaRPr>
        </a:p>
      </xdr:txBody>
    </xdr:sp>
    <xdr:clientData/>
  </xdr:twoCellAnchor>
  <xdr:twoCellAnchor>
    <xdr:from>
      <xdr:col>20</xdr:col>
      <xdr:colOff>87309</xdr:colOff>
      <xdr:row>1</xdr:row>
      <xdr:rowOff>125300</xdr:rowOff>
    </xdr:from>
    <xdr:to>
      <xdr:col>22</xdr:col>
      <xdr:colOff>145678</xdr:colOff>
      <xdr:row>3</xdr:row>
      <xdr:rowOff>77676</xdr:rowOff>
    </xdr:to>
    <xdr:sp macro="" textlink="'Analysis 1'!O25">
      <xdr:nvSpPr>
        <xdr:cNvPr id="43" name="TextBox 42"/>
        <xdr:cNvSpPr txBox="1"/>
      </xdr:nvSpPr>
      <xdr:spPr>
        <a:xfrm>
          <a:off x="12189662" y="315800"/>
          <a:ext cx="1268604"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B1D8DB53-F1E6-4F82-89A6-C196C18954E8}" type="TxLink">
            <a:rPr lang="en-US" sz="1400" b="0" i="0" u="none" strike="noStrike">
              <a:solidFill>
                <a:srgbClr val="000000"/>
              </a:solidFill>
              <a:latin typeface="Britannic Bold" panose="020B0903060703020204" pitchFamily="34" charset="0"/>
              <a:cs typeface="Calibri"/>
            </a:rPr>
            <a:pPr algn="l"/>
            <a:t>Travis Doyle</a:t>
          </a:fld>
          <a:endParaRPr lang="en-US" sz="1400">
            <a:solidFill>
              <a:schemeClr val="bg2">
                <a:lumMod val="25000"/>
              </a:schemeClr>
            </a:solidFill>
            <a:latin typeface="Britannic Bold" panose="020B0903060703020204" pitchFamily="34" charset="0"/>
          </a:endParaRPr>
        </a:p>
      </xdr:txBody>
    </xdr:sp>
    <xdr:clientData/>
  </xdr:twoCellAnchor>
  <xdr:twoCellAnchor>
    <xdr:from>
      <xdr:col>17</xdr:col>
      <xdr:colOff>425231</xdr:colOff>
      <xdr:row>1</xdr:row>
      <xdr:rowOff>125300</xdr:rowOff>
    </xdr:from>
    <xdr:to>
      <xdr:col>19</xdr:col>
      <xdr:colOff>336005</xdr:colOff>
      <xdr:row>3</xdr:row>
      <xdr:rowOff>171740</xdr:rowOff>
    </xdr:to>
    <xdr:sp macro="" textlink="'Analysis 1'!L23">
      <xdr:nvSpPr>
        <xdr:cNvPr id="44" name="TextBox 43"/>
        <xdr:cNvSpPr txBox="1"/>
      </xdr:nvSpPr>
      <xdr:spPr>
        <a:xfrm>
          <a:off x="10712231" y="315800"/>
          <a:ext cx="1121009" cy="427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D9B2059-575F-45EF-9975-95C543F16629}" type="TxLink">
            <a:rPr lang="en-US" sz="1400" b="0" i="0" u="none" strike="noStrike">
              <a:solidFill>
                <a:srgbClr val="000000"/>
              </a:solidFill>
              <a:latin typeface="Britannic Bold" panose="020B0903060703020204" pitchFamily="34" charset="0"/>
              <a:cs typeface="Calibri"/>
            </a:rPr>
            <a:pPr algn="ctr"/>
            <a:t>60-74</a:t>
          </a:fld>
          <a:endParaRPr lang="en-US" sz="1400">
            <a:solidFill>
              <a:schemeClr val="bg2">
                <a:lumMod val="25000"/>
              </a:schemeClr>
            </a:solidFill>
            <a:latin typeface="Britannic Bold" panose="020B0903060703020204" pitchFamily="34" charset="0"/>
          </a:endParaRPr>
        </a:p>
      </xdr:txBody>
    </xdr:sp>
    <xdr:clientData/>
  </xdr:twoCellAnchor>
  <xdr:twoCellAnchor>
    <xdr:from>
      <xdr:col>6</xdr:col>
      <xdr:colOff>87840</xdr:colOff>
      <xdr:row>8</xdr:row>
      <xdr:rowOff>154821</xdr:rowOff>
    </xdr:from>
    <xdr:to>
      <xdr:col>7</xdr:col>
      <xdr:colOff>97798</xdr:colOff>
      <xdr:row>10</xdr:row>
      <xdr:rowOff>2421</xdr:rowOff>
    </xdr:to>
    <xdr:sp macro="" textlink="">
      <xdr:nvSpPr>
        <xdr:cNvPr id="45" name="TextBox 44"/>
        <xdr:cNvSpPr txBox="1"/>
      </xdr:nvSpPr>
      <xdr:spPr>
        <a:xfrm>
          <a:off x="3718546" y="1678821"/>
          <a:ext cx="6150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2">
                  <a:lumMod val="25000"/>
                </a:schemeClr>
              </a:solidFill>
            </a:rPr>
            <a:t>Values</a:t>
          </a:r>
        </a:p>
      </xdr:txBody>
    </xdr:sp>
    <xdr:clientData/>
  </xdr:twoCellAnchor>
  <xdr:twoCellAnchor>
    <xdr:from>
      <xdr:col>7</xdr:col>
      <xdr:colOff>271565</xdr:colOff>
      <xdr:row>8</xdr:row>
      <xdr:rowOff>124362</xdr:rowOff>
    </xdr:from>
    <xdr:to>
      <xdr:col>9</xdr:col>
      <xdr:colOff>31707</xdr:colOff>
      <xdr:row>10</xdr:row>
      <xdr:rowOff>36039</xdr:rowOff>
    </xdr:to>
    <xdr:sp macro="" textlink="">
      <xdr:nvSpPr>
        <xdr:cNvPr id="46" name="TextBox 45"/>
        <xdr:cNvSpPr txBox="1"/>
      </xdr:nvSpPr>
      <xdr:spPr>
        <a:xfrm>
          <a:off x="4507389" y="1648362"/>
          <a:ext cx="970377"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2">
                  <a:lumMod val="25000"/>
                </a:schemeClr>
              </a:solidFill>
            </a:rPr>
            <a:t>Percentages</a:t>
          </a:r>
        </a:p>
      </xdr:txBody>
    </xdr:sp>
    <xdr:clientData/>
  </xdr:twoCellAnchor>
  <xdr:twoCellAnchor>
    <xdr:from>
      <xdr:col>11</xdr:col>
      <xdr:colOff>291119</xdr:colOff>
      <xdr:row>4</xdr:row>
      <xdr:rowOff>5302</xdr:rowOff>
    </xdr:from>
    <xdr:to>
      <xdr:col>12</xdr:col>
      <xdr:colOff>119094</xdr:colOff>
      <xdr:row>6</xdr:row>
      <xdr:rowOff>60287</xdr:rowOff>
    </xdr:to>
    <xdr:grpSp>
      <xdr:nvGrpSpPr>
        <xdr:cNvPr id="58" name="Group 57"/>
        <xdr:cNvGrpSpPr/>
      </xdr:nvGrpSpPr>
      <xdr:grpSpPr>
        <a:xfrm>
          <a:off x="6947413" y="767302"/>
          <a:ext cx="433093" cy="435985"/>
          <a:chOff x="12772159" y="2045710"/>
          <a:chExt cx="433821" cy="444644"/>
        </a:xfrm>
      </xdr:grpSpPr>
      <xdr:sp macro="" textlink="">
        <xdr:nvSpPr>
          <xdr:cNvPr id="59" name="Oval 58"/>
          <xdr:cNvSpPr/>
        </xdr:nvSpPr>
        <xdr:spPr>
          <a:xfrm>
            <a:off x="12772159" y="2045710"/>
            <a:ext cx="411307" cy="411307"/>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Oval 59"/>
          <xdr:cNvSpPr/>
        </xdr:nvSpPr>
        <xdr:spPr>
          <a:xfrm>
            <a:off x="12794673" y="2079047"/>
            <a:ext cx="411307" cy="41130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11</xdr:col>
      <xdr:colOff>367135</xdr:colOff>
      <xdr:row>4</xdr:row>
      <xdr:rowOff>104729</xdr:rowOff>
    </xdr:from>
    <xdr:to>
      <xdr:col>12</xdr:col>
      <xdr:colOff>17619</xdr:colOff>
      <xdr:row>5</xdr:row>
      <xdr:rowOff>165275</xdr:rowOff>
    </xdr:to>
    <xdr:pic>
      <xdr:nvPicPr>
        <xdr:cNvPr id="61" name="Picture 6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72735" y="866729"/>
          <a:ext cx="260084" cy="251046"/>
        </a:xfrm>
        <a:prstGeom prst="rect">
          <a:avLst/>
        </a:prstGeom>
      </xdr:spPr>
    </xdr:pic>
    <xdr:clientData/>
  </xdr:twoCellAnchor>
  <xdr:twoCellAnchor>
    <xdr:from>
      <xdr:col>18</xdr:col>
      <xdr:colOff>382974</xdr:colOff>
      <xdr:row>3</xdr:row>
      <xdr:rowOff>184596</xdr:rowOff>
    </xdr:from>
    <xdr:to>
      <xdr:col>19</xdr:col>
      <xdr:colOff>210950</xdr:colOff>
      <xdr:row>6</xdr:row>
      <xdr:rowOff>49081</xdr:rowOff>
    </xdr:to>
    <xdr:grpSp>
      <xdr:nvGrpSpPr>
        <xdr:cNvPr id="62" name="Group 61"/>
        <xdr:cNvGrpSpPr/>
      </xdr:nvGrpSpPr>
      <xdr:grpSpPr>
        <a:xfrm>
          <a:off x="11275092" y="756096"/>
          <a:ext cx="433093" cy="435985"/>
          <a:chOff x="12772159" y="2045710"/>
          <a:chExt cx="433821" cy="444644"/>
        </a:xfrm>
      </xdr:grpSpPr>
      <xdr:sp macro="" textlink="">
        <xdr:nvSpPr>
          <xdr:cNvPr id="63" name="Oval 62"/>
          <xdr:cNvSpPr/>
        </xdr:nvSpPr>
        <xdr:spPr>
          <a:xfrm>
            <a:off x="12772159" y="2045710"/>
            <a:ext cx="411307" cy="411307"/>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4" name="Oval 63"/>
          <xdr:cNvSpPr/>
        </xdr:nvSpPr>
        <xdr:spPr>
          <a:xfrm>
            <a:off x="12794673" y="2079047"/>
            <a:ext cx="411307" cy="41130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18</xdr:col>
      <xdr:colOff>467026</xdr:colOff>
      <xdr:row>4</xdr:row>
      <xdr:rowOff>61684</xdr:rowOff>
    </xdr:from>
    <xdr:to>
      <xdr:col>19</xdr:col>
      <xdr:colOff>117511</xdr:colOff>
      <xdr:row>5</xdr:row>
      <xdr:rowOff>122230</xdr:rowOff>
    </xdr:to>
    <xdr:pic>
      <xdr:nvPicPr>
        <xdr:cNvPr id="65" name="Picture 6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359144" y="823684"/>
          <a:ext cx="255602" cy="251046"/>
        </a:xfrm>
        <a:prstGeom prst="rect">
          <a:avLst/>
        </a:prstGeom>
      </xdr:spPr>
    </xdr:pic>
    <xdr:clientData/>
  </xdr:twoCellAnchor>
  <xdr:twoCellAnchor>
    <xdr:from>
      <xdr:col>4</xdr:col>
      <xdr:colOff>322525</xdr:colOff>
      <xdr:row>4</xdr:row>
      <xdr:rowOff>27713</xdr:rowOff>
    </xdr:from>
    <xdr:to>
      <xdr:col>5</xdr:col>
      <xdr:colOff>150501</xdr:colOff>
      <xdr:row>6</xdr:row>
      <xdr:rowOff>82698</xdr:rowOff>
    </xdr:to>
    <xdr:grpSp>
      <xdr:nvGrpSpPr>
        <xdr:cNvPr id="66" name="Group 65"/>
        <xdr:cNvGrpSpPr/>
      </xdr:nvGrpSpPr>
      <xdr:grpSpPr>
        <a:xfrm>
          <a:off x="2742996" y="789713"/>
          <a:ext cx="433093" cy="435985"/>
          <a:chOff x="12772159" y="2045710"/>
          <a:chExt cx="433821" cy="444644"/>
        </a:xfrm>
      </xdr:grpSpPr>
      <xdr:sp macro="" textlink="">
        <xdr:nvSpPr>
          <xdr:cNvPr id="67" name="Oval 66"/>
          <xdr:cNvSpPr/>
        </xdr:nvSpPr>
        <xdr:spPr>
          <a:xfrm>
            <a:off x="12772159" y="2045710"/>
            <a:ext cx="411307" cy="411307"/>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8" name="Oval 67"/>
          <xdr:cNvSpPr/>
        </xdr:nvSpPr>
        <xdr:spPr>
          <a:xfrm>
            <a:off x="12794673" y="2079047"/>
            <a:ext cx="411307" cy="41130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427058</xdr:colOff>
      <xdr:row>4</xdr:row>
      <xdr:rowOff>115935</xdr:rowOff>
    </xdr:from>
    <xdr:to>
      <xdr:col>5</xdr:col>
      <xdr:colOff>77543</xdr:colOff>
      <xdr:row>5</xdr:row>
      <xdr:rowOff>176481</xdr:rowOff>
    </xdr:to>
    <xdr:pic>
      <xdr:nvPicPr>
        <xdr:cNvPr id="69" name="Picture 6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65458" y="877935"/>
          <a:ext cx="260085" cy="251046"/>
        </a:xfrm>
        <a:prstGeom prst="rect">
          <a:avLst/>
        </a:prstGeom>
      </xdr:spPr>
    </xdr:pic>
    <xdr:clientData/>
  </xdr:twoCellAnchor>
  <xdr:twoCellAnchor>
    <xdr:from>
      <xdr:col>8</xdr:col>
      <xdr:colOff>60292</xdr:colOff>
      <xdr:row>3</xdr:row>
      <xdr:rowOff>184596</xdr:rowOff>
    </xdr:from>
    <xdr:to>
      <xdr:col>8</xdr:col>
      <xdr:colOff>493385</xdr:colOff>
      <xdr:row>6</xdr:row>
      <xdr:rowOff>49081</xdr:rowOff>
    </xdr:to>
    <xdr:grpSp>
      <xdr:nvGrpSpPr>
        <xdr:cNvPr id="70" name="Group 69"/>
        <xdr:cNvGrpSpPr/>
      </xdr:nvGrpSpPr>
      <xdr:grpSpPr>
        <a:xfrm>
          <a:off x="4901233" y="756096"/>
          <a:ext cx="433093" cy="435985"/>
          <a:chOff x="12772159" y="2045710"/>
          <a:chExt cx="433821" cy="444644"/>
        </a:xfrm>
      </xdr:grpSpPr>
      <xdr:sp macro="" textlink="">
        <xdr:nvSpPr>
          <xdr:cNvPr id="71" name="Oval 70"/>
          <xdr:cNvSpPr/>
        </xdr:nvSpPr>
        <xdr:spPr>
          <a:xfrm>
            <a:off x="12772159" y="2045710"/>
            <a:ext cx="411307" cy="411307"/>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2" name="Oval 71"/>
          <xdr:cNvSpPr/>
        </xdr:nvSpPr>
        <xdr:spPr>
          <a:xfrm>
            <a:off x="12794673" y="2079047"/>
            <a:ext cx="411307" cy="41130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156171</xdr:colOff>
      <xdr:row>4</xdr:row>
      <xdr:rowOff>93523</xdr:rowOff>
    </xdr:from>
    <xdr:to>
      <xdr:col>8</xdr:col>
      <xdr:colOff>411773</xdr:colOff>
      <xdr:row>5</xdr:row>
      <xdr:rowOff>154069</xdr:rowOff>
    </xdr:to>
    <xdr:pic>
      <xdr:nvPicPr>
        <xdr:cNvPr id="73" name="Picture 7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2971" y="855523"/>
          <a:ext cx="255602" cy="251046"/>
        </a:xfrm>
        <a:prstGeom prst="rect">
          <a:avLst/>
        </a:prstGeom>
      </xdr:spPr>
    </xdr:pic>
    <xdr:clientData/>
  </xdr:twoCellAnchor>
  <xdr:twoCellAnchor>
    <xdr:from>
      <xdr:col>5</xdr:col>
      <xdr:colOff>134471</xdr:colOff>
      <xdr:row>7</xdr:row>
      <xdr:rowOff>67235</xdr:rowOff>
    </xdr:from>
    <xdr:to>
      <xdr:col>5</xdr:col>
      <xdr:colOff>414618</xdr:colOff>
      <xdr:row>10</xdr:row>
      <xdr:rowOff>78441</xdr:rowOff>
    </xdr:to>
    <xdr:sp macro="" textlink="">
      <xdr:nvSpPr>
        <xdr:cNvPr id="74" name="Right Triangle 73"/>
        <xdr:cNvSpPr/>
      </xdr:nvSpPr>
      <xdr:spPr>
        <a:xfrm>
          <a:off x="3182471" y="1400735"/>
          <a:ext cx="280147" cy="582706"/>
        </a:xfrm>
        <a:prstGeom prst="rtTriangl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403411</xdr:colOff>
      <xdr:row>7</xdr:row>
      <xdr:rowOff>78441</xdr:rowOff>
    </xdr:from>
    <xdr:to>
      <xdr:col>22</xdr:col>
      <xdr:colOff>78440</xdr:colOff>
      <xdr:row>10</xdr:row>
      <xdr:rowOff>78441</xdr:rowOff>
    </xdr:to>
    <xdr:sp macro="" textlink="">
      <xdr:nvSpPr>
        <xdr:cNvPr id="75" name="Right Triangle 74"/>
        <xdr:cNvSpPr/>
      </xdr:nvSpPr>
      <xdr:spPr>
        <a:xfrm flipH="1">
          <a:off x="13110882" y="1411941"/>
          <a:ext cx="280146" cy="571500"/>
        </a:xfrm>
        <a:prstGeom prst="rtTriangl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468139</xdr:colOff>
      <xdr:row>3</xdr:row>
      <xdr:rowOff>172709</xdr:rowOff>
    </xdr:from>
    <xdr:to>
      <xdr:col>1</xdr:col>
      <xdr:colOff>296114</xdr:colOff>
      <xdr:row>6</xdr:row>
      <xdr:rowOff>37194</xdr:rowOff>
    </xdr:to>
    <xdr:grpSp>
      <xdr:nvGrpSpPr>
        <xdr:cNvPr id="97" name="Group 96"/>
        <xdr:cNvGrpSpPr/>
      </xdr:nvGrpSpPr>
      <xdr:grpSpPr>
        <a:xfrm>
          <a:off x="468139" y="744209"/>
          <a:ext cx="433093" cy="435985"/>
          <a:chOff x="12772159" y="2045710"/>
          <a:chExt cx="433821" cy="444644"/>
        </a:xfrm>
      </xdr:grpSpPr>
      <xdr:sp macro="" textlink="">
        <xdr:nvSpPr>
          <xdr:cNvPr id="98" name="Oval 97"/>
          <xdr:cNvSpPr/>
        </xdr:nvSpPr>
        <xdr:spPr>
          <a:xfrm>
            <a:off x="12772159" y="2045710"/>
            <a:ext cx="411307" cy="411307"/>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9" name="Oval 98"/>
          <xdr:cNvSpPr/>
        </xdr:nvSpPr>
        <xdr:spPr>
          <a:xfrm>
            <a:off x="12794673" y="2079047"/>
            <a:ext cx="411307" cy="41130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537882</xdr:colOff>
      <xdr:row>4</xdr:row>
      <xdr:rowOff>67236</xdr:rowOff>
    </xdr:from>
    <xdr:to>
      <xdr:col>1</xdr:col>
      <xdr:colOff>190499</xdr:colOff>
      <xdr:row>5</xdr:row>
      <xdr:rowOff>134471</xdr:rowOff>
    </xdr:to>
    <xdr:pic>
      <xdr:nvPicPr>
        <xdr:cNvPr id="100" name="Picture 99"/>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7882" y="829236"/>
          <a:ext cx="257735" cy="257735"/>
        </a:xfrm>
        <a:prstGeom prst="rect">
          <a:avLst/>
        </a:prstGeom>
      </xdr:spPr>
    </xdr:pic>
    <xdr:clientData/>
  </xdr:twoCellAnchor>
  <xdr:twoCellAnchor>
    <xdr:from>
      <xdr:col>1</xdr:col>
      <xdr:colOff>258118</xdr:colOff>
      <xdr:row>5</xdr:row>
      <xdr:rowOff>81779</xdr:rowOff>
    </xdr:from>
    <xdr:to>
      <xdr:col>3</xdr:col>
      <xdr:colOff>275664</xdr:colOff>
      <xdr:row>6</xdr:row>
      <xdr:rowOff>183956</xdr:rowOff>
    </xdr:to>
    <xdr:sp macro="" textlink="'Analysis 1'!J7">
      <xdr:nvSpPr>
        <xdr:cNvPr id="101" name="TextBox 100"/>
        <xdr:cNvSpPr txBox="1"/>
      </xdr:nvSpPr>
      <xdr:spPr>
        <a:xfrm>
          <a:off x="867718" y="1034279"/>
          <a:ext cx="1236746"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6F2AE72-938F-4898-AB10-69FD40B9C71D}" type="TxLink">
            <a:rPr lang="en-US" sz="1100" b="1" i="0" u="none" strike="noStrike">
              <a:solidFill>
                <a:srgbClr val="000000"/>
              </a:solidFill>
              <a:latin typeface="Calibri"/>
              <a:ea typeface="+mn-ea"/>
              <a:cs typeface="Calibri"/>
            </a:rPr>
            <a:pPr marL="0" indent="0" algn="ctr"/>
            <a:t>9,060</a:t>
          </a:fld>
          <a:endParaRPr lang="en-US" sz="1100" b="1" i="0" u="none" strike="noStrike">
            <a:solidFill>
              <a:srgbClr val="000000"/>
            </a:solidFill>
            <a:latin typeface="Calibri"/>
            <a:ea typeface="+mn-ea"/>
            <a:cs typeface="Calibri"/>
          </a:endParaRPr>
        </a:p>
      </xdr:txBody>
    </xdr:sp>
    <xdr:clientData/>
  </xdr:twoCellAnchor>
  <xdr:twoCellAnchor>
    <xdr:from>
      <xdr:col>0</xdr:col>
      <xdr:colOff>63263</xdr:colOff>
      <xdr:row>0</xdr:row>
      <xdr:rowOff>28752</xdr:rowOff>
    </xdr:from>
    <xdr:to>
      <xdr:col>6</xdr:col>
      <xdr:colOff>112059</xdr:colOff>
      <xdr:row>2</xdr:row>
      <xdr:rowOff>11205</xdr:rowOff>
    </xdr:to>
    <xdr:sp macro="" textlink="">
      <xdr:nvSpPr>
        <xdr:cNvPr id="102" name="TextBox 101"/>
        <xdr:cNvSpPr txBox="1"/>
      </xdr:nvSpPr>
      <xdr:spPr>
        <a:xfrm>
          <a:off x="63263" y="28752"/>
          <a:ext cx="3706396" cy="363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a:solidFill>
                <a:schemeClr val="bg2">
                  <a:lumMod val="50000"/>
                </a:schemeClr>
              </a:solidFill>
            </a:rPr>
            <a:t>Texus</a:t>
          </a:r>
          <a:r>
            <a:rPr lang="en-US" sz="1800" baseline="0">
              <a:solidFill>
                <a:schemeClr val="bg2">
                  <a:lumMod val="50000"/>
                </a:schemeClr>
              </a:solidFill>
            </a:rPr>
            <a:t> Sales Analysis Dashboard</a:t>
          </a:r>
          <a:endParaRPr lang="en-US" sz="1800">
            <a:solidFill>
              <a:schemeClr val="bg2">
                <a:lumMod val="50000"/>
              </a:schemeClr>
            </a:solidFill>
          </a:endParaRPr>
        </a:p>
      </xdr:txBody>
    </xdr:sp>
    <xdr:clientData/>
  </xdr:twoCellAnchor>
  <xdr:twoCellAnchor>
    <xdr:from>
      <xdr:col>5</xdr:col>
      <xdr:colOff>118785</xdr:colOff>
      <xdr:row>11</xdr:row>
      <xdr:rowOff>17929</xdr:rowOff>
    </xdr:from>
    <xdr:to>
      <xdr:col>12</xdr:col>
      <xdr:colOff>89647</xdr:colOff>
      <xdr:row>24</xdr:row>
      <xdr:rowOff>159123</xdr:rowOff>
    </xdr:to>
    <xdr:sp macro="" textlink="">
      <xdr:nvSpPr>
        <xdr:cNvPr id="103" name="Rounded Rectangle 102"/>
        <xdr:cNvSpPr/>
      </xdr:nvSpPr>
      <xdr:spPr>
        <a:xfrm>
          <a:off x="3144373" y="2113429"/>
          <a:ext cx="4206686" cy="2617694"/>
        </a:xfrm>
        <a:prstGeom prst="roundRect">
          <a:avLst>
            <a:gd name="adj" fmla="val 493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224118</xdr:colOff>
      <xdr:row>11</xdr:row>
      <xdr:rowOff>17929</xdr:rowOff>
    </xdr:from>
    <xdr:to>
      <xdr:col>22</xdr:col>
      <xdr:colOff>89648</xdr:colOff>
      <xdr:row>24</xdr:row>
      <xdr:rowOff>125506</xdr:rowOff>
    </xdr:to>
    <xdr:sp macro="" textlink="">
      <xdr:nvSpPr>
        <xdr:cNvPr id="104" name="Rounded Rectangle 103"/>
        <xdr:cNvSpPr/>
      </xdr:nvSpPr>
      <xdr:spPr>
        <a:xfrm>
          <a:off x="7485530" y="2113429"/>
          <a:ext cx="5916706" cy="2584077"/>
        </a:xfrm>
        <a:prstGeom prst="roundRect">
          <a:avLst>
            <a:gd name="adj" fmla="val 493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179294</xdr:colOff>
      <xdr:row>25</xdr:row>
      <xdr:rowOff>74241</xdr:rowOff>
    </xdr:from>
    <xdr:to>
      <xdr:col>12</xdr:col>
      <xdr:colOff>414617</xdr:colOff>
      <xdr:row>26</xdr:row>
      <xdr:rowOff>176418</xdr:rowOff>
    </xdr:to>
    <xdr:sp macro="" textlink="'Analysis 2'!J25">
      <xdr:nvSpPr>
        <xdr:cNvPr id="105" name="TextBox 104"/>
        <xdr:cNvSpPr txBox="1"/>
      </xdr:nvSpPr>
      <xdr:spPr>
        <a:xfrm>
          <a:off x="3204882" y="4836741"/>
          <a:ext cx="4471147"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711EBD8-73F1-4E20-8E4A-70DE64803107}" type="TxLink">
            <a:rPr lang="en-US" sz="1200" b="1" i="0" u="none" strike="noStrike">
              <a:solidFill>
                <a:schemeClr val="bg2">
                  <a:lumMod val="25000"/>
                </a:schemeClr>
              </a:solidFill>
              <a:latin typeface="Calibri"/>
              <a:cs typeface="Calibri"/>
            </a:rPr>
            <a:pPr algn="l"/>
            <a:t>Revenue Trend by Month</a:t>
          </a:fld>
          <a:endParaRPr lang="en-US" sz="1200" b="1">
            <a:solidFill>
              <a:schemeClr val="bg2">
                <a:lumMod val="25000"/>
              </a:schemeClr>
            </a:solidFill>
          </a:endParaRPr>
        </a:p>
      </xdr:txBody>
    </xdr:sp>
    <xdr:clientData/>
  </xdr:twoCellAnchor>
  <xdr:twoCellAnchor>
    <xdr:from>
      <xdr:col>0</xdr:col>
      <xdr:colOff>107578</xdr:colOff>
      <xdr:row>19</xdr:row>
      <xdr:rowOff>92171</xdr:rowOff>
    </xdr:from>
    <xdr:to>
      <xdr:col>3</xdr:col>
      <xdr:colOff>11206</xdr:colOff>
      <xdr:row>21</xdr:row>
      <xdr:rowOff>3848</xdr:rowOff>
    </xdr:to>
    <xdr:sp macro="" textlink="">
      <xdr:nvSpPr>
        <xdr:cNvPr id="106" name="TextBox 105"/>
        <xdr:cNvSpPr txBox="1"/>
      </xdr:nvSpPr>
      <xdr:spPr>
        <a:xfrm>
          <a:off x="107578" y="3711671"/>
          <a:ext cx="1718981"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2">
                  <a:lumMod val="25000"/>
                </a:schemeClr>
              </a:solidFill>
            </a:rPr>
            <a:t>Select</a:t>
          </a:r>
          <a:r>
            <a:rPr lang="en-US" sz="1200" b="1" baseline="0">
              <a:solidFill>
                <a:schemeClr val="bg2">
                  <a:lumMod val="25000"/>
                </a:schemeClr>
              </a:solidFill>
            </a:rPr>
            <a:t> Payment Method</a:t>
          </a:r>
          <a:endParaRPr lang="en-US" sz="1200" b="1">
            <a:solidFill>
              <a:schemeClr val="bg2">
                <a:lumMod val="25000"/>
              </a:schemeClr>
            </a:solidFill>
          </a:endParaRPr>
        </a:p>
      </xdr:txBody>
    </xdr:sp>
    <xdr:clientData/>
  </xdr:twoCellAnchor>
  <xdr:twoCellAnchor>
    <xdr:from>
      <xdr:col>5</xdr:col>
      <xdr:colOff>163608</xdr:colOff>
      <xdr:row>11</xdr:row>
      <xdr:rowOff>24935</xdr:rowOff>
    </xdr:from>
    <xdr:to>
      <xdr:col>10</xdr:col>
      <xdr:colOff>593912</xdr:colOff>
      <xdr:row>12</xdr:row>
      <xdr:rowOff>127112</xdr:rowOff>
    </xdr:to>
    <xdr:sp macro="" textlink="'Analysis 2'!AV17">
      <xdr:nvSpPr>
        <xdr:cNvPr id="107" name="TextBox 106"/>
        <xdr:cNvSpPr txBox="1"/>
      </xdr:nvSpPr>
      <xdr:spPr>
        <a:xfrm>
          <a:off x="3189196" y="2120435"/>
          <a:ext cx="3455892"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C055182-DCD9-411C-8F7A-3E562802DEAB}" type="TxLink">
            <a:rPr lang="en-US" sz="1200" b="1" i="0" u="none" strike="noStrike">
              <a:solidFill>
                <a:srgbClr val="000000"/>
              </a:solidFill>
              <a:latin typeface="Calibri"/>
              <a:cs typeface="Calibri"/>
            </a:rPr>
            <a:pPr algn="l"/>
            <a:t>Revenue Trend by Quarter</a:t>
          </a:fld>
          <a:endParaRPr lang="en-US" sz="1200" b="1">
            <a:solidFill>
              <a:schemeClr val="bg2">
                <a:lumMod val="25000"/>
              </a:schemeClr>
            </a:solidFill>
          </a:endParaRPr>
        </a:p>
      </xdr:txBody>
    </xdr:sp>
    <xdr:clientData/>
  </xdr:twoCellAnchor>
  <xdr:twoCellAnchor>
    <xdr:from>
      <xdr:col>12</xdr:col>
      <xdr:colOff>304801</xdr:colOff>
      <xdr:row>11</xdr:row>
      <xdr:rowOff>24935</xdr:rowOff>
    </xdr:from>
    <xdr:to>
      <xdr:col>18</xdr:col>
      <xdr:colOff>459441</xdr:colOff>
      <xdr:row>12</xdr:row>
      <xdr:rowOff>127112</xdr:rowOff>
    </xdr:to>
    <xdr:sp macro="" textlink="'Analysis 2'!X31">
      <xdr:nvSpPr>
        <xdr:cNvPr id="108" name="TextBox 107"/>
        <xdr:cNvSpPr txBox="1"/>
      </xdr:nvSpPr>
      <xdr:spPr>
        <a:xfrm>
          <a:off x="7566213" y="2120435"/>
          <a:ext cx="3785346"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A3E29EA-E067-4DF3-8590-9DD24FFF043F}" type="TxLink">
            <a:rPr lang="en-US" sz="1200" b="1" i="0" u="none" strike="noStrike">
              <a:solidFill>
                <a:srgbClr val="000000"/>
              </a:solidFill>
              <a:latin typeface="Calibri"/>
              <a:cs typeface="Calibri"/>
            </a:rPr>
            <a:pPr algn="l"/>
            <a:t>Revenue Trend by Days of Week</a:t>
          </a:fld>
          <a:endParaRPr lang="en-US" sz="1200" b="1">
            <a:solidFill>
              <a:schemeClr val="bg2">
                <a:lumMod val="25000"/>
              </a:schemeClr>
            </a:solidFill>
          </a:endParaRPr>
        </a:p>
      </xdr:txBody>
    </xdr:sp>
    <xdr:clientData/>
  </xdr:twoCellAnchor>
  <xdr:twoCellAnchor>
    <xdr:from>
      <xdr:col>0</xdr:col>
      <xdr:colOff>181536</xdr:colOff>
      <xdr:row>27</xdr:row>
      <xdr:rowOff>76483</xdr:rowOff>
    </xdr:from>
    <xdr:to>
      <xdr:col>2</xdr:col>
      <xdr:colOff>168088</xdr:colOff>
      <xdr:row>28</xdr:row>
      <xdr:rowOff>178660</xdr:rowOff>
    </xdr:to>
    <xdr:sp macro="" textlink="">
      <xdr:nvSpPr>
        <xdr:cNvPr id="109" name="TextBox 108"/>
        <xdr:cNvSpPr txBox="1"/>
      </xdr:nvSpPr>
      <xdr:spPr>
        <a:xfrm>
          <a:off x="181536" y="5219983"/>
          <a:ext cx="1196787"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2">
                  <a:lumMod val="25000"/>
                </a:schemeClr>
              </a:solidFill>
            </a:rPr>
            <a:t>Select</a:t>
          </a:r>
          <a:r>
            <a:rPr lang="en-US" sz="1200" b="1" baseline="0">
              <a:solidFill>
                <a:schemeClr val="bg2">
                  <a:lumMod val="25000"/>
                </a:schemeClr>
              </a:solidFill>
            </a:rPr>
            <a:t> Location</a:t>
          </a:r>
          <a:endParaRPr lang="en-US" sz="1200" b="1">
            <a:solidFill>
              <a:schemeClr val="bg2">
                <a:lumMod val="25000"/>
              </a:schemeClr>
            </a:solidFill>
          </a:endParaRPr>
        </a:p>
      </xdr:txBody>
    </xdr:sp>
    <xdr:clientData/>
  </xdr:twoCellAnchor>
  <xdr:twoCellAnchor editAs="oneCell">
    <xdr:from>
      <xdr:col>0</xdr:col>
      <xdr:colOff>162487</xdr:colOff>
      <xdr:row>28</xdr:row>
      <xdr:rowOff>156882</xdr:rowOff>
    </xdr:from>
    <xdr:to>
      <xdr:col>4</xdr:col>
      <xdr:colOff>593914</xdr:colOff>
      <xdr:row>38</xdr:row>
      <xdr:rowOff>33616</xdr:rowOff>
    </xdr:to>
    <mc:AlternateContent xmlns:mc="http://schemas.openxmlformats.org/markup-compatibility/2006" xmlns:a14="http://schemas.microsoft.com/office/drawing/2010/main">
      <mc:Choice Requires="a14">
        <xdr:graphicFrame macro="">
          <xdr:nvGraphicFramePr>
            <xdr:cNvPr id="110" name="Buyer Location 1"/>
            <xdr:cNvGraphicFramePr/>
          </xdr:nvGraphicFramePr>
          <xdr:xfrm>
            <a:off x="0" y="0"/>
            <a:ext cx="0" cy="0"/>
          </xdr:xfrm>
          <a:graphic>
            <a:graphicData uri="http://schemas.microsoft.com/office/drawing/2010/slicer">
              <sle:slicer xmlns:sle="http://schemas.microsoft.com/office/drawing/2010/slicer" name="Buyer Location 1"/>
            </a:graphicData>
          </a:graphic>
        </xdr:graphicFrame>
      </mc:Choice>
      <mc:Fallback xmlns="">
        <xdr:sp macro="" textlink="">
          <xdr:nvSpPr>
            <xdr:cNvPr id="0" name=""/>
            <xdr:cNvSpPr>
              <a:spLocks noTextEdit="1"/>
            </xdr:cNvSpPr>
          </xdr:nvSpPr>
          <xdr:spPr>
            <a:xfrm>
              <a:off x="162487" y="5490882"/>
              <a:ext cx="2851898" cy="17817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112057</xdr:colOff>
      <xdr:row>20</xdr:row>
      <xdr:rowOff>156882</xdr:rowOff>
    </xdr:from>
    <xdr:to>
      <xdr:col>5</xdr:col>
      <xdr:colOff>12549</xdr:colOff>
      <xdr:row>27</xdr:row>
      <xdr:rowOff>11206</xdr:rowOff>
    </xdr:to>
    <mc:AlternateContent xmlns:mc="http://schemas.openxmlformats.org/markup-compatibility/2006" xmlns:a14="http://schemas.microsoft.com/office/drawing/2010/main">
      <mc:Choice Requires="a14">
        <xdr:graphicFrame macro="">
          <xdr:nvGraphicFramePr>
            <xdr:cNvPr id="111" name="Payment Method 2"/>
            <xdr:cNvGraphicFramePr/>
          </xdr:nvGraphicFramePr>
          <xdr:xfrm>
            <a:off x="0" y="0"/>
            <a:ext cx="0" cy="0"/>
          </xdr:xfrm>
          <a:graphic>
            <a:graphicData uri="http://schemas.microsoft.com/office/drawing/2010/slicer">
              <sle:slicer xmlns:sle="http://schemas.microsoft.com/office/drawing/2010/slicer" name="Payment Method 2"/>
            </a:graphicData>
          </a:graphic>
        </xdr:graphicFrame>
      </mc:Choice>
      <mc:Fallback xmlns="">
        <xdr:sp macro="" textlink="">
          <xdr:nvSpPr>
            <xdr:cNvPr id="0" name=""/>
            <xdr:cNvSpPr>
              <a:spLocks noTextEdit="1"/>
            </xdr:cNvSpPr>
          </xdr:nvSpPr>
          <xdr:spPr>
            <a:xfrm>
              <a:off x="112057" y="3966882"/>
              <a:ext cx="2926080" cy="11878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121023</xdr:colOff>
      <xdr:row>7</xdr:row>
      <xdr:rowOff>150441</xdr:rowOff>
    </xdr:from>
    <xdr:to>
      <xdr:col>4</xdr:col>
      <xdr:colOff>134469</xdr:colOff>
      <xdr:row>9</xdr:row>
      <xdr:rowOff>62118</xdr:rowOff>
    </xdr:to>
    <xdr:sp macro="" textlink="">
      <xdr:nvSpPr>
        <xdr:cNvPr id="112" name="TextBox 111"/>
        <xdr:cNvSpPr txBox="1"/>
      </xdr:nvSpPr>
      <xdr:spPr>
        <a:xfrm>
          <a:off x="121023" y="1483941"/>
          <a:ext cx="2433917"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2">
                  <a:lumMod val="25000"/>
                </a:schemeClr>
              </a:solidFill>
            </a:rPr>
            <a:t>Revenue</a:t>
          </a:r>
          <a:r>
            <a:rPr lang="en-US" sz="1200" b="1" baseline="0">
              <a:solidFill>
                <a:schemeClr val="bg2">
                  <a:lumMod val="25000"/>
                </a:schemeClr>
              </a:solidFill>
            </a:rPr>
            <a:t> Distribution by Weektype</a:t>
          </a:r>
          <a:endParaRPr lang="en-US" sz="1200" b="1">
            <a:solidFill>
              <a:schemeClr val="bg2">
                <a:lumMod val="25000"/>
              </a:schemeClr>
            </a:solidFill>
          </a:endParaRPr>
        </a:p>
      </xdr:txBody>
    </xdr:sp>
    <xdr:clientData/>
  </xdr:twoCellAnchor>
  <xdr:twoCellAnchor>
    <xdr:from>
      <xdr:col>5</xdr:col>
      <xdr:colOff>246529</xdr:colOff>
      <xdr:row>29</xdr:row>
      <xdr:rowOff>22412</xdr:rowOff>
    </xdr:from>
    <xdr:to>
      <xdr:col>22</xdr:col>
      <xdr:colOff>89646</xdr:colOff>
      <xdr:row>37</xdr:row>
      <xdr:rowOff>100853</xdr:rowOff>
    </xdr:to>
    <xdr:graphicFrame macro="">
      <xdr:nvGraphicFramePr>
        <xdr:cNvPr id="83"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280148</xdr:colOff>
      <xdr:row>8</xdr:row>
      <xdr:rowOff>134470</xdr:rowOff>
    </xdr:from>
    <xdr:to>
      <xdr:col>13</xdr:col>
      <xdr:colOff>11206</xdr:colOff>
      <xdr:row>9</xdr:row>
      <xdr:rowOff>179293</xdr:rowOff>
    </xdr:to>
    <xdr:sp macro="[0]!Module1.Macro4" textlink="">
      <xdr:nvSpPr>
        <xdr:cNvPr id="96" name="Rounded Rectangle 95"/>
        <xdr:cNvSpPr/>
      </xdr:nvSpPr>
      <xdr:spPr>
        <a:xfrm>
          <a:off x="6936442" y="1658470"/>
          <a:ext cx="941293" cy="235323"/>
        </a:xfrm>
        <a:prstGeom prst="roundRect">
          <a:avLst>
            <a:gd name="adj" fmla="val 50000"/>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bg2">
                  <a:lumMod val="25000"/>
                </a:schemeClr>
              </a:solidFill>
              <a:latin typeface="+mn-lt"/>
              <a:ea typeface="+mn-ea"/>
              <a:cs typeface="+mn-cs"/>
            </a:rPr>
            <a:t>Clear</a:t>
          </a:r>
          <a:r>
            <a:rPr lang="en-US" sz="1100" baseline="0">
              <a:solidFill>
                <a:schemeClr val="bg2">
                  <a:lumMod val="25000"/>
                </a:schemeClr>
              </a:solidFill>
              <a:latin typeface="+mn-lt"/>
              <a:ea typeface="+mn-ea"/>
              <a:cs typeface="+mn-cs"/>
            </a:rPr>
            <a:t> Filters</a:t>
          </a:r>
          <a:endParaRPr lang="en-US" sz="1100">
            <a:solidFill>
              <a:schemeClr val="bg2">
                <a:lumMod val="2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5</xdr:col>
          <xdr:colOff>523875</xdr:colOff>
          <xdr:row>8</xdr:row>
          <xdr:rowOff>171450</xdr:rowOff>
        </xdr:from>
        <xdr:to>
          <xdr:col>6</xdr:col>
          <xdr:colOff>123825</xdr:colOff>
          <xdr:row>9</xdr:row>
          <xdr:rowOff>142875</xdr:rowOff>
        </xdr:to>
        <xdr:sp macro="" textlink="">
          <xdr:nvSpPr>
            <xdr:cNvPr id="3075" name="Option Button 3" hidden="1">
              <a:extLst>
                <a:ext uri="{63B3BB69-23CF-44E3-9099-C40C66FF867C}">
                  <a14:compatExt spid="_x0000_s3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8</xdr:row>
          <xdr:rowOff>190500</xdr:rowOff>
        </xdr:from>
        <xdr:to>
          <xdr:col>7</xdr:col>
          <xdr:colOff>342900</xdr:colOff>
          <xdr:row>9</xdr:row>
          <xdr:rowOff>161925</xdr:rowOff>
        </xdr:to>
        <xdr:sp macro="" textlink="">
          <xdr:nvSpPr>
            <xdr:cNvPr id="3076" name="Option Button 4" hidden="1">
              <a:extLst>
                <a:ext uri="{63B3BB69-23CF-44E3-9099-C40C66FF867C}">
                  <a14:compatExt spid="_x0000_s3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8</xdr:row>
          <xdr:rowOff>171450</xdr:rowOff>
        </xdr:from>
        <xdr:to>
          <xdr:col>9</xdr:col>
          <xdr:colOff>485775</xdr:colOff>
          <xdr:row>9</xdr:row>
          <xdr:rowOff>142875</xdr:rowOff>
        </xdr:to>
        <xdr:sp macro="" textlink="">
          <xdr:nvSpPr>
            <xdr:cNvPr id="3077" name="Option Button 5"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491200</xdr:colOff>
      <xdr:row>8</xdr:row>
      <xdr:rowOff>124362</xdr:rowOff>
    </xdr:from>
    <xdr:to>
      <xdr:col>11</xdr:col>
      <xdr:colOff>251342</xdr:colOff>
      <xdr:row>10</xdr:row>
      <xdr:rowOff>36039</xdr:rowOff>
    </xdr:to>
    <xdr:sp macro="" textlink="">
      <xdr:nvSpPr>
        <xdr:cNvPr id="87" name="TextBox 86"/>
        <xdr:cNvSpPr txBox="1"/>
      </xdr:nvSpPr>
      <xdr:spPr>
        <a:xfrm>
          <a:off x="5937259" y="1648362"/>
          <a:ext cx="970377"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2">
                  <a:lumMod val="25000"/>
                </a:schemeClr>
              </a:solidFill>
            </a:rPr>
            <a:t>%</a:t>
          </a:r>
          <a:r>
            <a:rPr lang="en-US" sz="1200" baseline="0">
              <a:solidFill>
                <a:schemeClr val="bg2">
                  <a:lumMod val="25000"/>
                </a:schemeClr>
              </a:solidFill>
            </a:rPr>
            <a:t> change</a:t>
          </a:r>
          <a:endParaRPr lang="en-US" sz="1200">
            <a:solidFill>
              <a:schemeClr val="bg2">
                <a:lumMod val="2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19</xdr:col>
          <xdr:colOff>533400</xdr:colOff>
          <xdr:row>8</xdr:row>
          <xdr:rowOff>85725</xdr:rowOff>
        </xdr:from>
        <xdr:to>
          <xdr:col>21</xdr:col>
          <xdr:colOff>381000</xdr:colOff>
          <xdr:row>10</xdr:row>
          <xdr:rowOff>9525</xdr:rowOff>
        </xdr:to>
        <xdr:sp macro="" textlink="">
          <xdr:nvSpPr>
            <xdr:cNvPr id="3080" name="Drop Down 8" hidden="1">
              <a:extLst>
                <a:ext uri="{63B3BB69-23CF-44E3-9099-C40C66FF867C}">
                  <a14:compatExt spid="_x0000_s3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403413</xdr:colOff>
      <xdr:row>8</xdr:row>
      <xdr:rowOff>157980</xdr:rowOff>
    </xdr:from>
    <xdr:to>
      <xdr:col>19</xdr:col>
      <xdr:colOff>571501</xdr:colOff>
      <xdr:row>10</xdr:row>
      <xdr:rowOff>69657</xdr:rowOff>
    </xdr:to>
    <xdr:sp macro="" textlink="">
      <xdr:nvSpPr>
        <xdr:cNvPr id="88" name="TextBox 87"/>
        <xdr:cNvSpPr txBox="1"/>
      </xdr:nvSpPr>
      <xdr:spPr>
        <a:xfrm>
          <a:off x="10085295" y="1681980"/>
          <a:ext cx="1983441"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2">
                  <a:lumMod val="25000"/>
                </a:schemeClr>
              </a:solidFill>
            </a:rPr>
            <a:t>Select</a:t>
          </a:r>
          <a:r>
            <a:rPr lang="en-US" sz="1200" baseline="0">
              <a:solidFill>
                <a:schemeClr val="bg2">
                  <a:lumMod val="25000"/>
                </a:schemeClr>
              </a:solidFill>
            </a:rPr>
            <a:t> for Top/Bottom View</a:t>
          </a:r>
          <a:endParaRPr lang="en-US" sz="1200">
            <a:solidFill>
              <a:schemeClr val="bg2">
                <a:lumMod val="25000"/>
              </a:schemeClr>
            </a:solidFill>
          </a:endParaRPr>
        </a:p>
      </xdr:txBody>
    </xdr:sp>
    <xdr:clientData/>
  </xdr:twoCellAnchor>
  <xdr:twoCellAnchor>
    <xdr:from>
      <xdr:col>12</xdr:col>
      <xdr:colOff>381000</xdr:colOff>
      <xdr:row>14</xdr:row>
      <xdr:rowOff>44824</xdr:rowOff>
    </xdr:from>
    <xdr:to>
      <xdr:col>22</xdr:col>
      <xdr:colOff>44823</xdr:colOff>
      <xdr:row>23</xdr:row>
      <xdr:rowOff>168087</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11207</xdr:colOff>
      <xdr:row>13</xdr:row>
      <xdr:rowOff>22412</xdr:rowOff>
    </xdr:from>
    <xdr:to>
      <xdr:col>11</xdr:col>
      <xdr:colOff>470647</xdr:colOff>
      <xdr:row>24</xdr:row>
      <xdr:rowOff>67236</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120310</xdr:colOff>
      <xdr:row>8</xdr:row>
      <xdr:rowOff>11208</xdr:rowOff>
    </xdr:from>
    <xdr:to>
      <xdr:col>4</xdr:col>
      <xdr:colOff>448235</xdr:colOff>
      <xdr:row>17</xdr:row>
      <xdr:rowOff>145676</xdr:rowOff>
    </xdr:to>
    <xdr:graphicFrame macro="">
      <xdr:nvGraphicFramePr>
        <xdr:cNvPr id="91" name="Chart 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194982</xdr:colOff>
      <xdr:row>10</xdr:row>
      <xdr:rowOff>45105</xdr:rowOff>
    </xdr:from>
    <xdr:to>
      <xdr:col>2</xdr:col>
      <xdr:colOff>105334</xdr:colOff>
      <xdr:row>11</xdr:row>
      <xdr:rowOff>147282</xdr:rowOff>
    </xdr:to>
    <xdr:sp macro="" textlink="">
      <xdr:nvSpPr>
        <xdr:cNvPr id="92" name="TextBox 91"/>
        <xdr:cNvSpPr txBox="1"/>
      </xdr:nvSpPr>
      <xdr:spPr>
        <a:xfrm>
          <a:off x="194982" y="1950105"/>
          <a:ext cx="1120587"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rgbClr val="7030A0"/>
              </a:solidFill>
            </a:rPr>
            <a:t>Weekday</a:t>
          </a:r>
        </a:p>
      </xdr:txBody>
    </xdr:sp>
    <xdr:clientData/>
  </xdr:twoCellAnchor>
  <xdr:twoCellAnchor>
    <xdr:from>
      <xdr:col>2</xdr:col>
      <xdr:colOff>168089</xdr:colOff>
      <xdr:row>10</xdr:row>
      <xdr:rowOff>45105</xdr:rowOff>
    </xdr:from>
    <xdr:to>
      <xdr:col>4</xdr:col>
      <xdr:colOff>78440</xdr:colOff>
      <xdr:row>11</xdr:row>
      <xdr:rowOff>147282</xdr:rowOff>
    </xdr:to>
    <xdr:sp macro="" textlink="">
      <xdr:nvSpPr>
        <xdr:cNvPr id="93" name="TextBox 92"/>
        <xdr:cNvSpPr txBox="1"/>
      </xdr:nvSpPr>
      <xdr:spPr>
        <a:xfrm>
          <a:off x="1378324" y="1950105"/>
          <a:ext cx="1120587"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accent1">
                  <a:lumMod val="50000"/>
                </a:schemeClr>
              </a:solidFill>
            </a:rPr>
            <a:t>Weekend</a:t>
          </a:r>
        </a:p>
      </xdr:txBody>
    </xdr:sp>
    <xdr:clientData/>
  </xdr:twoCellAnchor>
  <xdr:twoCellAnchor>
    <xdr:from>
      <xdr:col>0</xdr:col>
      <xdr:colOff>201705</xdr:colOff>
      <xdr:row>16</xdr:row>
      <xdr:rowOff>18211</xdr:rowOff>
    </xdr:from>
    <xdr:to>
      <xdr:col>2</xdr:col>
      <xdr:colOff>38098</xdr:colOff>
      <xdr:row>17</xdr:row>
      <xdr:rowOff>120388</xdr:rowOff>
    </xdr:to>
    <xdr:sp macro="" textlink="'Analysis 2'!AQ20">
      <xdr:nvSpPr>
        <xdr:cNvPr id="94" name="TextBox 93"/>
        <xdr:cNvSpPr txBox="1"/>
      </xdr:nvSpPr>
      <xdr:spPr>
        <a:xfrm>
          <a:off x="201705" y="3066211"/>
          <a:ext cx="1046628"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B10688C-9D3B-49E4-A38C-89B342380C31}" type="TxLink">
            <a:rPr lang="en-US" sz="1800" b="0" i="0" u="none" strike="noStrike">
              <a:solidFill>
                <a:srgbClr val="7030A0"/>
              </a:solidFill>
              <a:latin typeface="Calibri"/>
              <a:ea typeface="+mn-ea"/>
              <a:cs typeface="Calibri"/>
            </a:rPr>
            <a:pPr marL="0" indent="0" algn="ctr"/>
            <a:t>44.7M</a:t>
          </a:fld>
          <a:endParaRPr lang="en-US" sz="2400" b="0" i="0" u="none" strike="noStrike">
            <a:solidFill>
              <a:srgbClr val="7030A0"/>
            </a:solidFill>
            <a:latin typeface="Calibri"/>
            <a:ea typeface="+mn-ea"/>
            <a:cs typeface="Calibri"/>
          </a:endParaRPr>
        </a:p>
      </xdr:txBody>
    </xdr:sp>
    <xdr:clientData/>
  </xdr:twoCellAnchor>
  <xdr:twoCellAnchor>
    <xdr:from>
      <xdr:col>2</xdr:col>
      <xdr:colOff>275666</xdr:colOff>
      <xdr:row>16</xdr:row>
      <xdr:rowOff>18212</xdr:rowOff>
    </xdr:from>
    <xdr:to>
      <xdr:col>4</xdr:col>
      <xdr:colOff>112058</xdr:colOff>
      <xdr:row>17</xdr:row>
      <xdr:rowOff>120389</xdr:rowOff>
    </xdr:to>
    <xdr:sp macro="" textlink="'Analysis 2'!AQ21">
      <xdr:nvSpPr>
        <xdr:cNvPr id="95" name="TextBox 94"/>
        <xdr:cNvSpPr txBox="1"/>
      </xdr:nvSpPr>
      <xdr:spPr>
        <a:xfrm>
          <a:off x="1485901" y="3066212"/>
          <a:ext cx="1046628"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DB53F7-9366-4842-B8F9-23365E7C674A}" type="TxLink">
            <a:rPr lang="en-US" sz="1800" b="0" i="0" u="none" strike="noStrike">
              <a:solidFill>
                <a:schemeClr val="accent1">
                  <a:lumMod val="75000"/>
                </a:schemeClr>
              </a:solidFill>
              <a:latin typeface="Calibri"/>
              <a:ea typeface="+mn-ea"/>
              <a:cs typeface="Calibri"/>
            </a:rPr>
            <a:pPr marL="0" indent="0" algn="ctr"/>
            <a:t>16.9M</a:t>
          </a:fld>
          <a:endParaRPr lang="en-US" sz="2400" b="0" i="0" u="none" strike="noStrike">
            <a:solidFill>
              <a:schemeClr val="accent1">
                <a:lumMod val="75000"/>
              </a:schemeClr>
            </a:solidFill>
            <a:latin typeface="Calibri"/>
            <a:ea typeface="+mn-ea"/>
            <a:cs typeface="Calibri"/>
          </a:endParaRPr>
        </a:p>
      </xdr:txBody>
    </xdr:sp>
    <xdr:clientData/>
  </xdr:twoCellAnchor>
  <xdr:twoCellAnchor>
    <xdr:from>
      <xdr:col>6</xdr:col>
      <xdr:colOff>242045</xdr:colOff>
      <xdr:row>26</xdr:row>
      <xdr:rowOff>170611</xdr:rowOff>
    </xdr:from>
    <xdr:to>
      <xdr:col>17</xdr:col>
      <xdr:colOff>100852</xdr:colOff>
      <xdr:row>28</xdr:row>
      <xdr:rowOff>82288</xdr:rowOff>
    </xdr:to>
    <xdr:sp macro="" textlink="'Analysis 2'!F34">
      <xdr:nvSpPr>
        <xdr:cNvPr id="113" name="TextBox 112"/>
        <xdr:cNvSpPr txBox="1"/>
      </xdr:nvSpPr>
      <xdr:spPr>
        <a:xfrm>
          <a:off x="3872751" y="5123611"/>
          <a:ext cx="6515101"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7A7D2BE-7ADE-4FCB-945C-A69970F58DE9}" type="TxLink">
            <a:rPr lang="en-US" sz="1100" b="0" i="0" u="none" strike="noStrike">
              <a:solidFill>
                <a:schemeClr val="accent1">
                  <a:lumMod val="75000"/>
                </a:schemeClr>
              </a:solidFill>
              <a:latin typeface="Calibri"/>
              <a:cs typeface="Calibri"/>
            </a:rPr>
            <a:pPr algn="l"/>
            <a:t>of the total revenue, was generated on the month of MAR, JUL and JAN,which are the best performing months.</a:t>
          </a:fld>
          <a:endParaRPr lang="en-US" sz="1100">
            <a:solidFill>
              <a:schemeClr val="accent1">
                <a:lumMod val="75000"/>
              </a:schemeClr>
            </a:solidFill>
          </a:endParaRPr>
        </a:p>
      </xdr:txBody>
    </xdr:sp>
    <xdr:clientData/>
  </xdr:twoCellAnchor>
  <xdr:twoCellAnchor>
    <xdr:from>
      <xdr:col>5</xdr:col>
      <xdr:colOff>103094</xdr:colOff>
      <xdr:row>26</xdr:row>
      <xdr:rowOff>166127</xdr:rowOff>
    </xdr:from>
    <xdr:to>
      <xdr:col>6</xdr:col>
      <xdr:colOff>403413</xdr:colOff>
      <xdr:row>28</xdr:row>
      <xdr:rowOff>77804</xdr:rowOff>
    </xdr:to>
    <xdr:sp macro="" textlink="'Analysis 2'!E34">
      <xdr:nvSpPr>
        <xdr:cNvPr id="114" name="TextBox 113"/>
        <xdr:cNvSpPr txBox="1"/>
      </xdr:nvSpPr>
      <xdr:spPr>
        <a:xfrm>
          <a:off x="3128682" y="5119127"/>
          <a:ext cx="905437"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E2A497C-5E5B-4EC8-A674-7F1CF1A361BF}" type="TxLink">
            <a:rPr lang="en-US" sz="1800" b="0" i="0" u="none" strike="noStrike">
              <a:solidFill>
                <a:schemeClr val="accent1">
                  <a:lumMod val="75000"/>
                </a:schemeClr>
              </a:solidFill>
              <a:latin typeface="Calibri"/>
              <a:ea typeface="+mn-ea"/>
              <a:cs typeface="Calibri"/>
            </a:rPr>
            <a:pPr marL="0" indent="0" algn="ctr"/>
            <a:t>37.4%</a:t>
          </a:fld>
          <a:endParaRPr lang="en-US" sz="1800" b="0" i="0" u="none" strike="noStrike">
            <a:solidFill>
              <a:schemeClr val="accent1">
                <a:lumMod val="75000"/>
              </a:schemeClr>
            </a:solidFill>
            <a:latin typeface="Calibri"/>
            <a:ea typeface="+mn-ea"/>
            <a:cs typeface="Calibri"/>
          </a:endParaRPr>
        </a:p>
      </xdr:txBody>
    </xdr:sp>
    <xdr:clientData/>
  </xdr:twoCellAnchor>
  <xdr:twoCellAnchor>
    <xdr:from>
      <xdr:col>12</xdr:col>
      <xdr:colOff>282386</xdr:colOff>
      <xdr:row>12</xdr:row>
      <xdr:rowOff>154923</xdr:rowOff>
    </xdr:from>
    <xdr:to>
      <xdr:col>18</xdr:col>
      <xdr:colOff>224117</xdr:colOff>
      <xdr:row>14</xdr:row>
      <xdr:rowOff>66600</xdr:rowOff>
    </xdr:to>
    <xdr:sp macro="" textlink="'Analysis 2'!X35">
      <xdr:nvSpPr>
        <xdr:cNvPr id="117" name="TextBox 116"/>
        <xdr:cNvSpPr txBox="1"/>
      </xdr:nvSpPr>
      <xdr:spPr>
        <a:xfrm>
          <a:off x="7543798" y="2440923"/>
          <a:ext cx="3572437" cy="292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B311EB2-1A20-405F-9B94-D48167D7FCCF}" type="TxLink">
            <a:rPr lang="en-US" sz="1100" b="0" i="0" u="none" strike="noStrike">
              <a:solidFill>
                <a:schemeClr val="accent1">
                  <a:lumMod val="75000"/>
                </a:schemeClr>
              </a:solidFill>
              <a:latin typeface="Calibri"/>
              <a:cs typeface="Calibri"/>
            </a:rPr>
            <a:pPr algn="l"/>
            <a:t>Low revenue were generated from the 3 highlighted days</a:t>
          </a:fld>
          <a:endParaRPr lang="en-US" sz="1100">
            <a:solidFill>
              <a:schemeClr val="accent1">
                <a:lumMod val="75000"/>
              </a:schemeClr>
            </a:solidFill>
          </a:endParaRPr>
        </a:p>
      </xdr:txBody>
    </xdr:sp>
    <xdr:clientData/>
  </xdr:twoCellAnchor>
  <xdr:twoCellAnchor>
    <xdr:from>
      <xdr:col>5</xdr:col>
      <xdr:colOff>400356</xdr:colOff>
      <xdr:row>0</xdr:row>
      <xdr:rowOff>123265</xdr:rowOff>
    </xdr:from>
    <xdr:to>
      <xdr:col>7</xdr:col>
      <xdr:colOff>356831</xdr:colOff>
      <xdr:row>2</xdr:row>
      <xdr:rowOff>106071</xdr:rowOff>
    </xdr:to>
    <xdr:sp macro="" textlink="">
      <xdr:nvSpPr>
        <xdr:cNvPr id="118" name="Rounded Rectangle 117">
          <a:hlinkClick xmlns:r="http://schemas.openxmlformats.org/officeDocument/2006/relationships" r:id="rId10" tooltip="Click here for overview"/>
        </xdr:cNvPr>
        <xdr:cNvSpPr/>
      </xdr:nvSpPr>
      <xdr:spPr>
        <a:xfrm>
          <a:off x="3425944" y="123265"/>
          <a:ext cx="1166711" cy="363806"/>
        </a:xfrm>
        <a:prstGeom prst="roundRect">
          <a:avLst>
            <a:gd name="adj" fmla="val 4935"/>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1">
              <a:solidFill>
                <a:schemeClr val="tx1">
                  <a:lumMod val="50000"/>
                  <a:lumOff val="50000"/>
                </a:schemeClr>
              </a:solidFill>
              <a:latin typeface="+mn-lt"/>
              <a:ea typeface="+mn-ea"/>
              <a:cs typeface="+mn-cs"/>
            </a:rPr>
            <a:t>Overview</a:t>
          </a:r>
        </a:p>
      </xdr:txBody>
    </xdr:sp>
    <xdr:clientData/>
  </xdr:twoCellAnchor>
  <xdr:twoCellAnchor>
    <xdr:from>
      <xdr:col>7</xdr:col>
      <xdr:colOff>546032</xdr:colOff>
      <xdr:row>0</xdr:row>
      <xdr:rowOff>123265</xdr:rowOff>
    </xdr:from>
    <xdr:to>
      <xdr:col>9</xdr:col>
      <xdr:colOff>502508</xdr:colOff>
      <xdr:row>2</xdr:row>
      <xdr:rowOff>106071</xdr:rowOff>
    </xdr:to>
    <xdr:sp macro="" textlink="">
      <xdr:nvSpPr>
        <xdr:cNvPr id="119" name="Rounded Rectangle 118"/>
        <xdr:cNvSpPr/>
      </xdr:nvSpPr>
      <xdr:spPr>
        <a:xfrm>
          <a:off x="4781856" y="123265"/>
          <a:ext cx="1166711" cy="363806"/>
        </a:xfrm>
        <a:prstGeom prst="roundRect">
          <a:avLst>
            <a:gd name="adj" fmla="val 4935"/>
          </a:avLst>
        </a:prstGeom>
        <a:solidFill>
          <a:srgbClr val="CC99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1">
              <a:solidFill>
                <a:schemeClr val="tx1">
                  <a:lumMod val="50000"/>
                  <a:lumOff val="50000"/>
                </a:schemeClr>
              </a:solidFill>
              <a:latin typeface="+mn-lt"/>
              <a:ea typeface="+mn-ea"/>
              <a:cs typeface="+mn-cs"/>
            </a:rPr>
            <a:t>Change analysis</a:t>
          </a:r>
        </a:p>
      </xdr:txBody>
    </xdr:sp>
    <xdr:clientData/>
  </xdr:twoCellAnchor>
  <xdr:twoCellAnchor>
    <xdr:from>
      <xdr:col>14</xdr:col>
      <xdr:colOff>600400</xdr:colOff>
      <xdr:row>3</xdr:row>
      <xdr:rowOff>168908</xdr:rowOff>
    </xdr:from>
    <xdr:to>
      <xdr:col>15</xdr:col>
      <xdr:colOff>428375</xdr:colOff>
      <xdr:row>6</xdr:row>
      <xdr:rowOff>33393</xdr:rowOff>
    </xdr:to>
    <xdr:grpSp>
      <xdr:nvGrpSpPr>
        <xdr:cNvPr id="120" name="Group 119"/>
        <xdr:cNvGrpSpPr/>
      </xdr:nvGrpSpPr>
      <xdr:grpSpPr>
        <a:xfrm>
          <a:off x="9072047" y="740408"/>
          <a:ext cx="433093" cy="435985"/>
          <a:chOff x="12772159" y="2045710"/>
          <a:chExt cx="433821" cy="444644"/>
        </a:xfrm>
      </xdr:grpSpPr>
      <xdr:sp macro="" textlink="">
        <xdr:nvSpPr>
          <xdr:cNvPr id="121" name="Oval 120"/>
          <xdr:cNvSpPr/>
        </xdr:nvSpPr>
        <xdr:spPr>
          <a:xfrm>
            <a:off x="12772159" y="2045710"/>
            <a:ext cx="411307" cy="411307"/>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2" name="Oval 121"/>
          <xdr:cNvSpPr/>
        </xdr:nvSpPr>
        <xdr:spPr>
          <a:xfrm>
            <a:off x="12794673" y="2079047"/>
            <a:ext cx="411307" cy="41130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15</xdr:col>
      <xdr:colOff>128262</xdr:colOff>
      <xdr:row>4</xdr:row>
      <xdr:rowOff>67445</xdr:rowOff>
    </xdr:from>
    <xdr:to>
      <xdr:col>15</xdr:col>
      <xdr:colOff>387598</xdr:colOff>
      <xdr:row>5</xdr:row>
      <xdr:rowOff>131658</xdr:rowOff>
    </xdr:to>
    <xdr:pic>
      <xdr:nvPicPr>
        <xdr:cNvPr id="57" name="Picture 56"/>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205027" y="829445"/>
          <a:ext cx="259336" cy="254713"/>
        </a:xfrm>
        <a:prstGeom prst="rect">
          <a:avLst/>
        </a:prstGeom>
      </xdr:spPr>
    </xdr:pic>
    <xdr:clientData/>
  </xdr:twoCellAnchor>
  <xdr:twoCellAnchor>
    <xdr:from>
      <xdr:col>14</xdr:col>
      <xdr:colOff>1</xdr:colOff>
      <xdr:row>7</xdr:row>
      <xdr:rowOff>168089</xdr:rowOff>
    </xdr:from>
    <xdr:to>
      <xdr:col>16</xdr:col>
      <xdr:colOff>341144</xdr:colOff>
      <xdr:row>10</xdr:row>
      <xdr:rowOff>1</xdr:rowOff>
    </xdr:to>
    <xdr:sp macro="" textlink="">
      <xdr:nvSpPr>
        <xdr:cNvPr id="115" name="Rounded Rectangle 114">
          <a:hlinkClick xmlns:r="http://schemas.openxmlformats.org/officeDocument/2006/relationships" r:id="rId12" tooltip="Click here to view datasets"/>
        </xdr:cNvPr>
        <xdr:cNvSpPr/>
      </xdr:nvSpPr>
      <xdr:spPr>
        <a:xfrm>
          <a:off x="8471648" y="1501589"/>
          <a:ext cx="1551378" cy="403412"/>
        </a:xfrm>
        <a:prstGeom prst="roundRect">
          <a:avLst>
            <a:gd name="adj" fmla="val 4935"/>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tx1">
                  <a:lumMod val="50000"/>
                  <a:lumOff val="50000"/>
                </a:schemeClr>
              </a:solidFill>
              <a:latin typeface="+mn-lt"/>
              <a:ea typeface="+mn-ea"/>
              <a:cs typeface="+mn-cs"/>
            </a:rPr>
            <a:t>View</a:t>
          </a:r>
          <a:r>
            <a:rPr lang="en-US" sz="1200" b="1" baseline="0">
              <a:solidFill>
                <a:schemeClr val="tx1">
                  <a:lumMod val="50000"/>
                  <a:lumOff val="50000"/>
                </a:schemeClr>
              </a:solidFill>
              <a:latin typeface="+mn-lt"/>
              <a:ea typeface="+mn-ea"/>
              <a:cs typeface="+mn-cs"/>
            </a:rPr>
            <a:t> Dataset here</a:t>
          </a:r>
          <a:endParaRPr lang="en-US" sz="1200" b="1">
            <a:solidFill>
              <a:schemeClr val="tx1">
                <a:lumMod val="50000"/>
                <a:lumOff val="50000"/>
              </a:schemeClr>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781050</xdr:colOff>
      <xdr:row>0</xdr:row>
      <xdr:rowOff>485775</xdr:rowOff>
    </xdr:from>
    <xdr:to>
      <xdr:col>0</xdr:col>
      <xdr:colOff>1947761</xdr:colOff>
      <xdr:row>2</xdr:row>
      <xdr:rowOff>11381</xdr:rowOff>
    </xdr:to>
    <xdr:sp macro="" textlink="">
      <xdr:nvSpPr>
        <xdr:cNvPr id="2" name="Rounded Rectangle 1">
          <a:hlinkClick xmlns:r="http://schemas.openxmlformats.org/officeDocument/2006/relationships" r:id="rId1" tooltip="Go to Dashboard 1"/>
        </xdr:cNvPr>
        <xdr:cNvSpPr/>
      </xdr:nvSpPr>
      <xdr:spPr>
        <a:xfrm>
          <a:off x="781050" y="485775"/>
          <a:ext cx="1166711" cy="363806"/>
        </a:xfrm>
        <a:prstGeom prst="roundRect">
          <a:avLst>
            <a:gd name="adj" fmla="val 4935"/>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tx1">
                  <a:lumMod val="50000"/>
                  <a:lumOff val="50000"/>
                </a:schemeClr>
              </a:solidFill>
              <a:latin typeface="+mn-lt"/>
              <a:ea typeface="+mn-ea"/>
              <a:cs typeface="+mn-cs"/>
            </a:rPr>
            <a:t>Go</a:t>
          </a:r>
          <a:r>
            <a:rPr lang="en-US" sz="1100" b="1" baseline="0">
              <a:solidFill>
                <a:schemeClr val="tx1">
                  <a:lumMod val="50000"/>
                  <a:lumOff val="50000"/>
                </a:schemeClr>
              </a:solidFill>
              <a:latin typeface="+mn-lt"/>
              <a:ea typeface="+mn-ea"/>
              <a:cs typeface="+mn-cs"/>
            </a:rPr>
            <a:t> Back</a:t>
          </a:r>
          <a:endParaRPr lang="en-US" sz="1100" b="1">
            <a:solidFill>
              <a:schemeClr val="tx1">
                <a:lumMod val="50000"/>
                <a:lumOff val="50000"/>
              </a:schemeClr>
            </a:solidFill>
            <a:latin typeface="+mn-lt"/>
            <a:ea typeface="+mn-ea"/>
            <a:cs typeface="+mn-cs"/>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hp" refreshedDate="45552.734584837963" backgroundQuery="1" createdVersion="5" refreshedVersion="5" minRefreshableVersion="3" recordCount="0" supportSubquery="1" supportAdvancedDrill="1">
  <cacheSource type="external" connectionId="4"/>
  <cacheFields count="3">
    <cacheField name="[Products].[Biscuit Brand].[Biscuit Brand]" caption="Biscuit Brand" numFmtId="0" hierarchy="2" level="1">
      <sharedItems count="1">
        <s v="Shortbread"/>
      </sharedItems>
    </cacheField>
    <cacheField name="[Transaction Data].[Age Group].[Age Group]" caption="Age Group" numFmtId="0" hierarchy="16" level="1">
      <sharedItems count="5">
        <s v="15-29"/>
        <s v="30-44"/>
        <s v="45-59"/>
        <s v="60-74"/>
        <s v="75 +"/>
      </sharedItems>
    </cacheField>
    <cacheField name="[Transaction Data].[Month Name].[Month Name]" caption="Month Name" numFmtId="0" hierarchy="21" level="1">
      <sharedItems containsSemiMixedTypes="0" containsNonDate="0" containsString="0"/>
    </cacheField>
  </cacheFields>
  <cacheHierarchies count="38">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0"/>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0"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0" memberValueDatatype="130" unbalanced="0"/>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fieldsUsage count="2">
        <fieldUsage x="-1"/>
        <fieldUsage x="1"/>
      </fieldsUsage>
    </cacheHierarchy>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2" memberValueDatatype="130" unbalanced="0">
      <fieldsUsage count="2">
        <fieldUsage x="-1"/>
        <fieldUsage x="2"/>
      </fieldsUsage>
    </cacheHierarchy>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hp" refreshedDate="45552.734589930558" backgroundQuery="1" createdVersion="5" refreshedVersion="5" minRefreshableVersion="3" recordCount="0" supportSubquery="1" supportAdvancedDrill="1">
  <cacheSource type="external" connectionId="4"/>
  <cacheFields count="3">
    <cacheField name="[Products].[Biscuit Brand].[Biscuit Brand]" caption="Biscuit Brand" numFmtId="0" hierarchy="2" level="1">
      <sharedItems count="1">
        <s v="Shortbread"/>
      </sharedItems>
    </cacheField>
    <cacheField name="[Transaction Data].[Age Group].[Age Group]" caption="Age Group" numFmtId="0" hierarchy="16" level="1">
      <sharedItems count="5">
        <s v="15-29"/>
        <s v="30-44"/>
        <s v="45-59"/>
        <s v="60-74"/>
        <s v="75 +"/>
      </sharedItems>
    </cacheField>
    <cacheField name="[Transaction Data].[Month Name].[Month Name]" caption="Month Name" numFmtId="0" hierarchy="21" level="1">
      <sharedItems containsSemiMixedTypes="0" containsNonDate="0" containsString="0"/>
    </cacheField>
  </cacheFields>
  <cacheHierarchies count="38">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0"/>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0"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0" memberValueDatatype="130" unbalanced="0"/>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fieldsUsage count="2">
        <fieldUsage x="-1"/>
        <fieldUsage x="1"/>
      </fieldsUsage>
    </cacheHierarchy>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2" memberValueDatatype="130" unbalanced="0">
      <fieldsUsage count="2">
        <fieldUsage x="-1"/>
        <fieldUsage x="2"/>
      </fieldsUsage>
    </cacheHierarchy>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hp" refreshedDate="45552.734709375" backgroundQuery="1" createdVersion="5" refreshedVersion="5" minRefreshableVersion="3" recordCount="0" supportSubquery="1" supportAdvancedDrill="1">
  <cacheSource type="external" connectionId="4"/>
  <cacheFields count="3">
    <cacheField name="[Products].[Biscuit Brand].[Biscuit Brand]" caption="Biscuit Brand" numFmtId="0" hierarchy="2" level="1">
      <sharedItems count="1">
        <s v="Shortbread"/>
      </sharedItems>
    </cacheField>
    <cacheField name="[Transaction Data].[Month Name].[Month Name]" caption="Month Name" numFmtId="0" hierarchy="21" level="1">
      <sharedItems containsSemiMixedTypes="0" containsNonDate="0" containsString="0"/>
    </cacheField>
    <cacheField name="[Transaction Data].[Buyer Location].[Buyer Location]" caption="Buyer Location" numFmtId="0" hierarchy="8" level="1">
      <sharedItems count="10">
        <s v="Chicago"/>
        <s v="Dallas"/>
        <s v="Houston"/>
        <s v="Los Angeles"/>
        <s v="New York"/>
        <s v="Philadelphia"/>
        <s v="Phoenix"/>
        <s v="San Antonio"/>
        <s v="San Diego"/>
        <s v="San Jose"/>
      </sharedItems>
    </cacheField>
  </cacheFields>
  <cacheHierarchies count="38">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0"/>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fieldsUsage count="2">
        <fieldUsage x="-1"/>
        <fieldUsage x="2"/>
      </fieldsUsage>
    </cacheHierarchy>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0" memberValueDatatype="130" unbalanced="0"/>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2" memberValueDatatype="130" unbalanced="0">
      <fieldsUsage count="2">
        <fieldUsage x="-1"/>
        <fieldUsage x="1"/>
      </fieldsUsage>
    </cacheHierarchy>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hp" refreshedDate="45552.734717245374" backgroundQuery="1" createdVersion="5" refreshedVersion="5" minRefreshableVersion="3" recordCount="0" supportSubquery="1" supportAdvancedDrill="1">
  <cacheSource type="external" connectionId="4"/>
  <cacheFields count="5">
    <cacheField name="[Products].[Biscuit Brand].[Biscuit Brand]" caption="Biscuit Brand" numFmtId="0" hierarchy="2" level="1">
      <sharedItems count="1">
        <s v="Shortbread"/>
      </sharedItems>
    </cacheField>
    <cacheField name="[Measures].[Total Revenue]" caption="Total Revenue" numFmtId="0" hierarchy="24" level="32767"/>
    <cacheField name="[Transaction Data].[Buyer Location].[Buyer Location]" caption="Buyer Location" numFmtId="0" hierarchy="8" level="1">
      <sharedItems count="10">
        <s v="Chicago"/>
        <s v="Dallas"/>
        <s v="Houston"/>
        <s v="Los Angeles"/>
        <s v="New York"/>
        <s v="Philadelphia"/>
        <s v="Phoenix"/>
        <s v="San Antonio"/>
        <s v="San Diego"/>
        <s v="San Jose"/>
      </sharedItems>
    </cacheField>
    <cacheField name="[Transaction Data].[Payment Method].[Payment Method]" caption="Payment Method" numFmtId="0" hierarchy="10" level="1">
      <sharedItems count="4">
        <s v="Cash"/>
        <s v="Credit Card"/>
        <s v="Debit Card"/>
        <s v="Mobile Payment"/>
      </sharedItems>
    </cacheField>
    <cacheField name="Dummy0" numFmtId="0" hierarchy="38" level="32767">
      <extLst>
        <ext xmlns:x14="http://schemas.microsoft.com/office/spreadsheetml/2009/9/main" uri="{63CAB8AC-B538-458d-9737-405883B0398D}">
          <x14:cacheField ignore="1"/>
        </ext>
      </extLst>
    </cacheField>
  </cacheFields>
  <cacheHierarchies count="39">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0"/>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fieldsUsage count="2">
        <fieldUsage x="-1"/>
        <fieldUsage x="2"/>
      </fieldsUsage>
    </cacheHierarchy>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3"/>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0"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oneField="1">
      <fieldsUsage count="1">
        <fieldUsage x="1"/>
      </fieldsUsage>
    </cacheHierarchy>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hp" refreshedDate="45552.734750925927" backgroundQuery="1" createdVersion="5" refreshedVersion="5" minRefreshableVersion="3" recordCount="0" supportSubquery="1" supportAdvancedDrill="1">
  <cacheSource type="external" connectionId="4"/>
  <cacheFields count="6">
    <cacheField name="[Products].[Biscuit Brand].[Biscuit Brand]" caption="Biscuit Brand" numFmtId="0" hierarchy="2" level="1">
      <sharedItems count="1">
        <s v="Shortbread"/>
      </sharedItems>
    </cacheField>
    <cacheField name="[Measures].[Total Revenue]" caption="Total Revenue" numFmtId="0" hierarchy="24" level="32767"/>
    <cacheField name="[Transaction Data].[Buyer Location].[Buyer Location]" caption="Buyer Location" numFmtId="0" hierarchy="8" level="1">
      <sharedItems count="10">
        <s v="Chicago"/>
        <s v="Dallas"/>
        <s v="Houston"/>
        <s v="Los Angeles"/>
        <s v="New York"/>
        <s v="Philadelphia"/>
        <s v="Phoenix"/>
        <s v="San Antonio"/>
        <s v="San Diego"/>
        <s v="San Jose"/>
      </sharedItems>
    </cacheField>
    <cacheField name="[Transaction Data].[Full Name].[Full Name]" caption="Full Name" numFmtId="0" hierarchy="7" level="1">
      <sharedItems count="5">
        <s v="Alexander Smith"/>
        <s v="Diana Martinez"/>
        <s v="Mary Rodriguez"/>
        <s v="Matthew Hughes"/>
        <s v="Robert Hernandez"/>
      </sharedItems>
    </cacheField>
    <cacheField name="[Transaction Data].[Payment Method].[Payment Method]" caption="Payment Method" numFmtId="0" hierarchy="10" level="1">
      <sharedItems containsSemiMixedTypes="0" containsNonDate="0" containsString="0"/>
    </cacheField>
    <cacheField name="Dummy0" numFmtId="0" hierarchy="38" level="32767">
      <extLst>
        <ext xmlns:x14="http://schemas.microsoft.com/office/spreadsheetml/2009/9/main" uri="{63CAB8AC-B538-458d-9737-405883B0398D}">
          <x14:cacheField ignore="1"/>
        </ext>
      </extLst>
    </cacheField>
  </cacheFields>
  <cacheHierarchies count="39">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0"/>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2" memberValueDatatype="130" unbalanced="0">
      <fieldsUsage count="2">
        <fieldUsage x="-1"/>
        <fieldUsage x="3"/>
      </fieldsUsage>
    </cacheHierarchy>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fieldsUsage count="2">
        <fieldUsage x="-1"/>
        <fieldUsage x="2"/>
      </fieldsUsage>
    </cacheHierarchy>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4"/>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0"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oneField="1">
      <fieldsUsage count="1">
        <fieldUsage x="1"/>
      </fieldsUsage>
    </cacheHierarchy>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hp" refreshedDate="45552.73475127315" backgroundQuery="1" createdVersion="5" refreshedVersion="5" minRefreshableVersion="3" recordCount="0" supportSubquery="1" supportAdvancedDrill="1">
  <cacheSource type="external" connectionId="4"/>
  <cacheFields count="3">
    <cacheField name="[Products].[Biscuit Brand].[Biscuit Brand]" caption="Biscuit Brand" numFmtId="0" hierarchy="2" level="1">
      <sharedItems count="1">
        <s v="Shortbread"/>
      </sharedItems>
    </cacheField>
    <cacheField name="[Transaction Data].[Month Name].[Month Name]" caption="Month Name" numFmtId="0" hierarchy="21" level="1">
      <sharedItems containsSemiMixedTypes="0" containsNonDate="0" containsString="0"/>
    </cacheField>
    <cacheField name="[Transaction Data].[Payment Method].[Payment Method]" caption="Payment Method" numFmtId="0" hierarchy="10" level="1">
      <sharedItems count="4">
        <s v="Cash"/>
        <s v="Credit Card"/>
        <s v="Debit Card"/>
        <s v="Mobile Payment"/>
      </sharedItems>
    </cacheField>
  </cacheFields>
  <cacheHierarchies count="38">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0"/>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2"/>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2" memberValueDatatype="130" unbalanced="0">
      <fieldsUsage count="2">
        <fieldUsage x="-1"/>
        <fieldUsage x="1"/>
      </fieldsUsage>
    </cacheHierarchy>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hp" refreshedDate="45552.734751620374" backgroundQuery="1" createdVersion="5" refreshedVersion="5" minRefreshableVersion="3" recordCount="0" supportSubquery="1" supportAdvancedDrill="1">
  <cacheSource type="external" connectionId="4"/>
  <cacheFields count="5">
    <cacheField name="[Products].[Biscuit Brand].[Biscuit Brand]" caption="Biscuit Brand" numFmtId="0" hierarchy="2" level="1">
      <sharedItems count="1">
        <s v="Shortbread"/>
      </sharedItems>
    </cacheField>
    <cacheField name="[Transaction Data].[Age Group].[Age Group]" caption="Age Group" numFmtId="0" hierarchy="16" level="1">
      <sharedItems count="5">
        <s v="15-29"/>
        <s v="30-44"/>
        <s v="45-59"/>
        <s v="60-74"/>
        <s v="75 +"/>
      </sharedItems>
    </cacheField>
    <cacheField name="[Measures].[Total Revenue]" caption="Total Revenue" numFmtId="0" hierarchy="24" level="32767"/>
    <cacheField name="[Transaction Data].[Payment Method].[Payment Method]" caption="Payment Method" numFmtId="0" hierarchy="10" level="1">
      <sharedItems containsSemiMixedTypes="0" containsNonDate="0" containsString="0"/>
    </cacheField>
    <cacheField name="Dummy0" numFmtId="0" hierarchy="38" level="32767">
      <extLst>
        <ext xmlns:x14="http://schemas.microsoft.com/office/spreadsheetml/2009/9/main" uri="{63CAB8AC-B538-458d-9737-405883B0398D}">
          <x14:cacheField ignore="1"/>
        </ext>
      </extLst>
    </cacheField>
  </cacheFields>
  <cacheHierarchies count="39">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0"/>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3"/>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fieldsUsage count="2">
        <fieldUsage x="-1"/>
        <fieldUsage x="1"/>
      </fieldsUsage>
    </cacheHierarchy>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0"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oneField="1">
      <fieldsUsage count="1">
        <fieldUsage x="2"/>
      </fieldsUsage>
    </cacheHierarchy>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hp" refreshedDate="45552.73475196759" backgroundQuery="1" createdVersion="5" refreshedVersion="5" minRefreshableVersion="3" recordCount="0" supportSubquery="1" supportAdvancedDrill="1">
  <cacheSource type="external" connectionId="4"/>
  <cacheFields count="6">
    <cacheField name="[Measures].[Total Profit]" caption="Total Profit" numFmtId="0" hierarchy="26" level="32767"/>
    <cacheField name="[Products].[Biscuit Brand].[Biscuit Brand]" caption="Biscuit Brand" numFmtId="0" hierarchy="2" level="1">
      <sharedItems count="1">
        <s v="Shortbread"/>
      </sharedItems>
    </cacheField>
    <cacheField name="[Transaction Data].[Full Name].[Full Name]" caption="Full Name" numFmtId="0" hierarchy="7" level="1">
      <sharedItems count="1">
        <s v="Robert Hernandez"/>
      </sharedItems>
    </cacheField>
    <cacheField name="[Transaction Data].[Sales Representative].[Sales Representative]" caption="Sales Representative" numFmtId="0" hierarchy="13" level="1">
      <sharedItems count="1">
        <s v="Travis Doyle"/>
      </sharedItems>
    </cacheField>
    <cacheField name="[Transaction Data].[Age Group].[Age Group]" caption="Age Group" numFmtId="0" hierarchy="16" level="1">
      <sharedItems count="1">
        <s v="60-74"/>
      </sharedItems>
    </cacheField>
    <cacheField name="[Transaction Data].[Payment Method].[Payment Method]" caption="Payment Method" numFmtId="0" hierarchy="10" level="1">
      <sharedItems containsSemiMixedTypes="0" containsNonDate="0" containsString="0"/>
    </cacheField>
  </cacheFields>
  <cacheHierarchies count="38">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1"/>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2" memberValueDatatype="130" unbalanced="0">
      <fieldsUsage count="2">
        <fieldUsage x="-1"/>
        <fieldUsage x="2"/>
      </fieldsUsage>
    </cacheHierarchy>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5"/>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2" memberValueDatatype="130" unbalanced="0">
      <fieldsUsage count="2">
        <fieldUsage x="-1"/>
        <fieldUsage x="3"/>
      </fieldsUsage>
    </cacheHierarchy>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fieldsUsage count="2">
        <fieldUsage x="-1"/>
        <fieldUsage x="4"/>
      </fieldsUsage>
    </cacheHierarchy>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0"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cacheHierarchy uniqueName="[Measures].[Total Cost]" caption="Total Cost" measure="1" displayFolder="" measureGroup="All Measures" count="0"/>
    <cacheHierarchy uniqueName="[Measures].[Total Profit]" caption="Total Profit" measure="1" displayFolder="" measureGroup="All Measures" count="0" oneField="1">
      <fieldsUsage count="1">
        <fieldUsage x="0"/>
      </fieldsUsage>
    </cacheHierarchy>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hp" refreshedDate="45552.734752777775" backgroundQuery="1" createdVersion="5" refreshedVersion="5" minRefreshableVersion="3" recordCount="0" supportSubquery="1" supportAdvancedDrill="1">
  <cacheSource type="external" connectionId="4"/>
  <cacheFields count="3">
    <cacheField name="[Measures].[Total Profit]" caption="Total Profit" numFmtId="0" hierarchy="26" level="32767"/>
    <cacheField name="[Products].[Biscuit Brand].[Biscuit Brand]" caption="Biscuit Brand" numFmtId="0" hierarchy="2" level="1">
      <sharedItems count="1">
        <s v="Shortbread"/>
      </sharedItems>
    </cacheField>
    <cacheField name="[Transaction Data].[Payment Method].[Payment Method]" caption="Payment Method" numFmtId="0" hierarchy="10" level="1">
      <sharedItems containsSemiMixedTypes="0" containsNonDate="0" containsString="0"/>
    </cacheField>
  </cacheFields>
  <cacheHierarchies count="38">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1"/>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2"/>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0"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cacheHierarchy uniqueName="[Measures].[Total Cost]" caption="Total Cost" measure="1" displayFolder="" measureGroup="All Measures" count="0"/>
    <cacheHierarchy uniqueName="[Measures].[Total Profit]" caption="Total Profit" measure="1" displayFolder="" measureGroup="All Measures" count="0" oneField="1">
      <fieldsUsage count="1">
        <fieldUsage x="0"/>
      </fieldsUsage>
    </cacheHierarchy>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hp" refreshedDate="45552.734756018515" backgroundQuery="1" createdVersion="5" refreshedVersion="5" minRefreshableVersion="3" recordCount="0" supportSubquery="1" supportAdvancedDrill="1">
  <cacheSource type="external" connectionId="4"/>
  <cacheFields count="4">
    <cacheField name="[Measures].[Total Profit]" caption="Total Profit" numFmtId="0" hierarchy="26" level="32767"/>
    <cacheField name="[Products].[Biscuit Brand].[Biscuit Brand]" caption="Biscuit Brand" numFmtId="0" hierarchy="2" level="1">
      <sharedItems count="1">
        <s v="Shortbread"/>
      </sharedItems>
    </cacheField>
    <cacheField name="[Transaction Data].[Full Name].[Full Name]" caption="Full Name" numFmtId="0" hierarchy="7" level="1">
      <sharedItems count="1">
        <s v="Robert Hernandez"/>
      </sharedItems>
    </cacheField>
    <cacheField name="[Transaction Data].[Payment Method].[Payment Method]" caption="Payment Method" numFmtId="0" hierarchy="10" level="1">
      <sharedItems containsSemiMixedTypes="0" containsNonDate="0" containsString="0"/>
    </cacheField>
  </cacheFields>
  <cacheHierarchies count="38">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1"/>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2" memberValueDatatype="130" unbalanced="0">
      <fieldsUsage count="2">
        <fieldUsage x="-1"/>
        <fieldUsage x="2"/>
      </fieldsUsage>
    </cacheHierarchy>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3"/>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0"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cacheHierarchy uniqueName="[Measures].[Total Cost]" caption="Total Cost" measure="1" displayFolder="" measureGroup="All Measures" count="0"/>
    <cacheHierarchy uniqueName="[Measures].[Total Profit]" caption="Total Profit" measure="1" displayFolder="" measureGroup="All Measures" count="0" oneField="1">
      <fieldsUsage count="1">
        <fieldUsage x="0"/>
      </fieldsUsage>
    </cacheHierarchy>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hp" refreshedDate="45552.734756365739" backgroundQuery="1" createdVersion="5" refreshedVersion="5" minRefreshableVersion="3" recordCount="0" supportSubquery="1" supportAdvancedDrill="1">
  <cacheSource type="external" connectionId="4"/>
  <cacheFields count="5">
    <cacheField name="[Products].[Biscuit Brand].[Biscuit Brand]" caption="Biscuit Brand" numFmtId="0" hierarchy="2" level="1">
      <sharedItems count="1">
        <s v="Shortbread"/>
      </sharedItems>
    </cacheField>
    <cacheField name="[Measures].[Total Revenue]" caption="Total Revenue" numFmtId="0" hierarchy="24" level="32767"/>
    <cacheField name="[Transaction Data].[Gender].[Gender]" caption="Gender" numFmtId="0" hierarchy="14" level="1">
      <sharedItems count="3">
        <s v="Female"/>
        <s v="Male"/>
        <s v="Other"/>
      </sharedItems>
    </cacheField>
    <cacheField name="[Transaction Data].[Payment Method].[Payment Method]" caption="Payment Method" numFmtId="0" hierarchy="10" level="1">
      <sharedItems containsSemiMixedTypes="0" containsNonDate="0" containsString="0"/>
    </cacheField>
    <cacheField name="Dummy0" numFmtId="0" hierarchy="38" level="32767">
      <extLst>
        <ext xmlns:x14="http://schemas.microsoft.com/office/spreadsheetml/2009/9/main" uri="{63CAB8AC-B538-458d-9737-405883B0398D}">
          <x14:cacheField ignore="1"/>
        </ext>
      </extLst>
    </cacheField>
  </cacheFields>
  <cacheHierarchies count="39">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0"/>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3"/>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2" memberValueDatatype="130" unbalanced="0">
      <fieldsUsage count="2">
        <fieldUsage x="-1"/>
        <fieldUsage x="2"/>
      </fieldsUsage>
    </cacheHierarchy>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0"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oneField="1">
      <fieldsUsage count="1">
        <fieldUsage x="1"/>
      </fieldsUsage>
    </cacheHierarchy>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hp" refreshedDate="45552.734756712962" backgroundQuery="1" createdVersion="5" refreshedVersion="5" minRefreshableVersion="3" recordCount="0" supportSubquery="1" supportAdvancedDrill="1">
  <cacheSource type="external" connectionId="4"/>
  <cacheFields count="7">
    <cacheField name="[Measures].[Sum of Quantity Purchased]" caption="Sum of Quantity Purchased" numFmtId="0" hierarchy="31" level="32767"/>
    <cacheField name="[Measures].[Total Cost]" caption="Total Cost" numFmtId="0" hierarchy="25" level="32767"/>
    <cacheField name="[Measures].[Total Profit]" caption="Total Profit" numFmtId="0" hierarchy="26" level="32767"/>
    <cacheField name="[Measures].[Total Revenue]" caption="Total Revenue" numFmtId="0" hierarchy="24" level="32767"/>
    <cacheField name="[Measures].[% Profit Margin]" caption="% Profit Margin" numFmtId="0" hierarchy="27" level="32767"/>
    <cacheField name="[Measures].[# Customers]" caption="# Customers" numFmtId="0" hierarchy="28" level="32767"/>
    <cacheField name="[Transaction Data].[Payment Method].[Payment Method]" caption="Payment Method" numFmtId="0" hierarchy="10" level="1">
      <sharedItems containsSemiMixedTypes="0" containsNonDate="0" containsString="0"/>
    </cacheField>
  </cacheFields>
  <cacheHierarchies count="38">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0"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6"/>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0"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oneField="1">
      <fieldsUsage count="1">
        <fieldUsage x="3"/>
      </fieldsUsage>
    </cacheHierarchy>
    <cacheHierarchy uniqueName="[Measures].[Total Cost]" caption="Total Cost" measure="1" displayFolder="" measureGroup="All Measures" count="0" oneField="1">
      <fieldsUsage count="1">
        <fieldUsage x="1"/>
      </fieldsUsage>
    </cacheHierarchy>
    <cacheHierarchy uniqueName="[Measures].[Total Profit]" caption="Total Profit" measure="1" displayFolder="" measureGroup="All Measures" count="0" oneField="1">
      <fieldsUsage count="1">
        <fieldUsage x="2"/>
      </fieldsUsage>
    </cacheHierarchy>
    <cacheHierarchy uniqueName="[Measures].[% Profit Margin]" caption="% Profit Margin" measure="1" displayFolder="" measureGroup="All Measures" count="0" oneField="1">
      <fieldsUsage count="1">
        <fieldUsage x="4"/>
      </fieldsUsage>
    </cacheHierarchy>
    <cacheHierarchy uniqueName="[Measures].[# Customers]" caption="# Customers" measure="1" displayFolder="" measureGroup="All Measures" count="0" oneField="1">
      <fieldsUsage count="1">
        <fieldUsage x="5"/>
      </fieldsUsage>
    </cacheHierarchy>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oneField="1">
      <fieldsUsage count="1">
        <fieldUsage x="0"/>
      </fieldsUsage>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hp" refreshedDate="45552.734757060185" backgroundQuery="1" createdVersion="5" refreshedVersion="5" minRefreshableVersion="3" recordCount="0" supportSubquery="1" supportAdvancedDrill="1">
  <cacheSource type="external" connectionId="4"/>
  <cacheFields count="5">
    <cacheField name="[Products].[Biscuit Brand].[Biscuit Brand]" caption="Biscuit Brand" numFmtId="0" hierarchy="2" level="1">
      <sharedItems count="1">
        <s v="Shortbread"/>
      </sharedItems>
    </cacheField>
    <cacheField name="[Measures].[Total Revenue]" caption="Total Revenue" numFmtId="0" hierarchy="24" level="32767"/>
    <cacheField name="[Transaction Data].[Buyer Location].[Buyer Location]" caption="Buyer Location" numFmtId="0" hierarchy="8" level="1">
      <sharedItems count="10">
        <s v="Chicago"/>
        <s v="Dallas"/>
        <s v="Houston"/>
        <s v="Los Angeles"/>
        <s v="New York"/>
        <s v="Philadelphia"/>
        <s v="Phoenix"/>
        <s v="San Antonio"/>
        <s v="San Diego"/>
        <s v="San Jose"/>
      </sharedItems>
    </cacheField>
    <cacheField name="[Transaction Data].[Payment Method].[Payment Method]" caption="Payment Method" numFmtId="0" hierarchy="10" level="1">
      <sharedItems containsSemiMixedTypes="0" containsNonDate="0" containsString="0"/>
    </cacheField>
    <cacheField name="Dummy0" numFmtId="0" hierarchy="38" level="32767">
      <extLst>
        <ext xmlns:x14="http://schemas.microsoft.com/office/spreadsheetml/2009/9/main" uri="{63CAB8AC-B538-458d-9737-405883B0398D}">
          <x14:cacheField ignore="1"/>
        </ext>
      </extLst>
    </cacheField>
  </cacheFields>
  <cacheHierarchies count="39">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0"/>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fieldsUsage count="2">
        <fieldUsage x="-1"/>
        <fieldUsage x="2"/>
      </fieldsUsage>
    </cacheHierarchy>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3"/>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0"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oneField="1">
      <fieldsUsage count="1">
        <fieldUsage x="1"/>
      </fieldsUsage>
    </cacheHierarchy>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hp" refreshedDate="45552.734757407408" backgroundQuery="1" createdVersion="5" refreshedVersion="5" minRefreshableVersion="3" recordCount="0" supportSubquery="1" supportAdvancedDrill="1">
  <cacheSource type="external" connectionId="4"/>
  <cacheFields count="4">
    <cacheField name="[Measures].[Total Profit]" caption="Total Profit" numFmtId="0" hierarchy="26" level="32767"/>
    <cacheField name="[Products].[Biscuit Brand].[Biscuit Brand]" caption="Biscuit Brand" numFmtId="0" hierarchy="2" level="1">
      <sharedItems count="1">
        <s v="Shortbread"/>
      </sharedItems>
    </cacheField>
    <cacheField name="[Transaction Data].[Buyer Location].[Buyer Location]" caption="Buyer Location" numFmtId="0" hierarchy="8" level="1">
      <sharedItems count="10">
        <s v="Chicago"/>
        <s v="Dallas"/>
        <s v="Houston"/>
        <s v="Los Angeles"/>
        <s v="New York"/>
        <s v="Philadelphia"/>
        <s v="Phoenix"/>
        <s v="San Antonio"/>
        <s v="San Diego"/>
        <s v="San Jose"/>
      </sharedItems>
    </cacheField>
    <cacheField name="[Transaction Data].[Payment Method].[Payment Method]" caption="Payment Method" numFmtId="0" hierarchy="10" level="1">
      <sharedItems containsSemiMixedTypes="0" containsNonDate="0" containsString="0"/>
    </cacheField>
  </cacheFields>
  <cacheHierarchies count="38">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1"/>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fieldsUsage count="2">
        <fieldUsage x="-1"/>
        <fieldUsage x="2"/>
      </fieldsUsage>
    </cacheHierarchy>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3"/>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0"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cacheHierarchy uniqueName="[Measures].[Total Cost]" caption="Total Cost" measure="1" displayFolder="" measureGroup="All Measures" count="0"/>
    <cacheHierarchy uniqueName="[Measures].[Total Profit]" caption="Total Profit" measure="1" displayFolder="" measureGroup="All Measures" count="0" oneField="1">
      <fieldsUsage count="1">
        <fieldUsage x="0"/>
      </fieldsUsage>
    </cacheHierarchy>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hp" refreshedDate="45552.734757754632" backgroundQuery="1" createdVersion="5" refreshedVersion="5" minRefreshableVersion="3" recordCount="0" supportSubquery="1" supportAdvancedDrill="1">
  <cacheSource type="external" connectionId="4"/>
  <cacheFields count="6">
    <cacheField name="[Products].[Biscuit Brand].[Biscuit Brand]" caption="Biscuit Brand" numFmtId="0" hierarchy="2" level="1">
      <sharedItems count="1">
        <s v="Shortbread"/>
      </sharedItems>
    </cacheField>
    <cacheField name="[Measures].[Total Revenue]" caption="Total Revenue" numFmtId="0" hierarchy="24" level="32767"/>
    <cacheField name="[Transaction Data].[Buyer Location].[Buyer Location]" caption="Buyer Location" numFmtId="0" hierarchy="8" level="1">
      <sharedItems count="10">
        <s v="Chicago"/>
        <s v="Dallas"/>
        <s v="Houston"/>
        <s v="Los Angeles"/>
        <s v="New York"/>
        <s v="Philadelphia"/>
        <s v="Phoenix"/>
        <s v="San Antonio"/>
        <s v="San Diego"/>
        <s v="San Jose"/>
      </sharedItems>
    </cacheField>
    <cacheField name="[Products].[Custom].[Custom]" caption="Custom" numFmtId="0" hierarchy="5" level="1">
      <sharedItems count="2">
        <s v="Expensive"/>
        <s v="Less Expensive"/>
      </sharedItems>
    </cacheField>
    <cacheField name="[Transaction Data].[Payment Method].[Payment Method]" caption="Payment Method" numFmtId="0" hierarchy="10" level="1">
      <sharedItems containsSemiMixedTypes="0" containsNonDate="0" containsString="0"/>
    </cacheField>
    <cacheField name="Dummy0" numFmtId="0" hierarchy="38" level="32767">
      <extLst>
        <ext xmlns:x14="http://schemas.microsoft.com/office/spreadsheetml/2009/9/main" uri="{63CAB8AC-B538-458d-9737-405883B0398D}">
          <x14:cacheField ignore="1"/>
        </ext>
      </extLst>
    </cacheField>
  </cacheFields>
  <cacheHierarchies count="39">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0"/>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2" memberValueDatatype="130" unbalanced="0">
      <fieldsUsage count="2">
        <fieldUsage x="-1"/>
        <fieldUsage x="3"/>
      </fieldsUsage>
    </cacheHierarchy>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fieldsUsage count="2">
        <fieldUsage x="-1"/>
        <fieldUsage x="2"/>
      </fieldsUsage>
    </cacheHierarchy>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4"/>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0"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oneField="1">
      <fieldsUsage count="1">
        <fieldUsage x="1"/>
      </fieldsUsage>
    </cacheHierarchy>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hp" refreshedDate="45552.734758564817" backgroundQuery="1" createdVersion="5" refreshedVersion="5" minRefreshableVersion="3" recordCount="0" supportSubquery="1" supportAdvancedDrill="1">
  <cacheSource type="external" connectionId="4"/>
  <cacheFields count="5">
    <cacheField name="[Measures].[Total Profit]" caption="Total Profit" numFmtId="0" hierarchy="26" level="32767"/>
    <cacheField name="[Products].[Biscuit Brand].[Biscuit Brand]" caption="Biscuit Brand" numFmtId="0" hierarchy="2" level="1">
      <sharedItems count="1">
        <s v="Shortbread"/>
      </sharedItems>
    </cacheField>
    <cacheField name="[Transaction Data].[Full Name].[Full Name]" caption="Full Name" numFmtId="0" hierarchy="7" level="1">
      <sharedItems count="1">
        <s v="Robert Hernandez"/>
      </sharedItems>
    </cacheField>
    <cacheField name="[Transaction Data].[Sales Representative].[Sales Representative]" caption="Sales Representative" numFmtId="0" hierarchy="13" level="1">
      <sharedItems count="1">
        <s v="Travis Doyle"/>
      </sharedItems>
    </cacheField>
    <cacheField name="[Transaction Data].[Payment Method].[Payment Method]" caption="Payment Method" numFmtId="0" hierarchy="10" level="1">
      <sharedItems containsSemiMixedTypes="0" containsNonDate="0" containsString="0"/>
    </cacheField>
  </cacheFields>
  <cacheHierarchies count="38">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2" memberValueDatatype="130" unbalanced="0">
      <fieldsUsage count="2">
        <fieldUsage x="-1"/>
        <fieldUsage x="1"/>
      </fieldsUsage>
    </cacheHierarchy>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2" memberValueDatatype="130" unbalanced="0">
      <fieldsUsage count="2">
        <fieldUsage x="-1"/>
        <fieldUsage x="2"/>
      </fieldsUsage>
    </cacheHierarchy>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4"/>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2" memberValueDatatype="130" unbalanced="0">
      <fieldsUsage count="2">
        <fieldUsage x="-1"/>
        <fieldUsage x="3"/>
      </fieldsUsage>
    </cacheHierarchy>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0"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cacheHierarchy uniqueName="[Measures].[Total Cost]" caption="Total Cost" measure="1" displayFolder="" measureGroup="All Measures" count="0"/>
    <cacheHierarchy uniqueName="[Measures].[Total Profit]" caption="Total Profit" measure="1" displayFolder="" measureGroup="All Measures" count="0" oneField="1">
      <fieldsUsage count="1">
        <fieldUsage x="0"/>
      </fieldsUsage>
    </cacheHierarchy>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hp" refreshedDate="45552.73475891204" backgroundQuery="1" createdVersion="5" refreshedVersion="5" minRefreshableVersion="3" recordCount="0" supportSubquery="1" supportAdvancedDrill="1">
  <cacheSource type="external" connectionId="4"/>
  <cacheFields count="4">
    <cacheField name="[Measures].[Total Revenue]" caption="Total Revenue" numFmtId="0" hierarchy="24" level="32767"/>
    <cacheField name="[Transaction Data].[Month Name].[Month Name]" caption="Month Name" numFmtId="0" hierarchy="21" level="1">
      <sharedItems count="12">
        <s v="Jan"/>
        <s v="Feb"/>
        <s v="Mar"/>
        <s v="Apr"/>
        <s v="May"/>
        <s v="Jun"/>
        <s v="Jul"/>
        <s v="Aug"/>
        <s v="Sep"/>
        <s v="Oct"/>
        <s v="Nov"/>
        <s v="Dec"/>
      </sharedItems>
    </cacheField>
    <cacheField name="[Transaction Data].[Payment Method].[Payment Method]" caption="Payment Method" numFmtId="0" hierarchy="10" level="1">
      <sharedItems containsSemiMixedTypes="0" containsNonDate="0" containsString="0"/>
    </cacheField>
    <cacheField name="Dummy0" numFmtId="0" hierarchy="38" level="32767">
      <extLst>
        <ext xmlns:x14="http://schemas.microsoft.com/office/spreadsheetml/2009/9/main" uri="{63CAB8AC-B538-458d-9737-405883B0398D}">
          <x14:cacheField ignore="1"/>
        </ext>
      </extLst>
    </cacheField>
  </cacheFields>
  <cacheHierarchies count="39">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0"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2"/>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2" memberValueDatatype="130" unbalanced="0">
      <fieldsUsage count="2">
        <fieldUsage x="-1"/>
        <fieldUsage x="1"/>
      </fieldsUsage>
    </cacheHierarchy>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oneField="1">
      <fieldsUsage count="1">
        <fieldUsage x="0"/>
      </fieldsUsage>
    </cacheHierarchy>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hp" refreshedDate="45552.734759259256" backgroundQuery="1" createdVersion="5" refreshedVersion="5" minRefreshableVersion="3" recordCount="0" supportSubquery="1" supportAdvancedDrill="1">
  <cacheSource type="external" connectionId="4"/>
  <cacheFields count="4">
    <cacheField name="[Measures].[Total Revenue]" caption="Total Revenue" numFmtId="0" hierarchy="24" level="32767"/>
    <cacheField name="[Transaction Data].[Day Name].[Day Name]" caption="Day Name" numFmtId="0" hierarchy="18" level="1">
      <sharedItems count="7">
        <s v="Fri"/>
        <s v="Mon"/>
        <s v="Sat"/>
        <s v="Sun"/>
        <s v="Thu"/>
        <s v="Tue"/>
        <s v="Wed"/>
      </sharedItems>
    </cacheField>
    <cacheField name="[Transaction Data].[Payment Method].[Payment Method]" caption="Payment Method" numFmtId="0" hierarchy="10" level="1">
      <sharedItems containsSemiMixedTypes="0" containsNonDate="0" containsString="0"/>
    </cacheField>
    <cacheField name="Dummy0" numFmtId="0" hierarchy="38" level="32767">
      <extLst>
        <ext xmlns:x14="http://schemas.microsoft.com/office/spreadsheetml/2009/9/main" uri="{63CAB8AC-B538-458d-9737-405883B0398D}">
          <x14:cacheField ignore="1"/>
        </ext>
      </extLst>
    </cacheField>
  </cacheFields>
  <cacheHierarchies count="39">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0"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2"/>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2" memberValueDatatype="130" unbalanced="0">
      <fieldsUsage count="2">
        <fieldUsage x="-1"/>
        <fieldUsage x="1"/>
      </fieldsUsage>
    </cacheHierarchy>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2"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oneField="1">
      <fieldsUsage count="1">
        <fieldUsage x="0"/>
      </fieldsUsage>
    </cacheHierarchy>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hp" refreshedDate="45552.734759606479" backgroundQuery="1" createdVersion="5" refreshedVersion="5" minRefreshableVersion="3" recordCount="0" supportSubquery="1" supportAdvancedDrill="1">
  <cacheSource type="external" connectionId="4"/>
  <cacheFields count="4">
    <cacheField name="[Measures].[Total Revenue]" caption="Total Revenue" numFmtId="0" hierarchy="24" level="32767"/>
    <cacheField name="[Transaction Data].[Weektype].[Weektype]" caption="Weektype" numFmtId="0" hierarchy="19" level="1">
      <sharedItems count="2">
        <s v="Weekday"/>
        <s v="Weekend"/>
      </sharedItems>
    </cacheField>
    <cacheField name="[Transaction Data].[Payment Method].[Payment Method]" caption="Payment Method" numFmtId="0" hierarchy="10" level="1">
      <sharedItems containsSemiMixedTypes="0" containsNonDate="0" containsString="0"/>
    </cacheField>
    <cacheField name="Dummy0" numFmtId="0" hierarchy="38" level="32767">
      <extLst>
        <ext xmlns:x14="http://schemas.microsoft.com/office/spreadsheetml/2009/9/main" uri="{63CAB8AC-B538-458d-9737-405883B0398D}">
          <x14:cacheField ignore="1"/>
        </ext>
      </extLst>
    </cacheField>
  </cacheFields>
  <cacheHierarchies count="39">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0"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2"/>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2" memberValueDatatype="130" unbalanced="0"/>
    <cacheHierarchy uniqueName="[Transaction Data].[Weektype]" caption="Weektype" attribute="1" defaultMemberUniqueName="[Transaction Data].[Weektype].[All]" allUniqueName="[Transaction Data].[Weektype].[All]" dimensionUniqueName="[Transaction Data]" displayFolder="" count="2" memberValueDatatype="130" unbalanced="0">
      <fieldsUsage count="2">
        <fieldUsage x="-1"/>
        <fieldUsage x="1"/>
      </fieldsUsage>
    </cacheHierarchy>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2"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oneField="1">
      <fieldsUsage count="1">
        <fieldUsage x="0"/>
      </fieldsUsage>
    </cacheHierarchy>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hp" refreshedDate="45552.734759953702" backgroundQuery="1" createdVersion="5" refreshedVersion="5" minRefreshableVersion="3" recordCount="0" supportSubquery="1" supportAdvancedDrill="1">
  <cacheSource type="external" connectionId="4"/>
  <cacheFields count="4">
    <cacheField name="[Measures].[Total Revenue]" caption="Total Revenue" numFmtId="0" hierarchy="24" level="32767"/>
    <cacheField name="[Transaction Data].[Quarter].[Quarter]" caption="Quarter" numFmtId="0" hierarchy="20" level="1">
      <sharedItems count="4">
        <s v="Qtr-1"/>
        <s v="Qtr-2"/>
        <s v="Qtr-3"/>
        <s v="Qtr-4"/>
      </sharedItems>
    </cacheField>
    <cacheField name="[Transaction Data].[Payment Method].[Payment Method]" caption="Payment Method" numFmtId="0" hierarchy="10" level="1">
      <sharedItems containsSemiMixedTypes="0" containsNonDate="0" containsString="0"/>
    </cacheField>
    <cacheField name="Dummy0" numFmtId="0" hierarchy="38" level="32767">
      <extLst>
        <ext xmlns:x14="http://schemas.microsoft.com/office/spreadsheetml/2009/9/main" uri="{63CAB8AC-B538-458d-9737-405883B0398D}">
          <x14:cacheField ignore="1"/>
        </ext>
      </extLst>
    </cacheField>
  </cacheFields>
  <cacheHierarchies count="39">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0"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2"/>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2" memberValueDatatype="130" unbalanced="0">
      <fieldsUsage count="2">
        <fieldUsage x="-1"/>
        <fieldUsage x="1"/>
      </fieldsUsage>
    </cacheHierarchy>
    <cacheHierarchy uniqueName="[Transaction Data].[Month Name]" caption="Month Name" attribute="1" defaultMemberUniqueName="[Transaction Data].[Month Name].[All]" allUniqueName="[Transaction Data].[Month Name].[All]" dimensionUniqueName="[Transaction Data]" displayFolder="" count="2"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oneField="1">
      <fieldsUsage count="1">
        <fieldUsage x="0"/>
      </fieldsUsage>
    </cacheHierarchy>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hp" refreshedDate="45552.734760300926" backgroundQuery="1" createdVersion="5" refreshedVersion="5" minRefreshableVersion="3" recordCount="0" supportSubquery="1" supportAdvancedDrill="1">
  <cacheSource type="external" connectionId="4"/>
  <cacheFields count="5">
    <cacheField name="[Measures].[Total Revenue]" caption="Total Revenue" numFmtId="0" hierarchy="24" level="32767"/>
    <cacheField name="[Transaction Data].[Quarter].[Quarter]" caption="Quarter" numFmtId="0" hierarchy="20" level="1">
      <sharedItems count="4">
        <s v="Qtr-1"/>
        <s v="Qtr-2"/>
        <s v="Qtr-3"/>
        <s v="Qtr-4"/>
      </sharedItems>
    </cacheField>
    <cacheField name="[Transaction Data].[Weektype].[Weektype]" caption="Weektype" numFmtId="0" hierarchy="19" level="1">
      <sharedItems count="2">
        <s v="Weekday"/>
        <s v="Weekend"/>
      </sharedItems>
    </cacheField>
    <cacheField name="[Transaction Data].[Payment Method].[Payment Method]" caption="Payment Method" numFmtId="0" hierarchy="10" level="1">
      <sharedItems containsSemiMixedTypes="0" containsNonDate="0" containsString="0"/>
    </cacheField>
    <cacheField name="Dummy0" numFmtId="0" hierarchy="38" level="32767">
      <extLst>
        <ext xmlns:x14="http://schemas.microsoft.com/office/spreadsheetml/2009/9/main" uri="{63CAB8AC-B538-458d-9737-405883B0398D}">
          <x14:cacheField ignore="1"/>
        </ext>
      </extLst>
    </cacheField>
  </cacheFields>
  <cacheHierarchies count="39">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0"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3"/>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2" memberValueDatatype="130" unbalanced="0">
      <fieldsUsage count="2">
        <fieldUsage x="-1"/>
        <fieldUsage x="2"/>
      </fieldsUsage>
    </cacheHierarchy>
    <cacheHierarchy uniqueName="[Transaction Data].[Quarter]" caption="Quarter" attribute="1" defaultMemberUniqueName="[Transaction Data].[Quarter].[All]" allUniqueName="[Transaction Data].[Quarter].[All]" dimensionUniqueName="[Transaction Data]" displayFolder="" count="2" memberValueDatatype="130" unbalanced="0">
      <fieldsUsage count="2">
        <fieldUsage x="-1"/>
        <fieldUsage x="1"/>
      </fieldsUsage>
    </cacheHierarchy>
    <cacheHierarchy uniqueName="[Transaction Data].[Month Name]" caption="Month Name" attribute="1" defaultMemberUniqueName="[Transaction Data].[Month Name].[All]" allUniqueName="[Transaction Data].[Month Name].[All]" dimensionUniqueName="[Transaction Data]" displayFolder="" count="2"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oneField="1">
      <fieldsUsage count="1">
        <fieldUsage x="0"/>
      </fieldsUsage>
    </cacheHierarchy>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hp" refreshedDate="45552.734760648149" backgroundQuery="1" createdVersion="5" refreshedVersion="5" minRefreshableVersion="3" recordCount="0" supportSubquery="1" supportAdvancedDrill="1">
  <cacheSource type="external" connectionId="4"/>
  <cacheFields count="5">
    <cacheField name="[Measures].[Total Revenue]" caption="Total Revenue" numFmtId="0" hierarchy="24" level="32767"/>
    <cacheField name="[Transaction Data].[Quarter].[Quarter]" caption="Quarter" numFmtId="0" hierarchy="20" level="1">
      <sharedItems count="4">
        <s v="Qtr-1"/>
        <s v="Qtr-2"/>
        <s v="Qtr-3"/>
        <s v="Qtr-4"/>
      </sharedItems>
    </cacheField>
    <cacheField name="[Transaction Data].[Weektype].[Weektype]" caption="Weektype" numFmtId="0" hierarchy="19" level="1">
      <sharedItems count="2">
        <s v="Weekday"/>
        <s v="Weekend"/>
      </sharedItems>
    </cacheField>
    <cacheField name="[Transaction Data].[Payment Method].[Payment Method]" caption="Payment Method" numFmtId="0" hierarchy="10" level="1">
      <sharedItems containsSemiMixedTypes="0" containsNonDate="0" containsString="0"/>
    </cacheField>
    <cacheField name="Dummy0" numFmtId="0" hierarchy="38" level="32767">
      <extLst>
        <ext xmlns:x14="http://schemas.microsoft.com/office/spreadsheetml/2009/9/main" uri="{63CAB8AC-B538-458d-9737-405883B0398D}">
          <x14:cacheField ignore="1"/>
        </ext>
      </extLst>
    </cacheField>
  </cacheFields>
  <cacheHierarchies count="39">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0"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fieldsUsage count="2">
        <fieldUsage x="-1"/>
        <fieldUsage x="3"/>
      </fieldsUsage>
    </cacheHierarchy>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2" memberValueDatatype="130" unbalanced="0">
      <fieldsUsage count="2">
        <fieldUsage x="-1"/>
        <fieldUsage x="2"/>
      </fieldsUsage>
    </cacheHierarchy>
    <cacheHierarchy uniqueName="[Transaction Data].[Quarter]" caption="Quarter" attribute="1" defaultMemberUniqueName="[Transaction Data].[Quarter].[All]" allUniqueName="[Transaction Data].[Quarter].[All]" dimensionUniqueName="[Transaction Data]" displayFolder="" count="2" memberValueDatatype="130" unbalanced="0">
      <fieldsUsage count="2">
        <fieldUsage x="-1"/>
        <fieldUsage x="1"/>
      </fieldsUsage>
    </cacheHierarchy>
    <cacheHierarchy uniqueName="[Transaction Data].[Month Name]" caption="Month Name" attribute="1" defaultMemberUniqueName="[Transaction Data].[Month Name].[All]" allUniqueName="[Transaction Data].[Month Name].[All]" dimensionUniqueName="[Transaction Data]" displayFolder="" count="2"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oneField="1">
      <fieldsUsage count="1">
        <fieldUsage x="0"/>
      </fieldsUsage>
    </cacheHierarchy>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Products" uniqueName="[Products]" caption="Products"/>
    <dimension name="Transaction Data" uniqueName="[Transaction Data]" caption="Transaction Data"/>
  </dimensions>
  <measureGroups count="3">
    <measureGroup name="All Measures" caption="All Measures"/>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hp" refreshedDate="45549.868731828705" backgroundQuery="1" createdVersion="3" refreshedVersion="5" minRefreshableVersion="3" recordCount="0" supportSubquery="1" supportAdvancedDrill="1">
  <cacheSource type="external" connectionId="4">
    <extLst>
      <ext xmlns:x14="http://schemas.microsoft.com/office/spreadsheetml/2009/9/main" uri="{F057638F-6D5F-4e77-A914-E7F072B9BCA8}">
        <x14:sourceConnection name="ThisWorkbookDataModel"/>
      </ext>
    </extLst>
  </cacheSource>
  <cacheFields count="0"/>
  <cacheHierarchies count="38">
    <cacheHierarchy uniqueName="[All Measures].[Measures]" caption="Measures" attribute="1" defaultMemberUniqueName="[All Measures].[Measures].[All]" allUniqueName="[All Measures].[Measures].[All]" dimensionUniqueName="[All Measures]"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0"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Products].[Custom]" caption="Custom" attribute="1" defaultMemberUniqueName="[Products].[Custom].[All]" allUniqueName="[Products].[Custom].[All]" dimensionUniqueName="[Products]" displayFolder="" count="0" memberValueDatatype="13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Full Name]" caption="Full Name" attribute="1" defaultMemberUniqueName="[Transaction Data].[Full Name].[All]" allUniqueName="[Transaction Data].[Full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2"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2" memberValueDatatype="130" unbalanced="0"/>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Customer Age]" caption="Customer Age" attribute="1" defaultMemberUniqueName="[Transaction Data].[Customer Age].[All]" allUniqueName="[Transaction Data].[Custom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2" memberValueDatatype="130" unbalanced="0"/>
    <cacheHierarchy uniqueName="[Transaction Data].[Day of Week]" caption="Day of Week" attribute="1" defaultMemberUniqueName="[Transaction Data].[Day of Week].[All]" allUniqueName="[Transaction Data].[Day of Week].[All]" dimensionUniqueName="[Transaction Data]" displayFolder="" count="0" memberValueDatatype="20" unbalanced="0"/>
    <cacheHierarchy uniqueName="[Transaction Data].[Day Name]" caption="Day Name" attribute="1" defaultMemberUniqueName="[Transaction Data].[Day Name].[All]" allUniqueName="[Transaction Data].[Day Name].[All]" dimensionUniqueName="[Transaction Data]" displayFolder="" count="0" memberValueDatatype="130" unbalanced="0"/>
    <cacheHierarchy uniqueName="[Transaction Data].[Weektype]" caption="Weektype" attribute="1" defaultMemberUniqueName="[Transaction Data].[Weektype].[All]" allUniqueName="[Transaction Data].[Weektype].[All]" dimensionUniqueName="[Transaction Data]" displayFolder="" count="0" memberValueDatatype="130" unbalanced="0"/>
    <cacheHierarchy uniqueName="[Transaction Data].[Quarter]" caption="Quarter" attribute="1" defaultMemberUniqueName="[Transaction Data].[Quarter].[All]" allUniqueName="[Transaction Data].[Quarter].[All]" dimensionUniqueName="[Transaction Data]" displayFolder="" count="0" memberValueDatatype="130" unbalanced="0"/>
    <cacheHierarchy uniqueName="[Transaction Data].[Month Name]" caption="Month Name" attribute="1" defaultMemberUniqueName="[Transaction Data].[Month Name].[All]" allUniqueName="[Transaction Data].[Month Name].[All]" dimensionUniqueName="[Transaction Data]" displayFolder="" count="0" memberValueDatatype="130" unbalanced="0"/>
    <cacheHierarchy uniqueName="[Transaction Data].[Week of Month]" caption="Week of Month" attribute="1" defaultMemberUniqueName="[Transaction Data].[Week of Month].[All]" allUniqueName="[Transaction Data].[Week of Month].[All]" dimensionUniqueName="[Transaction Data]" displayFolder="" count="0" memberValueDatatype="130" unbalanced="0"/>
    <cacheHierarchy uniqueName="[Transaction Data].[Month]" caption="Month" attribute="1" defaultMemberUniqueName="[Transaction Data].[Month].[All]" allUniqueName="[Transaction Data].[Month].[All]" dimensionUniqueName="[Transaction Data]" displayFolder="" count="0" memberValueDatatype="20" unbalanced="0"/>
    <cacheHierarchy uniqueName="[Measures].[Total Revenue]" caption="Total Revenue" measure="1" displayFolder="" measureGroup="All Measures" count="0"/>
    <cacheHierarchy uniqueName="[Measures].[Total Cost]" caption="Total Cost" measure="1" displayFolder="" measureGroup="All Measures" count="0"/>
    <cacheHierarchy uniqueName="[Measures].[Total Profit]" caption="Total Profit"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Sum of Unit Price]" caption="Sum of Unit Price" measure="1" displayFolder="" measureGroup="Products" count="0">
      <extLst>
        <ext xmlns:x15="http://schemas.microsoft.com/office/spreadsheetml/2010/11/main" uri="{B97F6D7D-B522-45F9-BDA1-12C45D357490}">
          <x15:cacheHierarchy aggregatedColumn="4"/>
        </ext>
      </extLst>
    </cacheHierarchy>
    <cacheHierarchy uniqueName="[Measures].[Sum of Cost]" caption="Sum of Cost" measure="1" displayFolder="" measureGroup="Products" count="0">
      <extLst>
        <ext xmlns:x15="http://schemas.microsoft.com/office/spreadsheetml/2010/11/main" uri="{B97F6D7D-B522-45F9-BDA1-12C45D357490}">
          <x15:cacheHierarchy aggregatedColumn="3"/>
        </ext>
      </extLst>
    </cacheHierarchy>
    <cacheHierarchy uniqueName="[Measures].[Sum of Quantity Purchased]" caption="Sum of Quantity Purchased" measure="1" displayFolder="" measureGroup="Transaction Data" count="0">
      <extLst>
        <ext xmlns:x15="http://schemas.microsoft.com/office/spreadsheetml/2010/11/main" uri="{B97F6D7D-B522-45F9-BDA1-12C45D357490}">
          <x15:cacheHierarchy aggregatedColumn="11"/>
        </ext>
      </extLst>
    </cacheHierarchy>
    <cacheHierarchy uniqueName="[Measures].[Sum of Month]" caption="Sum of Month" measure="1" displayFolder="" measureGroup="Transaction Data" count="0">
      <extLst>
        <ext xmlns:x15="http://schemas.microsoft.com/office/spreadsheetml/2010/11/main" uri="{B97F6D7D-B522-45F9-BDA1-12C45D357490}">
          <x15:cacheHierarchy aggregatedColumn="23"/>
        </ext>
      </extLst>
    </cacheHierarchy>
    <cacheHierarchy uniqueName="[Measures].[Count of Month]" caption="Count of Month" measure="1" displayFolder="" measureGroup="Transaction Data" count="0">
      <extLst>
        <ext xmlns:x15="http://schemas.microsoft.com/office/spreadsheetml/2010/11/main" uri="{B97F6D7D-B522-45F9-BDA1-12C45D357490}">
          <x15:cacheHierarchy aggregatedColumn="23"/>
        </ext>
      </extLst>
    </cacheHierarchy>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name="PivotTable8" cacheId="85" applyNumberFormats="0" applyBorderFormats="0" applyFontFormats="0" applyPatternFormats="0" applyAlignmentFormats="0" applyWidthHeightFormats="1" dataCaption="Values" tag="12e6387c-667e-4586-8c00-d7b0957fb1ca" updatedVersion="5" minRefreshableVersion="3" useAutoFormatting="1" subtotalHiddenItems="1" rowGrandTotals="0" colGrandTotals="0" itemPrintTitles="1" createdVersion="5" indent="0" compact="0" compactData="0" multipleFieldFilters="0">
  <location ref="AM7:AM17" firstHeaderRow="1" firstDataRow="1" firstDataCol="1"/>
  <pivotFields count="3">
    <pivotField compact="0" allDrilled="1" outline="0" showAll="0" measureFilter="1" dataSourceSort="1" defaultAttributeDrillState="1">
      <items count="2">
        <item x="0"/>
        <item t="default"/>
      </items>
    </pivotField>
    <pivotField compact="0" allDrilled="1" outline="0" showAll="0" dataSourceSort="1" defaultAttributeDrillState="1"/>
    <pivotField axis="axisRow" compact="0" allDrilled="1" outline="0" showAll="0" dataSourceSort="1" defaultAttributeDrillState="1">
      <items count="11">
        <item x="0"/>
        <item x="1"/>
        <item x="2"/>
        <item x="3"/>
        <item x="4"/>
        <item x="5"/>
        <item x="6"/>
        <item x="7"/>
        <item x="8"/>
        <item x="9"/>
        <item t="default"/>
      </items>
    </pivotField>
  </pivotFields>
  <rowFields count="1">
    <field x="2"/>
  </rowFields>
  <rowItems count="10">
    <i>
      <x/>
    </i>
    <i>
      <x v="1"/>
    </i>
    <i>
      <x v="2"/>
    </i>
    <i>
      <x v="3"/>
    </i>
    <i>
      <x v="4"/>
    </i>
    <i>
      <x v="5"/>
    </i>
    <i>
      <x v="6"/>
    </i>
    <i>
      <x v="7"/>
    </i>
    <i>
      <x v="8"/>
    </i>
    <i>
      <x v="9"/>
    </i>
  </rowItems>
  <pivotHierarchies count="38">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Transaction Data].[Month Name].&amp;[Aug]"/>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26">
      <autoFilter ref="A1">
        <filterColumn colId="0">
          <top10 val="1" filterVal="1"/>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2.xml><?xml version="1.0" encoding="utf-8"?>
<pivotTableDefinition xmlns="http://schemas.openxmlformats.org/spreadsheetml/2006/main" name="Age group bar" cacheId="148" applyNumberFormats="0" applyBorderFormats="0" applyFontFormats="0" applyPatternFormats="0" applyAlignmentFormats="0" applyWidthHeightFormats="1" dataCaption="Values" tag="f367ba84-f720-4c26-867f-8bdd778ee48a" updatedVersion="5" minRefreshableVersion="3" useAutoFormatting="1" subtotalHiddenItems="1" rowGrandTotals="0" colGrandTotals="0" itemPrintTitles="1" createdVersion="5" indent="0" compact="0" compactData="0" multipleFieldFilters="0">
  <location ref="R7:T12" firstHeaderRow="0" firstDataRow="1" firstDataCol="1"/>
  <pivotFields count="5">
    <pivotField compact="0" allDrilled="1" outline="0" showAll="0" measureFilter="1" dataSourceSort="1" defaultAttributeDrillState="1">
      <items count="2">
        <item x="0"/>
        <item t="default"/>
      </items>
    </pivotField>
    <pivotField axis="axisRow" compact="0" allDrilled="1" outline="0" showAll="0" defaultAttributeDrillState="1">
      <items count="6">
        <item x="0"/>
        <item x="1"/>
        <item x="2"/>
        <item x="3"/>
        <item x="4"/>
        <item t="default"/>
      </items>
    </pivotField>
    <pivotField dataField="1" compact="0" outline="0" showAll="0"/>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5">
    <i>
      <x/>
    </i>
    <i>
      <x v="1"/>
    </i>
    <i>
      <x v="2"/>
    </i>
    <i>
      <x v="3"/>
    </i>
    <i>
      <x v="4"/>
    </i>
  </rowItems>
  <colFields count="1">
    <field x="-2"/>
  </colFields>
  <colItems count="2">
    <i>
      <x/>
    </i>
    <i i="1">
      <x v="1"/>
    </i>
  </colItems>
  <dataFields count="2">
    <dataField fld="2" subtotal="count" baseField="0" baseItem="0" numFmtId="166"/>
    <dataField name="Total Revenue2" fld="4" subtotal="count" showDataAs="percentOfTotal" baseField="0" baseItem="0" numFmtId="10">
      <extLst>
        <ext xmlns:x14="http://schemas.microsoft.com/office/spreadsheetml/2009/9/main" uri="{E15A36E0-9728-4e99-A89B-3F7291B0FE68}">
          <x14:dataField sourceField="2" uniqueName="[__Xl2].[Measures].[Total Revenue]"/>
        </ext>
      </extLst>
    </dataField>
  </dataFields>
  <formats count="1">
    <format dxfId="24">
      <pivotArea outline="0" collapsedLevelsAreSubtotals="1" fieldPosition="0">
        <references count="1">
          <reference field="4294967294" count="1" selected="0">
            <x v="0"/>
          </reference>
        </references>
      </pivotArea>
    </format>
  </formats>
  <pivotHierarchies count="3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26">
      <autoFilter ref="A1">
        <filterColumn colId="0">
          <top10 val="1" filterVal="1"/>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3.xml><?xml version="1.0" encoding="utf-8"?>
<pivotTableDefinition xmlns="http://schemas.openxmlformats.org/spreadsheetml/2006/main" name="PivotTable11" cacheId="34" applyNumberFormats="0" applyBorderFormats="0" applyFontFormats="0" applyPatternFormats="0" applyAlignmentFormats="0" applyWidthHeightFormats="1" dataCaption="Values" tag="3651de7e-823e-456b-b933-6ff8d380a09e" updatedVersion="5" minRefreshableVersion="3" useAutoFormatting="1" subtotalHiddenItems="1" rowGrandTotals="0" colGrandTotals="0" itemPrintTitles="1" createdVersion="5" indent="0" compact="0" compactData="0" multipleFieldFilters="0">
  <location ref="CC16:CC21" firstHeaderRow="1" firstDataRow="1" firstDataCol="1"/>
  <pivotFields count="3">
    <pivotField compact="0" allDrilled="1" outline="0" showAll="0" measureFilter="1" dataSourceSort="1" defaultAttributeDrillState="1">
      <items count="2">
        <item x="0"/>
        <item t="default"/>
      </items>
    </pivotField>
    <pivotField axis="axisRow" compact="0" allDrilled="1" outline="0" showAll="0" dataSourceSort="1" defaultAttributeDrillState="1">
      <items count="6">
        <item x="0"/>
        <item x="1"/>
        <item x="2"/>
        <item x="3"/>
        <item x="4"/>
        <item t="default"/>
      </items>
    </pivotField>
    <pivotField compact="0" allDrilled="1" outline="0" showAll="0" dataSourceSort="1" defaultAttributeDrillState="1"/>
  </pivotFields>
  <rowFields count="1">
    <field x="1"/>
  </rowFields>
  <rowItems count="5">
    <i>
      <x/>
    </i>
    <i>
      <x v="1"/>
    </i>
    <i>
      <x v="2"/>
    </i>
    <i>
      <x v="3"/>
    </i>
    <i>
      <x v="4"/>
    </i>
  </rowItem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Transaction Data].[Month Name].&amp;[Aug]"/>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26">
      <autoFilter ref="A1">
        <filterColumn colId="0">
          <top10 val="1" filterVal="1"/>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4.xml><?xml version="1.0" encoding="utf-8"?>
<pivotTableDefinition xmlns="http://schemas.openxmlformats.org/spreadsheetml/2006/main" name="Gender pie" cacheId="160" applyNumberFormats="0" applyBorderFormats="0" applyFontFormats="0" applyPatternFormats="0" applyAlignmentFormats="0" applyWidthHeightFormats="1" dataCaption="Values" tag="122226b3-8068-4d32-a69a-a5cc753b7d1a" updatedVersion="5" minRefreshableVersion="3" useAutoFormatting="1" subtotalHiddenItems="1" rowGrandTotals="0" colGrandTotals="0" itemPrintTitles="1" createdVersion="5" indent="0" compact="0" compactData="0" multipleFieldFilters="0">
  <location ref="CC7:CE10" firstHeaderRow="0" firstDataRow="1" firstDataCol="1"/>
  <pivotFields count="5">
    <pivotField compact="0" allDrilled="1" outline="0" showAll="0" measureFilter="1" dataSourceSort="1" defaultAttributeDrillState="1">
      <items count="2">
        <item x="0"/>
        <item t="default"/>
      </items>
    </pivotField>
    <pivotField dataField="1" compact="0" outline="0" showAll="0"/>
    <pivotField axis="axisRow" compact="0" allDrilled="1" outline="0" showAll="0" dataSourceSort="1" defaultAttributeDrillState="1">
      <items count="4">
        <item x="0"/>
        <item x="1"/>
        <item x="2"/>
        <item t="default"/>
      </items>
    </pivotField>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3">
    <i>
      <x/>
    </i>
    <i>
      <x v="1"/>
    </i>
    <i>
      <x v="2"/>
    </i>
  </rowItems>
  <colFields count="1">
    <field x="-2"/>
  </colFields>
  <colItems count="2">
    <i>
      <x/>
    </i>
    <i i="1">
      <x v="1"/>
    </i>
  </colItems>
  <dataFields count="2">
    <dataField fld="1" subtotal="count" baseField="0" baseItem="0" numFmtId="166"/>
    <dataField name="Total Revenue2" fld="4" subtotal="count" showDataAs="percentOfTotal" baseField="0" baseItem="0" numFmtId="167">
      <extLst>
        <ext xmlns:x14="http://schemas.microsoft.com/office/spreadsheetml/2009/9/main" uri="{E15A36E0-9728-4e99-A89B-3F7291B0FE68}">
          <x14:dataField sourceField="1" uniqueName="[__Xl2].[Measures].[Total Revenue]"/>
        </ext>
      </extLst>
    </dataField>
  </dataFields>
  <formats count="2">
    <format dxfId="26">
      <pivotArea outline="0" collapsedLevelsAreSubtotals="1" fieldPosition="0">
        <references count="1">
          <reference field="4294967294" count="1" selected="0">
            <x v="0"/>
          </reference>
        </references>
      </pivotArea>
    </format>
    <format dxfId="25">
      <pivotArea outline="0" collapsedLevelsAreSubtotals="1" fieldPosition="0">
        <references count="1">
          <reference field="4294967294" count="1" selected="0">
            <x v="1"/>
          </reference>
        </references>
      </pivotArea>
    </format>
  </formats>
  <pivotHierarchies count="3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26">
      <autoFilter ref="A1">
        <filterColumn colId="0">
          <top10 val="1" filterVal="1"/>
        </filterColumn>
      </autoFilter>
    </filter>
  </filters>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5.xml><?xml version="1.0" encoding="utf-8"?>
<pivotTableDefinition xmlns="http://schemas.openxmlformats.org/spreadsheetml/2006/main" name="Location Bar" cacheId="166" applyNumberFormats="0" applyBorderFormats="0" applyFontFormats="0" applyPatternFormats="0" applyAlignmentFormats="0" applyWidthHeightFormats="1" dataCaption="Values" tag="80e35db7-b132-4b4e-a385-eb2dbfd1a774" updatedVersion="5" minRefreshableVersion="3" useAutoFormatting="1" subtotalHiddenItems="1" rowGrandTotals="0" colGrandTotals="0" itemPrintTitles="1" createdVersion="5" indent="0" compact="0" compactData="0" multipleFieldFilters="0">
  <location ref="AD7:AF17" firstHeaderRow="0" firstDataRow="1" firstDataCol="1"/>
  <pivotFields count="5">
    <pivotField compact="0" allDrilled="1" outline="0" showAll="0" measureFilter="1" dataSourceSort="1" defaultAttributeDrillState="1">
      <items count="2">
        <item x="0"/>
        <item t="default"/>
      </items>
    </pivotField>
    <pivotField dataField="1" compact="0" outline="0" showAll="0"/>
    <pivotField axis="axisRow" compact="0" allDrilled="1" outline="0" showAll="0" sortType="a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0">
    <i>
      <x/>
    </i>
    <i>
      <x v="6"/>
    </i>
    <i>
      <x v="4"/>
    </i>
    <i>
      <x v="8"/>
    </i>
    <i>
      <x v="3"/>
    </i>
    <i>
      <x v="1"/>
    </i>
    <i>
      <x v="2"/>
    </i>
    <i>
      <x v="5"/>
    </i>
    <i>
      <x v="9"/>
    </i>
    <i>
      <x v="7"/>
    </i>
  </rowItems>
  <colFields count="1">
    <field x="-2"/>
  </colFields>
  <colItems count="2">
    <i>
      <x/>
    </i>
    <i i="1">
      <x v="1"/>
    </i>
  </colItems>
  <dataFields count="2">
    <dataField fld="1" subtotal="count" baseField="0" baseItem="0" numFmtId="166"/>
    <dataField name="Total Revenue2" fld="4" subtotal="count" showDataAs="percentOfTotal" baseField="0" baseItem="0" numFmtId="10">
      <extLst>
        <ext xmlns:x14="http://schemas.microsoft.com/office/spreadsheetml/2009/9/main" uri="{E15A36E0-9728-4e99-A89B-3F7291B0FE68}">
          <x14:dataField sourceField="1" uniqueName="[__Xl2].[Measures].[Total Revenue]"/>
        </ext>
      </extLst>
    </dataField>
  </dataFields>
  <formats count="1">
    <format dxfId="27">
      <pivotArea outline="0" collapsedLevelsAreSubtotals="1" fieldPosition="0">
        <references count="1">
          <reference field="4294967294" count="1" selected="0">
            <x v="0"/>
          </reference>
        </references>
      </pivotArea>
    </format>
  </formats>
  <pivotHierarchies count="3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26">
      <autoFilter ref="A1">
        <filterColumn colId="0">
          <top10 val="1" filterVal="1"/>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6.xml><?xml version="1.0" encoding="utf-8"?>
<pivotTableDefinition xmlns="http://schemas.openxmlformats.org/spreadsheetml/2006/main" name="Top 5 Customer" cacheId="142" applyNumberFormats="0" applyBorderFormats="0" applyFontFormats="0" applyPatternFormats="0" applyAlignmentFormats="0" applyWidthHeightFormats="1" dataCaption="Values" tag="50d7d7ee-30f0-4fe3-a9bf-b2a984abd90b" updatedVersion="5" minRefreshableVersion="3" useAutoFormatting="1" subtotalHiddenItems="1" rowGrandTotals="0" colGrandTotals="0" itemPrintTitles="1" createdVersion="5" indent="0" compact="0" compactData="0" multipleFieldFilters="0">
  <location ref="AR6:AT11" firstHeaderRow="0" firstDataRow="1" firstDataCol="1"/>
  <pivotFields count="6">
    <pivotField compact="0" allDrilled="1" outline="0" showAll="0" measureFilter="1" dataSourceSort="1" defaultAttributeDrillState="1">
      <items count="2">
        <item x="0"/>
        <item t="default"/>
      </items>
    </pivotField>
    <pivotField dataField="1" compact="0" outline="0" showAll="0"/>
    <pivotField compact="0" allDrilled="1" outline="0" showAll="0" sortType="a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axis="axisRow" compact="0" allDrilled="1" outline="0" showAll="0" measureFilter="1" sortType="a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5">
    <i>
      <x v="3"/>
    </i>
    <i>
      <x v="1"/>
    </i>
    <i>
      <x v="2"/>
    </i>
    <i>
      <x/>
    </i>
    <i>
      <x v="4"/>
    </i>
  </rowItems>
  <colFields count="1">
    <field x="-2"/>
  </colFields>
  <colItems count="2">
    <i>
      <x/>
    </i>
    <i i="1">
      <x v="1"/>
    </i>
  </colItems>
  <dataFields count="2">
    <dataField fld="1" subtotal="count" baseField="0" baseItem="0" numFmtId="166"/>
    <dataField name="Total Revenue2" fld="5" subtotal="count" showDataAs="percentOfTotal" baseField="0" baseItem="0" numFmtId="10">
      <extLst>
        <ext xmlns:x14="http://schemas.microsoft.com/office/spreadsheetml/2009/9/main" uri="{E15A36E0-9728-4e99-A89B-3F7291B0FE68}">
          <x14:dataField sourceField="1" uniqueName="[__Xl2].[Measures].[Total Revenue]"/>
        </ext>
      </extLst>
    </dataField>
  </dataFields>
  <formats count="1">
    <format dxfId="28">
      <pivotArea outline="0" collapsedLevelsAreSubtotals="1" fieldPosition="0">
        <references count="1">
          <reference field="4294967294" count="1" selected="0">
            <x v="0"/>
          </reference>
        </references>
      </pivotArea>
    </format>
  </formats>
  <pivotHierarchies count="3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2">
    <filter fld="0" type="count" id="1" iMeasureHier="26">
      <autoFilter ref="A1">
        <filterColumn colId="0">
          <top10 val="1" filterVal="1"/>
        </filterColumn>
      </autoFilter>
    </filter>
    <filter fld="3" type="count" id="2" iMeasureHier="24">
      <autoFilter ref="A1">
        <filterColumn colId="0">
          <top10 val="5" filterVal="5"/>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7.xml><?xml version="1.0" encoding="utf-8"?>
<pivotTableDefinition xmlns="http://schemas.openxmlformats.org/spreadsheetml/2006/main" name="KPIs" cacheId="163" applyNumberFormats="0" applyBorderFormats="0" applyFontFormats="0" applyPatternFormats="0" applyAlignmentFormats="0" applyWidthHeightFormats="1" dataCaption="Values" tag="65645c88-48dd-4f0b-b629-e23babba3bbb" updatedVersion="5" minRefreshableVersion="3" useAutoFormatting="1" subtotalHiddenItems="1" itemPrintTitles="1" createdVersion="5" indent="0" outline="1" outlineData="1" multipleFieldFilters="0">
  <location ref="E6:J7" firstHeaderRow="0" firstDataRow="1" firstDataCol="0"/>
  <pivotFields count="7">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6">
    <i>
      <x/>
    </i>
    <i i="1">
      <x v="1"/>
    </i>
    <i i="2">
      <x v="2"/>
    </i>
    <i i="3">
      <x v="3"/>
    </i>
    <i i="4">
      <x v="4"/>
    </i>
    <i i="5">
      <x v="5"/>
    </i>
  </colItems>
  <dataFields count="6">
    <dataField name=" Quantity Purchased" fld="0" baseField="0" baseItem="0" numFmtId="41"/>
    <dataField fld="1" subtotal="count" baseField="0" baseItem="0"/>
    <dataField fld="2" subtotal="count" baseField="0" baseItem="0"/>
    <dataField fld="3" subtotal="count" baseField="0" baseItem="0"/>
    <dataField fld="4" subtotal="count" baseField="0" baseItem="0"/>
    <dataField fld="5" subtotal="count" baseField="0" baseItem="0"/>
  </dataFields>
  <formats count="1">
    <format dxfId="29">
      <pivotArea outline="0" collapsedLevelsAreSubtotals="1" fieldPosition="0">
        <references count="1">
          <reference field="4294967294" count="1" selected="0">
            <x v="0"/>
          </reference>
        </references>
      </pivotArea>
    </format>
  </formats>
  <pivotHierarchies count="38">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8.xml><?xml version="1.0" encoding="utf-8"?>
<pivotTableDefinition xmlns="http://schemas.openxmlformats.org/spreadsheetml/2006/main" name="PivotTable7" cacheId="25" applyNumberFormats="0" applyBorderFormats="0" applyFontFormats="0" applyPatternFormats="0" applyAlignmentFormats="0" applyWidthHeightFormats="1" dataCaption="Values" tag="bc2cca9f-75c2-454c-b593-39e9d4a92a93" updatedVersion="5" minRefreshableVersion="3" useAutoFormatting="1" subtotalHiddenItems="1" rowGrandTotals="0" colGrandTotals="0" itemPrintTitles="1" createdVersion="5" indent="0" compact="0" compactData="0" multipleFieldFilters="0">
  <location ref="R16:R21" firstHeaderRow="1" firstDataRow="1" firstDataCol="1"/>
  <pivotFields count="3">
    <pivotField compact="0" allDrilled="1" outline="0" showAll="0" measureFilter="1" dataSourceSort="1" defaultAttributeDrillState="1">
      <items count="2">
        <item x="0"/>
        <item t="default"/>
      </items>
    </pivotField>
    <pivotField axis="axisRow" compact="0" allDrilled="1" outline="0" showAll="0" dataSourceSort="1" defaultAttributeDrillState="1">
      <items count="6">
        <item x="0"/>
        <item x="1"/>
        <item x="2"/>
        <item x="3"/>
        <item x="4"/>
        <item t="default"/>
      </items>
    </pivotField>
    <pivotField compact="0" allDrilled="1" outline="0" showAll="0" dataSourceSort="1" defaultAttributeDrillState="1"/>
  </pivotFields>
  <rowFields count="1">
    <field x="1"/>
  </rowFields>
  <rowItems count="5">
    <i>
      <x/>
    </i>
    <i>
      <x v="1"/>
    </i>
    <i>
      <x v="2"/>
    </i>
    <i>
      <x v="3"/>
    </i>
    <i>
      <x v="4"/>
    </i>
  </rowItem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Transaction Data].[Month Name].&amp;[Aug]"/>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26">
      <autoFilter ref="A1">
        <filterColumn colId="0">
          <top10 val="1" filterVal="1"/>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9.xml><?xml version="1.0" encoding="utf-8"?>
<pivotTableDefinition xmlns="http://schemas.openxmlformats.org/spreadsheetml/2006/main" name="Brand KPI" cacheId="154" applyNumberFormats="0" applyBorderFormats="0" applyFontFormats="0" applyPatternFormats="0" applyAlignmentFormats="0" applyWidthHeightFormats="1" dataCaption="Values" tag="da353e24-5715-4049-a10a-6b28615b5ac4" updatedVersion="5" minRefreshableVersion="3" useAutoFormatting="1" subtotalHiddenItems="1" rowGrandTotals="0" colGrandTotals="0" itemPrintTitles="1" createdVersion="5" indent="0" compact="0" compactData="0" multipleFieldFilters="0">
  <location ref="L6:M7" firstHeaderRow="1" firstDataRow="1" firstDataCol="1"/>
  <pivotFields count="3">
    <pivotField dataField="1" compact="0" outline="0" showAll="0"/>
    <pivotField axis="axisRow" compact="0" allDrilled="1" outline="0" showAll="0" measureFilter="1" dataSourceSort="1" defaultAttributeDrillState="1">
      <items count="2">
        <item x="0"/>
        <item t="default"/>
      </items>
    </pivotField>
    <pivotField compact="0" allDrilled="1" outline="0" showAll="0" dataSourceSort="1" defaultAttributeDrillState="1"/>
  </pivotFields>
  <rowFields count="1">
    <field x="1"/>
  </rowFields>
  <rowItems count="1">
    <i>
      <x/>
    </i>
  </rowItems>
  <colItems count="1">
    <i/>
  </colItems>
  <dataFields count="1">
    <dataField fld="0" subtotal="count" baseField="0" baseItem="0"/>
  </dataFields>
  <pivotHierarchies count="38">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6">
      <autoFilter ref="A1">
        <filterColumn colId="0">
          <top10 val="1" filterVal="1"/>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10.xml><?xml version="1.0" encoding="utf-8"?>
<pivotTableDefinition xmlns="http://schemas.openxmlformats.org/spreadsheetml/2006/main" name="Location KPI" cacheId="169" applyNumberFormats="0" applyBorderFormats="0" applyFontFormats="0" applyPatternFormats="0" applyAlignmentFormats="0" applyWidthHeightFormats="1" dataCaption="Values" tag="b2ebff42-5d4b-4215-8a8a-66b5b03c9735" updatedVersion="5" minRefreshableVersion="3" useAutoFormatting="1" subtotalHiddenItems="1" rowGrandTotals="0" colGrandTotals="0" itemPrintTitles="1" createdVersion="5" indent="0" compact="0" compactData="0" multipleFieldFilters="0">
  <location ref="O6:P16" firstHeaderRow="1" firstDataRow="1" firstDataCol="1"/>
  <pivotFields count="4">
    <pivotField dataField="1" compact="0" outline="0" showAll="0"/>
    <pivotField compact="0" allDrilled="1" outline="0" showAll="0" measureFilter="1" dataSourceSort="1" defaultAttributeDrillState="1">
      <items count="2">
        <item x="0"/>
        <item t="default"/>
      </items>
    </pivotField>
    <pivotField axis="axisRow" compact="0" allDrilled="1" outline="0" showAll="0" dataSourceSort="1" defaultAttributeDrillState="1">
      <items count="11">
        <item x="0"/>
        <item x="1"/>
        <item x="2"/>
        <item x="3"/>
        <item x="4"/>
        <item x="5"/>
        <item x="6"/>
        <item x="7"/>
        <item x="8"/>
        <item x="9"/>
        <item t="default"/>
      </items>
    </pivotField>
    <pivotField compact="0" allDrilled="1" outline="0" showAll="0" dataSourceSort="1" defaultAttributeDrillState="1"/>
  </pivotFields>
  <rowFields count="1">
    <field x="2"/>
  </rowFields>
  <rowItems count="10">
    <i>
      <x/>
    </i>
    <i>
      <x v="1"/>
    </i>
    <i>
      <x v="2"/>
    </i>
    <i>
      <x v="3"/>
    </i>
    <i>
      <x v="4"/>
    </i>
    <i>
      <x v="5"/>
    </i>
    <i>
      <x v="6"/>
    </i>
    <i>
      <x v="7"/>
    </i>
    <i>
      <x v="8"/>
    </i>
    <i>
      <x v="9"/>
    </i>
  </rowItems>
  <colItems count="1">
    <i/>
  </colItems>
  <dataFields count="1">
    <dataField fld="0" subtotal="count" baseField="0" baseItem="0"/>
  </dataFields>
  <pivotHierarchies count="38">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6">
      <autoFilter ref="A1">
        <filterColumn colId="0">
          <top10 val="1" filterVal="1"/>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11.xml><?xml version="1.0" encoding="utf-8"?>
<pivotTableDefinition xmlns="http://schemas.openxmlformats.org/spreadsheetml/2006/main" name="Price category Bar" cacheId="172" applyNumberFormats="0" applyBorderFormats="0" applyFontFormats="0" applyPatternFormats="0" applyAlignmentFormats="0" applyWidthHeightFormats="1" dataCaption="Values" tag="26279c4c-42d9-43e0-b9fd-8fa3f900bb49" updatedVersion="5" minRefreshableVersion="3" useAutoFormatting="1" subtotalHiddenItems="1" rowGrandTotals="0" colGrandTotals="0" itemPrintTitles="1" createdVersion="5" indent="0" compact="0" compactData="0" multipleFieldFilters="0">
  <location ref="BC6:BE8" firstHeaderRow="0" firstDataRow="1" firstDataCol="1"/>
  <pivotFields count="6">
    <pivotField compact="0" allDrilled="1" outline="0" showAll="0" measureFilter="1" dataSourceSort="1" defaultAttributeDrillState="1">
      <items count="2">
        <item x="0"/>
        <item t="default"/>
      </items>
    </pivotField>
    <pivotField dataField="1" compact="0" outline="0" showAll="0"/>
    <pivotField compact="0" allDrilled="1" outline="0" showAll="0" sortType="a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name="Price Category" axis="axisRow" compact="0" allDrilled="1" outline="0" showAll="0" dataSourceSort="1" defaultAttributeDrillState="1">
      <items count="3">
        <item x="0"/>
        <item x="1"/>
        <item t="default"/>
      </items>
    </pivotField>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2">
    <i>
      <x/>
    </i>
    <i>
      <x v="1"/>
    </i>
  </rowItems>
  <colFields count="1">
    <field x="-2"/>
  </colFields>
  <colItems count="2">
    <i>
      <x/>
    </i>
    <i i="1">
      <x v="1"/>
    </i>
  </colItems>
  <dataFields count="2">
    <dataField fld="1" subtotal="count" baseField="0" baseItem="0" numFmtId="166"/>
    <dataField name="Total Revenue2" fld="5" subtotal="count" showDataAs="percentOfTotal" baseField="0" baseItem="0" numFmtId="167">
      <extLst>
        <ext xmlns:x14="http://schemas.microsoft.com/office/spreadsheetml/2009/9/main" uri="{E15A36E0-9728-4e99-A89B-3F7291B0FE68}">
          <x14:dataField sourceField="1" uniqueName="[__Xl2].[Measures].[Total Revenue]"/>
        </ext>
      </extLst>
    </dataField>
  </dataFields>
  <formats count="2">
    <format dxfId="31">
      <pivotArea outline="0" collapsedLevelsAreSubtotals="1" fieldPosition="0">
        <references count="1">
          <reference field="4294967294" count="1" selected="0">
            <x v="0"/>
          </reference>
        </references>
      </pivotArea>
    </format>
    <format dxfId="30">
      <pivotArea outline="0" collapsedLevelsAreSubtotals="1" fieldPosition="0">
        <references count="1">
          <reference field="4294967294" count="1" selected="0">
            <x v="1"/>
          </reference>
        </references>
      </pivotArea>
    </format>
  </formats>
  <pivotHierarchies count="39">
    <pivotHierarchy dragToData="1"/>
    <pivotHierarchy dragToData="1"/>
    <pivotHierarchy dragToData="1"/>
    <pivotHierarchy dragToData="1"/>
    <pivotHierarchy dragToData="1"/>
    <pivotHierarchy dragToData="1" caption="Price Category"/>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26">
      <autoFilter ref="A1">
        <filterColumn colId="0">
          <top10 val="1" filterVal="1"/>
        </filterColumn>
      </autoFilter>
    </filter>
  </filters>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12.xml><?xml version="1.0" encoding="utf-8"?>
<pivotTableDefinition xmlns="http://schemas.openxmlformats.org/spreadsheetml/2006/main" name="Age group KPI" cacheId="151" applyNumberFormats="0" applyBorderFormats="0" applyFontFormats="0" applyPatternFormats="0" applyAlignmentFormats="0" applyWidthHeightFormats="1" dataCaption="Values" tag="39e98191-f28a-43e2-9015-3b5981b7d0f6" updatedVersion="5" minRefreshableVersion="3" useAutoFormatting="1" subtotalHiddenItems="1" rowGrandTotals="0" colGrandTotals="0" itemPrintTitles="1" createdVersion="5" indent="0" compact="0" compactData="0" multipleFieldFilters="0">
  <location ref="L22:M23" firstHeaderRow="1" firstDataRow="1" firstDataCol="1"/>
  <pivotFields count="6">
    <pivotField dataField="1" compact="0" outline="0" showAll="0"/>
    <pivotField compact="0" allDrilled="1" outline="0" showAll="0" measureFilter="1" dataSourceSort="1" defaultAttributeDrillState="1">
      <items count="2">
        <item x="0"/>
        <item t="default"/>
      </items>
    </pivotField>
    <pivotField compact="0" allDrilled="1" outline="0" showAll="0" measureFilter="1" dataSourceSort="1" defaultAttributeDrillState="1">
      <items count="2">
        <item x="0"/>
        <item t="default"/>
      </items>
    </pivotField>
    <pivotField compact="0" allDrilled="1" outline="0" showAll="0" measureFilter="1" dataSourceSort="1" defaultAttributeDrillState="1">
      <items count="2">
        <item x="0"/>
        <item t="default"/>
      </items>
    </pivotField>
    <pivotField axis="axisRow" compact="0" allDrilled="1" outline="0" showAll="0" dataSourceSort="1" defaultAttributeDrillState="1">
      <items count="2">
        <item s="1" x="0"/>
        <item t="default"/>
      </items>
    </pivotField>
    <pivotField compact="0" allDrilled="1" outline="0" showAll="0" dataSourceSort="1" defaultAttributeDrillState="1"/>
  </pivotFields>
  <rowFields count="1">
    <field x="4"/>
  </rowFields>
  <rowItems count="1">
    <i>
      <x/>
    </i>
  </rowItems>
  <colItems count="1">
    <i/>
  </colItems>
  <dataFields count="1">
    <dataField fld="0" subtotal="count" baseField="0" baseItem="0"/>
  </dataFields>
  <pivotHierarchies count="38">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1" iMeasureHier="26">
      <autoFilter ref="A1">
        <filterColumn colId="0">
          <top10 val="1" filterVal="1"/>
        </filterColumn>
      </autoFilter>
    </filter>
    <filter fld="2" type="count" id="3" iMeasureHier="26">
      <autoFilter ref="A1">
        <filterColumn colId="0">
          <top10 val="1" filterVal="1"/>
        </filterColumn>
      </autoFilter>
    </filter>
    <filter fld="3" type="count" id="4" iMeasureHier="26">
      <autoFilter ref="A1">
        <filterColumn colId="0">
          <top10 val="1" filterVal="1"/>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13.xml><?xml version="1.0" encoding="utf-8"?>
<pivotTableDefinition xmlns="http://schemas.openxmlformats.org/spreadsheetml/2006/main" name="Customer KPI" cacheId="157" applyNumberFormats="0" applyBorderFormats="0" applyFontFormats="0" applyPatternFormats="0" applyAlignmentFormats="0" applyWidthHeightFormats="1" dataCaption="Values" tag="a86ef1f8-1adc-4a0b-83e4-02ad85a5e065" updatedVersion="5" minRefreshableVersion="3" useAutoFormatting="1" subtotalHiddenItems="1" rowGrandTotals="0" colGrandTotals="0" itemPrintTitles="1" createdVersion="5" indent="0" compact="0" compactData="0" multipleFieldFilters="0">
  <location ref="H10:I11" firstHeaderRow="1" firstDataRow="1" firstDataCol="1"/>
  <pivotFields count="4">
    <pivotField dataField="1" compact="0" outline="0" showAll="0"/>
    <pivotField compact="0" allDrilled="1" outline="0" showAll="0" measureFilter="1" dataSourceSort="1" defaultAttributeDrillState="1">
      <items count="2">
        <item x="0"/>
        <item t="default"/>
      </items>
    </pivotField>
    <pivotField axis="axisRow" compact="0" allDrilled="1" outline="0" showAll="0" measureFilter="1" dataSourceSort="1" defaultAttributeDrillState="1">
      <items count="2">
        <item x="0"/>
        <item t="default"/>
      </items>
    </pivotField>
    <pivotField compact="0" allDrilled="1" outline="0" showAll="0" dataSourceSort="1" defaultAttributeDrillState="1"/>
  </pivotFields>
  <rowFields count="1">
    <field x="2"/>
  </rowFields>
  <rowItems count="1">
    <i>
      <x/>
    </i>
  </rowItems>
  <colItems count="1">
    <i/>
  </colItems>
  <dataFields count="1">
    <dataField fld="0" subtotal="count" baseField="0" baseItem="0"/>
  </dataFields>
  <pivotHierarchies count="38">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1" iMeasureHier="26">
      <autoFilter ref="A1">
        <filterColumn colId="0">
          <top10 val="1" filterVal="1"/>
        </filterColumn>
      </autoFilter>
    </filter>
    <filter fld="2" type="count" id="3" iMeasureHier="26">
      <autoFilter ref="A1">
        <filterColumn colId="0">
          <top10 val="1" filterVal="1"/>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14.xml><?xml version="1.0" encoding="utf-8"?>
<pivotTableDefinition xmlns="http://schemas.openxmlformats.org/spreadsheetml/2006/main" name="Pyament method" cacheId="115" applyNumberFormats="0" applyBorderFormats="0" applyFontFormats="0" applyPatternFormats="0" applyAlignmentFormats="0" applyWidthHeightFormats="1" dataCaption="Values" tag="8612c4a2-51e2-4119-a28c-e7048c802846" updatedVersion="5" minRefreshableVersion="3" useAutoFormatting="1" subtotalHiddenItems="1" rowGrandTotals="0" colGrandTotals="0" itemPrintTitles="1" createdVersion="5" indent="0" compact="0" compactData="0" multipleFieldFilters="0">
  <location ref="BN6:BP10" firstHeaderRow="0" firstDataRow="1" firstDataCol="1"/>
  <pivotFields count="5">
    <pivotField compact="0" allDrilled="1" outline="0" showAll="0" measureFilter="1" dataSourceSort="1" defaultAttributeDrillState="1">
      <items count="2">
        <item x="0"/>
        <item t="default"/>
      </items>
    </pivotField>
    <pivotField dataField="1" compact="0" outline="0" showAll="0"/>
    <pivotField compact="0" allDrilled="1" outline="0" showAll="0" sortType="a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axis="axisRow" compact="0" allDrilled="1" outline="0" showAll="0" dataSourceSort="1" defaultAttributeDrillState="1">
      <items count="5">
        <item x="0"/>
        <item x="1"/>
        <item x="2"/>
        <item x="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fld="1" subtotal="count" baseField="0" baseItem="0" numFmtId="166"/>
    <dataField name="Total Revenue2" fld="4" subtotal="count" showDataAs="percentOfTotal" baseField="0" baseItem="0" numFmtId="10">
      <extLst>
        <ext xmlns:x14="http://schemas.microsoft.com/office/spreadsheetml/2009/9/main" uri="{E15A36E0-9728-4e99-A89B-3F7291B0FE68}">
          <x14:dataField sourceField="1" uniqueName="[__Xl2].[Measures].[Total Revenue]"/>
        </ext>
      </extLst>
    </dataField>
  </dataFields>
  <formats count="1">
    <format dxfId="32">
      <pivotArea outline="0" collapsedLevelsAreSubtotals="1" fieldPosition="0">
        <references count="1">
          <reference field="4294967294" count="1" selected="0">
            <x v="0"/>
          </reference>
        </references>
      </pivotArea>
    </format>
  </formats>
  <pivotHierarchies count="3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26">
      <autoFilter ref="A1">
        <filterColumn colId="0">
          <top10 val="1" filterVal="1"/>
        </filterColumn>
      </autoFilter>
    </filter>
  </filter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15.xml><?xml version="1.0" encoding="utf-8"?>
<pivotTableDefinition xmlns="http://schemas.openxmlformats.org/spreadsheetml/2006/main" name="PivotTable22" cacheId="145" applyNumberFormats="0" applyBorderFormats="0" applyFontFormats="0" applyPatternFormats="0" applyAlignmentFormats="0" applyWidthHeightFormats="1" dataCaption="Values" tag="95ec0f7e-5259-4f8c-a63b-eb688aea6582" updatedVersion="5" minRefreshableVersion="3" useAutoFormatting="1" subtotalHiddenItems="1" rowGrandTotals="0" colGrandTotals="0" itemPrintTitles="1" createdVersion="5" indent="0" compact="0" compactData="0" multipleFieldFilters="0">
  <location ref="BW7:BW11" firstHeaderRow="1" firstDataRow="1" firstDataCol="1"/>
  <pivotFields count="3">
    <pivotField compact="0" allDrilled="1" outline="0" showAll="0" measureFilter="1" dataSourceSort="1" defaultAttributeDrillState="1">
      <items count="2">
        <item x="0"/>
        <item t="default"/>
      </items>
    </pivotField>
    <pivotField compact="0" allDrilled="1" outline="0" showAll="0" dataSourceSort="1" defaultAttributeDrillState="1"/>
    <pivotField axis="axisRow" compact="0" allDrilled="1" outline="0" showAll="0" dataSourceSort="1" defaultAttributeDrillState="1">
      <items count="5">
        <item x="0"/>
        <item x="1"/>
        <item x="2"/>
        <item x="3"/>
        <item t="default"/>
      </items>
    </pivotField>
  </pivotFields>
  <rowFields count="1">
    <field x="2"/>
  </rowFields>
  <rowItems count="4">
    <i>
      <x/>
    </i>
    <i>
      <x v="1"/>
    </i>
    <i>
      <x v="2"/>
    </i>
    <i>
      <x v="3"/>
    </i>
  </rowItems>
  <pivotHierarchies count="38">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Transaction Data].[Month Name].&amp;[Aug]"/>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26">
      <autoFilter ref="A1">
        <filterColumn colId="0">
          <top10 val="1" filterVal="1"/>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16.xml><?xml version="1.0" encoding="utf-8"?>
<pivotTableDefinition xmlns="http://schemas.openxmlformats.org/spreadsheetml/2006/main" name="Salesperson KPI" cacheId="175" applyNumberFormats="0" applyBorderFormats="0" applyFontFormats="0" applyPatternFormats="0" applyAlignmentFormats="0" applyWidthHeightFormats="1" dataCaption="Values" tag="a29c3a87-e6b8-49a5-8543-08fb241b69c0" updatedVersion="5" minRefreshableVersion="3" useAutoFormatting="1" subtotalHiddenItems="1" rowGrandTotals="0" colGrandTotals="0" itemPrintTitles="1" createdVersion="5" indent="0" compact="0" compactData="0" multipleFieldFilters="0">
  <location ref="O24:P25" firstHeaderRow="1" firstDataRow="1" firstDataCol="1"/>
  <pivotFields count="5">
    <pivotField dataField="1" compact="0" outline="0" showAll="0"/>
    <pivotField compact="0" allDrilled="1" outline="0" showAll="0" measureFilter="1" dataSourceSort="1" defaultAttributeDrillState="1">
      <items count="2">
        <item x="0"/>
        <item t="default"/>
      </items>
    </pivotField>
    <pivotField compact="0" allDrilled="1" outline="0" showAll="0" measureFilter="1" dataSourceSort="1" defaultAttributeDrillState="1">
      <items count="2">
        <item x="0"/>
        <item t="default"/>
      </items>
    </pivotField>
    <pivotField axis="axisRow" compact="0" allDrilled="1" outline="0" showAll="0" measureFilter="1" dataSourceSort="1" defaultAttributeDrillState="1">
      <items count="2">
        <item x="0"/>
        <item t="default"/>
      </items>
    </pivotField>
    <pivotField compact="0" allDrilled="1" outline="0" showAll="0" dataSourceSort="1" defaultAttributeDrillState="1"/>
  </pivotFields>
  <rowFields count="1">
    <field x="3"/>
  </rowFields>
  <rowItems count="1">
    <i>
      <x/>
    </i>
  </rowItems>
  <colItems count="1">
    <i/>
  </colItems>
  <dataFields count="1">
    <dataField fld="0" subtotal="count" baseField="0" baseItem="0"/>
  </dataFields>
  <pivotHierarchies count="38">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1" iMeasureHier="26">
      <autoFilter ref="A1">
        <filterColumn colId="0">
          <top10 val="1" filterVal="1"/>
        </filterColumn>
      </autoFilter>
    </filter>
    <filter fld="2" type="count" id="3" iMeasureHier="26">
      <autoFilter ref="A1">
        <filterColumn colId="0">
          <top10 val="1" filterVal="1"/>
        </filterColumn>
      </autoFilter>
    </filter>
    <filter fld="3" type="count" id="4" iMeasureHier="26">
      <autoFilter ref="A1">
        <filterColumn colId="0">
          <top10 val="1" filterVal="1"/>
        </filterColumn>
      </autoFilter>
    </filter>
  </filters>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17.xml><?xml version="1.0" encoding="utf-8"?>
<pivotTableDefinition xmlns="http://schemas.openxmlformats.org/spreadsheetml/2006/main" name="PivotTable11" cacheId="193" applyNumberFormats="0" applyBorderFormats="0" applyFontFormats="0" applyPatternFormats="0" applyAlignmentFormats="0" applyWidthHeightFormats="1" dataCaption="Values" tag="1c5c744f-c158-4df2-8b2b-d4192753032b" updatedVersion="5" minRefreshableVersion="3" useAutoFormatting="1" subtotalHiddenItems="1" rowGrandTotals="0" colGrandTotals="0" itemPrintTitles="1" createdVersion="5" indent="0" compact="0" compactData="0" multipleFieldFilters="0">
  <location ref="AH19:AJ21" firstHeaderRow="0" firstDataRow="1" firstDataCol="1"/>
  <pivotFields count="5">
    <pivotField dataField="1" compact="0" outline="0" showAll="0"/>
    <pivotField compact="0" allDrilled="1" outline="0" showAll="0" sortType="descending" defaultAttributeDrillState="1">
      <items count="5">
        <item x="0"/>
        <item x="1"/>
        <item x="2"/>
        <item x="3"/>
        <item t="default"/>
      </items>
      <autoSortScope>
        <pivotArea dataOnly="0" outline="0" fieldPosition="0">
          <references count="1">
            <reference field="4294967294" count="1" selected="0">
              <x v="0"/>
            </reference>
          </references>
        </pivotArea>
      </autoSortScope>
    </pivotField>
    <pivotField axis="axisRow" compact="0" allDrilled="1" outline="0" showAll="0" dataSourceSort="1" defaultAttributeDrillState="1">
      <items count="3">
        <item x="0"/>
        <item x="1"/>
        <item t="default"/>
      </items>
    </pivotField>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2">
    <i>
      <x/>
    </i>
    <i>
      <x v="1"/>
    </i>
  </rowItems>
  <colFields count="1">
    <field x="-2"/>
  </colFields>
  <colItems count="2">
    <i>
      <x/>
    </i>
    <i i="1">
      <x v="1"/>
    </i>
  </colItems>
  <dataFields count="2">
    <dataField fld="0" subtotal="count" baseField="0" baseItem="0"/>
    <dataField name="Total Revenue2" fld="4" subtotal="count" showDataAs="percentOfTotal" baseField="0" baseItem="0" numFmtId="10">
      <extLst>
        <ext xmlns:x14="http://schemas.microsoft.com/office/spreadsheetml/2009/9/main" uri="{E15A36E0-9728-4e99-A89B-3F7291B0FE68}">
          <x14:dataField sourceField="0" uniqueName="[__Xl2].[Measures].[Total Revenue]"/>
        </ext>
      </extLst>
    </dataField>
  </dataFields>
  <pivotHierarchies count="3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18.xml><?xml version="1.0" encoding="utf-8"?>
<pivotTableDefinition xmlns="http://schemas.openxmlformats.org/spreadsheetml/2006/main" name="PivotTable9" cacheId="190" applyNumberFormats="0" applyBorderFormats="0" applyFontFormats="0" applyPatternFormats="0" applyAlignmentFormats="0" applyWidthHeightFormats="1" dataCaption="Values" tag="1c5c744f-c158-4df2-8b2b-d4192753032b" updatedVersion="5" minRefreshableVersion="3" useAutoFormatting="1" subtotalHiddenItems="1" rowGrandTotals="0" colGrandTotals="0" itemPrintTitles="1" createdVersion="5" indent="0" compact="0" compactData="0" multipleFieldFilters="0">
  <location ref="AV23:AX25" firstHeaderRow="0" firstDataRow="1" firstDataCol="1"/>
  <pivotFields count="5">
    <pivotField dataField="1" compact="0" outline="0" showAll="0"/>
    <pivotField compact="0" allDrilled="1" outline="0" showAll="0" sortType="descending" defaultAttributeDrillState="1">
      <items count="5">
        <item x="0"/>
        <item x="1"/>
        <item x="2"/>
        <item x="3"/>
        <item t="default"/>
      </items>
      <autoSortScope>
        <pivotArea dataOnly="0" outline="0" fieldPosition="0">
          <references count="1">
            <reference field="4294967294" count="1" selected="0">
              <x v="0"/>
            </reference>
          </references>
        </pivotArea>
      </autoSortScope>
    </pivotField>
    <pivotField axis="axisRow" compact="0" allDrilled="1" outline="0" showAll="0" dataSourceSort="1" defaultAttributeDrillState="1">
      <items count="3">
        <item x="0"/>
        <item x="1"/>
        <item t="default"/>
      </items>
    </pivotField>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2">
    <i>
      <x/>
    </i>
    <i>
      <x v="1"/>
    </i>
  </rowItems>
  <colFields count="1">
    <field x="-2"/>
  </colFields>
  <colItems count="2">
    <i>
      <x/>
    </i>
    <i i="1">
      <x v="1"/>
    </i>
  </colItems>
  <dataFields count="2">
    <dataField fld="0" subtotal="count" baseField="0" baseItem="0"/>
    <dataField name="Total Revenue2" fld="4" subtotal="count" showDataAs="percentOfTotal" baseField="0" baseItem="0" numFmtId="10">
      <extLst>
        <ext xmlns:x14="http://schemas.microsoft.com/office/spreadsheetml/2009/9/main" uri="{E15A36E0-9728-4e99-A89B-3F7291B0FE68}">
          <x14:dataField sourceField="0" uniqueName="[__Xl2].[Measures].[Total Revenue]"/>
        </ext>
      </extLst>
    </dataField>
  </dataFields>
  <pivotHierarchies count="3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19.xml><?xml version="1.0" encoding="utf-8"?>
<pivotTableDefinition xmlns="http://schemas.openxmlformats.org/spreadsheetml/2006/main" name="PivotTable7" cacheId="187" applyNumberFormats="0" applyBorderFormats="0" applyFontFormats="0" applyPatternFormats="0" applyAlignmentFormats="0" applyWidthHeightFormats="1" dataCaption="Values" tag="1c5c744f-c158-4df2-8b2b-d4192753032b" updatedVersion="5" minRefreshableVersion="3" useAutoFormatting="1" subtotalHiddenItems="1" rowGrandTotals="0" colGrandTotals="0" itemPrintTitles="1" createdVersion="5" indent="0" compact="0" compactData="0" multipleFieldFilters="0">
  <location ref="AV8:AX12" firstHeaderRow="0" firstDataRow="1" firstDataCol="1"/>
  <pivotFields count="4">
    <pivotField dataField="1" compact="0" outline="0" showAll="0"/>
    <pivotField axis="axisRow" compact="0" allDrilled="1" outline="0" showAll="0" sortType="descending" defaultAttributeDrillState="1">
      <items count="5">
        <item x="0"/>
        <item x="1"/>
        <item x="2"/>
        <item x="3"/>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0" subtotal="count" baseField="0" baseItem="0"/>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pivotHierarchies count="3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20.xml><?xml version="1.0" encoding="utf-8"?>
<pivotTableDefinition xmlns="http://schemas.openxmlformats.org/spreadsheetml/2006/main" name="PivotTable6" cacheId="184" applyNumberFormats="0" applyBorderFormats="0" applyFontFormats="0" applyPatternFormats="0" applyAlignmentFormats="0" applyWidthHeightFormats="1" dataCaption="Values" tag="1c5c744f-c158-4df2-8b2b-d4192753032b" updatedVersion="5" minRefreshableVersion="3" useAutoFormatting="1" subtotalHiddenItems="1" rowGrandTotals="0" colGrandTotals="0" itemPrintTitles="1" createdVersion="5" indent="0" compact="0" compactData="0" multipleFieldFilters="0">
  <location ref="AI8:AK10" firstHeaderRow="0" firstDataRow="1" firstDataCol="1"/>
  <pivotFields count="4">
    <pivotField dataField="1" compact="0" outline="0" showAll="0"/>
    <pivotField axis="axisRow" compact="0" allDrilled="1" outline="0" showAll="0" dataSourceSort="1" defaultAttributeDrillState="1">
      <items count="3">
        <item x="0"/>
        <item x="1"/>
        <item t="default"/>
      </items>
    </pivotField>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pivotHierarchies count="3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21.xml><?xml version="1.0" encoding="utf-8"?>
<pivotTableDefinition xmlns="http://schemas.openxmlformats.org/spreadsheetml/2006/main" name="PivotTable4" cacheId="181" applyNumberFormats="0" applyBorderFormats="0" applyFontFormats="0" applyPatternFormats="0" applyAlignmentFormats="0" applyWidthHeightFormats="1" dataCaption="Values" tag="1c5c744f-c158-4df2-8b2b-d4192753032b" updatedVersion="5" minRefreshableVersion="3" useAutoFormatting="1" subtotalHiddenItems="1" rowGrandTotals="0" colGrandTotals="0" itemPrintTitles="1" createdVersion="5" indent="0" compact="0" compactData="0" multipleFieldFilters="0">
  <location ref="T8:V15" firstHeaderRow="0" firstDataRow="1" firstDataCol="1"/>
  <pivotFields count="4">
    <pivotField dataField="1" compact="0" outline="0" showAll="0"/>
    <pivotField axis="axisRow" compact="0" allDrilled="1" outline="0" showAll="0" dataSourceSort="1" defaultAttributeDrillState="1">
      <items count="8">
        <item x="0"/>
        <item x="1"/>
        <item x="2"/>
        <item x="3"/>
        <item x="4"/>
        <item x="5"/>
        <item x="6"/>
        <item t="default"/>
      </items>
    </pivotField>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7">
    <i>
      <x/>
    </i>
    <i>
      <x v="1"/>
    </i>
    <i>
      <x v="2"/>
    </i>
    <i>
      <x v="3"/>
    </i>
    <i>
      <x v="4"/>
    </i>
    <i>
      <x v="5"/>
    </i>
    <i>
      <x v="6"/>
    </i>
  </rowItems>
  <colFields count="1">
    <field x="-2"/>
  </colFields>
  <colItems count="2">
    <i>
      <x/>
    </i>
    <i i="1">
      <x v="1"/>
    </i>
  </colItems>
  <dataFields count="2">
    <dataField fld="0" subtotal="count" baseField="0" baseItem="0"/>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pivotHierarchies count="3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pivotTables/pivotTable22.xml><?xml version="1.0" encoding="utf-8"?>
<pivotTableDefinition xmlns="http://schemas.openxmlformats.org/spreadsheetml/2006/main" name="KPIs" cacheId="178" applyNumberFormats="0" applyBorderFormats="0" applyFontFormats="0" applyPatternFormats="0" applyAlignmentFormats="0" applyWidthHeightFormats="1" dataCaption="Values" tag="1c5c744f-c158-4df2-8b2b-d4192753032b" updatedVersion="5" minRefreshableVersion="3" useAutoFormatting="1" subtotalHiddenItems="1" rowGrandTotals="0" colGrandTotals="0" itemPrintTitles="1" createdVersion="5" indent="0" compact="0" compactData="0" multipleFieldFilters="0">
  <location ref="E8:G20" firstHeaderRow="0" firstDataRow="1" firstDataCol="1"/>
  <pivotFields count="4">
    <pivotField dataField="1" compact="0" outline="0" showAll="0"/>
    <pivotField axis="axisRow" compact="0" allDrilled="1" outline="0" showAll="0" dataSourceSort="1" defaultAttributeDrillState="1">
      <items count="13">
        <item x="0"/>
        <item x="1"/>
        <item x="2"/>
        <item x="3"/>
        <item x="4"/>
        <item x="5"/>
        <item x="6"/>
        <item x="7"/>
        <item x="8"/>
        <item x="9"/>
        <item x="10"/>
        <item x="11"/>
        <item t="default"/>
      </items>
    </pivotField>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2">
    <i>
      <x/>
    </i>
    <i>
      <x v="1"/>
    </i>
    <i>
      <x v="2"/>
    </i>
    <i>
      <x v="3"/>
    </i>
    <i>
      <x v="4"/>
    </i>
    <i>
      <x v="5"/>
    </i>
    <i>
      <x v="6"/>
    </i>
    <i>
      <x v="7"/>
    </i>
    <i>
      <x v="8"/>
    </i>
    <i>
      <x v="9"/>
    </i>
    <i>
      <x v="10"/>
    </i>
    <i>
      <x v="11"/>
    </i>
  </rowItems>
  <colFields count="1">
    <field x="-2"/>
  </colFields>
  <colItems count="2">
    <i>
      <x/>
    </i>
    <i i="1">
      <x v="1"/>
    </i>
  </colItems>
  <dataFields count="2">
    <dataField fld="0" subtotal="count" baseField="0" baseItem="0"/>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pivotHierarchies count="3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Purchase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Transaction Data]"/>
        <x15:activeTabTopLevelEntity name="[Products]"/>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ge_Group" sourceName="[Transaction Data].[Age Group]">
  <pivotTables>
    <pivotTable tabId="2" name="PivotTable7"/>
    <pivotTable tabId="2" name="PivotTable8"/>
    <pivotTable tabId="2" name="PivotTable22"/>
    <pivotTable tabId="2" name="PivotTable11"/>
    <pivotTable tabId="2" name="Brand KPI"/>
    <pivotTable tabId="2" name="Customer KPI"/>
    <pivotTable tabId="2" name="Gender pie"/>
    <pivotTable tabId="2" name="KPIs"/>
    <pivotTable tabId="2" name="Location Bar"/>
    <pivotTable tabId="2" name="Location KPI"/>
    <pivotTable tabId="2" name="Price category Bar"/>
    <pivotTable tabId="2" name="Salesperson KPI"/>
    <pivotTable tabId="2" name="Top 5 Customer"/>
    <pivotTable tabId="2" name="Pyament method"/>
    <pivotTable tabId="4" name="KPIs"/>
    <pivotTable tabId="4" name="PivotTable4"/>
    <pivotTable tabId="4" name="PivotTable6"/>
    <pivotTable tabId="4" name="PivotTable7"/>
    <pivotTable tabId="4" name="PivotTable9"/>
    <pivotTable tabId="4" name="PivotTable11"/>
  </pivotTables>
  <data>
    <olap pivotCacheId="7">
      <levels count="2">
        <level uniqueName="[Transaction Data].[Age Group].[(All)]" sourceCaption="(All)" count="0"/>
        <level uniqueName="[Transaction Data].[Age Group].[Age Group]" sourceCaption="Age Group" count="5">
          <ranges>
            <range startItem="0">
              <i n="[Transaction Data].[Age Group].&amp;[15-29]" c="15-29"/>
              <i n="[Transaction Data].[Age Group].&amp;[30-44]" c="30-44"/>
              <i n="[Transaction Data].[Age Group].&amp;[45-59]" c="45-59"/>
              <i n="[Transaction Data].[Age Group].&amp;[60-74]" c="60-74"/>
              <i n="[Transaction Data].[Age Group].&amp;[75 +]" c="75 +"/>
            </range>
          </ranges>
        </level>
      </levels>
      <selections count="1">
        <selection n="[Transaction Data].[Age Group].[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Buyer_Location" sourceName="[Transaction Data].[Buyer Location]">
  <pivotTables>
    <pivotTable tabId="2" name="PivotTable8"/>
    <pivotTable tabId="2" name="PivotTable22"/>
    <pivotTable tabId="2" name="Age group bar"/>
    <pivotTable tabId="2" name="Age group KPI"/>
    <pivotTable tabId="2" name="Brand KPI"/>
    <pivotTable tabId="2" name="Customer KPI"/>
    <pivotTable tabId="2" name="Gender pie"/>
    <pivotTable tabId="2" name="KPIs"/>
    <pivotTable tabId="2" name="Location KPI"/>
    <pivotTable tabId="2" name="Price category Bar"/>
    <pivotTable tabId="2" name="Pyament method"/>
    <pivotTable tabId="2" name="Salesperson KPI"/>
    <pivotTable tabId="2" name="Top 5 Customer"/>
    <pivotTable tabId="4" name="KPIs"/>
    <pivotTable tabId="4" name="PivotTable4"/>
    <pivotTable tabId="4" name="PivotTable6"/>
    <pivotTable tabId="4" name="PivotTable7"/>
    <pivotTable tabId="4" name="PivotTable9"/>
    <pivotTable tabId="4" name="PivotTable11"/>
  </pivotTables>
  <data>
    <olap pivotCacheId="7">
      <levels count="2">
        <level uniqueName="[Transaction Data].[Buyer Location].[(All)]" sourceCaption="(All)" count="0"/>
        <level uniqueName="[Transaction Data].[Buyer Location].[Buyer Location]" sourceCaption="Buyer Location" count="10">
          <ranges>
            <range startItem="0">
              <i n="[Transaction Data].[Buyer Location].&amp;[Chicago]" c="Chicago"/>
              <i n="[Transaction Data].[Buyer Location].&amp;[Dallas]" c="Dallas"/>
              <i n="[Transaction Data].[Buyer Location].&amp;[Houston]" c="Houston"/>
              <i n="[Transaction Data].[Buyer Location].&amp;[Los Angeles]" c="Los Angeles"/>
              <i n="[Transaction Data].[Buyer Location].&amp;[New York]" c="New York"/>
              <i n="[Transaction Data].[Buyer Location].&amp;[Philadelphia]" c="Philadelphia"/>
              <i n="[Transaction Data].[Buyer Location].&amp;[Phoenix]" c="Phoenix"/>
              <i n="[Transaction Data].[Buyer Location].&amp;[San Antonio]" c="San Antonio"/>
              <i n="[Transaction Data].[Buyer Location].&amp;[San Diego]" c="San Diego"/>
              <i n="[Transaction Data].[Buyer Location].&amp;[San Jose]" c="San Jose"/>
            </range>
          </ranges>
        </level>
      </levels>
      <selections count="1">
        <selection n="[Transaction Data].[Buyer Loca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ayment_Method" sourceName="[Transaction Data].[Payment Method]">
  <pivotTables>
    <pivotTable tabId="2" name="Top 5 Customer"/>
    <pivotTable tabId="2" name="PivotTable22"/>
    <pivotTable tabId="2" name="Age group bar"/>
    <pivotTable tabId="2" name="Age group KPI"/>
    <pivotTable tabId="2" name="Brand KPI"/>
    <pivotTable tabId="2" name="Customer KPI"/>
    <pivotTable tabId="2" name="Gender pie"/>
    <pivotTable tabId="2" name="KPIs"/>
    <pivotTable tabId="2" name="Location Bar"/>
    <pivotTable tabId="2" name="Location KPI"/>
    <pivotTable tabId="2" name="Price category Bar"/>
    <pivotTable tabId="2" name="Salesperson KPI"/>
    <pivotTable tabId="4" name="KPIs"/>
    <pivotTable tabId="4" name="PivotTable4"/>
    <pivotTable tabId="4" name="PivotTable6"/>
    <pivotTable tabId="4" name="PivotTable7"/>
    <pivotTable tabId="4" name="PivotTable9"/>
    <pivotTable tabId="4" name="PivotTable11"/>
  </pivotTables>
  <data>
    <olap pivotCacheId="7">
      <levels count="2">
        <level uniqueName="[Transaction Data].[Payment Method].[(All)]" sourceCaption="(All)" count="0"/>
        <level uniqueName="[Transaction Data].[Payment Method].[Payment Method]" sourceCaption="Payment Method" count="4">
          <ranges>
            <range startItem="0">
              <i n="[Transaction Data].[Payment Method].&amp;[Cash]" c="Cash"/>
              <i n="[Transaction Data].[Payment Method].&amp;[Credit Card]" c="Credit Card"/>
              <i n="[Transaction Data].[Payment Method].&amp;[Debit Card]" c="Debit Card"/>
              <i n="[Transaction Data].[Payment Method].&amp;[Mobile Payment]" c="Mobile Payment"/>
            </range>
          </ranges>
        </level>
      </levels>
      <selections count="1">
        <selection n="[Transaction Data].[Payment Metho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ge Group" cache="Slicer_Age_Group" caption="Age Group" columnCount="5" level="1" style="My STyle" rowHeight="241300"/>
  <slicer name="Buyer Location" cache="Slicer_Buyer_Location" caption="Buyer Location" columnCount="2" level="1" style="My STyle" rowHeight="365760"/>
  <slicer name="Payment Method" cache="Slicer_Payment_Method" caption="Payment Method" columnCount="4" level="1" style="My Style 2" rowHeight="274320"/>
</slicers>
</file>

<file path=xl/slicers/slicer2.xml><?xml version="1.0" encoding="utf-8"?>
<slicers xmlns="http://schemas.microsoft.com/office/spreadsheetml/2009/9/main" xmlns:mc="http://schemas.openxmlformats.org/markup-compatibility/2006" xmlns:x="http://schemas.openxmlformats.org/spreadsheetml/2006/main" mc:Ignorable="x">
  <slicer name="Buyer Location 1" cache="Slicer_Buyer_Location" caption="Buyer Location" columnCount="2" showCaption="0" level="1" style="My STyle" rowHeight="274320"/>
  <slicer name="Payment Method 2" cache="Slicer_Payment_Method" caption="Payment Method" columnCount="2" showCaption="0" level="1" style="My STyle"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4.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9.xml"/><Relationship Id="rId7" Type="http://schemas.openxmlformats.org/officeDocument/2006/relationships/printerSettings" Target="../printerSettings/printerSettings5.bin"/><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ivotTable" Target="../pivotTables/pivotTable22.xml"/><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7030A0"/>
  </sheetPr>
  <dimension ref="A1"/>
  <sheetViews>
    <sheetView showGridLines="0" showRowColHeaders="0" tabSelected="1" topLeftCell="A4" zoomScale="85" zoomScaleNormal="85" workbookViewId="0">
      <selection activeCell="M40" sqref="M40"/>
    </sheetView>
  </sheetViews>
  <sheetFormatPr defaultRowHeight="15" x14ac:dyDescent="0.25"/>
  <cols>
    <col min="1" max="16384" width="9.140625" style="1"/>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Option Button 3">
              <controlPr defaultSize="0" autoFill="0" autoLine="0" autoPict="0">
                <anchor moveWithCells="1">
                  <from>
                    <xdr:col>5</xdr:col>
                    <xdr:colOff>466725</xdr:colOff>
                    <xdr:row>8</xdr:row>
                    <xdr:rowOff>152400</xdr:rowOff>
                  </from>
                  <to>
                    <xdr:col>6</xdr:col>
                    <xdr:colOff>57150</xdr:colOff>
                    <xdr:row>9</xdr:row>
                    <xdr:rowOff>161925</xdr:rowOff>
                  </to>
                </anchor>
              </controlPr>
            </control>
          </mc:Choice>
        </mc:AlternateContent>
        <mc:AlternateContent xmlns:mc="http://schemas.openxmlformats.org/markup-compatibility/2006">
          <mc:Choice Requires="x14">
            <control shapeId="1028" r:id="rId5" name="Option Button 4">
              <controlPr defaultSize="0" autoFill="0" autoLine="0" autoPict="0">
                <anchor moveWithCells="1">
                  <from>
                    <xdr:col>7</xdr:col>
                    <xdr:colOff>95250</xdr:colOff>
                    <xdr:row>8</xdr:row>
                    <xdr:rowOff>152400</xdr:rowOff>
                  </from>
                  <to>
                    <xdr:col>7</xdr:col>
                    <xdr:colOff>276225</xdr:colOff>
                    <xdr:row>9</xdr:row>
                    <xdr:rowOff>161925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sheetPr>
  <dimension ref="A1"/>
  <sheetViews>
    <sheetView showGridLines="0" showRowColHeaders="0" zoomScale="85" zoomScaleNormal="85" workbookViewId="0">
      <selection activeCell="Y25" sqref="Y25"/>
    </sheetView>
  </sheetViews>
  <sheetFormatPr defaultRowHeight="15" x14ac:dyDescent="0.25"/>
  <cols>
    <col min="1" max="16384" width="9.140625" style="1"/>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Option Button 3">
              <controlPr defaultSize="0" autoFill="0" autoLine="0" autoPict="0">
                <anchor moveWithCells="1">
                  <from>
                    <xdr:col>5</xdr:col>
                    <xdr:colOff>523875</xdr:colOff>
                    <xdr:row>8</xdr:row>
                    <xdr:rowOff>171450</xdr:rowOff>
                  </from>
                  <to>
                    <xdr:col>6</xdr:col>
                    <xdr:colOff>123825</xdr:colOff>
                    <xdr:row>9</xdr:row>
                    <xdr:rowOff>142875</xdr:rowOff>
                  </to>
                </anchor>
              </controlPr>
            </control>
          </mc:Choice>
        </mc:AlternateContent>
        <mc:AlternateContent xmlns:mc="http://schemas.openxmlformats.org/markup-compatibility/2006">
          <mc:Choice Requires="x14">
            <control shapeId="3076" r:id="rId5" name="Option Button 4">
              <controlPr defaultSize="0" autoFill="0" autoLine="0" autoPict="0">
                <anchor moveWithCells="1">
                  <from>
                    <xdr:col>7</xdr:col>
                    <xdr:colOff>133350</xdr:colOff>
                    <xdr:row>8</xdr:row>
                    <xdr:rowOff>190500</xdr:rowOff>
                  </from>
                  <to>
                    <xdr:col>7</xdr:col>
                    <xdr:colOff>342900</xdr:colOff>
                    <xdr:row>9</xdr:row>
                    <xdr:rowOff>161925</xdr:rowOff>
                  </to>
                </anchor>
              </controlPr>
            </control>
          </mc:Choice>
        </mc:AlternateContent>
        <mc:AlternateContent xmlns:mc="http://schemas.openxmlformats.org/markup-compatibility/2006">
          <mc:Choice Requires="x14">
            <control shapeId="3077" r:id="rId6" name="Option Button 5">
              <controlPr defaultSize="0" autoFill="0" autoLine="0" autoPict="0">
                <anchor moveWithCells="1">
                  <from>
                    <xdr:col>9</xdr:col>
                    <xdr:colOff>276225</xdr:colOff>
                    <xdr:row>8</xdr:row>
                    <xdr:rowOff>171450</xdr:rowOff>
                  </from>
                  <to>
                    <xdr:col>9</xdr:col>
                    <xdr:colOff>485775</xdr:colOff>
                    <xdr:row>9</xdr:row>
                    <xdr:rowOff>142875</xdr:rowOff>
                  </to>
                </anchor>
              </controlPr>
            </control>
          </mc:Choice>
        </mc:AlternateContent>
        <mc:AlternateContent xmlns:mc="http://schemas.openxmlformats.org/markup-compatibility/2006">
          <mc:Choice Requires="x14">
            <control shapeId="3080" r:id="rId7" name="Drop Down 8">
              <controlPr defaultSize="0" autoLine="0" autoPict="0">
                <anchor moveWithCells="1">
                  <from>
                    <xdr:col>19</xdr:col>
                    <xdr:colOff>533400</xdr:colOff>
                    <xdr:row>8</xdr:row>
                    <xdr:rowOff>85725</xdr:rowOff>
                  </from>
                  <to>
                    <xdr:col>21</xdr:col>
                    <xdr:colOff>381000</xdr:colOff>
                    <xdr:row>10</xdr:row>
                    <xdr:rowOff>9525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
  <sheetViews>
    <sheetView workbookViewId="0"/>
  </sheetViews>
  <sheetFormatPr defaultRowHeight="15" x14ac:dyDescent="0.25"/>
  <cols>
    <col min="1" max="1" width="41.28515625" bestFit="1" customWidth="1"/>
  </cols>
  <sheetData>
    <row r="1" spans="1:1" ht="51" customHeight="1" x14ac:dyDescent="0.25">
      <c r="A1" s="21" t="s">
        <v>95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249977111117893"/>
  </sheetPr>
  <dimension ref="A1:CK25"/>
  <sheetViews>
    <sheetView workbookViewId="0">
      <selection activeCell="E13" sqref="E13"/>
    </sheetView>
  </sheetViews>
  <sheetFormatPr defaultRowHeight="15" x14ac:dyDescent="0.25"/>
  <cols>
    <col min="1" max="1" width="23.28515625" bestFit="1" customWidth="1"/>
    <col min="5" max="5" width="19" customWidth="1"/>
    <col min="6" max="7" width="12.7109375" customWidth="1"/>
    <col min="8" max="8" width="13.85546875" customWidth="1"/>
    <col min="9" max="9" width="14.85546875" customWidth="1"/>
    <col min="10" max="10" width="11.85546875" bestFit="1" customWidth="1"/>
    <col min="12" max="12" width="14.7109375" customWidth="1"/>
    <col min="13" max="13" width="12.7109375" customWidth="1"/>
    <col min="14" max="14" width="11.7109375" customWidth="1"/>
    <col min="15" max="15" width="22.140625" customWidth="1"/>
    <col min="16" max="16" width="11.7109375" customWidth="1"/>
    <col min="17" max="17" width="13.7109375" bestFit="1" customWidth="1"/>
    <col min="18" max="18" width="12.7109375" customWidth="1"/>
    <col min="19" max="19" width="13.85546875" customWidth="1"/>
    <col min="20" max="20" width="14.85546875" bestFit="1" customWidth="1"/>
    <col min="21" max="21" width="14.85546875" customWidth="1"/>
    <col min="22" max="22" width="10.28515625" bestFit="1" customWidth="1"/>
    <col min="23" max="23" width="14.85546875" bestFit="1" customWidth="1"/>
    <col min="27" max="27" width="4.28515625" style="10" customWidth="1"/>
    <col min="30" max="30" width="16.42578125" customWidth="1"/>
    <col min="31" max="31" width="13.85546875" customWidth="1"/>
    <col min="32" max="32" width="14.85546875" bestFit="1" customWidth="1"/>
    <col min="34" max="34" width="14.140625" bestFit="1" customWidth="1"/>
    <col min="35" max="35" width="13.85546875" bestFit="1" customWidth="1"/>
    <col min="36" max="36" width="9" bestFit="1" customWidth="1"/>
    <col min="37" max="37" width="7.7109375" bestFit="1" customWidth="1"/>
    <col min="39" max="39" width="16.42578125" bestFit="1" customWidth="1"/>
    <col min="40" max="40" width="11.42578125" bestFit="1" customWidth="1"/>
    <col min="42" max="42" width="4" style="10" customWidth="1"/>
    <col min="44" max="44" width="17.28515625" customWidth="1"/>
    <col min="45" max="45" width="13.85546875" customWidth="1"/>
    <col min="46" max="46" width="14.85546875" bestFit="1" customWidth="1"/>
    <col min="48" max="48" width="14.140625" bestFit="1" customWidth="1"/>
    <col min="49" max="49" width="13.85546875" bestFit="1" customWidth="1"/>
    <col min="50" max="50" width="7.7109375" bestFit="1" customWidth="1"/>
    <col min="52" max="52" width="5.28515625" style="10" customWidth="1"/>
    <col min="55" max="55" width="16.140625" customWidth="1"/>
    <col min="56" max="56" width="13.85546875" customWidth="1"/>
    <col min="57" max="57" width="14.85546875" bestFit="1" customWidth="1"/>
    <col min="59" max="59" width="14.140625" bestFit="1" customWidth="1"/>
    <col min="60" max="60" width="14.85546875" bestFit="1" customWidth="1"/>
    <col min="61" max="61" width="13.85546875" customWidth="1"/>
    <col min="64" max="64" width="5.28515625" style="10" customWidth="1"/>
    <col min="66" max="66" width="18.85546875" bestFit="1" customWidth="1"/>
    <col min="67" max="67" width="13.85546875" customWidth="1"/>
    <col min="68" max="68" width="14.85546875" bestFit="1" customWidth="1"/>
    <col min="75" max="75" width="18.85546875" customWidth="1"/>
    <col min="78" max="78" width="5.28515625" style="10" customWidth="1"/>
    <col min="81" max="81" width="10" customWidth="1"/>
    <col min="82" max="82" width="13.85546875" customWidth="1"/>
    <col min="83" max="83" width="14.85546875" bestFit="1" customWidth="1"/>
    <col min="85" max="85" width="10.28515625" bestFit="1" customWidth="1"/>
    <col min="86" max="86" width="13.85546875" bestFit="1" customWidth="1"/>
    <col min="87" max="87" width="14.85546875" bestFit="1" customWidth="1"/>
    <col min="88" max="88" width="9.5703125" customWidth="1"/>
  </cols>
  <sheetData>
    <row r="1" spans="1:89" ht="22.5" customHeight="1" x14ac:dyDescent="0.25">
      <c r="A1" s="22" t="s">
        <v>96</v>
      </c>
    </row>
    <row r="4" spans="1:89" ht="18.75" x14ac:dyDescent="0.3">
      <c r="E4" s="3" t="s">
        <v>1</v>
      </c>
      <c r="L4" s="3" t="s">
        <v>6</v>
      </c>
    </row>
    <row r="5" spans="1:89" x14ac:dyDescent="0.25">
      <c r="Q5" s="7" t="s">
        <v>19</v>
      </c>
      <c r="R5">
        <v>2</v>
      </c>
    </row>
    <row r="6" spans="1:89" x14ac:dyDescent="0.25">
      <c r="E6" t="s">
        <v>5</v>
      </c>
      <c r="F6" t="s">
        <v>2</v>
      </c>
      <c r="G6" t="s">
        <v>0</v>
      </c>
      <c r="H6" t="s">
        <v>3</v>
      </c>
      <c r="I6" t="s">
        <v>4</v>
      </c>
      <c r="J6" t="s">
        <v>49</v>
      </c>
      <c r="L6" s="6" t="s">
        <v>8</v>
      </c>
      <c r="M6" t="s">
        <v>0</v>
      </c>
      <c r="O6" s="6" t="s">
        <v>9</v>
      </c>
      <c r="P6" t="s">
        <v>0</v>
      </c>
      <c r="AR6" s="6" t="s">
        <v>11</v>
      </c>
      <c r="AS6" t="s">
        <v>3</v>
      </c>
      <c r="AT6" t="s">
        <v>21</v>
      </c>
      <c r="AV6" t="str">
        <f>AR6</f>
        <v>Full Name</v>
      </c>
      <c r="AW6" t="str">
        <f>AS6</f>
        <v>Total Revenue</v>
      </c>
      <c r="AX6" t="s">
        <v>23</v>
      </c>
      <c r="BC6" s="6" t="s">
        <v>38</v>
      </c>
      <c r="BD6" t="s">
        <v>3</v>
      </c>
      <c r="BE6" t="s">
        <v>21</v>
      </c>
      <c r="BG6" t="str">
        <f>BC6</f>
        <v>Price Category</v>
      </c>
      <c r="BH6" t="str">
        <f>BE6</f>
        <v>Total Revenue2</v>
      </c>
      <c r="BI6" t="s">
        <v>39</v>
      </c>
      <c r="BJ6" t="s">
        <v>23</v>
      </c>
      <c r="BN6" s="6" t="s">
        <v>40</v>
      </c>
      <c r="BO6" t="s">
        <v>3</v>
      </c>
      <c r="BP6" t="s">
        <v>21</v>
      </c>
      <c r="BR6" t="str">
        <f>BN6</f>
        <v>Payment Method</v>
      </c>
      <c r="BS6" t="str">
        <f>BO6</f>
        <v>Total Revenue</v>
      </c>
      <c r="BT6" t="s">
        <v>22</v>
      </c>
      <c r="BU6" t="s">
        <v>23</v>
      </c>
    </row>
    <row r="7" spans="1:89" x14ac:dyDescent="0.25">
      <c r="E7" s="5">
        <v>3050309</v>
      </c>
      <c r="F7" s="2">
        <v>34783050</v>
      </c>
      <c r="G7" s="2">
        <v>26784833</v>
      </c>
      <c r="H7" s="2">
        <v>61567883</v>
      </c>
      <c r="I7" s="4">
        <v>0.43504554152040603</v>
      </c>
      <c r="J7" s="13">
        <v>9060</v>
      </c>
      <c r="L7" t="s">
        <v>7</v>
      </c>
      <c r="M7" s="2">
        <v>10868480</v>
      </c>
      <c r="N7" s="2"/>
      <c r="O7" t="s">
        <v>26</v>
      </c>
      <c r="P7" s="2">
        <v>2377512</v>
      </c>
      <c r="R7" s="6" t="s">
        <v>13</v>
      </c>
      <c r="S7" t="s">
        <v>3</v>
      </c>
      <c r="T7" t="s">
        <v>21</v>
      </c>
      <c r="V7" t="str">
        <f>R7</f>
        <v>Age Group</v>
      </c>
      <c r="W7" t="str">
        <f>S7</f>
        <v>Total Revenue</v>
      </c>
      <c r="X7" t="s">
        <v>22</v>
      </c>
      <c r="Y7" t="s">
        <v>23</v>
      </c>
      <c r="AD7" s="6" t="s">
        <v>9</v>
      </c>
      <c r="AE7" t="s">
        <v>3</v>
      </c>
      <c r="AF7" t="s">
        <v>21</v>
      </c>
      <c r="AH7" t="str">
        <f>AD7</f>
        <v>Buyer Location</v>
      </c>
      <c r="AI7" t="str">
        <f>AE7</f>
        <v>Total Revenue</v>
      </c>
      <c r="AJ7" t="s">
        <v>22</v>
      </c>
      <c r="AK7" t="s">
        <v>23</v>
      </c>
      <c r="AM7" s="6" t="s">
        <v>9</v>
      </c>
      <c r="AN7" t="s">
        <v>35</v>
      </c>
      <c r="AR7" t="s">
        <v>101</v>
      </c>
      <c r="AS7" s="9">
        <v>162118</v>
      </c>
      <c r="AT7" s="8">
        <v>8.7438466819950156E-2</v>
      </c>
      <c r="AU7" s="8"/>
      <c r="AV7" t="str">
        <f t="shared" ref="AV7:AV11" si="0">AR7</f>
        <v>Matthew Hughes</v>
      </c>
      <c r="AW7" s="9">
        <f>AS7</f>
        <v>162118</v>
      </c>
      <c r="AX7" s="9" t="str">
        <f>IF($R$5=2,TEXT(AT7,"#.#%"),AS7)</f>
        <v>8.7%</v>
      </c>
      <c r="BC7" t="s">
        <v>36</v>
      </c>
      <c r="BD7" s="9">
        <v>55213194</v>
      </c>
      <c r="BE7" s="11">
        <v>0.89678565040152514</v>
      </c>
      <c r="BF7" s="8"/>
      <c r="BG7" t="str">
        <f t="shared" ref="BG7:BG8" si="1">BC7</f>
        <v>Expensive</v>
      </c>
      <c r="BH7" s="11">
        <f t="shared" ref="BH7:BH8" si="2">BE7</f>
        <v>0.89678565040152514</v>
      </c>
      <c r="BI7" s="12">
        <v>1</v>
      </c>
      <c r="BJ7" s="9" t="str">
        <f>IF($R$5=2,TEXT(BE7,"#.#%"),BD7)</f>
        <v>89.7%</v>
      </c>
      <c r="BN7" t="s">
        <v>41</v>
      </c>
      <c r="BO7" s="9">
        <v>15237198</v>
      </c>
      <c r="BP7" s="8">
        <v>0.24748614468358446</v>
      </c>
      <c r="BQ7" s="8"/>
      <c r="BR7" t="str">
        <f t="shared" ref="BR7:BR10" si="3">BN7</f>
        <v>Cash</v>
      </c>
      <c r="BS7" s="9">
        <f>BO7</f>
        <v>15237198</v>
      </c>
      <c r="BT7" s="9" t="str">
        <f>IF(BR7=$BX$8,BS7,"")</f>
        <v/>
      </c>
      <c r="BU7" s="9" t="str">
        <f>IF($R$5=2,TEXT(BP7,"#.#%"),BO7)</f>
        <v>24.7%</v>
      </c>
      <c r="BW7" s="6" t="s">
        <v>40</v>
      </c>
      <c r="BX7" t="s">
        <v>35</v>
      </c>
      <c r="CC7" s="6" t="s">
        <v>45</v>
      </c>
      <c r="CD7" t="s">
        <v>3</v>
      </c>
      <c r="CE7" t="s">
        <v>21</v>
      </c>
      <c r="CG7" t="str">
        <f>CC7</f>
        <v>Gender</v>
      </c>
      <c r="CH7" t="str">
        <f t="shared" ref="CH7:CI10" si="4">CD7</f>
        <v>Total Revenue</v>
      </c>
      <c r="CI7" t="str">
        <f t="shared" si="4"/>
        <v>Total Revenue2</v>
      </c>
      <c r="CJ7" t="s">
        <v>22</v>
      </c>
      <c r="CK7" t="s">
        <v>23</v>
      </c>
    </row>
    <row r="8" spans="1:89" x14ac:dyDescent="0.25">
      <c r="O8" t="s">
        <v>27</v>
      </c>
      <c r="P8" s="2">
        <v>2715580</v>
      </c>
      <c r="R8" t="s">
        <v>14</v>
      </c>
      <c r="S8" s="9">
        <v>11107220</v>
      </c>
      <c r="T8" s="8">
        <v>0.1804060730819671</v>
      </c>
      <c r="U8" s="8"/>
      <c r="V8" t="str">
        <f t="shared" ref="V8:V12" si="5">R8</f>
        <v>15-29</v>
      </c>
      <c r="W8" s="9">
        <f t="shared" ref="W8:W12" si="6">S8</f>
        <v>11107220</v>
      </c>
      <c r="X8" s="9" t="str">
        <f>IF(V8=$S$17,W8,"")</f>
        <v/>
      </c>
      <c r="Y8" s="9" t="str">
        <f>IF($R$5=2,TEXT(T8,"#.#%"),S8)</f>
        <v>18.%</v>
      </c>
      <c r="AD8" t="s">
        <v>26</v>
      </c>
      <c r="AE8" s="9">
        <v>5666565</v>
      </c>
      <c r="AF8" s="8">
        <v>9.2037678151123042E-2</v>
      </c>
      <c r="AG8" s="8"/>
      <c r="AH8" t="str">
        <f t="shared" ref="AH8:AH17" si="7">AD8</f>
        <v>Chicago</v>
      </c>
      <c r="AI8" s="9">
        <f>AE8</f>
        <v>5666565</v>
      </c>
      <c r="AJ8" s="9" t="str">
        <f>IF(AH8=$AN$8,AI8,"")</f>
        <v/>
      </c>
      <c r="AK8" s="9" t="str">
        <f>IF($R$5=2,TEXT(AF8,"#.#%"),AE8)</f>
        <v>9.2%</v>
      </c>
      <c r="AM8" t="s">
        <v>26</v>
      </c>
      <c r="AN8" t="str">
        <f>IF(COUNTA(AM8:AM17)=1,AM8,"")</f>
        <v/>
      </c>
      <c r="AR8" t="s">
        <v>99</v>
      </c>
      <c r="AS8" s="9">
        <v>210132</v>
      </c>
      <c r="AT8" s="8">
        <v>0.11333485430248193</v>
      </c>
      <c r="AU8" s="8"/>
      <c r="AV8" t="str">
        <f t="shared" si="0"/>
        <v>Diana Martinez</v>
      </c>
      <c r="AW8" s="9">
        <f t="shared" ref="AW8:AW11" si="8">AS8</f>
        <v>210132</v>
      </c>
      <c r="AX8" s="9" t="str">
        <f t="shared" ref="AX8:AX11" si="9">IF($R$5=2,TEXT(AT8,"#.#%"),AS8)</f>
        <v>11.3%</v>
      </c>
      <c r="BC8" t="s">
        <v>37</v>
      </c>
      <c r="BD8" s="9">
        <v>6354689</v>
      </c>
      <c r="BE8" s="11">
        <v>0.10321434959847491</v>
      </c>
      <c r="BF8" s="8"/>
      <c r="BG8" t="str">
        <f t="shared" si="1"/>
        <v>Less Expensive</v>
      </c>
      <c r="BH8" s="11">
        <f t="shared" si="2"/>
        <v>0.10321434959847491</v>
      </c>
      <c r="BI8" s="12">
        <v>1</v>
      </c>
      <c r="BJ8" s="9" t="str">
        <f>IF($R$5=2,TEXT(BE8,"#.#%"),BD8)</f>
        <v>10.3%</v>
      </c>
      <c r="BN8" t="s">
        <v>42</v>
      </c>
      <c r="BO8" s="9">
        <v>15248942</v>
      </c>
      <c r="BP8" s="8">
        <v>0.24767689348682007</v>
      </c>
      <c r="BQ8" s="8"/>
      <c r="BR8" t="str">
        <f t="shared" si="3"/>
        <v>Credit Card</v>
      </c>
      <c r="BS8" s="9">
        <f t="shared" ref="BS8:BS10" si="10">BO8</f>
        <v>15248942</v>
      </c>
      <c r="BT8" s="9" t="str">
        <f t="shared" ref="BT8:BT10" si="11">IF(BR8=$BX$8,BS8,"")</f>
        <v/>
      </c>
      <c r="BU8" s="9" t="str">
        <f t="shared" ref="BU8:BU10" si="12">IF($R$5=2,TEXT(BP8,"#.#%"),BO8)</f>
        <v>24.8%</v>
      </c>
      <c r="BW8" t="s">
        <v>41</v>
      </c>
      <c r="BX8" t="str">
        <f>IF(COUNTA(BW8:BW11)=1,BW8,"")</f>
        <v/>
      </c>
      <c r="CC8" t="s">
        <v>46</v>
      </c>
      <c r="CD8" s="9">
        <v>5844566</v>
      </c>
      <c r="CE8" s="11">
        <v>9.4928812153570394E-2</v>
      </c>
      <c r="CF8" s="8"/>
      <c r="CG8" t="str">
        <f t="shared" ref="CG8:CG10" si="13">CC8</f>
        <v>Female</v>
      </c>
      <c r="CH8" s="9">
        <f t="shared" ref="CH8:CH10" si="14">CD8</f>
        <v>5844566</v>
      </c>
      <c r="CI8" s="11">
        <f t="shared" si="4"/>
        <v>9.4928812153570394E-2</v>
      </c>
      <c r="CJ8" s="9" t="str">
        <f>IF(CG8=$S$17,CH8,"")</f>
        <v/>
      </c>
      <c r="CK8" s="9" t="str">
        <f>IF($R$5=2,TEXT(CE8,"#.#%"),CD8)</f>
        <v>9.5%</v>
      </c>
    </row>
    <row r="9" spans="1:89" x14ac:dyDescent="0.25">
      <c r="O9" t="s">
        <v>28</v>
      </c>
      <c r="P9" s="2">
        <v>2546501</v>
      </c>
      <c r="R9" t="s">
        <v>15</v>
      </c>
      <c r="S9" s="9">
        <v>14743587</v>
      </c>
      <c r="T9" s="8">
        <v>0.23946879901652621</v>
      </c>
      <c r="U9" s="8"/>
      <c r="V9" t="str">
        <f t="shared" si="5"/>
        <v>30-44</v>
      </c>
      <c r="W9" s="9">
        <f t="shared" si="6"/>
        <v>14743587</v>
      </c>
      <c r="X9" s="9" t="str">
        <f t="shared" ref="X9:X12" si="15">IF(V9=$S$17,W9,"")</f>
        <v/>
      </c>
      <c r="Y9" s="9" t="str">
        <f t="shared" ref="Y9:Y12" si="16">IF($R$5=2,TEXT(T9,"#.#%"),S9)</f>
        <v>23.9%</v>
      </c>
      <c r="AD9" t="s">
        <v>32</v>
      </c>
      <c r="AE9" s="9">
        <v>5710119</v>
      </c>
      <c r="AF9" s="8">
        <v>9.2745092437237123E-2</v>
      </c>
      <c r="AG9" s="8"/>
      <c r="AH9" t="str">
        <f t="shared" si="7"/>
        <v>Phoenix</v>
      </c>
      <c r="AI9" s="9">
        <f t="shared" ref="AI9:AI17" si="17">AE9</f>
        <v>5710119</v>
      </c>
      <c r="AJ9" s="9" t="str">
        <f t="shared" ref="AJ9:AJ17" si="18">IF(AH9=$AN$8,AI9,"")</f>
        <v/>
      </c>
      <c r="AK9" s="9" t="str">
        <f t="shared" ref="AK9:AK17" si="19">IF($R$5=2,TEXT(AF9,"#.#%"),AE9)</f>
        <v>9.3%</v>
      </c>
      <c r="AM9" t="s">
        <v>27</v>
      </c>
      <c r="AR9" t="s">
        <v>102</v>
      </c>
      <c r="AS9" s="9">
        <v>238057</v>
      </c>
      <c r="AT9" s="8">
        <v>0.12839622432892631</v>
      </c>
      <c r="AU9" s="8"/>
      <c r="AV9" t="str">
        <f t="shared" si="0"/>
        <v>Mary Rodriguez</v>
      </c>
      <c r="AW9" s="9">
        <f t="shared" si="8"/>
        <v>238057</v>
      </c>
      <c r="AX9" s="9" t="str">
        <f t="shared" si="9"/>
        <v>12.8%</v>
      </c>
      <c r="BF9" s="8"/>
      <c r="BN9" t="s">
        <v>43</v>
      </c>
      <c r="BO9" s="9">
        <v>15620114</v>
      </c>
      <c r="BP9" s="8">
        <v>0.25370555619071716</v>
      </c>
      <c r="BQ9" s="8"/>
      <c r="BR9" t="str">
        <f t="shared" si="3"/>
        <v>Debit Card</v>
      </c>
      <c r="BS9" s="9">
        <f t="shared" si="10"/>
        <v>15620114</v>
      </c>
      <c r="BT9" s="9" t="str">
        <f t="shared" si="11"/>
        <v/>
      </c>
      <c r="BU9" s="9" t="str">
        <f t="shared" si="12"/>
        <v>25.4%</v>
      </c>
      <c r="BW9" t="s">
        <v>42</v>
      </c>
      <c r="CC9" t="s">
        <v>47</v>
      </c>
      <c r="CD9" s="9">
        <v>51966838</v>
      </c>
      <c r="CE9" s="11">
        <v>0.84405757462864206</v>
      </c>
      <c r="CF9" s="8"/>
      <c r="CG9" t="str">
        <f t="shared" si="13"/>
        <v>Male</v>
      </c>
      <c r="CH9" s="9">
        <f t="shared" si="14"/>
        <v>51966838</v>
      </c>
      <c r="CI9" s="11">
        <f t="shared" si="4"/>
        <v>0.84405757462864206</v>
      </c>
      <c r="CJ9" s="9" t="str">
        <f>IF(CG9=$S$17,CH9,"")</f>
        <v/>
      </c>
      <c r="CK9" s="9" t="str">
        <f>IF($R$5=2,TEXT(CE9,"#.#%"),CD9)</f>
        <v>84.4%</v>
      </c>
    </row>
    <row r="10" spans="1:89" x14ac:dyDescent="0.25">
      <c r="H10" s="6" t="s">
        <v>11</v>
      </c>
      <c r="I10" t="s">
        <v>0</v>
      </c>
      <c r="O10" t="s">
        <v>29</v>
      </c>
      <c r="P10" s="2">
        <v>2702399</v>
      </c>
      <c r="R10" t="s">
        <v>16</v>
      </c>
      <c r="S10" s="9">
        <v>14472766</v>
      </c>
      <c r="T10" s="8">
        <v>0.23507006079777015</v>
      </c>
      <c r="U10" s="8"/>
      <c r="V10" t="str">
        <f t="shared" si="5"/>
        <v>45-59</v>
      </c>
      <c r="W10" s="9">
        <f t="shared" si="6"/>
        <v>14472766</v>
      </c>
      <c r="X10" s="9" t="str">
        <f t="shared" si="15"/>
        <v/>
      </c>
      <c r="Y10" s="9" t="str">
        <f t="shared" si="16"/>
        <v>23.5%</v>
      </c>
      <c r="AD10" t="s">
        <v>30</v>
      </c>
      <c r="AE10" s="9">
        <v>5776850</v>
      </c>
      <c r="AF10" s="8">
        <v>9.3828952994859355E-2</v>
      </c>
      <c r="AG10" s="8"/>
      <c r="AH10" t="str">
        <f t="shared" si="7"/>
        <v>New York</v>
      </c>
      <c r="AI10" s="9">
        <f t="shared" si="17"/>
        <v>5776850</v>
      </c>
      <c r="AJ10" s="9" t="str">
        <f t="shared" si="18"/>
        <v/>
      </c>
      <c r="AK10" s="9" t="str">
        <f t="shared" si="19"/>
        <v>9.4%</v>
      </c>
      <c r="AM10" t="s">
        <v>28</v>
      </c>
      <c r="AR10" t="s">
        <v>100</v>
      </c>
      <c r="AS10" s="9">
        <v>398392</v>
      </c>
      <c r="AT10" s="8">
        <v>0.21487302874038405</v>
      </c>
      <c r="AU10" s="8"/>
      <c r="AV10" t="str">
        <f t="shared" si="0"/>
        <v>Alexander Smith</v>
      </c>
      <c r="AW10" s="9">
        <f t="shared" si="8"/>
        <v>398392</v>
      </c>
      <c r="AX10" s="9" t="str">
        <f t="shared" si="9"/>
        <v>21.5%</v>
      </c>
      <c r="BF10" s="8"/>
      <c r="BN10" t="s">
        <v>44</v>
      </c>
      <c r="BO10" s="9">
        <v>15461629</v>
      </c>
      <c r="BP10" s="8">
        <v>0.25113140563887831</v>
      </c>
      <c r="BQ10" s="8"/>
      <c r="BR10" t="str">
        <f t="shared" si="3"/>
        <v>Mobile Payment</v>
      </c>
      <c r="BS10" s="9">
        <f t="shared" si="10"/>
        <v>15461629</v>
      </c>
      <c r="BT10" s="9" t="str">
        <f t="shared" si="11"/>
        <v/>
      </c>
      <c r="BU10" s="9" t="str">
        <f t="shared" si="12"/>
        <v>25.1%</v>
      </c>
      <c r="BW10" t="s">
        <v>43</v>
      </c>
      <c r="CC10" t="s">
        <v>48</v>
      </c>
      <c r="CD10" s="9">
        <v>3756479</v>
      </c>
      <c r="CE10" s="11">
        <v>6.1013613217787595E-2</v>
      </c>
      <c r="CF10" s="8"/>
      <c r="CG10" t="str">
        <f t="shared" si="13"/>
        <v>Other</v>
      </c>
      <c r="CH10" s="9">
        <f t="shared" si="14"/>
        <v>3756479</v>
      </c>
      <c r="CI10" s="11">
        <f t="shared" si="4"/>
        <v>6.1013613217787595E-2</v>
      </c>
      <c r="CJ10" s="9" t="str">
        <f>IF(CG10=$S$17,CH10,"")</f>
        <v/>
      </c>
      <c r="CK10" s="9" t="str">
        <f>IF($R$5=2,TEXT(CE10,"#.#%"),CD10)</f>
        <v>6.1%</v>
      </c>
    </row>
    <row r="11" spans="1:89" x14ac:dyDescent="0.25">
      <c r="H11" t="s">
        <v>98</v>
      </c>
      <c r="I11" s="2">
        <v>402359</v>
      </c>
      <c r="N11" s="2"/>
      <c r="O11" t="s">
        <v>30</v>
      </c>
      <c r="P11" s="2">
        <v>2476447</v>
      </c>
      <c r="R11" t="s">
        <v>17</v>
      </c>
      <c r="S11" s="9">
        <v>14892695</v>
      </c>
      <c r="T11" s="8">
        <v>0.24189064613444644</v>
      </c>
      <c r="U11" s="8"/>
      <c r="V11" t="str">
        <f t="shared" si="5"/>
        <v>60-74</v>
      </c>
      <c r="W11" s="9">
        <f t="shared" si="6"/>
        <v>14892695</v>
      </c>
      <c r="X11" s="9" t="str">
        <f t="shared" si="15"/>
        <v/>
      </c>
      <c r="Y11" s="9" t="str">
        <f t="shared" si="16"/>
        <v>24.2%</v>
      </c>
      <c r="AD11" t="s">
        <v>33</v>
      </c>
      <c r="AE11" s="9">
        <v>6036613</v>
      </c>
      <c r="AF11" s="8">
        <v>9.8048084583320816E-2</v>
      </c>
      <c r="AG11" s="8"/>
      <c r="AH11" t="str">
        <f t="shared" si="7"/>
        <v>San Diego</v>
      </c>
      <c r="AI11" s="9">
        <f t="shared" si="17"/>
        <v>6036613</v>
      </c>
      <c r="AJ11" s="9" t="str">
        <f t="shared" si="18"/>
        <v/>
      </c>
      <c r="AK11" s="9" t="str">
        <f t="shared" si="19"/>
        <v>9.8%</v>
      </c>
      <c r="AM11" t="s">
        <v>29</v>
      </c>
      <c r="AR11" t="s">
        <v>98</v>
      </c>
      <c r="AS11" s="9">
        <v>845382</v>
      </c>
      <c r="AT11" s="8">
        <v>0.45595742580825754</v>
      </c>
      <c r="AU11" s="8"/>
      <c r="AV11" t="str">
        <f t="shared" si="0"/>
        <v>Robert Hernandez</v>
      </c>
      <c r="AW11" s="9">
        <f t="shared" si="8"/>
        <v>845382</v>
      </c>
      <c r="AX11" s="9" t="str">
        <f t="shared" si="9"/>
        <v>45.6%</v>
      </c>
      <c r="BF11" s="8"/>
      <c r="BQ11" s="8"/>
      <c r="BW11" t="s">
        <v>44</v>
      </c>
      <c r="CF11" s="8"/>
    </row>
    <row r="12" spans="1:89" x14ac:dyDescent="0.25">
      <c r="O12" t="s">
        <v>31</v>
      </c>
      <c r="P12" s="2">
        <v>2753075</v>
      </c>
      <c r="R12" t="s">
        <v>18</v>
      </c>
      <c r="S12" s="9">
        <v>6351615</v>
      </c>
      <c r="T12" s="8">
        <v>0.10316442096929011</v>
      </c>
      <c r="U12" s="8"/>
      <c r="V12" t="str">
        <f t="shared" si="5"/>
        <v>75 +</v>
      </c>
      <c r="W12" s="9">
        <f t="shared" si="6"/>
        <v>6351615</v>
      </c>
      <c r="X12" s="9" t="str">
        <f t="shared" si="15"/>
        <v/>
      </c>
      <c r="Y12" s="9" t="str">
        <f t="shared" si="16"/>
        <v>10.3%</v>
      </c>
      <c r="AD12" t="s">
        <v>29</v>
      </c>
      <c r="AE12" s="9">
        <v>6066717</v>
      </c>
      <c r="AF12" s="8">
        <v>9.8537040813958143E-2</v>
      </c>
      <c r="AG12" s="8"/>
      <c r="AH12" t="str">
        <f t="shared" si="7"/>
        <v>Los Angeles</v>
      </c>
      <c r="AI12" s="9">
        <f t="shared" si="17"/>
        <v>6066717</v>
      </c>
      <c r="AJ12" s="9" t="str">
        <f t="shared" si="18"/>
        <v/>
      </c>
      <c r="AK12" s="9" t="str">
        <f t="shared" si="19"/>
        <v>9.9%</v>
      </c>
      <c r="AM12" t="s">
        <v>30</v>
      </c>
      <c r="CF12" s="8"/>
    </row>
    <row r="13" spans="1:89" x14ac:dyDescent="0.25">
      <c r="O13" t="s">
        <v>32</v>
      </c>
      <c r="P13" s="2">
        <v>2406959</v>
      </c>
      <c r="AD13" t="s">
        <v>27</v>
      </c>
      <c r="AE13" s="9">
        <v>6128566</v>
      </c>
      <c r="AF13" s="8">
        <v>9.9541606782224429E-2</v>
      </c>
      <c r="AH13" t="str">
        <f t="shared" si="7"/>
        <v>Dallas</v>
      </c>
      <c r="AI13" s="9">
        <f t="shared" si="17"/>
        <v>6128566</v>
      </c>
      <c r="AJ13" s="9" t="str">
        <f t="shared" si="18"/>
        <v/>
      </c>
      <c r="AK13" s="9" t="str">
        <f t="shared" si="19"/>
        <v>10.%</v>
      </c>
      <c r="AM13" t="s">
        <v>31</v>
      </c>
    </row>
    <row r="14" spans="1:89" x14ac:dyDescent="0.25">
      <c r="O14" t="s">
        <v>10</v>
      </c>
      <c r="P14" s="2">
        <v>3365775</v>
      </c>
      <c r="AD14" t="s">
        <v>28</v>
      </c>
      <c r="AE14" s="9">
        <v>6179951</v>
      </c>
      <c r="AF14" s="8">
        <v>0.10037621400755325</v>
      </c>
      <c r="AH14" t="str">
        <f t="shared" si="7"/>
        <v>Houston</v>
      </c>
      <c r="AI14" s="9">
        <f t="shared" si="17"/>
        <v>6179951</v>
      </c>
      <c r="AJ14" s="9" t="str">
        <f t="shared" si="18"/>
        <v/>
      </c>
      <c r="AK14" s="9" t="str">
        <f t="shared" si="19"/>
        <v>10.%</v>
      </c>
      <c r="AM14" t="s">
        <v>32</v>
      </c>
    </row>
    <row r="15" spans="1:89" x14ac:dyDescent="0.25">
      <c r="N15" s="2"/>
      <c r="O15" t="s">
        <v>33</v>
      </c>
      <c r="P15" s="2">
        <v>2647105</v>
      </c>
      <c r="V15" t="s">
        <v>22</v>
      </c>
      <c r="AD15" t="s">
        <v>31</v>
      </c>
      <c r="AE15" s="9">
        <v>6315796</v>
      </c>
      <c r="AF15" s="8">
        <v>0.10258264036786842</v>
      </c>
      <c r="AH15" t="str">
        <f t="shared" si="7"/>
        <v>Philadelphia</v>
      </c>
      <c r="AI15" s="9">
        <f t="shared" si="17"/>
        <v>6315796</v>
      </c>
      <c r="AJ15" s="9" t="str">
        <f t="shared" si="18"/>
        <v/>
      </c>
      <c r="AK15" s="9" t="str">
        <f t="shared" si="19"/>
        <v>10.3%</v>
      </c>
      <c r="AM15" t="s">
        <v>10</v>
      </c>
    </row>
    <row r="16" spans="1:89" x14ac:dyDescent="0.25">
      <c r="O16" t="s">
        <v>34</v>
      </c>
      <c r="P16" s="2">
        <v>2793480</v>
      </c>
      <c r="R16" s="6" t="s">
        <v>13</v>
      </c>
      <c r="S16" t="s">
        <v>20</v>
      </c>
      <c r="V16" t="s">
        <v>24</v>
      </c>
      <c r="W16" t="str">
        <f>IF(R5=2,V16,V17)</f>
        <v>Revenue</v>
      </c>
      <c r="AD16" t="s">
        <v>34</v>
      </c>
      <c r="AE16" s="9">
        <v>6343424</v>
      </c>
      <c r="AF16" s="8">
        <v>0.1030313808256165</v>
      </c>
      <c r="AH16" t="str">
        <f t="shared" si="7"/>
        <v>San Jose</v>
      </c>
      <c r="AI16" s="9">
        <f t="shared" si="17"/>
        <v>6343424</v>
      </c>
      <c r="AJ16" s="9" t="str">
        <f t="shared" si="18"/>
        <v/>
      </c>
      <c r="AK16" s="9" t="str">
        <f t="shared" si="19"/>
        <v>10.3%</v>
      </c>
      <c r="AM16" t="s">
        <v>33</v>
      </c>
      <c r="CC16" s="6" t="s">
        <v>13</v>
      </c>
      <c r="CD16" t="s">
        <v>20</v>
      </c>
    </row>
    <row r="17" spans="12:82" x14ac:dyDescent="0.25">
      <c r="R17" t="s">
        <v>14</v>
      </c>
      <c r="S17" t="str">
        <f>IF(COUNTA(R17:R21)&gt;1,"",R17)</f>
        <v/>
      </c>
      <c r="V17" t="s">
        <v>25</v>
      </c>
      <c r="AD17" t="s">
        <v>10</v>
      </c>
      <c r="AE17" s="9">
        <v>7343282</v>
      </c>
      <c r="AF17" s="8">
        <v>0.11927130903623891</v>
      </c>
      <c r="AH17" t="str">
        <f t="shared" si="7"/>
        <v>San Antonio</v>
      </c>
      <c r="AI17" s="9">
        <f t="shared" si="17"/>
        <v>7343282</v>
      </c>
      <c r="AJ17" s="9" t="str">
        <f t="shared" si="18"/>
        <v/>
      </c>
      <c r="AK17" s="9" t="str">
        <f t="shared" si="19"/>
        <v>11.9%</v>
      </c>
      <c r="AM17" t="s">
        <v>34</v>
      </c>
      <c r="CC17" t="s">
        <v>14</v>
      </c>
      <c r="CD17" t="str">
        <f>IF(COUNTA(CC17:CC21)&gt;1,"",CC17)</f>
        <v/>
      </c>
    </row>
    <row r="18" spans="12:82" x14ac:dyDescent="0.25">
      <c r="R18" t="s">
        <v>15</v>
      </c>
      <c r="CC18" t="s">
        <v>15</v>
      </c>
    </row>
    <row r="19" spans="12:82" x14ac:dyDescent="0.25">
      <c r="N19" s="2"/>
      <c r="O19" s="2"/>
      <c r="R19" t="s">
        <v>16</v>
      </c>
      <c r="CC19" t="s">
        <v>16</v>
      </c>
    </row>
    <row r="20" spans="12:82" x14ac:dyDescent="0.25">
      <c r="R20" t="s">
        <v>17</v>
      </c>
      <c r="CC20" t="s">
        <v>17</v>
      </c>
    </row>
    <row r="21" spans="12:82" x14ac:dyDescent="0.25">
      <c r="R21" t="s">
        <v>18</v>
      </c>
      <c r="CC21" t="s">
        <v>18</v>
      </c>
    </row>
    <row r="22" spans="12:82" x14ac:dyDescent="0.25">
      <c r="L22" s="6" t="s">
        <v>13</v>
      </c>
      <c r="M22" t="s">
        <v>0</v>
      </c>
    </row>
    <row r="23" spans="12:82" x14ac:dyDescent="0.25">
      <c r="L23" t="s">
        <v>17</v>
      </c>
      <c r="M23" s="2">
        <v>6655099</v>
      </c>
      <c r="N23" s="2"/>
      <c r="O23" s="2"/>
    </row>
    <row r="24" spans="12:82" x14ac:dyDescent="0.25">
      <c r="O24" s="6" t="s">
        <v>12</v>
      </c>
      <c r="P24" t="s">
        <v>0</v>
      </c>
    </row>
    <row r="25" spans="12:82" x14ac:dyDescent="0.25">
      <c r="O25" t="s">
        <v>89</v>
      </c>
      <c r="P25" s="2">
        <v>4777896</v>
      </c>
    </row>
  </sheetData>
  <pageMargins left="0.7" right="0.7" top="0.75" bottom="0.75" header="0.3" footer="0.3"/>
  <pageSetup orientation="portrait" r:id="rId1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249977111117893"/>
  </sheetPr>
  <dimension ref="A1:BE35"/>
  <sheetViews>
    <sheetView workbookViewId="0">
      <selection activeCell="C11" sqref="C11"/>
    </sheetView>
  </sheetViews>
  <sheetFormatPr defaultRowHeight="15" x14ac:dyDescent="0.25"/>
  <cols>
    <col min="1" max="1" width="23.28515625" bestFit="1" customWidth="1"/>
    <col min="5" max="5" width="15" customWidth="1"/>
    <col min="6" max="6" width="13.85546875" customWidth="1"/>
    <col min="7" max="7" width="14.85546875" customWidth="1"/>
    <col min="8" max="8" width="15.140625" customWidth="1"/>
    <col min="9" max="9" width="13.7109375" customWidth="1"/>
    <col min="10" max="10" width="15" customWidth="1"/>
    <col min="11" max="12" width="14.85546875" bestFit="1" customWidth="1"/>
    <col min="13" max="13" width="12.28515625" bestFit="1" customWidth="1"/>
    <col min="14" max="14" width="10.140625" bestFit="1" customWidth="1"/>
    <col min="17" max="17" width="12.28515625" customWidth="1"/>
    <col min="18" max="18" width="13.85546875" customWidth="1"/>
    <col min="19" max="19" width="14.85546875" bestFit="1" customWidth="1"/>
    <col min="20" max="20" width="12.28515625" customWidth="1"/>
    <col min="21" max="21" width="13.85546875" customWidth="1"/>
    <col min="22" max="23" width="14.85546875" bestFit="1" customWidth="1"/>
    <col min="24" max="24" width="9.85546875" customWidth="1"/>
    <col min="25" max="25" width="12.5703125" bestFit="1" customWidth="1"/>
    <col min="26" max="26" width="13.85546875" bestFit="1" customWidth="1"/>
    <col min="27" max="27" width="14.85546875" bestFit="1" customWidth="1"/>
    <col min="28" max="28" width="12.28515625" bestFit="1" customWidth="1"/>
    <col min="29" max="29" width="13.28515625" bestFit="1" customWidth="1"/>
    <col min="30" max="30" width="10.140625" bestFit="1" customWidth="1"/>
    <col min="31" max="31" width="10.140625" customWidth="1"/>
    <col min="32" max="32" width="5.42578125" style="10" customWidth="1"/>
    <col min="34" max="34" width="12.5703125" customWidth="1"/>
    <col min="35" max="35" width="13.85546875" customWidth="1"/>
    <col min="36" max="36" width="14.85546875" customWidth="1"/>
    <col min="37" max="37" width="14.85546875" bestFit="1" customWidth="1"/>
    <col min="38" max="41" width="14.85546875" customWidth="1"/>
    <col min="43" max="43" width="10.140625" bestFit="1" customWidth="1"/>
    <col min="45" max="45" width="5" style="10" customWidth="1"/>
    <col min="46" max="46" width="2.42578125" style="10" customWidth="1"/>
    <col min="48" max="48" width="12.5703125" customWidth="1"/>
    <col min="49" max="49" width="13.85546875" customWidth="1"/>
    <col min="50" max="50" width="14.85546875" bestFit="1" customWidth="1"/>
    <col min="54" max="54" width="13.85546875" bestFit="1" customWidth="1"/>
    <col min="55" max="55" width="14.85546875" bestFit="1" customWidth="1"/>
    <col min="56" max="56" width="12.28515625" bestFit="1" customWidth="1"/>
    <col min="57" max="57" width="10.140625" bestFit="1" customWidth="1"/>
  </cols>
  <sheetData>
    <row r="1" spans="1:57" ht="24.75" customHeight="1" x14ac:dyDescent="0.3">
      <c r="A1" s="23" t="s">
        <v>97</v>
      </c>
      <c r="J1" s="3" t="s">
        <v>19</v>
      </c>
      <c r="K1">
        <v>1</v>
      </c>
    </row>
    <row r="3" spans="1:57" ht="18.75" x14ac:dyDescent="0.3">
      <c r="AV3" s="3" t="s">
        <v>87</v>
      </c>
    </row>
    <row r="6" spans="1:57" ht="18.75" x14ac:dyDescent="0.3">
      <c r="E6" s="3" t="s">
        <v>50</v>
      </c>
      <c r="T6" s="3" t="s">
        <v>50</v>
      </c>
    </row>
    <row r="7" spans="1:57" x14ac:dyDescent="0.25">
      <c r="K7">
        <v>1</v>
      </c>
      <c r="L7">
        <v>2</v>
      </c>
      <c r="M7">
        <v>3</v>
      </c>
      <c r="Z7">
        <v>1</v>
      </c>
      <c r="AA7">
        <v>2</v>
      </c>
      <c r="AB7">
        <v>3</v>
      </c>
    </row>
    <row r="8" spans="1:57" x14ac:dyDescent="0.25">
      <c r="E8" s="6" t="s">
        <v>63</v>
      </c>
      <c r="F8" t="s">
        <v>3</v>
      </c>
      <c r="G8" t="s">
        <v>21</v>
      </c>
      <c r="J8" t="str">
        <f t="shared" ref="J8:J20" si="0">E8</f>
        <v>Month Name</v>
      </c>
      <c r="K8" t="str">
        <f t="shared" ref="K8:K20" si="1">F8</f>
        <v>Total Revenue</v>
      </c>
      <c r="L8" t="str">
        <f t="shared" ref="L8:L20" si="2">G8</f>
        <v>Total Revenue2</v>
      </c>
      <c r="M8" t="s">
        <v>64</v>
      </c>
      <c r="N8" t="s">
        <v>65</v>
      </c>
      <c r="T8" s="6" t="s">
        <v>70</v>
      </c>
      <c r="U8" t="s">
        <v>3</v>
      </c>
      <c r="V8" t="s">
        <v>21</v>
      </c>
      <c r="Y8" t="str">
        <f t="shared" ref="Y8:Y15" si="3">T8</f>
        <v>Day Name</v>
      </c>
      <c r="Z8" t="str">
        <f t="shared" ref="Z8:Z15" si="4">U8</f>
        <v>Total Revenue</v>
      </c>
      <c r="AA8" t="str">
        <f t="shared" ref="AA8:AA15" si="5">V8</f>
        <v>Total Revenue2</v>
      </c>
      <c r="AB8" t="s">
        <v>64</v>
      </c>
      <c r="AC8" t="s">
        <v>22</v>
      </c>
      <c r="AD8" t="s">
        <v>65</v>
      </c>
      <c r="AI8" s="6" t="s">
        <v>78</v>
      </c>
      <c r="AJ8" t="s">
        <v>3</v>
      </c>
      <c r="AK8" t="s">
        <v>21</v>
      </c>
      <c r="AV8" s="6" t="s">
        <v>82</v>
      </c>
      <c r="AW8" t="s">
        <v>3</v>
      </c>
      <c r="AX8" t="s">
        <v>21</v>
      </c>
      <c r="BA8" t="str">
        <f t="shared" ref="BA8:BA12" si="6">AV8</f>
        <v>Quarter</v>
      </c>
      <c r="BB8" t="str">
        <f t="shared" ref="BB8:BB12" si="7">AW8</f>
        <v>Total Revenue</v>
      </c>
      <c r="BC8" t="str">
        <f t="shared" ref="BC8:BC12" si="8">AX8</f>
        <v>Total Revenue2</v>
      </c>
      <c r="BD8" t="s">
        <v>64</v>
      </c>
      <c r="BE8" t="s">
        <v>65</v>
      </c>
    </row>
    <row r="9" spans="1:57" x14ac:dyDescent="0.25">
      <c r="E9" t="s">
        <v>55</v>
      </c>
      <c r="F9" s="2">
        <v>7878885</v>
      </c>
      <c r="G9" s="8">
        <v>0.12797069861895366</v>
      </c>
      <c r="I9" s="14"/>
      <c r="J9" t="str">
        <f t="shared" si="0"/>
        <v>Jan</v>
      </c>
      <c r="K9" s="9">
        <f t="shared" si="1"/>
        <v>7878885</v>
      </c>
      <c r="L9" s="11">
        <f t="shared" si="2"/>
        <v>0.12797069861895366</v>
      </c>
      <c r="M9" s="11"/>
      <c r="N9" t="str">
        <f>IF(ChooseOption=2,TEXT(L9,"0.0%"),IF(ChooseOption=3,TEXT(M9,"0.0%"),IF(AND(ChooseOption=1,K9&lt;1000),TEXT(K9,"#,#"),IF(AND(ChooseOption=1,K9&lt;1000000),TEXT(K9/1000,"0.0")&amp;"K",IF(AND(ChooseOption=1,K9&lt;1000000000),TEXT(K9/1000000,"0.0")&amp;"M",IF(AND(ChooseOption=1,K9&lt;1000000000000),TEXT(K9/1000000000,"0.0")&amp;"B"))))))</f>
        <v>7.9M</v>
      </c>
      <c r="T9" t="s">
        <v>71</v>
      </c>
      <c r="U9" s="2">
        <v>9097172</v>
      </c>
      <c r="V9" s="8">
        <v>0.14775840189275308</v>
      </c>
      <c r="X9" s="14"/>
      <c r="Y9" t="str">
        <f t="shared" si="3"/>
        <v>Fri</v>
      </c>
      <c r="Z9" s="9">
        <f t="shared" si="4"/>
        <v>9097172</v>
      </c>
      <c r="AA9" s="11">
        <f t="shared" si="5"/>
        <v>0.14775840189275308</v>
      </c>
      <c r="AB9" s="11"/>
      <c r="AC9" s="2" t="str">
        <f>IFERROR(IF($F$23=1,VLOOKUP(Y9,$X$20:$Z$22,3,FALSE),VLOOKUP(Y9,$X$25:$Z$27,3,FALSE)),"")</f>
        <v/>
      </c>
      <c r="AD9" t="str">
        <f t="shared" ref="AD9:AD15" si="9">IF(ChooseOption=2,TEXT(AA9,"0.0%"),IF(ChooseOption=3,TEXT(AB9,"0.0%"),IF(AND(ChooseOption=1,Z9&lt;1000),TEXT(Z9,"#,#"),IF(AND(ChooseOption=1,Z9&lt;1000000),TEXT(Z9/1000,"0.0")&amp;"K",IF(AND(ChooseOption=1,Z9&lt;1000000000),TEXT(Z9/1000000,"0.0")&amp;"M",IF(AND(ChooseOption=1,Z9&lt;1000000000000),TEXT(Z9/1000000000,"0.0")&amp;"B"))))))</f>
        <v>9.1M</v>
      </c>
      <c r="AI9" t="s">
        <v>79</v>
      </c>
      <c r="AJ9" s="2">
        <v>44688818</v>
      </c>
      <c r="AK9" s="8">
        <v>0.72584626630738625</v>
      </c>
      <c r="AL9" s="8" t="str">
        <f>IF(ChooseOption=2,TEXT(BC9,"0.0%"),IF(ChooseOption=3,TEXT(BD9,"0.0%"),IF(AND(ChooseOption=1,BB9&lt;1000),TEXT(BB9,"#,#"),IF(AND(ChooseOption=1,BB9&lt;1000000),TEXT(BB9/1000,"0.0")&amp;"K",IF(AND(ChooseOption=1,BB9&lt;1000000000),TEXT(BB9/1000000,"0.0")&amp;"M",IF(AND(ChooseOption=1,BB9&lt;1000000000000),TEXT(BB9/1000000000,"0.0")&amp;"B"))))))</f>
        <v>22.1M</v>
      </c>
      <c r="AM9" s="8"/>
      <c r="AN9" s="8"/>
      <c r="AO9" s="8"/>
      <c r="AV9" t="s">
        <v>83</v>
      </c>
      <c r="AW9" s="2">
        <v>22092457</v>
      </c>
      <c r="AX9" s="8">
        <v>0.35883086965975425</v>
      </c>
      <c r="AZ9" s="14"/>
      <c r="BA9" t="str">
        <f t="shared" si="6"/>
        <v>Qtr-1</v>
      </c>
      <c r="BB9" s="9">
        <f t="shared" si="7"/>
        <v>22092457</v>
      </c>
      <c r="BC9" s="11">
        <f t="shared" si="8"/>
        <v>0.35883086965975425</v>
      </c>
      <c r="BD9" s="11"/>
      <c r="BE9" t="str">
        <f>IF(ChooseOption=2,TEXT(BC9,"0.0%"),IF(ChooseOption=3,TEXT(BD9,"0.0%"),IF(AND(ChooseOption=1,BB9&lt;1000),TEXT(BB9,"#,#"),IF(AND(ChooseOption=1,BB9&lt;1000000),TEXT(BB9/1000,"0.0")&amp;"K",IF(AND(ChooseOption=1,BB9&lt;1000000000),TEXT(BB9/1000000,"0.0")&amp;"M",IF(AND(ChooseOption=1,BB9&lt;1000000000000),TEXT(BB9/1000000000,"0.0")&amp;"B"))))))</f>
        <v>22.1M</v>
      </c>
    </row>
    <row r="10" spans="1:57" x14ac:dyDescent="0.25">
      <c r="E10" t="s">
        <v>54</v>
      </c>
      <c r="F10" s="2">
        <v>6643889</v>
      </c>
      <c r="G10" s="8">
        <v>0.10791160384709021</v>
      </c>
      <c r="I10" s="14"/>
      <c r="J10" t="str">
        <f t="shared" si="0"/>
        <v>Feb</v>
      </c>
      <c r="K10" s="9">
        <f t="shared" si="1"/>
        <v>6643889</v>
      </c>
      <c r="L10" s="11">
        <f t="shared" si="2"/>
        <v>0.10791160384709021</v>
      </c>
      <c r="M10" s="11">
        <f>L10-L9</f>
        <v>-2.0059094771863448E-2</v>
      </c>
      <c r="N10" t="str">
        <f t="shared" ref="N10:N20" si="10">IF(ChooseOption=2,TEXT(L10,"0.0%"),IF(ChooseOption=3,TEXT(M10,"0.0%"),IF(AND(ChooseOption=1,K10&lt;1000),TEXT(K10,"#,#"),IF(AND(ChooseOption=1,K10&lt;1000000),TEXT(K10/1000,"0.0")&amp;"K",IF(AND(ChooseOption=1,K10&lt;1000000000),TEXT(K10/1000000,"0.0")&amp;"M",IF(AND(ChooseOption=1,K10&lt;1000000000000),TEXT(K10/1000000000,"0.0")&amp;"B"))))))</f>
        <v>6.6M</v>
      </c>
      <c r="T10" t="s">
        <v>72</v>
      </c>
      <c r="U10" s="2">
        <v>8782978</v>
      </c>
      <c r="V10" s="8">
        <v>0.14265518923234699</v>
      </c>
      <c r="X10" s="14"/>
      <c r="Y10" t="str">
        <f t="shared" si="3"/>
        <v>Mon</v>
      </c>
      <c r="Z10" s="9">
        <f t="shared" si="4"/>
        <v>8782978</v>
      </c>
      <c r="AA10" s="11">
        <f t="shared" si="5"/>
        <v>0.14265518923234699</v>
      </c>
      <c r="AB10" s="11">
        <f>AA10-AA9</f>
        <v>-5.1032126604060868E-3</v>
      </c>
      <c r="AC10" s="2">
        <f t="shared" ref="AC10:AC15" si="11">IFERROR(IF($F$23=1,VLOOKUP(Y10,$X$20:$Z$22,3,FALSE),VLOOKUP(Y10,$X$25:$Z$27,3,FALSE)),"")</f>
        <v>8782978</v>
      </c>
      <c r="AD10" t="str">
        <f t="shared" si="9"/>
        <v>8.8M</v>
      </c>
      <c r="AI10" t="s">
        <v>80</v>
      </c>
      <c r="AJ10" s="2">
        <v>16879065</v>
      </c>
      <c r="AK10" s="8">
        <v>0.27415373369261375</v>
      </c>
      <c r="AL10" s="8"/>
      <c r="AM10" s="8"/>
      <c r="AN10" s="8"/>
      <c r="AO10" s="8"/>
      <c r="AV10" t="s">
        <v>84</v>
      </c>
      <c r="AW10" s="2">
        <v>21578243</v>
      </c>
      <c r="AX10" s="8">
        <v>0.35047888523306869</v>
      </c>
      <c r="AZ10" s="14"/>
      <c r="BA10" t="str">
        <f t="shared" si="6"/>
        <v>Qtr-2</v>
      </c>
      <c r="BB10" s="9">
        <f t="shared" si="7"/>
        <v>21578243</v>
      </c>
      <c r="BC10" s="11">
        <f t="shared" si="8"/>
        <v>0.35047888523306869</v>
      </c>
      <c r="BD10" s="11">
        <f>BC10-BC9</f>
        <v>-8.3519844266855547E-3</v>
      </c>
      <c r="BE10" t="str">
        <f t="shared" ref="BE10:BE12" si="12">IF(ChooseOption=2,TEXT(BC10,"0.0%"),IF(ChooseOption=3,TEXT(BD10,"0.0%"),IF(AND(ChooseOption=1,BB10&lt;1000),TEXT(BB10,"#,#"),IF(AND(ChooseOption=1,BB10&lt;1000000),TEXT(BB10/1000,"0.0")&amp;"K",IF(AND(ChooseOption=1,BB10&lt;1000000000),TEXT(BB10/1000000,"0.0")&amp;"M",IF(AND(ChooseOption=1,BB10&lt;1000000000000),TEXT(BB10/1000000000,"0.0")&amp;"B"))))))</f>
        <v>21.6M</v>
      </c>
    </row>
    <row r="11" spans="1:57" x14ac:dyDescent="0.25">
      <c r="E11" t="s">
        <v>58</v>
      </c>
      <c r="F11" s="2">
        <v>7569683</v>
      </c>
      <c r="G11" s="8">
        <v>0.12294856719371039</v>
      </c>
      <c r="I11" s="14"/>
      <c r="J11" t="str">
        <f t="shared" si="0"/>
        <v>Mar</v>
      </c>
      <c r="K11" s="9">
        <f t="shared" si="1"/>
        <v>7569683</v>
      </c>
      <c r="L11" s="11">
        <f t="shared" si="2"/>
        <v>0.12294856719371039</v>
      </c>
      <c r="M11" s="11">
        <f>L11-L10</f>
        <v>1.5036963346620177E-2</v>
      </c>
      <c r="N11" t="str">
        <f t="shared" si="10"/>
        <v>7.6M</v>
      </c>
      <c r="T11" t="s">
        <v>73</v>
      </c>
      <c r="U11" s="2">
        <v>8465387</v>
      </c>
      <c r="V11" s="8">
        <v>0.13749680170097778</v>
      </c>
      <c r="X11" s="14"/>
      <c r="Y11" t="str">
        <f t="shared" si="3"/>
        <v>Sat</v>
      </c>
      <c r="Z11" s="9">
        <f t="shared" si="4"/>
        <v>8465387</v>
      </c>
      <c r="AA11" s="11">
        <f t="shared" si="5"/>
        <v>0.13749680170097778</v>
      </c>
      <c r="AB11" s="11">
        <f>AA11-AA10</f>
        <v>-5.1583875313692129E-3</v>
      </c>
      <c r="AC11" s="2">
        <f t="shared" si="11"/>
        <v>8465387</v>
      </c>
      <c r="AD11" t="str">
        <f t="shared" si="9"/>
        <v>8.5M</v>
      </c>
      <c r="AV11" t="s">
        <v>85</v>
      </c>
      <c r="AW11" s="2">
        <v>11578199</v>
      </c>
      <c r="AX11" s="8">
        <v>0.18805582449537853</v>
      </c>
      <c r="AZ11" s="14"/>
      <c r="BA11" t="str">
        <f t="shared" si="6"/>
        <v>Qtr-3</v>
      </c>
      <c r="BB11" s="9">
        <f t="shared" si="7"/>
        <v>11578199</v>
      </c>
      <c r="BC11" s="11">
        <f t="shared" si="8"/>
        <v>0.18805582449537853</v>
      </c>
      <c r="BD11" s="11">
        <f>BC11-BC10</f>
        <v>-0.16242306073769017</v>
      </c>
      <c r="BE11" t="str">
        <f t="shared" si="12"/>
        <v>11.6M</v>
      </c>
    </row>
    <row r="12" spans="1:57" x14ac:dyDescent="0.25">
      <c r="E12" t="s">
        <v>51</v>
      </c>
      <c r="F12" s="2">
        <v>6943099</v>
      </c>
      <c r="G12" s="8">
        <v>0.11277144286413096</v>
      </c>
      <c r="I12" s="14"/>
      <c r="J12" t="str">
        <f t="shared" si="0"/>
        <v>Apr</v>
      </c>
      <c r="K12" s="9">
        <f t="shared" si="1"/>
        <v>6943099</v>
      </c>
      <c r="L12" s="11">
        <f t="shared" si="2"/>
        <v>0.11277144286413096</v>
      </c>
      <c r="M12" s="11">
        <f>L12-L11</f>
        <v>-1.0177124329579429E-2</v>
      </c>
      <c r="N12" t="str">
        <f t="shared" si="10"/>
        <v>6.9M</v>
      </c>
      <c r="T12" t="s">
        <v>74</v>
      </c>
      <c r="U12" s="2">
        <v>8413678</v>
      </c>
      <c r="V12" s="8">
        <v>0.13665693199163598</v>
      </c>
      <c r="X12" s="14"/>
      <c r="Y12" t="str">
        <f t="shared" si="3"/>
        <v>Sun</v>
      </c>
      <c r="Z12" s="9">
        <f t="shared" si="4"/>
        <v>8413678</v>
      </c>
      <c r="AA12" s="11">
        <f t="shared" si="5"/>
        <v>0.13665693199163598</v>
      </c>
      <c r="AB12" s="11">
        <f>AA12-AA11</f>
        <v>-8.3986970934180061E-4</v>
      </c>
      <c r="AC12" s="2">
        <f t="shared" si="11"/>
        <v>8413678</v>
      </c>
      <c r="AD12" t="str">
        <f t="shared" si="9"/>
        <v>8.4M</v>
      </c>
      <c r="AV12" t="s">
        <v>86</v>
      </c>
      <c r="AW12" s="2">
        <v>6318984</v>
      </c>
      <c r="AX12" s="8">
        <v>0.10263442061179852</v>
      </c>
      <c r="AZ12" s="14"/>
      <c r="BA12" t="str">
        <f t="shared" si="6"/>
        <v>Qtr-4</v>
      </c>
      <c r="BB12" s="9">
        <f t="shared" si="7"/>
        <v>6318984</v>
      </c>
      <c r="BC12" s="11">
        <f t="shared" si="8"/>
        <v>0.10263442061179852</v>
      </c>
      <c r="BD12" s="11">
        <f>BC12-BC11</f>
        <v>-8.5421403883580008E-2</v>
      </c>
      <c r="BE12" t="str">
        <f t="shared" si="12"/>
        <v>6.3M</v>
      </c>
    </row>
    <row r="13" spans="1:57" x14ac:dyDescent="0.25">
      <c r="E13" t="s">
        <v>59</v>
      </c>
      <c r="F13" s="2">
        <v>7429026</v>
      </c>
      <c r="G13" s="8">
        <v>0.12066398320046184</v>
      </c>
      <c r="I13" s="14"/>
      <c r="J13" t="str">
        <f t="shared" si="0"/>
        <v>May</v>
      </c>
      <c r="K13" s="9">
        <f t="shared" si="1"/>
        <v>7429026</v>
      </c>
      <c r="L13" s="11">
        <f t="shared" si="2"/>
        <v>0.12066398320046184</v>
      </c>
      <c r="M13" s="11">
        <f t="shared" ref="M13:M20" si="13">L13-L12</f>
        <v>7.8925403363308833E-3</v>
      </c>
      <c r="N13" t="str">
        <f t="shared" si="10"/>
        <v>7.4M</v>
      </c>
      <c r="T13" t="s">
        <v>75</v>
      </c>
      <c r="U13" s="2">
        <v>9005026</v>
      </c>
      <c r="V13" s="8">
        <v>0.14626174494257013</v>
      </c>
      <c r="X13" s="14"/>
      <c r="Y13" t="str">
        <f t="shared" si="3"/>
        <v>Thu</v>
      </c>
      <c r="Z13" s="9">
        <f t="shared" si="4"/>
        <v>9005026</v>
      </c>
      <c r="AA13" s="11">
        <f t="shared" si="5"/>
        <v>0.14626174494257013</v>
      </c>
      <c r="AB13" s="11">
        <f t="shared" ref="AB13:AB15" si="14">AA13-AA12</f>
        <v>9.6048129509341551E-3</v>
      </c>
      <c r="AC13" s="2" t="str">
        <f t="shared" si="11"/>
        <v/>
      </c>
      <c r="AD13" t="str">
        <f t="shared" si="9"/>
        <v>9.0M</v>
      </c>
      <c r="AZ13" s="14"/>
    </row>
    <row r="14" spans="1:57" x14ac:dyDescent="0.25">
      <c r="E14" t="s">
        <v>57</v>
      </c>
      <c r="F14" s="2">
        <v>7206118</v>
      </c>
      <c r="G14" s="8">
        <v>0.11704345916847587</v>
      </c>
      <c r="I14" s="14"/>
      <c r="J14" t="str">
        <f t="shared" si="0"/>
        <v>Jun</v>
      </c>
      <c r="K14" s="9">
        <f t="shared" si="1"/>
        <v>7206118</v>
      </c>
      <c r="L14" s="11">
        <f t="shared" si="2"/>
        <v>0.11704345916847587</v>
      </c>
      <c r="M14" s="11">
        <f t="shared" si="13"/>
        <v>-3.6205240319859694E-3</v>
      </c>
      <c r="N14" t="str">
        <f t="shared" si="10"/>
        <v>7.2M</v>
      </c>
      <c r="T14" t="s">
        <v>76</v>
      </c>
      <c r="U14" s="2">
        <v>8992426</v>
      </c>
      <c r="V14" s="8">
        <v>0.14605709278651013</v>
      </c>
      <c r="X14" s="14"/>
      <c r="Y14" t="str">
        <f t="shared" si="3"/>
        <v>Tue</v>
      </c>
      <c r="Z14" s="9">
        <f t="shared" si="4"/>
        <v>8992426</v>
      </c>
      <c r="AA14" s="11">
        <f t="shared" si="5"/>
        <v>0.14605709278651013</v>
      </c>
      <c r="AB14" s="11">
        <f t="shared" si="14"/>
        <v>-2.0465215605999787E-4</v>
      </c>
      <c r="AC14" s="2" t="str">
        <f t="shared" si="11"/>
        <v/>
      </c>
      <c r="AD14" t="str">
        <f t="shared" si="9"/>
        <v>9.0M</v>
      </c>
      <c r="AI14" t="str">
        <f>AI8</f>
        <v>Weektype</v>
      </c>
      <c r="AJ14" t="str">
        <f>AJ8</f>
        <v>Total Revenue</v>
      </c>
      <c r="AK14" t="str">
        <f>AK8</f>
        <v>Total Revenue2</v>
      </c>
      <c r="AL14" t="s">
        <v>81</v>
      </c>
      <c r="AM14" t="s">
        <v>88</v>
      </c>
      <c r="AZ14" s="14"/>
    </row>
    <row r="15" spans="1:57" x14ac:dyDescent="0.25">
      <c r="E15" t="s">
        <v>56</v>
      </c>
      <c r="F15" s="2">
        <v>7588660</v>
      </c>
      <c r="G15" s="8">
        <v>0.12325679607986521</v>
      </c>
      <c r="I15" s="14"/>
      <c r="J15" t="str">
        <f t="shared" si="0"/>
        <v>Jul</v>
      </c>
      <c r="K15" s="9">
        <f t="shared" si="1"/>
        <v>7588660</v>
      </c>
      <c r="L15" s="11">
        <f t="shared" si="2"/>
        <v>0.12325679607986521</v>
      </c>
      <c r="M15" s="11">
        <f t="shared" si="13"/>
        <v>6.2133369113893389E-3</v>
      </c>
      <c r="N15" t="str">
        <f t="shared" si="10"/>
        <v>7.6M</v>
      </c>
      <c r="T15" t="s">
        <v>77</v>
      </c>
      <c r="U15" s="2">
        <v>8811216</v>
      </c>
      <c r="V15" s="8">
        <v>0.14311383745320591</v>
      </c>
      <c r="X15" s="14"/>
      <c r="Y15" t="str">
        <f t="shared" si="3"/>
        <v>Wed</v>
      </c>
      <c r="Z15" s="9">
        <f t="shared" si="4"/>
        <v>8811216</v>
      </c>
      <c r="AA15" s="11">
        <f t="shared" si="5"/>
        <v>0.14311383745320591</v>
      </c>
      <c r="AB15" s="11">
        <f t="shared" si="14"/>
        <v>-2.9432553333042233E-3</v>
      </c>
      <c r="AC15" s="2" t="str">
        <f t="shared" si="11"/>
        <v/>
      </c>
      <c r="AD15" t="str">
        <f t="shared" si="9"/>
        <v>8.8M</v>
      </c>
      <c r="AI15" t="str">
        <f t="shared" ref="AI15:AK15" si="15">AI9</f>
        <v>Weekday</v>
      </c>
      <c r="AJ15">
        <f t="shared" si="15"/>
        <v>44688818</v>
      </c>
      <c r="AK15" s="8">
        <f t="shared" si="15"/>
        <v>0.72584626630738625</v>
      </c>
      <c r="AL15" s="18">
        <v>1</v>
      </c>
      <c r="AM15" s="17">
        <v>0.7</v>
      </c>
      <c r="AN15" s="17"/>
      <c r="AO15" s="17"/>
      <c r="AZ15" s="14"/>
    </row>
    <row r="16" spans="1:57" ht="18.75" x14ac:dyDescent="0.3">
      <c r="E16" t="s">
        <v>52</v>
      </c>
      <c r="F16" s="2">
        <v>2021735</v>
      </c>
      <c r="G16" s="8">
        <v>3.2837494185076983E-2</v>
      </c>
      <c r="I16" s="14"/>
      <c r="J16" t="str">
        <f t="shared" si="0"/>
        <v>Aug</v>
      </c>
      <c r="K16" s="9">
        <f t="shared" si="1"/>
        <v>2021735</v>
      </c>
      <c r="L16" s="11">
        <f t="shared" si="2"/>
        <v>3.2837494185076983E-2</v>
      </c>
      <c r="M16" s="11">
        <f t="shared" si="13"/>
        <v>-9.0419301894788223E-2</v>
      </c>
      <c r="N16" t="str">
        <f t="shared" si="10"/>
        <v>2.0M</v>
      </c>
      <c r="X16" s="14"/>
      <c r="AI16" t="str">
        <f t="shared" ref="AI16:AK16" si="16">AI10</f>
        <v>Weekend</v>
      </c>
      <c r="AJ16">
        <f t="shared" si="16"/>
        <v>16879065</v>
      </c>
      <c r="AK16" s="8">
        <f t="shared" si="16"/>
        <v>0.27415373369261375</v>
      </c>
      <c r="AL16" s="18">
        <v>1</v>
      </c>
      <c r="AM16" s="17">
        <v>0.7</v>
      </c>
      <c r="AN16" s="17"/>
      <c r="AO16" s="17"/>
      <c r="AV16" s="3" t="s">
        <v>66</v>
      </c>
      <c r="AZ16" s="14"/>
    </row>
    <row r="17" spans="5:57" x14ac:dyDescent="0.25">
      <c r="E17" t="s">
        <v>62</v>
      </c>
      <c r="F17" s="2">
        <v>1967804</v>
      </c>
      <c r="G17" s="8">
        <v>3.1961534230436343E-2</v>
      </c>
      <c r="I17" s="14"/>
      <c r="J17" t="str">
        <f t="shared" si="0"/>
        <v>Sep</v>
      </c>
      <c r="K17" s="9">
        <f t="shared" si="1"/>
        <v>1967804</v>
      </c>
      <c r="L17" s="11">
        <f t="shared" si="2"/>
        <v>3.1961534230436343E-2</v>
      </c>
      <c r="M17" s="11">
        <f t="shared" si="13"/>
        <v>-8.7595995464063992E-4</v>
      </c>
      <c r="N17" t="str">
        <f t="shared" si="10"/>
        <v>2.0M</v>
      </c>
      <c r="X17" s="14"/>
      <c r="AV17" t="str">
        <f>IF(ChooseOption=1,"Revenue Trend by Quarter",IF(ChooseOption=3,"Quarter over Quarter Revenue Change by Percentage","Quarter over Quarter Revenue View by Percentage"))</f>
        <v>Revenue Trend by Quarter</v>
      </c>
      <c r="AZ17" s="14"/>
    </row>
    <row r="18" spans="5:57" x14ac:dyDescent="0.25">
      <c r="E18" t="s">
        <v>61</v>
      </c>
      <c r="F18" s="2">
        <v>2327035</v>
      </c>
      <c r="G18" s="8">
        <v>3.7796248410880071E-2</v>
      </c>
      <c r="I18" s="14"/>
      <c r="J18" t="str">
        <f t="shared" si="0"/>
        <v>Oct</v>
      </c>
      <c r="K18" s="9">
        <f t="shared" si="1"/>
        <v>2327035</v>
      </c>
      <c r="L18" s="11">
        <f t="shared" si="2"/>
        <v>3.7796248410880071E-2</v>
      </c>
      <c r="M18" s="11">
        <f t="shared" si="13"/>
        <v>5.8347141804437272E-3</v>
      </c>
      <c r="N18" t="str">
        <f t="shared" si="10"/>
        <v>2.3M</v>
      </c>
      <c r="X18" s="14"/>
      <c r="AZ18" s="14"/>
    </row>
    <row r="19" spans="5:57" ht="18.75" x14ac:dyDescent="0.3">
      <c r="E19" t="s">
        <v>60</v>
      </c>
      <c r="F19" s="2">
        <v>2026221</v>
      </c>
      <c r="G19" s="8">
        <v>3.2910356849528186E-2</v>
      </c>
      <c r="I19" s="14"/>
      <c r="J19" t="str">
        <f t="shared" si="0"/>
        <v>Nov</v>
      </c>
      <c r="K19" s="9">
        <f t="shared" si="1"/>
        <v>2026221</v>
      </c>
      <c r="L19" s="11">
        <f t="shared" si="2"/>
        <v>3.2910356849528186E-2</v>
      </c>
      <c r="M19" s="11">
        <f t="shared" si="13"/>
        <v>-4.885891561351885E-3</v>
      </c>
      <c r="N19" t="str">
        <f t="shared" si="10"/>
        <v>2.0M</v>
      </c>
      <c r="W19" s="3" t="s">
        <v>68</v>
      </c>
      <c r="AH19" s="6" t="s">
        <v>78</v>
      </c>
      <c r="AI19" t="s">
        <v>3</v>
      </c>
      <c r="AJ19" t="s">
        <v>21</v>
      </c>
      <c r="AM19" t="str">
        <f t="shared" ref="AM19:AM21" si="17">AH19</f>
        <v>Weektype</v>
      </c>
      <c r="AN19" t="str">
        <f t="shared" ref="AN19:AN21" si="18">AI19</f>
        <v>Total Revenue</v>
      </c>
      <c r="AO19" t="str">
        <f t="shared" ref="AO19:AO21" si="19">AJ19</f>
        <v>Total Revenue2</v>
      </c>
      <c r="AP19" t="s">
        <v>64</v>
      </c>
      <c r="AQ19" t="s">
        <v>65</v>
      </c>
      <c r="AZ19" s="14"/>
    </row>
    <row r="20" spans="5:57" x14ac:dyDescent="0.25">
      <c r="E20" t="s">
        <v>53</v>
      </c>
      <c r="F20" s="2">
        <v>1965728</v>
      </c>
      <c r="G20" s="8">
        <v>3.1927815351390269E-2</v>
      </c>
      <c r="I20" s="14"/>
      <c r="J20" t="str">
        <f t="shared" si="0"/>
        <v>Dec</v>
      </c>
      <c r="K20" s="9">
        <f t="shared" si="1"/>
        <v>1965728</v>
      </c>
      <c r="L20" s="11">
        <f t="shared" si="2"/>
        <v>3.1927815351390269E-2</v>
      </c>
      <c r="M20" s="11">
        <f t="shared" si="13"/>
        <v>-9.825414981379163E-4</v>
      </c>
      <c r="N20" t="str">
        <f t="shared" si="10"/>
        <v>2.0M</v>
      </c>
      <c r="X20" t="str">
        <f>INDEX($T$9:$T$15,MATCH(Z20,$U$9:$U$15,0))</f>
        <v>Fri</v>
      </c>
      <c r="Y20">
        <v>1</v>
      </c>
      <c r="Z20" s="2">
        <f>LARGE($U$9:$U$15,Y20)</f>
        <v>9097172</v>
      </c>
      <c r="AH20" t="s">
        <v>79</v>
      </c>
      <c r="AI20" s="2">
        <v>44688818</v>
      </c>
      <c r="AJ20" s="8">
        <v>0.72584626630738625</v>
      </c>
      <c r="AL20" s="14"/>
      <c r="AM20" t="str">
        <f t="shared" si="17"/>
        <v>Weekday</v>
      </c>
      <c r="AN20" s="9">
        <f t="shared" si="18"/>
        <v>44688818</v>
      </c>
      <c r="AO20" s="11">
        <f t="shared" si="19"/>
        <v>0.72584626630738625</v>
      </c>
      <c r="AP20" s="11"/>
      <c r="AQ20" t="str">
        <f>IF(ChooseOption=2,TEXT(AO20,"0.0%"),IF(ChooseOption=3,TEXT(AO20,"0.0%"),IF(AND(ChooseOption=1,AN20&lt;1000),TEXT(AN20,"#,#"),IF(AND(ChooseOption=1,AN20&lt;1000000),TEXT(AN20/1000,"0.0")&amp;"K",IF(AND(ChooseOption=1,AN20&lt;1000000000),TEXT(AN20/1000000,"0.0")&amp;"M",IF(AND(ChooseOption=1,AN20&lt;1000000000000),TEXT(AN20/1000000000,"0.0")&amp;"B"))))))</f>
        <v>44.7M</v>
      </c>
      <c r="AZ20" s="14"/>
    </row>
    <row r="21" spans="5:57" x14ac:dyDescent="0.25">
      <c r="X21" t="str">
        <f>INDEX($T$9:$T$15,MATCH(Z21,$U$9:$U$15,0))</f>
        <v>Thu</v>
      </c>
      <c r="Y21">
        <v>2</v>
      </c>
      <c r="Z21" s="2">
        <f t="shared" ref="Z21:Z22" si="20">LARGE($U$9:$U$15,Y21)</f>
        <v>9005026</v>
      </c>
      <c r="AH21" t="s">
        <v>80</v>
      </c>
      <c r="AI21" s="2">
        <v>16879065</v>
      </c>
      <c r="AJ21" s="8">
        <v>0.27415373369261375</v>
      </c>
      <c r="AL21" s="14"/>
      <c r="AM21" t="str">
        <f t="shared" si="17"/>
        <v>Weekend</v>
      </c>
      <c r="AN21" s="9">
        <f t="shared" si="18"/>
        <v>16879065</v>
      </c>
      <c r="AO21" s="11">
        <f t="shared" si="19"/>
        <v>0.27415373369261375</v>
      </c>
      <c r="AP21" s="11">
        <f>AO21-AO20</f>
        <v>-0.45169253261477249</v>
      </c>
      <c r="AQ21" t="str">
        <f>IF(ChooseOption=2,TEXT(AO21,"0.0%"),IF(ChooseOption=3,TEXT(AO21,"0.0%"),IF(AND(ChooseOption=1,AN21&lt;1000),TEXT(AN21,"#,#"),IF(AND(ChooseOption=1,AN21&lt;1000000),TEXT(AN21/1000,"0.0")&amp;"K",IF(AND(ChooseOption=1,AN21&lt;1000000000),TEXT(AN21/1000000,"0.0")&amp;"M",IF(AND(ChooseOption=1,AN21&lt;1000000000000),TEXT(AN21/1000000000,"0.0")&amp;"B"))))))</f>
        <v>16.9M</v>
      </c>
    </row>
    <row r="22" spans="5:57" x14ac:dyDescent="0.25">
      <c r="X22" t="str">
        <f>INDEX($T$9:$T$15,MATCH(Z22,$U$9:$U$15,0))</f>
        <v>Tue</v>
      </c>
      <c r="Y22">
        <v>3</v>
      </c>
      <c r="Z22" s="2">
        <f t="shared" si="20"/>
        <v>8992426</v>
      </c>
      <c r="AL22" s="14"/>
    </row>
    <row r="23" spans="5:57" ht="18.75" x14ac:dyDescent="0.3">
      <c r="E23" s="3" t="s">
        <v>67</v>
      </c>
      <c r="F23" s="15">
        <v>2</v>
      </c>
      <c r="AV23" s="6" t="s">
        <v>78</v>
      </c>
      <c r="AW23" t="s">
        <v>3</v>
      </c>
      <c r="AX23" t="s">
        <v>21</v>
      </c>
      <c r="BA23" t="str">
        <f t="shared" ref="BA23:BA25" si="21">AV23</f>
        <v>Weektype</v>
      </c>
      <c r="BB23" t="str">
        <f t="shared" ref="BB23:BB25" si="22">AW23</f>
        <v>Total Revenue</v>
      </c>
      <c r="BC23" t="str">
        <f t="shared" ref="BC23:BC25" si="23">AX23</f>
        <v>Total Revenue2</v>
      </c>
      <c r="BD23" t="s">
        <v>64</v>
      </c>
      <c r="BE23" t="s">
        <v>65</v>
      </c>
    </row>
    <row r="24" spans="5:57" ht="21" x14ac:dyDescent="0.35">
      <c r="E24" s="16" t="s">
        <v>68</v>
      </c>
      <c r="J24" s="3" t="s">
        <v>66</v>
      </c>
      <c r="W24" s="3" t="s">
        <v>69</v>
      </c>
      <c r="AV24" t="s">
        <v>79</v>
      </c>
      <c r="AW24" s="2">
        <v>44688818</v>
      </c>
      <c r="AX24" s="8">
        <v>0.72584626630738625</v>
      </c>
      <c r="AZ24" s="14"/>
      <c r="BA24" t="str">
        <f t="shared" si="21"/>
        <v>Weekday</v>
      </c>
      <c r="BB24" s="9">
        <f t="shared" si="22"/>
        <v>44688818</v>
      </c>
      <c r="BC24" s="11">
        <f t="shared" si="23"/>
        <v>0.72584626630738625</v>
      </c>
      <c r="BD24" s="11"/>
      <c r="BE24" t="str">
        <f>IF(ChooseOption=2,TEXT(BC24,"0.0%"),IF(ChooseOption=3,TEXT(BC24,"0.0%"),IF(AND(ChooseOption=1,BB24&lt;1000),TEXT(BB24,"#,#"),IF(AND(ChooseOption=1,BB24&lt;1000000),TEXT(BB24/1000,"0.0")&amp;"K",IF(AND(ChooseOption=1,BB24&lt;1000000000),TEXT(BB24/1000000,"0.0")&amp;"M",IF(AND(ChooseOption=1,BB24&lt;1000000000000),TEXT(BB24/1000000000,"0.0")&amp;"B"))))))</f>
        <v>44.7M</v>
      </c>
    </row>
    <row r="25" spans="5:57" ht="21" x14ac:dyDescent="0.35">
      <c r="E25" s="16" t="s">
        <v>69</v>
      </c>
      <c r="J25" t="str">
        <f>IF(ChooseOption=1,"Revenue Trend by Month",IF(ChooseOption=3,"Month over Month Revenue Change by Percentage","Month over Month Revenue Trend by Percentage"))</f>
        <v>Revenue Trend by Month</v>
      </c>
      <c r="X25" t="str">
        <f>INDEX($T$9:$T$15,MATCH(Z25,$U$9:$U$15,0))</f>
        <v>Sun</v>
      </c>
      <c r="Y25">
        <v>1</v>
      </c>
      <c r="Z25" s="2">
        <f>SMALL(U$9:$U$15,Y25)</f>
        <v>8413678</v>
      </c>
      <c r="AV25" t="s">
        <v>80</v>
      </c>
      <c r="AW25" s="2">
        <v>16879065</v>
      </c>
      <c r="AX25" s="8">
        <v>0.27415373369261375</v>
      </c>
      <c r="AZ25" s="14"/>
      <c r="BA25" t="str">
        <f t="shared" si="21"/>
        <v>Weekend</v>
      </c>
      <c r="BB25" s="9">
        <f t="shared" si="22"/>
        <v>16879065</v>
      </c>
      <c r="BC25" s="11">
        <f t="shared" si="23"/>
        <v>0.27415373369261375</v>
      </c>
      <c r="BD25" s="11">
        <f>BC25-BC24</f>
        <v>-0.45169253261477249</v>
      </c>
      <c r="BE25" t="str">
        <f>IF(ChooseOption=2,TEXT(BC25,"0.0%"),IF(ChooseOption=3,TEXT(BC25,"0.0%"),IF(AND(ChooseOption=1,BB25&lt;1000),TEXT(BB25,"#,#"),IF(AND(ChooseOption=1,BB25&lt;1000000),TEXT(BB25/1000,"0.0")&amp;"K",IF(AND(ChooseOption=1,BB25&lt;1000000000),TEXT(BB25/1000000,"0.0")&amp;"M",IF(AND(ChooseOption=1,BB25&lt;1000000000000),TEXT(BB25/1000000000,"0.0")&amp;"B"))))))</f>
        <v>16.9M</v>
      </c>
    </row>
    <row r="26" spans="5:57" x14ac:dyDescent="0.25">
      <c r="X26" t="str">
        <f>INDEX($T$9:$T$15,MATCH(Z26,$U$9:$U$15,0))</f>
        <v>Sat</v>
      </c>
      <c r="Y26">
        <v>2</v>
      </c>
      <c r="Z26" s="2">
        <f>SMALL(U$9:$U$15,Y26)</f>
        <v>8465387</v>
      </c>
      <c r="AZ26" s="14"/>
    </row>
    <row r="27" spans="5:57" x14ac:dyDescent="0.25">
      <c r="X27" t="str">
        <f>INDEX($T$9:$T$15,MATCH(Z27,$U$9:$U$15,0))</f>
        <v>Mon</v>
      </c>
      <c r="Y27">
        <v>3</v>
      </c>
      <c r="Z27" s="2">
        <f>SMALL(U$9:$U$15,Y27)</f>
        <v>8782978</v>
      </c>
      <c r="AZ27" s="14"/>
    </row>
    <row r="28" spans="5:57" ht="18.75" x14ac:dyDescent="0.3">
      <c r="E28" s="3" t="s">
        <v>90</v>
      </c>
      <c r="F28" s="3" t="s">
        <v>91</v>
      </c>
      <c r="G28" s="3" t="s">
        <v>92</v>
      </c>
      <c r="AZ28" s="14"/>
    </row>
    <row r="29" spans="5:57" x14ac:dyDescent="0.25">
      <c r="E29">
        <v>1</v>
      </c>
      <c r="F29">
        <f t="shared" ref="F29:F31" si="24">LARGE($F$9:$F$20,E29)</f>
        <v>7878885</v>
      </c>
      <c r="G29" s="20" t="str">
        <f>UPPER(INDEX($E$9:$E$20,MATCH(F29,$F$9:$F$20,0)))</f>
        <v>JAN</v>
      </c>
    </row>
    <row r="30" spans="5:57" ht="18.75" x14ac:dyDescent="0.3">
      <c r="E30">
        <v>2</v>
      </c>
      <c r="F30">
        <f t="shared" si="24"/>
        <v>7588660</v>
      </c>
      <c r="G30" s="20" t="str">
        <f t="shared" ref="G30:G31" si="25">UPPER(INDEX($E$9:$E$20,MATCH(F30,$F$9:$F$20,0)))</f>
        <v>JUL</v>
      </c>
      <c r="X30" s="3" t="s">
        <v>66</v>
      </c>
    </row>
    <row r="31" spans="5:57" x14ac:dyDescent="0.25">
      <c r="E31">
        <v>3</v>
      </c>
      <c r="F31">
        <f t="shared" si="24"/>
        <v>7569683</v>
      </c>
      <c r="G31" s="20" t="str">
        <f t="shared" si="25"/>
        <v>MAR</v>
      </c>
      <c r="X31" t="str">
        <f>IF(ChooseOption=1,"Revenue Trend by Days of Week",IF(ChooseOption=3,"Day over Day Revenue Change by Percentage","Day overDay Revenue View by Percentage"))</f>
        <v>Revenue Trend by Days of Week</v>
      </c>
    </row>
    <row r="33" spans="5:24" ht="18.75" x14ac:dyDescent="0.3">
      <c r="E33" t="s">
        <v>93</v>
      </c>
      <c r="F33" s="3" t="s">
        <v>94</v>
      </c>
    </row>
    <row r="34" spans="5:24" x14ac:dyDescent="0.25">
      <c r="E34" s="19">
        <f>SUM(F29:F31)/SUM(F9:F20)</f>
        <v>0.37417606189252928</v>
      </c>
      <c r="F34" t="str">
        <f>"of the total revenue, was generated on the month of "&amp;G31&amp;", "&amp;G30&amp;" and "&amp; G29&amp;",which are the best performing months."</f>
        <v>of the total revenue, was generated on the month of MAR, JUL and JAN,which are the best performing months.</v>
      </c>
    </row>
    <row r="35" spans="5:24" x14ac:dyDescent="0.25">
      <c r="X35" t="str">
        <f>IF(ComboBox=1,"High revenue were generated from the 3 highlighted days","Low revenue were generated from the 3 highlighted days")</f>
        <v>Low revenue were generated from the 3 highlighted days</v>
      </c>
    </row>
  </sheetData>
  <pageMargins left="0.7" right="0.7" top="0.75" bottom="0.75" header="0.3" footer="0.3"/>
  <pageSetup orientation="portrait"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D705E424-B60B-4AA4-B904-60238FD4DE3F}">
  <ds:schemaRefs/>
</ds:datastoreItem>
</file>

<file path=customXml/itemProps2.xml><?xml version="1.0" encoding="utf-8"?>
<ds:datastoreItem xmlns:ds="http://schemas.openxmlformats.org/officeDocument/2006/customXml" ds:itemID="{6AE38A4E-92C3-4458-A1CB-2C912EEDF9F3}">
  <ds:schemaRefs/>
</ds:datastoreItem>
</file>

<file path=customXml/itemProps3.xml><?xml version="1.0" encoding="utf-8"?>
<ds:datastoreItem xmlns:ds="http://schemas.openxmlformats.org/officeDocument/2006/customXml" ds:itemID="{72597D11-0897-4685-9F6F-A8330C3B8BA1}">
  <ds:schemaRefs/>
</ds:datastoreItem>
</file>

<file path=customXml/itemProps4.xml><?xml version="1.0" encoding="utf-8"?>
<ds:datastoreItem xmlns:ds="http://schemas.openxmlformats.org/officeDocument/2006/customXml" ds:itemID="{950BF8A4-1B8E-47B8-B072-6AA1CD96D4F9}">
  <ds:schemaRefs/>
</ds:datastoreItem>
</file>

<file path=customXml/itemProps5.xml><?xml version="1.0" encoding="utf-8"?>
<ds:datastoreItem xmlns:ds="http://schemas.openxmlformats.org/officeDocument/2006/customXml" ds:itemID="{9BA62C67-3FB1-4CE7-A33B-707B923DA803}">
  <ds:schemaRefs/>
</ds:datastoreItem>
</file>

<file path=customXml/itemProps6.xml><?xml version="1.0" encoding="utf-8"?>
<ds:datastoreItem xmlns:ds="http://schemas.openxmlformats.org/officeDocument/2006/customXml" ds:itemID="{6A77093D-C372-49E6-9DF3-1916365D0E88}">
  <ds:schemaRefs/>
</ds:datastoreItem>
</file>

<file path=customXml/itemProps7.xml><?xml version="1.0" encoding="utf-8"?>
<ds:datastoreItem xmlns:ds="http://schemas.openxmlformats.org/officeDocument/2006/customXml" ds:itemID="{06FEB924-6A9A-4985-90A8-49041B515FE3}">
  <ds:schemaRefs/>
</ds:datastoreItem>
</file>

<file path=customXml/itemProps8.xml><?xml version="1.0" encoding="utf-8"?>
<ds:datastoreItem xmlns:ds="http://schemas.openxmlformats.org/officeDocument/2006/customXml" ds:itemID="{8A7B05EA-59BA-4ACE-8589-20704000F043}">
  <ds:schemaRefs/>
</ds:datastoreItem>
</file>

<file path=customXml/itemProps9.xml><?xml version="1.0" encoding="utf-8"?>
<ds:datastoreItem xmlns:ds="http://schemas.openxmlformats.org/officeDocument/2006/customXml" ds:itemID="{F9857932-928F-4C39-B7F2-85D0748FADD5}">
  <ds:schemaRefs/>
</ds:datastoreItem>
</file>

<file path=customXml/itemProps10.xml><?xml version="1.0" encoding="utf-8"?>
<ds:datastoreItem xmlns:ds="http://schemas.openxmlformats.org/officeDocument/2006/customXml" ds:itemID="{EB0AC6D2-15A8-40FD-8C11-2265C5D78CD0}">
  <ds:schemaRefs/>
</ds:datastoreItem>
</file>

<file path=customXml/itemProps11.xml><?xml version="1.0" encoding="utf-8"?>
<ds:datastoreItem xmlns:ds="http://schemas.openxmlformats.org/officeDocument/2006/customXml" ds:itemID="{8BB2DE4C-7B7C-4E1A-934E-0DE4746CFAC7}">
  <ds:schemaRefs/>
</ds:datastoreItem>
</file>

<file path=customXml/itemProps12.xml><?xml version="1.0" encoding="utf-8"?>
<ds:datastoreItem xmlns:ds="http://schemas.openxmlformats.org/officeDocument/2006/customXml" ds:itemID="{E323BD12-62B5-4C18-9147-8D4C62CB5F6C}">
  <ds:schemaRefs/>
</ds:datastoreItem>
</file>

<file path=customXml/itemProps13.xml><?xml version="1.0" encoding="utf-8"?>
<ds:datastoreItem xmlns:ds="http://schemas.openxmlformats.org/officeDocument/2006/customXml" ds:itemID="{D16069D8-9D15-42FA-B7DA-40DEC8394E1B}">
  <ds:schemaRefs/>
</ds:datastoreItem>
</file>

<file path=customXml/itemProps14.xml><?xml version="1.0" encoding="utf-8"?>
<ds:datastoreItem xmlns:ds="http://schemas.openxmlformats.org/officeDocument/2006/customXml" ds:itemID="{0FCB1205-1651-4023-9CF7-3C473BC17468}">
  <ds:schemaRefs/>
</ds:datastoreItem>
</file>

<file path=customXml/itemProps15.xml><?xml version="1.0" encoding="utf-8"?>
<ds:datastoreItem xmlns:ds="http://schemas.openxmlformats.org/officeDocument/2006/customXml" ds:itemID="{0883AC33-466F-46B3-9699-88423CEE883E}">
  <ds:schemaRefs/>
</ds:datastoreItem>
</file>

<file path=customXml/itemProps16.xml><?xml version="1.0" encoding="utf-8"?>
<ds:datastoreItem xmlns:ds="http://schemas.openxmlformats.org/officeDocument/2006/customXml" ds:itemID="{2A629CE2-4B60-4BDC-B303-A0A5CE1B77E6}">
  <ds:schemaRefs/>
</ds:datastoreItem>
</file>

<file path=customXml/itemProps17.xml><?xml version="1.0" encoding="utf-8"?>
<ds:datastoreItem xmlns:ds="http://schemas.openxmlformats.org/officeDocument/2006/customXml" ds:itemID="{F4D3046B-E828-4EF3-BF69-038E05907964}">
  <ds:schemaRefs/>
</ds:datastoreItem>
</file>

<file path=customXml/itemProps18.xml><?xml version="1.0" encoding="utf-8"?>
<ds:datastoreItem xmlns:ds="http://schemas.openxmlformats.org/officeDocument/2006/customXml" ds:itemID="{6626596E-A5A3-4CF5-A932-18482DF639E6}">
  <ds:schemaRefs/>
</ds:datastoreItem>
</file>

<file path=customXml/itemProps19.xml><?xml version="1.0" encoding="utf-8"?>
<ds:datastoreItem xmlns:ds="http://schemas.openxmlformats.org/officeDocument/2006/customXml" ds:itemID="{E771FFBA-9237-4E64-A0FA-3D6CCFF64471}">
  <ds:schemaRefs/>
</ds:datastoreItem>
</file>

<file path=customXml/itemProps20.xml><?xml version="1.0" encoding="utf-8"?>
<ds:datastoreItem xmlns:ds="http://schemas.openxmlformats.org/officeDocument/2006/customXml" ds:itemID="{1E93B2EB-57EE-4710-91F3-422714F3FEFC}">
  <ds:schemaRefs/>
</ds:datastoreItem>
</file>

<file path=customXml/itemProps21.xml><?xml version="1.0" encoding="utf-8"?>
<ds:datastoreItem xmlns:ds="http://schemas.openxmlformats.org/officeDocument/2006/customXml" ds:itemID="{0BF24BB4-A8A5-47AC-B52A-5C94E742790D}">
  <ds:schemaRefs/>
</ds:datastoreItem>
</file>

<file path=customXml/itemProps22.xml><?xml version="1.0" encoding="utf-8"?>
<ds:datastoreItem xmlns:ds="http://schemas.openxmlformats.org/officeDocument/2006/customXml" ds:itemID="{AA56636D-CBEC-4584-A45E-1EAB976297AE}">
  <ds:schemaRefs/>
</ds:datastoreItem>
</file>

<file path=customXml/itemProps23.xml><?xml version="1.0" encoding="utf-8"?>
<ds:datastoreItem xmlns:ds="http://schemas.openxmlformats.org/officeDocument/2006/customXml" ds:itemID="{1CEF72D0-121D-4D8C-A625-43D43784EA79}">
  <ds:schemaRefs/>
</ds:datastoreItem>
</file>

<file path=customXml/itemProps24.xml><?xml version="1.0" encoding="utf-8"?>
<ds:datastoreItem xmlns:ds="http://schemas.openxmlformats.org/officeDocument/2006/customXml" ds:itemID="{5C50A7A0-3C7E-44CD-820A-621FD6990D07}">
  <ds:schemaRefs/>
</ds:datastoreItem>
</file>

<file path=customXml/itemProps25.xml><?xml version="1.0" encoding="utf-8"?>
<ds:datastoreItem xmlns:ds="http://schemas.openxmlformats.org/officeDocument/2006/customXml" ds:itemID="{847F5426-84DA-46D8-8D5A-49524BBA1772}">
  <ds:schemaRefs/>
</ds:datastoreItem>
</file>

<file path=customXml/itemProps26.xml><?xml version="1.0" encoding="utf-8"?>
<ds:datastoreItem xmlns:ds="http://schemas.openxmlformats.org/officeDocument/2006/customXml" ds:itemID="{9D66B6AC-33E0-444E-A6C4-7AF3934BF12A}">
  <ds:schemaRefs/>
</ds:datastoreItem>
</file>

<file path=customXml/itemProps27.xml><?xml version="1.0" encoding="utf-8"?>
<ds:datastoreItem xmlns:ds="http://schemas.openxmlformats.org/officeDocument/2006/customXml" ds:itemID="{CA7B061A-415E-4740-BFC5-54278D7D17F8}">
  <ds:schemaRefs/>
</ds:datastoreItem>
</file>

<file path=customXml/itemProps28.xml><?xml version="1.0" encoding="utf-8"?>
<ds:datastoreItem xmlns:ds="http://schemas.openxmlformats.org/officeDocument/2006/customXml" ds:itemID="{759FC5E7-E66A-4E7D-8333-E1B7511D7129}">
  <ds:schemaRefs/>
</ds:datastoreItem>
</file>

<file path=customXml/itemProps29.xml><?xml version="1.0" encoding="utf-8"?>
<ds:datastoreItem xmlns:ds="http://schemas.openxmlformats.org/officeDocument/2006/customXml" ds:itemID="{EA282340-0281-434E-A2A5-10B596B9DE23}">
  <ds:schemaRefs/>
</ds:datastoreItem>
</file>

<file path=customXml/itemProps30.xml><?xml version="1.0" encoding="utf-8"?>
<ds:datastoreItem xmlns:ds="http://schemas.openxmlformats.org/officeDocument/2006/customXml" ds:itemID="{3E5FA7A4-4D29-4C1C-8807-DE2A637260BA}">
  <ds:schemaRefs/>
</ds:datastoreItem>
</file>

<file path=customXml/itemProps31.xml><?xml version="1.0" encoding="utf-8"?>
<ds:datastoreItem xmlns:ds="http://schemas.openxmlformats.org/officeDocument/2006/customXml" ds:itemID="{B8B84084-E81A-49FA-A9E2-A42EF14F2DC8}">
  <ds:schemaRefs/>
</ds:datastoreItem>
</file>

<file path=customXml/itemProps32.xml><?xml version="1.0" encoding="utf-8"?>
<ds:datastoreItem xmlns:ds="http://schemas.openxmlformats.org/officeDocument/2006/customXml" ds:itemID="{FBB810EF-B9F5-4C39-A4CC-EDAF59467EDC}">
  <ds:schemaRefs/>
</ds:datastoreItem>
</file>

<file path=customXml/itemProps33.xml><?xml version="1.0" encoding="utf-8"?>
<ds:datastoreItem xmlns:ds="http://schemas.openxmlformats.org/officeDocument/2006/customXml" ds:itemID="{A063E811-6D7D-46CA-91B1-795CE9D9BD7F}">
  <ds:schemaRefs/>
</ds:datastoreItem>
</file>

<file path=customXml/itemProps34.xml><?xml version="1.0" encoding="utf-8"?>
<ds:datastoreItem xmlns:ds="http://schemas.openxmlformats.org/officeDocument/2006/customXml" ds:itemID="{080DCB03-D300-45F7-8398-86F8B6053392}">
  <ds:schemaRefs/>
</ds:datastoreItem>
</file>

<file path=customXml/itemProps35.xml><?xml version="1.0" encoding="utf-8"?>
<ds:datastoreItem xmlns:ds="http://schemas.openxmlformats.org/officeDocument/2006/customXml" ds:itemID="{19735E71-5A19-45F0-9FE4-1656F5ACE4FF}">
  <ds:schemaRefs/>
</ds:datastoreItem>
</file>

<file path=customXml/itemProps36.xml><?xml version="1.0" encoding="utf-8"?>
<ds:datastoreItem xmlns:ds="http://schemas.openxmlformats.org/officeDocument/2006/customXml" ds:itemID="{1435A855-4F67-4553-A9DF-E7593C8A38C0}">
  <ds:schemaRefs/>
</ds:datastoreItem>
</file>

<file path=customXml/itemProps37.xml><?xml version="1.0" encoding="utf-8"?>
<ds:datastoreItem xmlns:ds="http://schemas.openxmlformats.org/officeDocument/2006/customXml" ds:itemID="{73F6ACA7-27CB-43D3-B82B-8DF0B5933ACC}">
  <ds:schemaRefs/>
</ds:datastoreItem>
</file>

<file path=customXml/itemProps38.xml><?xml version="1.0" encoding="utf-8"?>
<ds:datastoreItem xmlns:ds="http://schemas.openxmlformats.org/officeDocument/2006/customXml" ds:itemID="{D51AEFE0-CB91-4637-917A-F961AE3F1269}">
  <ds:schemaRefs/>
</ds:datastoreItem>
</file>

<file path=customXml/itemProps39.xml><?xml version="1.0" encoding="utf-8"?>
<ds:datastoreItem xmlns:ds="http://schemas.openxmlformats.org/officeDocument/2006/customXml" ds:itemID="{BC3F73B0-4397-4FF6-96C0-24D44EB03808}">
  <ds:schemaRefs/>
</ds:datastoreItem>
</file>

<file path=customXml/itemProps40.xml><?xml version="1.0" encoding="utf-8"?>
<ds:datastoreItem xmlns:ds="http://schemas.openxmlformats.org/officeDocument/2006/customXml" ds:itemID="{BB2AB4C6-8D93-4B66-8411-C3FFF9282044}">
  <ds:schemaRefs/>
</ds:datastoreItem>
</file>

<file path=customXml/itemProps41.xml><?xml version="1.0" encoding="utf-8"?>
<ds:datastoreItem xmlns:ds="http://schemas.openxmlformats.org/officeDocument/2006/customXml" ds:itemID="{02F5AED1-4187-443E-9719-2ECCF7143915}">
  <ds:schemaRefs/>
</ds:datastoreItem>
</file>

<file path=customXml/itemProps42.xml><?xml version="1.0" encoding="utf-8"?>
<ds:datastoreItem xmlns:ds="http://schemas.openxmlformats.org/officeDocument/2006/customXml" ds:itemID="{714F655D-F227-430F-888F-FCB0440F7ECC}">
  <ds:schemaRefs/>
</ds:datastoreItem>
</file>

<file path=customXml/itemProps43.xml><?xml version="1.0" encoding="utf-8"?>
<ds:datastoreItem xmlns:ds="http://schemas.openxmlformats.org/officeDocument/2006/customXml" ds:itemID="{D00A8C86-D722-44EE-B412-1A3B13278C36}">
  <ds:schemaRefs/>
</ds:datastoreItem>
</file>

<file path=customXml/itemProps44.xml><?xml version="1.0" encoding="utf-8"?>
<ds:datastoreItem xmlns:ds="http://schemas.openxmlformats.org/officeDocument/2006/customXml" ds:itemID="{E98D0DB3-AC4B-40EE-9ED7-2CFA7BF18434}">
  <ds:schemaRefs/>
</ds:datastoreItem>
</file>

<file path=customXml/itemProps45.xml><?xml version="1.0" encoding="utf-8"?>
<ds:datastoreItem xmlns:ds="http://schemas.openxmlformats.org/officeDocument/2006/customXml" ds:itemID="{A9B99BB3-0534-48C3-AD3B-18C50A2122E9}">
  <ds:schemaRefs/>
</ds:datastoreItem>
</file>

<file path=customXml/itemProps46.xml><?xml version="1.0" encoding="utf-8"?>
<ds:datastoreItem xmlns:ds="http://schemas.openxmlformats.org/officeDocument/2006/customXml" ds:itemID="{FCEAFA03-E651-41DB-A909-5F1A2EA4D840}">
  <ds:schemaRefs/>
</ds:datastoreItem>
</file>

<file path=customXml/itemProps47.xml><?xml version="1.0" encoding="utf-8"?>
<ds:datastoreItem xmlns:ds="http://schemas.openxmlformats.org/officeDocument/2006/customXml" ds:itemID="{58594176-0CF1-4997-B21E-58B57895DA0A}">
  <ds:schemaRefs/>
</ds:datastoreItem>
</file>

<file path=customXml/itemProps48.xml><?xml version="1.0" encoding="utf-8"?>
<ds:datastoreItem xmlns:ds="http://schemas.openxmlformats.org/officeDocument/2006/customXml" ds:itemID="{4ED3F385-E6A2-4C6E-9961-4C21F9104F23}">
  <ds:schemaRefs/>
</ds:datastoreItem>
</file>

<file path=customXml/itemProps49.xml><?xml version="1.0" encoding="utf-8"?>
<ds:datastoreItem xmlns:ds="http://schemas.openxmlformats.org/officeDocument/2006/customXml" ds:itemID="{8C0F97AB-BD9F-40D8-96FB-15161B8C207F}">
  <ds:schemaRefs/>
</ds:datastoreItem>
</file>

<file path=customXml/itemProps50.xml><?xml version="1.0" encoding="utf-8"?>
<ds:datastoreItem xmlns:ds="http://schemas.openxmlformats.org/officeDocument/2006/customXml" ds:itemID="{4C78E926-E1C6-47A3-A394-CE910F83FC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Dashboard 1</vt:lpstr>
      <vt:lpstr>Dashboard 1 (2)</vt:lpstr>
      <vt:lpstr>DATASETS</vt:lpstr>
      <vt:lpstr>Analysis 1</vt:lpstr>
      <vt:lpstr>Analysis 2</vt:lpstr>
      <vt:lpstr>ChooseOption</vt:lpstr>
      <vt:lpstr>ComboBox</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2024-09-11T16:57:58Z</dcterms:created>
  <dcterms:modified xsi:type="dcterms:W3CDTF">2024-09-17T14:38:21Z</dcterms:modified>
</cp:coreProperties>
</file>