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victoruceda/Proyectos/ESP_multi_board/Firmware/Examples/turnMaze/"/>
    </mc:Choice>
  </mc:AlternateContent>
  <bookViews>
    <workbookView xWindow="0" yWindow="460" windowWidth="28800" windowHeight="1624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" l="1"/>
  <c r="C57" i="1"/>
  <c r="C59" i="1"/>
  <c r="C5" i="1"/>
  <c r="C60" i="1"/>
  <c r="C10" i="1"/>
  <c r="C1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G3" i="1"/>
  <c r="G4" i="1"/>
  <c r="G5" i="1"/>
  <c r="G6" i="1"/>
  <c r="G7" i="1"/>
  <c r="G8" i="1"/>
  <c r="G9" i="1"/>
  <c r="K9" i="1"/>
  <c r="K8" i="1"/>
  <c r="K7" i="1"/>
  <c r="K6" i="1"/>
  <c r="K5" i="1"/>
  <c r="K4" i="1"/>
  <c r="K3" i="1"/>
  <c r="M3" i="1"/>
  <c r="M4" i="1"/>
  <c r="M5" i="1"/>
  <c r="M6" i="1"/>
  <c r="M7" i="1"/>
  <c r="M8" i="1"/>
  <c r="M9" i="1"/>
  <c r="C13" i="1"/>
  <c r="C8" i="1"/>
  <c r="C7" i="1"/>
  <c r="C6" i="1"/>
  <c r="C16" i="1"/>
  <c r="P3" i="1"/>
  <c r="L4" i="1"/>
  <c r="Q4" i="1"/>
  <c r="L5" i="1"/>
  <c r="Q5" i="1"/>
  <c r="L6" i="1"/>
  <c r="Q6" i="1"/>
  <c r="L7" i="1"/>
  <c r="Q7" i="1"/>
  <c r="L8" i="1"/>
  <c r="Q8" i="1"/>
  <c r="L9" i="1"/>
  <c r="Q9" i="1"/>
  <c r="G10" i="1"/>
  <c r="K10" i="1"/>
  <c r="L10" i="1"/>
  <c r="Q10" i="1"/>
  <c r="G11" i="1"/>
  <c r="K11" i="1"/>
  <c r="L11" i="1"/>
  <c r="Q11" i="1"/>
  <c r="G12" i="1"/>
  <c r="K12" i="1"/>
  <c r="L12" i="1"/>
  <c r="Q12" i="1"/>
  <c r="G13" i="1"/>
  <c r="K13" i="1"/>
  <c r="L13" i="1"/>
  <c r="Q13" i="1"/>
  <c r="G14" i="1"/>
  <c r="K14" i="1"/>
  <c r="L14" i="1"/>
  <c r="Q14" i="1"/>
  <c r="G15" i="1"/>
  <c r="K15" i="1"/>
  <c r="L15" i="1"/>
  <c r="Q15" i="1"/>
  <c r="G16" i="1"/>
  <c r="K16" i="1"/>
  <c r="L16" i="1"/>
  <c r="Q16" i="1"/>
  <c r="G17" i="1"/>
  <c r="K17" i="1"/>
  <c r="L17" i="1"/>
  <c r="Q17" i="1"/>
  <c r="G18" i="1"/>
  <c r="K18" i="1"/>
  <c r="L18" i="1"/>
  <c r="Q18" i="1"/>
  <c r="G19" i="1"/>
  <c r="K19" i="1"/>
  <c r="L19" i="1"/>
  <c r="Q19" i="1"/>
  <c r="G20" i="1"/>
  <c r="K20" i="1"/>
  <c r="L20" i="1"/>
  <c r="Q20" i="1"/>
  <c r="G21" i="1"/>
  <c r="K21" i="1"/>
  <c r="L21" i="1"/>
  <c r="Q21" i="1"/>
  <c r="G22" i="1"/>
  <c r="K22" i="1"/>
  <c r="L22" i="1"/>
  <c r="Q22" i="1"/>
  <c r="G23" i="1"/>
  <c r="K23" i="1"/>
  <c r="L23" i="1"/>
  <c r="Q23" i="1"/>
  <c r="G24" i="1"/>
  <c r="K24" i="1"/>
  <c r="L24" i="1"/>
  <c r="Q24" i="1"/>
  <c r="G25" i="1"/>
  <c r="K25" i="1"/>
  <c r="L25" i="1"/>
  <c r="Q25" i="1"/>
  <c r="G26" i="1"/>
  <c r="K26" i="1"/>
  <c r="L26" i="1"/>
  <c r="Q26" i="1"/>
  <c r="G27" i="1"/>
  <c r="K27" i="1"/>
  <c r="L27" i="1"/>
  <c r="Q27" i="1"/>
  <c r="G28" i="1"/>
  <c r="K28" i="1"/>
  <c r="L28" i="1"/>
  <c r="Q28" i="1"/>
  <c r="G29" i="1"/>
  <c r="K29" i="1"/>
  <c r="L29" i="1"/>
  <c r="Q29" i="1"/>
  <c r="G30" i="1"/>
  <c r="K30" i="1"/>
  <c r="L30" i="1"/>
  <c r="Q30" i="1"/>
  <c r="G31" i="1"/>
  <c r="K31" i="1"/>
  <c r="L31" i="1"/>
  <c r="Q31" i="1"/>
  <c r="G32" i="1"/>
  <c r="K32" i="1"/>
  <c r="L32" i="1"/>
  <c r="Q32" i="1"/>
  <c r="G33" i="1"/>
  <c r="K33" i="1"/>
  <c r="L33" i="1"/>
  <c r="Q33" i="1"/>
  <c r="G34" i="1"/>
  <c r="K34" i="1"/>
  <c r="L34" i="1"/>
  <c r="Q34" i="1"/>
  <c r="G35" i="1"/>
  <c r="K35" i="1"/>
  <c r="L35" i="1"/>
  <c r="Q35" i="1"/>
  <c r="G36" i="1"/>
  <c r="K36" i="1"/>
  <c r="L36" i="1"/>
  <c r="Q36" i="1"/>
  <c r="G37" i="1"/>
  <c r="K37" i="1"/>
  <c r="L37" i="1"/>
  <c r="Q37" i="1"/>
  <c r="G38" i="1"/>
  <c r="K38" i="1"/>
  <c r="L38" i="1"/>
  <c r="Q38" i="1"/>
  <c r="G39" i="1"/>
  <c r="K39" i="1"/>
  <c r="L39" i="1"/>
  <c r="Q39" i="1"/>
  <c r="G40" i="1"/>
  <c r="K40" i="1"/>
  <c r="L40" i="1"/>
  <c r="Q40" i="1"/>
  <c r="G41" i="1"/>
  <c r="K41" i="1"/>
  <c r="L41" i="1"/>
  <c r="Q41" i="1"/>
  <c r="G42" i="1"/>
  <c r="K42" i="1"/>
  <c r="L42" i="1"/>
  <c r="Q42" i="1"/>
  <c r="G43" i="1"/>
  <c r="K43" i="1"/>
  <c r="L43" i="1"/>
  <c r="Q43" i="1"/>
  <c r="G44" i="1"/>
  <c r="K44" i="1"/>
  <c r="L44" i="1"/>
  <c r="Q44" i="1"/>
  <c r="G45" i="1"/>
  <c r="K45" i="1"/>
  <c r="L45" i="1"/>
  <c r="Q45" i="1"/>
  <c r="G46" i="1"/>
  <c r="K46" i="1"/>
  <c r="L46" i="1"/>
  <c r="Q46" i="1"/>
  <c r="G47" i="1"/>
  <c r="K47" i="1"/>
  <c r="L47" i="1"/>
  <c r="Q47" i="1"/>
  <c r="G48" i="1"/>
  <c r="K48" i="1"/>
  <c r="L48" i="1"/>
  <c r="Q48" i="1"/>
  <c r="G49" i="1"/>
  <c r="K49" i="1"/>
  <c r="L49" i="1"/>
  <c r="Q49" i="1"/>
  <c r="G50" i="1"/>
  <c r="K50" i="1"/>
  <c r="L50" i="1"/>
  <c r="Q50" i="1"/>
  <c r="G51" i="1"/>
  <c r="K51" i="1"/>
  <c r="L51" i="1"/>
  <c r="Q51" i="1"/>
  <c r="G52" i="1"/>
  <c r="K52" i="1"/>
  <c r="L52" i="1"/>
  <c r="Q52" i="1"/>
  <c r="G53" i="1"/>
  <c r="K53" i="1"/>
  <c r="L53" i="1"/>
  <c r="Q53" i="1"/>
  <c r="G54" i="1"/>
  <c r="K54" i="1"/>
  <c r="L54" i="1"/>
  <c r="Q54" i="1"/>
  <c r="G55" i="1"/>
  <c r="K55" i="1"/>
  <c r="L55" i="1"/>
  <c r="Q55" i="1"/>
  <c r="G56" i="1"/>
  <c r="K56" i="1"/>
  <c r="L56" i="1"/>
  <c r="Q56" i="1"/>
  <c r="G57" i="1"/>
  <c r="K57" i="1"/>
  <c r="L57" i="1"/>
  <c r="Q57" i="1"/>
  <c r="G58" i="1"/>
  <c r="K58" i="1"/>
  <c r="L58" i="1"/>
  <c r="Q58" i="1"/>
  <c r="G59" i="1"/>
  <c r="K59" i="1"/>
  <c r="L59" i="1"/>
  <c r="Q59" i="1"/>
  <c r="G60" i="1"/>
  <c r="K60" i="1"/>
  <c r="L60" i="1"/>
  <c r="Q60" i="1"/>
  <c r="G61" i="1"/>
  <c r="K61" i="1"/>
  <c r="L61" i="1"/>
  <c r="Q61" i="1"/>
  <c r="G62" i="1"/>
  <c r="K62" i="1"/>
  <c r="L62" i="1"/>
  <c r="Q62" i="1"/>
  <c r="G63" i="1"/>
  <c r="K63" i="1"/>
  <c r="L63" i="1"/>
  <c r="Q63" i="1"/>
  <c r="G64" i="1"/>
  <c r="K64" i="1"/>
  <c r="L64" i="1"/>
  <c r="Q64" i="1"/>
  <c r="G65" i="1"/>
  <c r="K65" i="1"/>
  <c r="L65" i="1"/>
  <c r="Q65" i="1"/>
  <c r="G66" i="1"/>
  <c r="K66" i="1"/>
  <c r="L66" i="1"/>
  <c r="Q66" i="1"/>
  <c r="G67" i="1"/>
  <c r="K67" i="1"/>
  <c r="L67" i="1"/>
  <c r="Q67" i="1"/>
  <c r="G68" i="1"/>
  <c r="K68" i="1"/>
  <c r="L68" i="1"/>
  <c r="Q68" i="1"/>
  <c r="G69" i="1"/>
  <c r="K69" i="1"/>
  <c r="L69" i="1"/>
  <c r="Q69" i="1"/>
  <c r="G70" i="1"/>
  <c r="K70" i="1"/>
  <c r="L70" i="1"/>
  <c r="Q70" i="1"/>
  <c r="G71" i="1"/>
  <c r="K71" i="1"/>
  <c r="L71" i="1"/>
  <c r="Q71" i="1"/>
  <c r="G72" i="1"/>
  <c r="K72" i="1"/>
  <c r="L72" i="1"/>
  <c r="Q72" i="1"/>
  <c r="G73" i="1"/>
  <c r="K73" i="1"/>
  <c r="L73" i="1"/>
  <c r="Q73" i="1"/>
  <c r="G74" i="1"/>
  <c r="K74" i="1"/>
  <c r="L74" i="1"/>
  <c r="Q74" i="1"/>
  <c r="D85" i="1"/>
  <c r="L3" i="1"/>
  <c r="Q3" i="1"/>
  <c r="R3" i="1"/>
  <c r="R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S5" i="1"/>
  <c r="S6" i="1"/>
  <c r="S7" i="1"/>
  <c r="T4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</calcChain>
</file>

<file path=xl/sharedStrings.xml><?xml version="1.0" encoding="utf-8"?>
<sst xmlns="http://schemas.openxmlformats.org/spreadsheetml/2006/main" count="39" uniqueCount="35">
  <si>
    <t>accW</t>
  </si>
  <si>
    <t>decW</t>
  </si>
  <si>
    <t>maxVelW</t>
  </si>
  <si>
    <t>maxVelX</t>
  </si>
  <si>
    <t>accX</t>
  </si>
  <si>
    <t>decX</t>
  </si>
  <si>
    <t>mm/25ms</t>
  </si>
  <si>
    <t>tics/25ms</t>
  </si>
  <si>
    <t>PARAMETROS</t>
  </si>
  <si>
    <t>t1</t>
  </si>
  <si>
    <t>t2</t>
  </si>
  <si>
    <t>t3</t>
  </si>
  <si>
    <t>tiempo</t>
  </si>
  <si>
    <t>velDiferencial</t>
  </si>
  <si>
    <t>integralDif</t>
  </si>
  <si>
    <t>velLineal</t>
  </si>
  <si>
    <t>integralLineal</t>
  </si>
  <si>
    <t>VelDer</t>
  </si>
  <si>
    <t>VelIzq</t>
  </si>
  <si>
    <t>velIntegralDer</t>
  </si>
  <si>
    <t>velIntegralIzq</t>
  </si>
  <si>
    <t>ODOMETRIA</t>
  </si>
  <si>
    <t>L</t>
  </si>
  <si>
    <t>posAngulo</t>
  </si>
  <si>
    <t>velAngulo</t>
  </si>
  <si>
    <t>X</t>
  </si>
  <si>
    <t>Y</t>
  </si>
  <si>
    <t>ms</t>
  </si>
  <si>
    <t>Radio Rueda</t>
  </si>
  <si>
    <t>mm</t>
  </si>
  <si>
    <t>Cn</t>
  </si>
  <si>
    <t>Resolucion Enc</t>
  </si>
  <si>
    <t>tics/rev</t>
  </si>
  <si>
    <t>ang=90*diff/(PI()/2*C14/P3)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</si>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</sst>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0" applyFont="1" applyAlignment="1">
      <alignment horizontal="center"/>
    </xf>
    <xf numFmtId="0" fontId="1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1" fillId="4" borderId="4" xfId="0" applyFont="1" applyFill="1" applyBorder="1" applyAlignment="1"/>
    <xf numFmtId="0" fontId="0" fillId="4" borderId="5" xfId="0" applyFill="1" applyBorder="1" applyAlignment="1"/>
    <xf numFmtId="0" fontId="0" fillId="4" borderId="6" xfId="0" applyFill="1" applyBorder="1" applyAlignme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Velocidad Ruedas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Hoja1!$K$3:$K$74</c:f>
              <c:numCache>
                <c:formatCode>General</c:formatCode>
                <c:ptCount val="72"/>
                <c:pt idx="0">
                  <c:v>0.0</c:v>
                </c:pt>
                <c:pt idx="1">
                  <c:v>2.647482478011952</c:v>
                </c:pt>
                <c:pt idx="2">
                  <c:v>5.294964956023904</c:v>
                </c:pt>
                <c:pt idx="3">
                  <c:v>7.942447434035854</c:v>
                </c:pt>
                <c:pt idx="4">
                  <c:v>10.58992991204781</c:v>
                </c:pt>
                <c:pt idx="5">
                  <c:v>13.23741239005976</c:v>
                </c:pt>
                <c:pt idx="6">
                  <c:v>15.88489486807171</c:v>
                </c:pt>
                <c:pt idx="7">
                  <c:v>18.53237734608366</c:v>
                </c:pt>
                <c:pt idx="8">
                  <c:v>21.17985982409561</c:v>
                </c:pt>
                <c:pt idx="9">
                  <c:v>23.70544232250531</c:v>
                </c:pt>
                <c:pt idx="10">
                  <c:v>25.35292480051725</c:v>
                </c:pt>
                <c:pt idx="11">
                  <c:v>27.00040727852921</c:v>
                </c:pt>
                <c:pt idx="12">
                  <c:v>25.71903201785324</c:v>
                </c:pt>
                <c:pt idx="13">
                  <c:v>24.43765675717728</c:v>
                </c:pt>
                <c:pt idx="14">
                  <c:v>23.15628149650132</c:v>
                </c:pt>
                <c:pt idx="15">
                  <c:v>21.87490623582536</c:v>
                </c:pt>
                <c:pt idx="16">
                  <c:v>20.5935309751494</c:v>
                </c:pt>
                <c:pt idx="17">
                  <c:v>18.31215571447344</c:v>
                </c:pt>
                <c:pt idx="18">
                  <c:v>16.03078045379748</c:v>
                </c:pt>
                <c:pt idx="19">
                  <c:v>13.74940519312151</c:v>
                </c:pt>
                <c:pt idx="20">
                  <c:v>11.46802993244555</c:v>
                </c:pt>
                <c:pt idx="21">
                  <c:v>9.186654671769588</c:v>
                </c:pt>
                <c:pt idx="22">
                  <c:v>6.905279411093626</c:v>
                </c:pt>
                <c:pt idx="23">
                  <c:v>4.623904150417664</c:v>
                </c:pt>
                <c:pt idx="24">
                  <c:v>2.342528889741702</c:v>
                </c:pt>
                <c:pt idx="25">
                  <c:v>0.183053608668001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Hoja1!$L$2:$L$73</c:f>
              <c:numCache>
                <c:formatCode>General</c:formatCode>
                <c:ptCount val="72"/>
                <c:pt idx="0">
                  <c:v>0.0</c:v>
                </c:pt>
                <c:pt idx="1">
                  <c:v>0.0</c:v>
                </c:pt>
                <c:pt idx="2">
                  <c:v>0.647482478011952</c:v>
                </c:pt>
                <c:pt idx="3">
                  <c:v>1.294964956023903</c:v>
                </c:pt>
                <c:pt idx="4">
                  <c:v>1.942447434035855</c:v>
                </c:pt>
                <c:pt idx="5">
                  <c:v>2.589929912047807</c:v>
                </c:pt>
                <c:pt idx="6">
                  <c:v>3.237412390059758</c:v>
                </c:pt>
                <c:pt idx="7">
                  <c:v>3.88489486807171</c:v>
                </c:pt>
                <c:pt idx="8">
                  <c:v>4.532377346083661</c:v>
                </c:pt>
                <c:pt idx="9">
                  <c:v>5.179859824095614</c:v>
                </c:pt>
                <c:pt idx="10">
                  <c:v>5.949242281709826</c:v>
                </c:pt>
                <c:pt idx="11">
                  <c:v>7.596724759721777</c:v>
                </c:pt>
                <c:pt idx="12">
                  <c:v>9.244207237733729</c:v>
                </c:pt>
                <c:pt idx="13">
                  <c:v>7.962831977057768</c:v>
                </c:pt>
                <c:pt idx="14">
                  <c:v>6.681456716381806</c:v>
                </c:pt>
                <c:pt idx="15">
                  <c:v>5.400081455705844</c:v>
                </c:pt>
                <c:pt idx="16">
                  <c:v>4.118706195029883</c:v>
                </c:pt>
                <c:pt idx="17">
                  <c:v>2.837330934353922</c:v>
                </c:pt>
                <c:pt idx="18">
                  <c:v>2.55595567367796</c:v>
                </c:pt>
                <c:pt idx="19">
                  <c:v>2.274580413002</c:v>
                </c:pt>
                <c:pt idx="20">
                  <c:v>1.993205152326037</c:v>
                </c:pt>
                <c:pt idx="21">
                  <c:v>1.711829891650074</c:v>
                </c:pt>
                <c:pt idx="22">
                  <c:v>1.430454630974112</c:v>
                </c:pt>
                <c:pt idx="23">
                  <c:v>1.14907937029815</c:v>
                </c:pt>
                <c:pt idx="24">
                  <c:v>0.867704109622188</c:v>
                </c:pt>
                <c:pt idx="25">
                  <c:v>0.586328848946225</c:v>
                </c:pt>
                <c:pt idx="26">
                  <c:v>0.183053608668001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001264"/>
        <c:axId val="-2113479376"/>
      </c:lineChart>
      <c:catAx>
        <c:axId val="-210900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3479376"/>
        <c:crosses val="autoZero"/>
        <c:auto val="1"/>
        <c:lblAlgn val="ctr"/>
        <c:lblOffset val="100"/>
        <c:noMultiLvlLbl val="0"/>
      </c:catAx>
      <c:valAx>
        <c:axId val="-21134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curvas objetivo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velDiferencial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Hoja1!$F$3:$F$74</c:f>
              <c:numCache>
                <c:formatCode>General</c:formatCode>
                <c:ptCount val="72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  <c:pt idx="46">
                  <c:v>1150.0</c:v>
                </c:pt>
                <c:pt idx="47">
                  <c:v>1175.0</c:v>
                </c:pt>
                <c:pt idx="48">
                  <c:v>1200.0</c:v>
                </c:pt>
                <c:pt idx="49">
                  <c:v>1225.0</c:v>
                </c:pt>
                <c:pt idx="50">
                  <c:v>1250.0</c:v>
                </c:pt>
                <c:pt idx="51">
                  <c:v>1275.0</c:v>
                </c:pt>
                <c:pt idx="52">
                  <c:v>1300.0</c:v>
                </c:pt>
                <c:pt idx="53">
                  <c:v>1325.0</c:v>
                </c:pt>
                <c:pt idx="54">
                  <c:v>1350.0</c:v>
                </c:pt>
                <c:pt idx="55">
                  <c:v>1375.0</c:v>
                </c:pt>
                <c:pt idx="56">
                  <c:v>1400.0</c:v>
                </c:pt>
                <c:pt idx="57">
                  <c:v>1425.0</c:v>
                </c:pt>
                <c:pt idx="58">
                  <c:v>1450.0</c:v>
                </c:pt>
                <c:pt idx="59">
                  <c:v>1475.0</c:v>
                </c:pt>
                <c:pt idx="60">
                  <c:v>1500.0</c:v>
                </c:pt>
                <c:pt idx="61">
                  <c:v>1525.0</c:v>
                </c:pt>
                <c:pt idx="62">
                  <c:v>1550.0</c:v>
                </c:pt>
                <c:pt idx="63">
                  <c:v>1575.0</c:v>
                </c:pt>
                <c:pt idx="64">
                  <c:v>1600.0</c:v>
                </c:pt>
                <c:pt idx="65">
                  <c:v>1625.0</c:v>
                </c:pt>
                <c:pt idx="66">
                  <c:v>1650.0</c:v>
                </c:pt>
                <c:pt idx="67">
                  <c:v>1675.0</c:v>
                </c:pt>
                <c:pt idx="68">
                  <c:v>1700.0</c:v>
                </c:pt>
                <c:pt idx="69">
                  <c:v>1725.0</c:v>
                </c:pt>
                <c:pt idx="70">
                  <c:v>1750.0</c:v>
                </c:pt>
                <c:pt idx="71">
                  <c:v>1775.0</c:v>
                </c:pt>
              </c:numCache>
            </c:numRef>
          </c:cat>
          <c:val>
            <c:numRef>
              <c:f>Hoja1!$G$3:$G$74</c:f>
              <c:numCache>
                <c:formatCode>General</c:formatCode>
                <c:ptCount val="7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8.878100020397738</c:v>
                </c:pt>
                <c:pt idx="10">
                  <c:v>8.878100020397738</c:v>
                </c:pt>
                <c:pt idx="11">
                  <c:v>8.878100020397738</c:v>
                </c:pt>
                <c:pt idx="12">
                  <c:v>8.878100020397738</c:v>
                </c:pt>
                <c:pt idx="13">
                  <c:v>8.878100020397738</c:v>
                </c:pt>
                <c:pt idx="14">
                  <c:v>8.878100020397738</c:v>
                </c:pt>
                <c:pt idx="15">
                  <c:v>8.878100020397738</c:v>
                </c:pt>
                <c:pt idx="16">
                  <c:v>8.878100020397738</c:v>
                </c:pt>
                <c:pt idx="17">
                  <c:v>7.878100020397738</c:v>
                </c:pt>
                <c:pt idx="18">
                  <c:v>6.878100020397738</c:v>
                </c:pt>
                <c:pt idx="19">
                  <c:v>5.878100020397738</c:v>
                </c:pt>
                <c:pt idx="20">
                  <c:v>4.878100020397738</c:v>
                </c:pt>
                <c:pt idx="21">
                  <c:v>3.878100020397738</c:v>
                </c:pt>
                <c:pt idx="22">
                  <c:v>2.878100020397738</c:v>
                </c:pt>
                <c:pt idx="23">
                  <c:v>1.878100020397738</c:v>
                </c:pt>
                <c:pt idx="24">
                  <c:v>0.878100020397738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Hoja1!$I$2</c:f>
              <c:strCache>
                <c:ptCount val="1"/>
                <c:pt idx="0">
                  <c:v>velLineal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Hoja1!$F$3:$F$74</c:f>
              <c:numCache>
                <c:formatCode>General</c:formatCode>
                <c:ptCount val="72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  <c:pt idx="46">
                  <c:v>1150.0</c:v>
                </c:pt>
                <c:pt idx="47">
                  <c:v>1175.0</c:v>
                </c:pt>
                <c:pt idx="48">
                  <c:v>1200.0</c:v>
                </c:pt>
                <c:pt idx="49">
                  <c:v>1225.0</c:v>
                </c:pt>
                <c:pt idx="50">
                  <c:v>1250.0</c:v>
                </c:pt>
                <c:pt idx="51">
                  <c:v>1275.0</c:v>
                </c:pt>
                <c:pt idx="52">
                  <c:v>1300.0</c:v>
                </c:pt>
                <c:pt idx="53">
                  <c:v>1325.0</c:v>
                </c:pt>
                <c:pt idx="54">
                  <c:v>1350.0</c:v>
                </c:pt>
                <c:pt idx="55">
                  <c:v>1375.0</c:v>
                </c:pt>
                <c:pt idx="56">
                  <c:v>1400.0</c:v>
                </c:pt>
                <c:pt idx="57">
                  <c:v>1425.0</c:v>
                </c:pt>
                <c:pt idx="58">
                  <c:v>1450.0</c:v>
                </c:pt>
                <c:pt idx="59">
                  <c:v>1475.0</c:v>
                </c:pt>
                <c:pt idx="60">
                  <c:v>1500.0</c:v>
                </c:pt>
                <c:pt idx="61">
                  <c:v>1525.0</c:v>
                </c:pt>
                <c:pt idx="62">
                  <c:v>1550.0</c:v>
                </c:pt>
                <c:pt idx="63">
                  <c:v>1575.0</c:v>
                </c:pt>
                <c:pt idx="64">
                  <c:v>1600.0</c:v>
                </c:pt>
                <c:pt idx="65">
                  <c:v>1625.0</c:v>
                </c:pt>
                <c:pt idx="66">
                  <c:v>1650.0</c:v>
                </c:pt>
                <c:pt idx="67">
                  <c:v>1675.0</c:v>
                </c:pt>
                <c:pt idx="68">
                  <c:v>1700.0</c:v>
                </c:pt>
                <c:pt idx="69">
                  <c:v>1725.0</c:v>
                </c:pt>
                <c:pt idx="70">
                  <c:v>1750.0</c:v>
                </c:pt>
                <c:pt idx="71">
                  <c:v>1775.0</c:v>
                </c:pt>
              </c:numCache>
            </c:numRef>
          </c:cat>
          <c:val>
            <c:numRef>
              <c:f>Hoja1!$I$3:$I$74</c:f>
              <c:numCache>
                <c:formatCode>General</c:formatCode>
                <c:ptCount val="72"/>
                <c:pt idx="0">
                  <c:v>0.0</c:v>
                </c:pt>
                <c:pt idx="1">
                  <c:v>1.647482478011952</c:v>
                </c:pt>
                <c:pt idx="2">
                  <c:v>3.294964956023903</c:v>
                </c:pt>
                <c:pt idx="3">
                  <c:v>4.942447434035854</c:v>
                </c:pt>
                <c:pt idx="4">
                  <c:v>6.589929912047806</c:v>
                </c:pt>
                <c:pt idx="5">
                  <c:v>8.237412390059758</c:v>
                </c:pt>
                <c:pt idx="6">
                  <c:v>9.88489486807171</c:v>
                </c:pt>
                <c:pt idx="7">
                  <c:v>11.53237734608366</c:v>
                </c:pt>
                <c:pt idx="8">
                  <c:v>13.17985982409561</c:v>
                </c:pt>
                <c:pt idx="9">
                  <c:v>14.82734230210757</c:v>
                </c:pt>
                <c:pt idx="10">
                  <c:v>16.47482478011952</c:v>
                </c:pt>
                <c:pt idx="11">
                  <c:v>18.12230725813147</c:v>
                </c:pt>
                <c:pt idx="12">
                  <c:v>16.84093199745551</c:v>
                </c:pt>
                <c:pt idx="13">
                  <c:v>15.55955673677954</c:v>
                </c:pt>
                <c:pt idx="14">
                  <c:v>14.27818147610358</c:v>
                </c:pt>
                <c:pt idx="15">
                  <c:v>12.99680621542762</c:v>
                </c:pt>
                <c:pt idx="16">
                  <c:v>11.71543095475166</c:v>
                </c:pt>
                <c:pt idx="17">
                  <c:v>10.4340556940757</c:v>
                </c:pt>
                <c:pt idx="18">
                  <c:v>9.152680433399737</c:v>
                </c:pt>
                <c:pt idx="19">
                  <c:v>7.871305172723775</c:v>
                </c:pt>
                <c:pt idx="20">
                  <c:v>6.589929912047813</c:v>
                </c:pt>
                <c:pt idx="21">
                  <c:v>5.308554651371851</c:v>
                </c:pt>
                <c:pt idx="22">
                  <c:v>4.027179390695888</c:v>
                </c:pt>
                <c:pt idx="23">
                  <c:v>2.745804130019926</c:v>
                </c:pt>
                <c:pt idx="24">
                  <c:v>1.464428869343964</c:v>
                </c:pt>
                <c:pt idx="25">
                  <c:v>0.183053608668001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30848"/>
        <c:axId val="-2109173712"/>
      </c:lineChart>
      <c:catAx>
        <c:axId val="-21213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173712"/>
        <c:crosses val="autoZero"/>
        <c:auto val="1"/>
        <c:lblAlgn val="ctr"/>
        <c:lblOffset val="100"/>
        <c:noMultiLvlLbl val="0"/>
      </c:catAx>
      <c:valAx>
        <c:axId val="-21091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13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Posicion Ruedas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Hoja1!$M$2</c:f>
              <c:strCache>
                <c:ptCount val="1"/>
                <c:pt idx="0">
                  <c:v>velIntegralDer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Hoja1!$M$3:$M$74</c:f>
              <c:numCache>
                <c:formatCode>General</c:formatCode>
                <c:ptCount val="72"/>
                <c:pt idx="0">
                  <c:v>0.0</c:v>
                </c:pt>
                <c:pt idx="1">
                  <c:v>2.647482478011952</c:v>
                </c:pt>
                <c:pt idx="2">
                  <c:v>7.942447434035855</c:v>
                </c:pt>
                <c:pt idx="3">
                  <c:v>15.88489486807171</c:v>
                </c:pt>
                <c:pt idx="4">
                  <c:v>26.47482478011952</c:v>
                </c:pt>
                <c:pt idx="5">
                  <c:v>39.71223717017927</c:v>
                </c:pt>
                <c:pt idx="6">
                  <c:v>55.597132038251</c:v>
                </c:pt>
                <c:pt idx="7">
                  <c:v>74.12950938433465</c:v>
                </c:pt>
                <c:pt idx="8">
                  <c:v>95.30936920843027</c:v>
                </c:pt>
                <c:pt idx="9">
                  <c:v>119.0148115309356</c:v>
                </c:pt>
                <c:pt idx="10">
                  <c:v>144.3677363314528</c:v>
                </c:pt>
                <c:pt idx="11">
                  <c:v>171.368143609982</c:v>
                </c:pt>
                <c:pt idx="12">
                  <c:v>197.0871756278353</c:v>
                </c:pt>
                <c:pt idx="13">
                  <c:v>221.5248323850125</c:v>
                </c:pt>
                <c:pt idx="14">
                  <c:v>244.6811138815139</c:v>
                </c:pt>
                <c:pt idx="15">
                  <c:v>266.5560201173392</c:v>
                </c:pt>
                <c:pt idx="16">
                  <c:v>287.1495510924886</c:v>
                </c:pt>
                <c:pt idx="17">
                  <c:v>305.461706806962</c:v>
                </c:pt>
                <c:pt idx="18">
                  <c:v>321.4924872607595</c:v>
                </c:pt>
                <c:pt idx="19">
                  <c:v>335.241892453881</c:v>
                </c:pt>
                <c:pt idx="20">
                  <c:v>346.7099223863265</c:v>
                </c:pt>
                <c:pt idx="21">
                  <c:v>355.8965770580962</c:v>
                </c:pt>
                <c:pt idx="22">
                  <c:v>362.8018564691898</c:v>
                </c:pt>
                <c:pt idx="23">
                  <c:v>367.4257606196074</c:v>
                </c:pt>
                <c:pt idx="24">
                  <c:v>369.7682895093491</c:v>
                </c:pt>
                <c:pt idx="25">
                  <c:v>369.9513431180171</c:v>
                </c:pt>
                <c:pt idx="26">
                  <c:v>369.9513431180171</c:v>
                </c:pt>
                <c:pt idx="27">
                  <c:v>369.9513431180171</c:v>
                </c:pt>
                <c:pt idx="28">
                  <c:v>369.9513431180171</c:v>
                </c:pt>
                <c:pt idx="29">
                  <c:v>369.9513431180171</c:v>
                </c:pt>
                <c:pt idx="30">
                  <c:v>369.9513431180171</c:v>
                </c:pt>
                <c:pt idx="31">
                  <c:v>369.9513431180171</c:v>
                </c:pt>
                <c:pt idx="32">
                  <c:v>369.9513431180171</c:v>
                </c:pt>
                <c:pt idx="33">
                  <c:v>369.9513431180171</c:v>
                </c:pt>
                <c:pt idx="34">
                  <c:v>369.9513431180171</c:v>
                </c:pt>
                <c:pt idx="35">
                  <c:v>369.9513431180171</c:v>
                </c:pt>
                <c:pt idx="36">
                  <c:v>369.9513431180171</c:v>
                </c:pt>
                <c:pt idx="37">
                  <c:v>369.9513431180171</c:v>
                </c:pt>
                <c:pt idx="38">
                  <c:v>369.9513431180171</c:v>
                </c:pt>
                <c:pt idx="39">
                  <c:v>369.9513431180171</c:v>
                </c:pt>
                <c:pt idx="40">
                  <c:v>369.9513431180171</c:v>
                </c:pt>
                <c:pt idx="41">
                  <c:v>369.9513431180171</c:v>
                </c:pt>
                <c:pt idx="42">
                  <c:v>369.9513431180171</c:v>
                </c:pt>
                <c:pt idx="43">
                  <c:v>369.9513431180171</c:v>
                </c:pt>
                <c:pt idx="44">
                  <c:v>369.9513431180171</c:v>
                </c:pt>
                <c:pt idx="45">
                  <c:v>369.9513431180171</c:v>
                </c:pt>
                <c:pt idx="46">
                  <c:v>369.9513431180171</c:v>
                </c:pt>
                <c:pt idx="47">
                  <c:v>369.9513431180171</c:v>
                </c:pt>
                <c:pt idx="48">
                  <c:v>369.9513431180171</c:v>
                </c:pt>
                <c:pt idx="49">
                  <c:v>369.9513431180171</c:v>
                </c:pt>
                <c:pt idx="50">
                  <c:v>369.9513431180171</c:v>
                </c:pt>
                <c:pt idx="51">
                  <c:v>369.9513431180171</c:v>
                </c:pt>
                <c:pt idx="52">
                  <c:v>369.9513431180171</c:v>
                </c:pt>
                <c:pt idx="53">
                  <c:v>369.9513431180171</c:v>
                </c:pt>
                <c:pt idx="54">
                  <c:v>369.9513431180171</c:v>
                </c:pt>
                <c:pt idx="55">
                  <c:v>369.9513431180171</c:v>
                </c:pt>
                <c:pt idx="56">
                  <c:v>369.9513431180171</c:v>
                </c:pt>
                <c:pt idx="57">
                  <c:v>369.9513431180171</c:v>
                </c:pt>
                <c:pt idx="58">
                  <c:v>369.9513431180171</c:v>
                </c:pt>
                <c:pt idx="59">
                  <c:v>369.9513431180171</c:v>
                </c:pt>
                <c:pt idx="60">
                  <c:v>369.9513431180171</c:v>
                </c:pt>
                <c:pt idx="61">
                  <c:v>369.9513431180171</c:v>
                </c:pt>
                <c:pt idx="62">
                  <c:v>369.9513431180171</c:v>
                </c:pt>
                <c:pt idx="63">
                  <c:v>369.9513431180171</c:v>
                </c:pt>
                <c:pt idx="64">
                  <c:v>369.9513431180171</c:v>
                </c:pt>
                <c:pt idx="65">
                  <c:v>369.9513431180171</c:v>
                </c:pt>
                <c:pt idx="66">
                  <c:v>369.9513431180171</c:v>
                </c:pt>
                <c:pt idx="67">
                  <c:v>369.9513431180171</c:v>
                </c:pt>
                <c:pt idx="68">
                  <c:v>369.9513431180171</c:v>
                </c:pt>
                <c:pt idx="69">
                  <c:v>369.9513431180171</c:v>
                </c:pt>
                <c:pt idx="70">
                  <c:v>369.9513431180171</c:v>
                </c:pt>
                <c:pt idx="71">
                  <c:v>369.9513431180171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velIntegralIzq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Hoja1!$N$3:$N$74</c:f>
              <c:numCache>
                <c:formatCode>General</c:formatCode>
                <c:ptCount val="72"/>
                <c:pt idx="0">
                  <c:v>0.0</c:v>
                </c:pt>
                <c:pt idx="1">
                  <c:v>0.647482478011952</c:v>
                </c:pt>
                <c:pt idx="2">
                  <c:v>1.942447434035855</c:v>
                </c:pt>
                <c:pt idx="3">
                  <c:v>3.88489486807171</c:v>
                </c:pt>
                <c:pt idx="4">
                  <c:v>6.474824780119516</c:v>
                </c:pt>
                <c:pt idx="5">
                  <c:v>9.712237170179275</c:v>
                </c:pt>
                <c:pt idx="6">
                  <c:v>13.59713203825098</c:v>
                </c:pt>
                <c:pt idx="7">
                  <c:v>18.12950938433465</c:v>
                </c:pt>
                <c:pt idx="8">
                  <c:v>23.30936920843026</c:v>
                </c:pt>
                <c:pt idx="9">
                  <c:v>29.25861149014009</c:v>
                </c:pt>
                <c:pt idx="10">
                  <c:v>36.85533624986186</c:v>
                </c:pt>
                <c:pt idx="11">
                  <c:v>46.0995434875956</c:v>
                </c:pt>
                <c:pt idx="12">
                  <c:v>54.06237546465336</c:v>
                </c:pt>
                <c:pt idx="13">
                  <c:v>60.74383218103517</c:v>
                </c:pt>
                <c:pt idx="14">
                  <c:v>66.14391363674101</c:v>
                </c:pt>
                <c:pt idx="15">
                  <c:v>70.2626198317709</c:v>
                </c:pt>
                <c:pt idx="16">
                  <c:v>73.09995076612483</c:v>
                </c:pt>
                <c:pt idx="17">
                  <c:v>75.65590643980279</c:v>
                </c:pt>
                <c:pt idx="18">
                  <c:v>77.93048685280479</c:v>
                </c:pt>
                <c:pt idx="19">
                  <c:v>79.92369200513083</c:v>
                </c:pt>
                <c:pt idx="20">
                  <c:v>81.6355218967809</c:v>
                </c:pt>
                <c:pt idx="21">
                  <c:v>83.06597652775501</c:v>
                </c:pt>
                <c:pt idx="22">
                  <c:v>84.21505589805317</c:v>
                </c:pt>
                <c:pt idx="23">
                  <c:v>85.08276000767535</c:v>
                </c:pt>
                <c:pt idx="24">
                  <c:v>85.66908885662157</c:v>
                </c:pt>
                <c:pt idx="25">
                  <c:v>85.85214246528957</c:v>
                </c:pt>
                <c:pt idx="26">
                  <c:v>85.85214246528957</c:v>
                </c:pt>
                <c:pt idx="27">
                  <c:v>85.85214246528957</c:v>
                </c:pt>
                <c:pt idx="28">
                  <c:v>85.85214246528957</c:v>
                </c:pt>
                <c:pt idx="29">
                  <c:v>85.85214246528957</c:v>
                </c:pt>
                <c:pt idx="30">
                  <c:v>85.85214246528957</c:v>
                </c:pt>
                <c:pt idx="31">
                  <c:v>85.85214246528957</c:v>
                </c:pt>
                <c:pt idx="32">
                  <c:v>85.85214246528957</c:v>
                </c:pt>
                <c:pt idx="33">
                  <c:v>85.85214246528957</c:v>
                </c:pt>
                <c:pt idx="34">
                  <c:v>85.85214246528957</c:v>
                </c:pt>
                <c:pt idx="35">
                  <c:v>85.85214246528957</c:v>
                </c:pt>
                <c:pt idx="36">
                  <c:v>85.85214246528957</c:v>
                </c:pt>
                <c:pt idx="37">
                  <c:v>85.85214246528957</c:v>
                </c:pt>
                <c:pt idx="38">
                  <c:v>85.85214246528957</c:v>
                </c:pt>
                <c:pt idx="39">
                  <c:v>85.85214246528957</c:v>
                </c:pt>
                <c:pt idx="40">
                  <c:v>85.85214246528957</c:v>
                </c:pt>
                <c:pt idx="41">
                  <c:v>85.85214246528957</c:v>
                </c:pt>
                <c:pt idx="42">
                  <c:v>85.85214246528957</c:v>
                </c:pt>
                <c:pt idx="43">
                  <c:v>85.85214246528957</c:v>
                </c:pt>
                <c:pt idx="44">
                  <c:v>85.85214246528957</c:v>
                </c:pt>
                <c:pt idx="45">
                  <c:v>85.85214246528957</c:v>
                </c:pt>
                <c:pt idx="46">
                  <c:v>85.85214246528957</c:v>
                </c:pt>
                <c:pt idx="47">
                  <c:v>85.85214246528957</c:v>
                </c:pt>
                <c:pt idx="48">
                  <c:v>85.85214246528957</c:v>
                </c:pt>
                <c:pt idx="49">
                  <c:v>85.85214246528957</c:v>
                </c:pt>
                <c:pt idx="50">
                  <c:v>85.85214246528957</c:v>
                </c:pt>
                <c:pt idx="51">
                  <c:v>85.85214246528957</c:v>
                </c:pt>
                <c:pt idx="52">
                  <c:v>85.85214246528957</c:v>
                </c:pt>
                <c:pt idx="53">
                  <c:v>85.85214246528957</c:v>
                </c:pt>
                <c:pt idx="54">
                  <c:v>85.85214246528957</c:v>
                </c:pt>
                <c:pt idx="55">
                  <c:v>85.85214246528957</c:v>
                </c:pt>
                <c:pt idx="56">
                  <c:v>85.85214246528957</c:v>
                </c:pt>
                <c:pt idx="57">
                  <c:v>85.85214246528957</c:v>
                </c:pt>
                <c:pt idx="58">
                  <c:v>85.85214246528957</c:v>
                </c:pt>
                <c:pt idx="59">
                  <c:v>85.85214246528957</c:v>
                </c:pt>
                <c:pt idx="60">
                  <c:v>85.85214246528957</c:v>
                </c:pt>
                <c:pt idx="61">
                  <c:v>85.85214246528957</c:v>
                </c:pt>
                <c:pt idx="62">
                  <c:v>85.85214246528957</c:v>
                </c:pt>
                <c:pt idx="63">
                  <c:v>85.85214246528957</c:v>
                </c:pt>
                <c:pt idx="64">
                  <c:v>85.85214246528957</c:v>
                </c:pt>
                <c:pt idx="65">
                  <c:v>85.85214246528957</c:v>
                </c:pt>
                <c:pt idx="66">
                  <c:v>85.85214246528957</c:v>
                </c:pt>
                <c:pt idx="67">
                  <c:v>85.85214246528957</c:v>
                </c:pt>
                <c:pt idx="68">
                  <c:v>85.85214246528957</c:v>
                </c:pt>
                <c:pt idx="69">
                  <c:v>85.85214246528957</c:v>
                </c:pt>
                <c:pt idx="70">
                  <c:v>85.85214246528957</c:v>
                </c:pt>
                <c:pt idx="71">
                  <c:v>85.85214246528957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108895296"/>
        <c:axId val="-2121506400"/>
      </c:lineChart>
      <c:catAx>
        <c:axId val="-210889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1506400"/>
        <c:crosses val="autoZero"/>
        <c:auto val="1"/>
        <c:lblAlgn val="ctr"/>
        <c:lblOffset val="100"/>
        <c:noMultiLvlLbl val="0"/>
      </c:catAx>
      <c:valAx>
        <c:axId val="-212150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8895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Hoja1!$T$2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Hoja1!$S$3:$S$74</c:f>
              <c:numCache>
                <c:formatCode>General</c:formatCode>
                <c:ptCount val="72"/>
                <c:pt idx="0">
                  <c:v>0.0</c:v>
                </c:pt>
                <c:pt idx="1">
                  <c:v>0.72599094789519</c:v>
                </c:pt>
                <c:pt idx="2">
                  <c:v>2.525004490439838</c:v>
                </c:pt>
                <c:pt idx="3">
                  <c:v>5.219087367538243</c:v>
                </c:pt>
                <c:pt idx="4">
                  <c:v>8.79718633056535</c:v>
                </c:pt>
                <c:pt idx="5">
                  <c:v>13.23566778848646</c:v>
                </c:pt>
                <c:pt idx="6">
                  <c:v>18.4912932556847</c:v>
                </c:pt>
                <c:pt idx="7">
                  <c:v>24.49289172496712</c:v>
                </c:pt>
                <c:pt idx="8">
                  <c:v>31.1320758665935</c:v>
                </c:pt>
                <c:pt idx="9">
                  <c:v>38.25874398646804</c:v>
                </c:pt>
                <c:pt idx="10">
                  <c:v>45.7208467546666</c:v>
                </c:pt>
                <c:pt idx="11">
                  <c:v>53.34836357816952</c:v>
                </c:pt>
                <c:pt idx="12">
                  <c:v>59.82883864387612</c:v>
                </c:pt>
                <c:pt idx="13">
                  <c:v>65.19731817365687</c:v>
                </c:pt>
                <c:pt idx="14">
                  <c:v>69.50848573374473</c:v>
                </c:pt>
                <c:pt idx="15">
                  <c:v>72.83511917325264</c:v>
                </c:pt>
                <c:pt idx="16">
                  <c:v>75.26629771572723</c:v>
                </c:pt>
                <c:pt idx="17">
                  <c:v>76.96553479111774</c:v>
                </c:pt>
                <c:pt idx="18">
                  <c:v>78.08986867762273</c:v>
                </c:pt>
                <c:pt idx="19">
                  <c:v>78.78314938864198</c:v>
                </c:pt>
                <c:pt idx="20">
                  <c:v>79.17155036435602</c:v>
                </c:pt>
                <c:pt idx="21">
                  <c:v>79.36078692219296</c:v>
                </c:pt>
                <c:pt idx="22">
                  <c:v>79.43455519579953</c:v>
                </c:pt>
                <c:pt idx="23">
                  <c:v>79.45377023779568</c:v>
                </c:pt>
                <c:pt idx="24">
                  <c:v>79.4562658810424</c:v>
                </c:pt>
                <c:pt idx="25">
                  <c:v>79.45657783644823</c:v>
                </c:pt>
                <c:pt idx="26">
                  <c:v>79.45657783644823</c:v>
                </c:pt>
                <c:pt idx="27">
                  <c:v>79.45657783644823</c:v>
                </c:pt>
                <c:pt idx="28">
                  <c:v>79.45657783644823</c:v>
                </c:pt>
                <c:pt idx="29">
                  <c:v>79.45657783644823</c:v>
                </c:pt>
                <c:pt idx="30">
                  <c:v>79.45657783644823</c:v>
                </c:pt>
                <c:pt idx="31">
                  <c:v>79.45657783644823</c:v>
                </c:pt>
                <c:pt idx="32">
                  <c:v>79.45657783644823</c:v>
                </c:pt>
                <c:pt idx="33">
                  <c:v>79.45657783644823</c:v>
                </c:pt>
                <c:pt idx="34">
                  <c:v>79.45657783644823</c:v>
                </c:pt>
                <c:pt idx="35">
                  <c:v>79.45657783644823</c:v>
                </c:pt>
                <c:pt idx="36">
                  <c:v>79.45657783644823</c:v>
                </c:pt>
                <c:pt idx="37">
                  <c:v>79.45657783644823</c:v>
                </c:pt>
                <c:pt idx="38">
                  <c:v>79.45657783644823</c:v>
                </c:pt>
                <c:pt idx="39">
                  <c:v>79.45657783644823</c:v>
                </c:pt>
                <c:pt idx="40">
                  <c:v>79.45657783644823</c:v>
                </c:pt>
                <c:pt idx="41">
                  <c:v>79.45657783644823</c:v>
                </c:pt>
                <c:pt idx="42">
                  <c:v>79.45657783644823</c:v>
                </c:pt>
                <c:pt idx="43">
                  <c:v>79.45657783644823</c:v>
                </c:pt>
                <c:pt idx="44">
                  <c:v>79.45657783644823</c:v>
                </c:pt>
                <c:pt idx="45">
                  <c:v>79.45657783644823</c:v>
                </c:pt>
                <c:pt idx="46">
                  <c:v>79.45657783644823</c:v>
                </c:pt>
                <c:pt idx="47">
                  <c:v>79.45657783644823</c:v>
                </c:pt>
                <c:pt idx="48">
                  <c:v>79.45657783644823</c:v>
                </c:pt>
                <c:pt idx="49">
                  <c:v>79.45657783644823</c:v>
                </c:pt>
                <c:pt idx="50">
                  <c:v>79.45657783644823</c:v>
                </c:pt>
                <c:pt idx="51">
                  <c:v>79.45657783644823</c:v>
                </c:pt>
                <c:pt idx="52">
                  <c:v>79.45657783644823</c:v>
                </c:pt>
                <c:pt idx="53">
                  <c:v>79.45657783644823</c:v>
                </c:pt>
                <c:pt idx="54">
                  <c:v>79.45657783644823</c:v>
                </c:pt>
                <c:pt idx="55">
                  <c:v>79.45657783644823</c:v>
                </c:pt>
                <c:pt idx="56">
                  <c:v>79.45657783644823</c:v>
                </c:pt>
                <c:pt idx="57">
                  <c:v>79.45657783644823</c:v>
                </c:pt>
                <c:pt idx="58">
                  <c:v>79.45657783644823</c:v>
                </c:pt>
                <c:pt idx="59">
                  <c:v>79.45657783644823</c:v>
                </c:pt>
                <c:pt idx="60">
                  <c:v>79.45657783644823</c:v>
                </c:pt>
                <c:pt idx="61">
                  <c:v>79.45657783644823</c:v>
                </c:pt>
                <c:pt idx="62">
                  <c:v>79.45657783644823</c:v>
                </c:pt>
                <c:pt idx="63">
                  <c:v>79.45657783644823</c:v>
                </c:pt>
                <c:pt idx="64">
                  <c:v>79.45657783644823</c:v>
                </c:pt>
                <c:pt idx="65">
                  <c:v>79.45657783644823</c:v>
                </c:pt>
                <c:pt idx="66">
                  <c:v>79.45657783644823</c:v>
                </c:pt>
                <c:pt idx="67">
                  <c:v>79.45657783644823</c:v>
                </c:pt>
                <c:pt idx="68">
                  <c:v>79.45657783644823</c:v>
                </c:pt>
                <c:pt idx="69">
                  <c:v>79.45657783644823</c:v>
                </c:pt>
                <c:pt idx="70">
                  <c:v>79.45657783644823</c:v>
                </c:pt>
                <c:pt idx="71">
                  <c:v>79.45657783644823</c:v>
                </c:pt>
              </c:numCache>
            </c:numRef>
          </c:xVal>
          <c:yVal>
            <c:numRef>
              <c:f>Hoja1!$T$3:$T$74</c:f>
              <c:numCache>
                <c:formatCode>General</c:formatCode>
                <c:ptCount val="72"/>
                <c:pt idx="0">
                  <c:v>0.0</c:v>
                </c:pt>
                <c:pt idx="1">
                  <c:v>0.00993230848470453</c:v>
                </c:pt>
                <c:pt idx="2">
                  <c:v>0.0695164820625665</c:v>
                </c:pt>
                <c:pt idx="3">
                  <c:v>0.248171040709074</c:v>
                </c:pt>
                <c:pt idx="4">
                  <c:v>0.644665442667485</c:v>
                </c:pt>
                <c:pt idx="5">
                  <c:v>1.38620596596375</c:v>
                </c:pt>
                <c:pt idx="6">
                  <c:v>2.626528887036044</c:v>
                </c:pt>
                <c:pt idx="7">
                  <c:v>4.542466206863319</c:v>
                </c:pt>
                <c:pt idx="8">
                  <c:v>7.328365331666071</c:v>
                </c:pt>
                <c:pt idx="9">
                  <c:v>11.17811876651924</c:v>
                </c:pt>
                <c:pt idx="10">
                  <c:v>16.20972112330814</c:v>
                </c:pt>
                <c:pt idx="11">
                  <c:v>22.52090065705457</c:v>
                </c:pt>
                <c:pt idx="12">
                  <c:v>29.05109536492929</c:v>
                </c:pt>
                <c:pt idx="13">
                  <c:v>35.64119608785644</c:v>
                </c:pt>
                <c:pt idx="14">
                  <c:v>42.14149102492246</c:v>
                </c:pt>
                <c:pt idx="15">
                  <c:v>48.41393153553297</c:v>
                </c:pt>
                <c:pt idx="16">
                  <c:v>54.33418245036852</c:v>
                </c:pt>
                <c:pt idx="17">
                  <c:v>59.77500898331536</c:v>
                </c:pt>
                <c:pt idx="18">
                  <c:v>64.64695657248919</c:v>
                </c:pt>
                <c:pt idx="19">
                  <c:v>68.89070042146602</c:v>
                </c:pt>
                <c:pt idx="20">
                  <c:v>72.46968696545643</c:v>
                </c:pt>
                <c:pt idx="21">
                  <c:v>75.36350615904439</c:v>
                </c:pt>
                <c:pt idx="22">
                  <c:v>77.56226904799106</c:v>
                </c:pt>
                <c:pt idx="23">
                  <c:v>79.06214597032873</c:v>
                </c:pt>
                <c:pt idx="24">
                  <c:v>79.86214207767225</c:v>
                </c:pt>
                <c:pt idx="25">
                  <c:v>79.96214159109018</c:v>
                </c:pt>
                <c:pt idx="26">
                  <c:v>79.96214159109018</c:v>
                </c:pt>
                <c:pt idx="27">
                  <c:v>79.96214159109018</c:v>
                </c:pt>
                <c:pt idx="28">
                  <c:v>79.96214159109018</c:v>
                </c:pt>
                <c:pt idx="29">
                  <c:v>79.96214159109018</c:v>
                </c:pt>
                <c:pt idx="30">
                  <c:v>79.96214159109018</c:v>
                </c:pt>
                <c:pt idx="31">
                  <c:v>79.96214159109018</c:v>
                </c:pt>
                <c:pt idx="32">
                  <c:v>79.96214159109018</c:v>
                </c:pt>
                <c:pt idx="33">
                  <c:v>79.96214159109018</c:v>
                </c:pt>
                <c:pt idx="34">
                  <c:v>79.96214159109018</c:v>
                </c:pt>
                <c:pt idx="35">
                  <c:v>79.96214159109018</c:v>
                </c:pt>
                <c:pt idx="36">
                  <c:v>79.96214159109018</c:v>
                </c:pt>
                <c:pt idx="37">
                  <c:v>79.96214159109018</c:v>
                </c:pt>
                <c:pt idx="38">
                  <c:v>79.96214159109018</c:v>
                </c:pt>
                <c:pt idx="39">
                  <c:v>79.96214159109018</c:v>
                </c:pt>
                <c:pt idx="40">
                  <c:v>79.96214159109018</c:v>
                </c:pt>
                <c:pt idx="41">
                  <c:v>79.96214159109018</c:v>
                </c:pt>
                <c:pt idx="42">
                  <c:v>79.96214159109018</c:v>
                </c:pt>
                <c:pt idx="43">
                  <c:v>79.96214159109018</c:v>
                </c:pt>
                <c:pt idx="44">
                  <c:v>79.96214159109018</c:v>
                </c:pt>
                <c:pt idx="45">
                  <c:v>79.96214159109018</c:v>
                </c:pt>
                <c:pt idx="46">
                  <c:v>79.96214159109018</c:v>
                </c:pt>
                <c:pt idx="47">
                  <c:v>79.96214159109018</c:v>
                </c:pt>
                <c:pt idx="48">
                  <c:v>79.96214159109018</c:v>
                </c:pt>
                <c:pt idx="49">
                  <c:v>79.96214159109018</c:v>
                </c:pt>
                <c:pt idx="50">
                  <c:v>79.96214159109018</c:v>
                </c:pt>
                <c:pt idx="51">
                  <c:v>79.96214159109018</c:v>
                </c:pt>
                <c:pt idx="52">
                  <c:v>79.96214159109018</c:v>
                </c:pt>
                <c:pt idx="53">
                  <c:v>79.96214159109018</c:v>
                </c:pt>
                <c:pt idx="54">
                  <c:v>79.96214159109018</c:v>
                </c:pt>
                <c:pt idx="55">
                  <c:v>79.96214159109018</c:v>
                </c:pt>
                <c:pt idx="56">
                  <c:v>79.96214159109018</c:v>
                </c:pt>
                <c:pt idx="57">
                  <c:v>79.96214159109018</c:v>
                </c:pt>
                <c:pt idx="58">
                  <c:v>79.96214159109018</c:v>
                </c:pt>
                <c:pt idx="59">
                  <c:v>79.96214159109018</c:v>
                </c:pt>
                <c:pt idx="60">
                  <c:v>79.96214159109018</c:v>
                </c:pt>
                <c:pt idx="61">
                  <c:v>79.96214159109018</c:v>
                </c:pt>
                <c:pt idx="62">
                  <c:v>79.96214159109018</c:v>
                </c:pt>
                <c:pt idx="63">
                  <c:v>79.96214159109018</c:v>
                </c:pt>
                <c:pt idx="64">
                  <c:v>79.96214159109018</c:v>
                </c:pt>
                <c:pt idx="65">
                  <c:v>79.96214159109018</c:v>
                </c:pt>
                <c:pt idx="66">
                  <c:v>79.96214159109018</c:v>
                </c:pt>
                <c:pt idx="67">
                  <c:v>79.96214159109018</c:v>
                </c:pt>
                <c:pt idx="68">
                  <c:v>79.96214159109018</c:v>
                </c:pt>
                <c:pt idx="69">
                  <c:v>79.96214159109018</c:v>
                </c:pt>
                <c:pt idx="70">
                  <c:v>79.96214159109018</c:v>
                </c:pt>
                <c:pt idx="71">
                  <c:v>79.96214159109018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757824"/>
        <c:axId val="-2114763472"/>
      </c:scatterChart>
      <c:valAx>
        <c:axId val="-21147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4763472"/>
        <c:crosses val="autoZero"/>
        <c:crossBetween val="midCat"/>
      </c:valAx>
      <c:valAx>
        <c:axId val="-21147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47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660400</xdr:colOff>
      <xdr:row>1</xdr:row>
      <xdr:rowOff>88900</xdr:rowOff>
    </xdr:from>
    <xdr:to>
      <xdr:col>27</xdr:col>
      <xdr:colOff>279400</xdr:colOff>
      <xdr:row>14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91530</xdr:colOff>
      <xdr:row>16</xdr:row>
      <xdr:rowOff>62986</xdr:rowOff>
    </xdr:from>
    <xdr:to>
      <xdr:col>5</xdr:col>
      <xdr:colOff>396330</xdr:colOff>
      <xdr:row>29</xdr:row>
      <xdr:rowOff>179595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679450</xdr:colOff>
      <xdr:row>15</xdr:row>
      <xdr:rowOff>101600</xdr:rowOff>
    </xdr:from>
    <xdr:to>
      <xdr:col>27</xdr:col>
      <xdr:colOff>298450</xdr:colOff>
      <xdr:row>29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114940</xdr:rowOff>
    </xdr:from>
    <xdr:to>
      <xdr:col>5</xdr:col>
      <xdr:colOff>436161</xdr:colOff>
      <xdr:row>43</xdr:row>
      <xdr:rowOff>11288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6"/>
  <sheetViews>
    <sheetView tabSelected="1" topLeftCell="A3" zoomScale="99" workbookViewId="0">
      <selection activeCell="C57" sqref="C57"/>
    </sheetView>
  </sheetViews>
  <sheetFormatPr baseColWidth="10" defaultRowHeight="16" x14ac:dyDescent="0.2"/>
  <cols>
    <col min="2" max="2" width="14.5" customWidth="1"/>
    <col min="3" max="3" width="10.83203125" customWidth="1"/>
    <col min="7" max="7" width="12.5" customWidth="1"/>
    <col min="10" max="10" width="12" customWidth="1"/>
    <col min="19" max="20" width="11.33203125" bestFit="1" customWidth="1"/>
  </cols>
  <sheetData>
    <row r="1" spans="2:20" ht="17" thickBot="1" x14ac:dyDescent="0.25">
      <c r="P1" s="11" t="s">
        <v>21</v>
      </c>
      <c r="Q1" s="11"/>
      <c r="R1" s="11"/>
      <c r="S1" s="11"/>
      <c r="T1" s="11"/>
    </row>
    <row r="2" spans="2:20" ht="17" thickTop="1" x14ac:dyDescent="0.2">
      <c r="B2" s="2" t="s">
        <v>8</v>
      </c>
      <c r="C2" s="3" t="s">
        <v>7</v>
      </c>
      <c r="D2" s="4" t="s">
        <v>6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/>
      <c r="P2" s="1" t="s">
        <v>30</v>
      </c>
      <c r="Q2" s="1" t="s">
        <v>24</v>
      </c>
      <c r="R2" s="1" t="s">
        <v>23</v>
      </c>
      <c r="S2" s="1" t="s">
        <v>25</v>
      </c>
      <c r="T2" s="1" t="s">
        <v>26</v>
      </c>
    </row>
    <row r="3" spans="2:20" x14ac:dyDescent="0.2">
      <c r="B3" s="5" t="s">
        <v>0</v>
      </c>
      <c r="C3" s="6">
        <v>1</v>
      </c>
      <c r="D3" s="7"/>
      <c r="F3">
        <v>0</v>
      </c>
      <c r="G3">
        <f>0</f>
        <v>0</v>
      </c>
      <c r="H3">
        <f>G3</f>
        <v>0</v>
      </c>
      <c r="I3">
        <v>0</v>
      </c>
      <c r="J3">
        <f>I3</f>
        <v>0</v>
      </c>
      <c r="K3">
        <f>I3+G3</f>
        <v>0</v>
      </c>
      <c r="L3">
        <f>I3-G3</f>
        <v>0</v>
      </c>
      <c r="M3">
        <f>K3</f>
        <v>0</v>
      </c>
      <c r="N3">
        <f>L3</f>
        <v>0</v>
      </c>
      <c r="P3">
        <f>2*PI()*C15/(C16)</f>
        <v>0.54628805587422513</v>
      </c>
      <c r="Q3">
        <f>(K3-L3)/$C$14</f>
        <v>0</v>
      </c>
      <c r="R3">
        <f>Q3</f>
        <v>0</v>
      </c>
      <c r="S3">
        <v>0</v>
      </c>
      <c r="T3">
        <v>0</v>
      </c>
    </row>
    <row r="4" spans="2:20" x14ac:dyDescent="0.2">
      <c r="B4" s="5" t="s">
        <v>1</v>
      </c>
      <c r="C4" s="6">
        <v>1</v>
      </c>
      <c r="D4" s="7"/>
      <c r="F4">
        <v>25</v>
      </c>
      <c r="G4">
        <f>IF($F4 &lt; $C$11, IF($G3+$C$3 &lt; $C$7, $G3+$C$3, $C$7), IF($F4 &lt; $C$11+$C$12, $C$7, IF( $G3-$C$4 &gt; 0,$G3-$C$4, 0)))</f>
        <v>1</v>
      </c>
      <c r="H4">
        <f>H3+G4</f>
        <v>1</v>
      </c>
      <c r="I4">
        <f xml:space="preserve"> IF($F4 &lt; ($C$10 - $I3/$C$6*25), IF($I3+$C$5 &lt; $C$8, $I3+$C$5, $C$8), IF( $I3-$C$6 &gt; 0,$I3-$C$6, 0))</f>
        <v>1.6474824780119517</v>
      </c>
      <c r="J4">
        <f>I4+J3</f>
        <v>1.6474824780119517</v>
      </c>
      <c r="K4">
        <f t="shared" ref="K4:K67" si="0">I4+G4</f>
        <v>2.6474824780119519</v>
      </c>
      <c r="L4">
        <f t="shared" ref="L4:L67" si="1">I4-G4</f>
        <v>0.64748247801195169</v>
      </c>
      <c r="M4">
        <f>K4+M3</f>
        <v>2.6474824780119519</v>
      </c>
      <c r="N4">
        <f>L4+N3</f>
        <v>0.64748247801195169</v>
      </c>
      <c r="Q4">
        <f>360/(2*PI())*$P$3*(K4-L4)/$C$14</f>
        <v>0.63232323232323229</v>
      </c>
      <c r="R4">
        <f>Q4+R3</f>
        <v>0.63232323232323229</v>
      </c>
      <c r="S4">
        <f>S3+$P$3*((L4+K4)/2*COS(R4))</f>
        <v>0.72599094789519003</v>
      </c>
      <c r="T4">
        <f>T3+$P$3*((L4+K4)/2*SIN(RADIANS(R4)))</f>
        <v>9.9323084847045291E-3</v>
      </c>
    </row>
    <row r="5" spans="2:20" x14ac:dyDescent="0.2">
      <c r="B5" s="5" t="s">
        <v>4</v>
      </c>
      <c r="C5" s="6">
        <f>180*D5*2/(2*PI()*15.65) /100</f>
        <v>1.6474824780119517</v>
      </c>
      <c r="D5" s="7">
        <v>45</v>
      </c>
      <c r="F5">
        <v>50</v>
      </c>
      <c r="G5">
        <f>IF($F5 &lt; $C$11, IF($G4+$C$3 &lt; $C$7, $G4+$C$3, $C$7), IF($F5 &lt; $C$11+$C$12, $C$7, IF( $G4-$C$4 &gt; 0,$G4-$C$4, 0)))</f>
        <v>2</v>
      </c>
      <c r="H5">
        <f t="shared" ref="H5:H68" si="2">H4+G5</f>
        <v>3</v>
      </c>
      <c r="I5">
        <f t="shared" ref="I5:I68" si="3" xml:space="preserve"> IF($F5 &lt; ($C$10 - $I4/$C$6*25), IF($I4+$C$5 &lt; $C$8, $I4+$C$5, $C$8), IF( $I4-$C$6 &gt; 0,$I4-$C$6, 0))</f>
        <v>3.2949649560239034</v>
      </c>
      <c r="J5">
        <f t="shared" ref="J5:J68" si="4">I5+J4</f>
        <v>4.9424474340358548</v>
      </c>
      <c r="K5">
        <f t="shared" si="0"/>
        <v>5.2949649560239038</v>
      </c>
      <c r="L5">
        <f t="shared" si="1"/>
        <v>1.2949649560239034</v>
      </c>
      <c r="M5">
        <f t="shared" ref="M5:M68" si="5">K5+M4</f>
        <v>7.9424474340358557</v>
      </c>
      <c r="N5">
        <f t="shared" ref="N5:N68" si="6">L5+N4</f>
        <v>1.9424474340358551</v>
      </c>
      <c r="Q5">
        <f t="shared" ref="Q5:Q68" si="7">360/(2*PI())*$P$3*(K5-L5)/$C$14</f>
        <v>1.2646464646464646</v>
      </c>
      <c r="R5">
        <f t="shared" ref="R5:R68" si="8">Q5+R4</f>
        <v>1.896969696969697</v>
      </c>
      <c r="S5">
        <f t="shared" ref="S5:S68" si="9">S4+$P$3*((L5+K5)/2*COS(RADIANS(R5)))</f>
        <v>2.5250044904398381</v>
      </c>
      <c r="T5">
        <f t="shared" ref="T5:T68" si="10">T4+$P$3*((L5+K5)/2*SIN(RADIANS(R5)))</f>
        <v>6.9516482062566498E-2</v>
      </c>
    </row>
    <row r="6" spans="2:20" x14ac:dyDescent="0.2">
      <c r="B6" s="5" t="s">
        <v>5</v>
      </c>
      <c r="C6" s="6">
        <f>180*D6*2/(2*PI()*15.65) /100</f>
        <v>1.2813752606759623</v>
      </c>
      <c r="D6" s="7">
        <v>35</v>
      </c>
      <c r="F6">
        <v>75</v>
      </c>
      <c r="G6">
        <f>IF($F6 &lt; $C$11, IF($G5+$C$3 &lt; $C$7, $G5+$C$3, $C$7), IF($F6 &lt; $C$11+$C$12, $C$7, IF( $G5-$C$4 &gt; 0,$G5-$C$4, 0)))</f>
        <v>3</v>
      </c>
      <c r="H6">
        <f t="shared" si="2"/>
        <v>6</v>
      </c>
      <c r="I6">
        <f t="shared" si="3"/>
        <v>4.9424474340358548</v>
      </c>
      <c r="J6">
        <f t="shared" si="4"/>
        <v>9.8848948680717097</v>
      </c>
      <c r="K6">
        <f t="shared" si="0"/>
        <v>7.9424474340358548</v>
      </c>
      <c r="L6">
        <f t="shared" si="1"/>
        <v>1.9424474340358548</v>
      </c>
      <c r="M6">
        <f t="shared" si="5"/>
        <v>15.884894868071711</v>
      </c>
      <c r="N6">
        <f t="shared" si="6"/>
        <v>3.8848948680717097</v>
      </c>
      <c r="Q6">
        <f t="shared" si="7"/>
        <v>1.8969696969696972</v>
      </c>
      <c r="R6">
        <f t="shared" si="8"/>
        <v>3.7939393939393939</v>
      </c>
      <c r="S6">
        <f t="shared" si="9"/>
        <v>5.2190873675382434</v>
      </c>
      <c r="T6">
        <f t="shared" si="10"/>
        <v>0.24817104070907423</v>
      </c>
    </row>
    <row r="7" spans="2:20" x14ac:dyDescent="0.2">
      <c r="B7" s="5" t="s">
        <v>2</v>
      </c>
      <c r="C7" s="6">
        <f>(180*D7)/(2*PI()*15.65)</f>
        <v>8.8781000203977385</v>
      </c>
      <c r="D7" s="7">
        <v>4.8499999999999996</v>
      </c>
      <c r="F7">
        <v>100</v>
      </c>
      <c r="G7">
        <f>IF($F7 &lt; $C$11, IF($G6+$C$3 &lt; $C$7, $G6+$C$3, $C$7), IF($F7 &lt; $C$11+$C$12, $C$7, IF( $G6-$C$4 &gt; 0,$G6-$C$4, 0)))</f>
        <v>4</v>
      </c>
      <c r="H7">
        <f t="shared" si="2"/>
        <v>10</v>
      </c>
      <c r="I7">
        <f t="shared" si="3"/>
        <v>6.5899299120478068</v>
      </c>
      <c r="J7">
        <f t="shared" si="4"/>
        <v>16.474824780119516</v>
      </c>
      <c r="K7">
        <f t="shared" si="0"/>
        <v>10.589929912047808</v>
      </c>
      <c r="L7">
        <f t="shared" si="1"/>
        <v>2.5899299120478068</v>
      </c>
      <c r="M7">
        <f t="shared" si="5"/>
        <v>26.474824780119519</v>
      </c>
      <c r="N7">
        <f t="shared" si="6"/>
        <v>6.4748247801195165</v>
      </c>
      <c r="Q7">
        <f t="shared" si="7"/>
        <v>2.5292929292929291</v>
      </c>
      <c r="R7">
        <f t="shared" si="8"/>
        <v>6.3232323232323235</v>
      </c>
      <c r="S7">
        <f>S6+$P$3*((L7+K7)/2*COS(RADIANS(R7)))</f>
        <v>8.7971863305653493</v>
      </c>
      <c r="T7">
        <f t="shared" si="10"/>
        <v>0.64466544266748549</v>
      </c>
    </row>
    <row r="8" spans="2:20" x14ac:dyDescent="0.2">
      <c r="B8" s="5" t="s">
        <v>3</v>
      </c>
      <c r="C8" s="6">
        <f>(180*D8)/(2*PI()*15.65)</f>
        <v>21.966433040159355</v>
      </c>
      <c r="D8" s="7">
        <v>12</v>
      </c>
      <c r="F8">
        <v>125</v>
      </c>
      <c r="G8">
        <f>IF($F8 &lt; $C$11, IF($G7+$C$3 &lt; $C$7, $G7+$C$3, $C$7), IF($F8 &lt; $C$11+$C$12, $C$7, IF( $G7-$C$4 &gt; 0,$G7-$C$4, 0)))</f>
        <v>5</v>
      </c>
      <c r="H8">
        <f t="shared" si="2"/>
        <v>15</v>
      </c>
      <c r="I8">
        <f t="shared" si="3"/>
        <v>8.2374123900597578</v>
      </c>
      <c r="J8">
        <f t="shared" si="4"/>
        <v>24.712237170179272</v>
      </c>
      <c r="K8">
        <f t="shared" si="0"/>
        <v>13.237412390059758</v>
      </c>
      <c r="L8">
        <f t="shared" si="1"/>
        <v>3.2374123900597578</v>
      </c>
      <c r="M8">
        <f t="shared" si="5"/>
        <v>39.712237170179279</v>
      </c>
      <c r="N8">
        <f t="shared" si="6"/>
        <v>9.7122371701792751</v>
      </c>
      <c r="Q8">
        <f t="shared" si="7"/>
        <v>3.1616161616161618</v>
      </c>
      <c r="R8">
        <f t="shared" si="8"/>
        <v>9.4848484848484844</v>
      </c>
      <c r="S8">
        <f t="shared" si="9"/>
        <v>13.23566778848646</v>
      </c>
      <c r="T8">
        <f t="shared" si="10"/>
        <v>1.3862059659637502</v>
      </c>
    </row>
    <row r="9" spans="2:20" x14ac:dyDescent="0.2">
      <c r="B9" s="5"/>
      <c r="C9" s="6"/>
      <c r="D9" s="7"/>
      <c r="F9">
        <v>150</v>
      </c>
      <c r="G9">
        <f>IF($F9 &lt; $C$11, IF($G8+$C$3 &lt; $C$7, $G8+$C$3, $C$7), IF($F9 &lt; $C$11+$C$12, $C$7, IF( $G8-$C$4 &gt; 0,$G8-$C$4, 0)))</f>
        <v>6</v>
      </c>
      <c r="H9">
        <f>H8+G9</f>
        <v>21</v>
      </c>
      <c r="I9">
        <f t="shared" si="3"/>
        <v>9.8848948680717097</v>
      </c>
      <c r="J9">
        <f t="shared" si="4"/>
        <v>34.597132038250983</v>
      </c>
      <c r="K9">
        <f>I9+G9</f>
        <v>15.88489486807171</v>
      </c>
      <c r="L9">
        <f>I9-G9</f>
        <v>3.8848948680717097</v>
      </c>
      <c r="M9">
        <f>K9+M8</f>
        <v>55.59713203825099</v>
      </c>
      <c r="N9">
        <f t="shared" si="6"/>
        <v>13.597132038250985</v>
      </c>
      <c r="Q9">
        <f t="shared" si="7"/>
        <v>3.7939393939393944</v>
      </c>
      <c r="R9">
        <f t="shared" si="8"/>
        <v>13.278787878787879</v>
      </c>
      <c r="S9">
        <f t="shared" si="9"/>
        <v>18.491293255684695</v>
      </c>
      <c r="T9">
        <f t="shared" si="10"/>
        <v>2.6265288870360446</v>
      </c>
    </row>
    <row r="10" spans="2:20" x14ac:dyDescent="0.2">
      <c r="B10" s="5" t="s">
        <v>34</v>
      </c>
      <c r="C10" s="6">
        <f>_xlfn.FLOOR.MATH((C11+C12+C13)/25)*25</f>
        <v>625</v>
      </c>
      <c r="D10" s="7" t="s">
        <v>27</v>
      </c>
      <c r="F10">
        <v>175</v>
      </c>
      <c r="G10">
        <f>IF($F10 &lt; $C$11, IF($G9+$C$3 &lt; $C$7, $G9+$C$3, $C$7), IF($F10 &lt; $C$11+$C$12, $C$7, IF( $G9-$C$4 &gt; 0,$G9-$C$4, 0)))</f>
        <v>7</v>
      </c>
      <c r="H10">
        <f>H9+G10</f>
        <v>28</v>
      </c>
      <c r="I10">
        <f t="shared" si="3"/>
        <v>11.532377346083662</v>
      </c>
      <c r="J10">
        <f t="shared" si="4"/>
        <v>46.129509384334646</v>
      </c>
      <c r="K10">
        <f>I10+G10</f>
        <v>18.532377346083663</v>
      </c>
      <c r="L10">
        <f>I10-G10</f>
        <v>4.5323773460836616</v>
      </c>
      <c r="M10">
        <f t="shared" si="5"/>
        <v>74.129509384334654</v>
      </c>
      <c r="N10">
        <f t="shared" si="6"/>
        <v>18.129509384334646</v>
      </c>
      <c r="Q10">
        <f t="shared" si="7"/>
        <v>4.426262626262627</v>
      </c>
      <c r="R10">
        <f t="shared" si="8"/>
        <v>17.705050505050508</v>
      </c>
      <c r="S10">
        <f t="shared" si="9"/>
        <v>24.492891724967116</v>
      </c>
      <c r="T10">
        <f t="shared" si="10"/>
        <v>4.5424662068633195</v>
      </c>
    </row>
    <row r="11" spans="2:20" x14ac:dyDescent="0.2">
      <c r="B11" s="5" t="s">
        <v>9</v>
      </c>
      <c r="C11" s="6">
        <f>C7/C3*25</f>
        <v>221.95250050994346</v>
      </c>
      <c r="D11" s="7" t="s">
        <v>27</v>
      </c>
      <c r="F11">
        <v>200</v>
      </c>
      <c r="G11">
        <f>IF($F11 &lt; $C$11, IF($G10+$C$3 &lt; $C$7, $G10+$C$3, $C$7), IF($F11 &lt; $C$11+$C$12, $C$7, IF( $G10-$C$4 &gt; 0,$G10-$C$4, 0)))</f>
        <v>8</v>
      </c>
      <c r="H11">
        <f>H10+G11</f>
        <v>36</v>
      </c>
      <c r="I11">
        <f t="shared" si="3"/>
        <v>13.179859824095614</v>
      </c>
      <c r="J11">
        <f t="shared" si="4"/>
        <v>59.309369208430262</v>
      </c>
      <c r="K11">
        <f>I11+G11</f>
        <v>21.179859824095615</v>
      </c>
      <c r="L11">
        <f>I11-G11</f>
        <v>5.1798598240956135</v>
      </c>
      <c r="M11">
        <f t="shared" si="5"/>
        <v>95.309369208430269</v>
      </c>
      <c r="N11">
        <f t="shared" si="6"/>
        <v>23.309369208430262</v>
      </c>
      <c r="Q11">
        <f t="shared" si="7"/>
        <v>5.0585858585858583</v>
      </c>
      <c r="R11">
        <f t="shared" si="8"/>
        <v>22.763636363636365</v>
      </c>
      <c r="S11">
        <f t="shared" si="9"/>
        <v>31.1320758665935</v>
      </c>
      <c r="T11">
        <f t="shared" si="10"/>
        <v>7.3283653316660713</v>
      </c>
    </row>
    <row r="12" spans="2:20" x14ac:dyDescent="0.2">
      <c r="B12" s="5" t="s">
        <v>10</v>
      </c>
      <c r="C12" s="6">
        <v>200</v>
      </c>
      <c r="D12" s="7" t="s">
        <v>27</v>
      </c>
      <c r="F12">
        <v>225</v>
      </c>
      <c r="G12">
        <f>IF($F12 &lt; $C$11, IF($G11+$C$3 &lt; $C$7, $G11+$C$3, $C$7), IF($F12 &lt; $C$11+$C$12, $C$7, IF( $G11-$C$4 &gt; 0,$G11-$C$4, 0)))</f>
        <v>8.8781000203977385</v>
      </c>
      <c r="H12">
        <f>H11+G12</f>
        <v>44.878100020397738</v>
      </c>
      <c r="I12">
        <f t="shared" si="3"/>
        <v>14.827342302107565</v>
      </c>
      <c r="J12">
        <f t="shared" si="4"/>
        <v>74.136711510537822</v>
      </c>
      <c r="K12">
        <f>I12+G12</f>
        <v>23.705442322505306</v>
      </c>
      <c r="L12">
        <f>I12-G12</f>
        <v>5.9492422817098269</v>
      </c>
      <c r="M12">
        <f t="shared" si="5"/>
        <v>119.01481153093557</v>
      </c>
      <c r="N12">
        <f t="shared" si="6"/>
        <v>29.25861149014009</v>
      </c>
      <c r="Q12">
        <f t="shared" si="7"/>
        <v>5.613828901786853</v>
      </c>
      <c r="R12">
        <f t="shared" si="8"/>
        <v>28.377465265423218</v>
      </c>
      <c r="S12">
        <f t="shared" si="9"/>
        <v>38.258743986468048</v>
      </c>
      <c r="T12">
        <f t="shared" si="10"/>
        <v>11.178118766519241</v>
      </c>
    </row>
    <row r="13" spans="2:20" x14ac:dyDescent="0.2">
      <c r="B13" s="5" t="s">
        <v>11</v>
      </c>
      <c r="C13" s="6">
        <f>C7/C4*25</f>
        <v>221.95250050994346</v>
      </c>
      <c r="D13" s="7" t="s">
        <v>27</v>
      </c>
      <c r="F13">
        <v>250</v>
      </c>
      <c r="G13">
        <f>IF($F13 &lt; $C$11, IF($G12+$C$3 &lt; $C$7, $G12+$C$3, $C$7), IF($F13 &lt; $C$11+$C$12, $C$7, IF( $G12-$C$4 &gt; 0,$G12-$C$4, 0)))</f>
        <v>8.8781000203977385</v>
      </c>
      <c r="H13">
        <f>H12+G13</f>
        <v>53.756200040795477</v>
      </c>
      <c r="I13">
        <f t="shared" si="3"/>
        <v>16.474824780119516</v>
      </c>
      <c r="J13">
        <f t="shared" si="4"/>
        <v>90.611536290657341</v>
      </c>
      <c r="K13">
        <f>I13+G13</f>
        <v>25.352924800517254</v>
      </c>
      <c r="L13">
        <f>I13-G13</f>
        <v>7.5967247597217771</v>
      </c>
      <c r="M13">
        <f t="shared" si="5"/>
        <v>144.36773633145282</v>
      </c>
      <c r="N13">
        <f t="shared" si="6"/>
        <v>36.855336249861864</v>
      </c>
      <c r="Q13">
        <f t="shared" si="7"/>
        <v>5.613828901786853</v>
      </c>
      <c r="R13">
        <f t="shared" si="8"/>
        <v>33.991294167210071</v>
      </c>
      <c r="S13">
        <f t="shared" si="9"/>
        <v>45.720846754666596</v>
      </c>
      <c r="T13">
        <f t="shared" si="10"/>
        <v>16.209721123308135</v>
      </c>
    </row>
    <row r="14" spans="2:20" x14ac:dyDescent="0.2">
      <c r="B14" s="8" t="s">
        <v>22</v>
      </c>
      <c r="C14" s="9">
        <v>99</v>
      </c>
      <c r="D14" s="10" t="s">
        <v>29</v>
      </c>
      <c r="F14">
        <v>275</v>
      </c>
      <c r="G14">
        <f>IF($F14 &lt; $C$11, IF($G13+$C$3 &lt; $C$7, $G13+$C$3, $C$7), IF($F14 &lt; $C$11+$C$12, $C$7, IF( $G13-$C$4 &gt; 0,$G13-$C$4, 0)))</f>
        <v>8.8781000203977385</v>
      </c>
      <c r="H14">
        <f>H13+G14</f>
        <v>62.634300061193215</v>
      </c>
      <c r="I14">
        <f t="shared" si="3"/>
        <v>18.122307258131467</v>
      </c>
      <c r="J14">
        <f t="shared" si="4"/>
        <v>108.73384354878881</v>
      </c>
      <c r="K14">
        <f>I14+G14</f>
        <v>27.000407278529206</v>
      </c>
      <c r="L14">
        <f>I14-G14</f>
        <v>9.244207237733729</v>
      </c>
      <c r="M14">
        <f t="shared" si="5"/>
        <v>171.36814360998201</v>
      </c>
      <c r="N14">
        <f t="shared" si="6"/>
        <v>46.099543487595597</v>
      </c>
      <c r="Q14">
        <f t="shared" si="7"/>
        <v>5.613828901786853</v>
      </c>
      <c r="R14">
        <f t="shared" si="8"/>
        <v>39.605123068996924</v>
      </c>
      <c r="S14">
        <f t="shared" si="9"/>
        <v>53.348363578169518</v>
      </c>
      <c r="T14">
        <f t="shared" si="10"/>
        <v>22.520900657054568</v>
      </c>
    </row>
    <row r="15" spans="2:20" x14ac:dyDescent="0.2">
      <c r="B15" s="15" t="s">
        <v>28</v>
      </c>
      <c r="C15" s="16">
        <v>15.65</v>
      </c>
      <c r="D15" s="17" t="s">
        <v>29</v>
      </c>
      <c r="F15">
        <v>300</v>
      </c>
      <c r="G15">
        <f>IF($F15 &lt; $C$11, IF($G14+$C$3 &lt; $C$7, $G14+$C$3, $C$7), IF($F15 &lt; $C$11+$C$12, $C$7, IF( $G14-$C$4 &gt; 0,$G14-$C$4, 0)))</f>
        <v>8.8781000203977385</v>
      </c>
      <c r="H15">
        <f t="shared" si="2"/>
        <v>71.512400081590954</v>
      </c>
      <c r="I15">
        <f t="shared" si="3"/>
        <v>16.840931997455506</v>
      </c>
      <c r="J15">
        <f t="shared" si="4"/>
        <v>125.57477554624433</v>
      </c>
      <c r="K15">
        <f t="shared" si="0"/>
        <v>25.719032017853245</v>
      </c>
      <c r="L15">
        <f t="shared" si="1"/>
        <v>7.9628319770577676</v>
      </c>
      <c r="M15">
        <f t="shared" si="5"/>
        <v>197.08717562783525</v>
      </c>
      <c r="N15">
        <f t="shared" si="6"/>
        <v>54.062375464653364</v>
      </c>
      <c r="Q15">
        <f t="shared" si="7"/>
        <v>5.613828901786853</v>
      </c>
      <c r="R15">
        <f t="shared" si="8"/>
        <v>45.218951970783777</v>
      </c>
      <c r="S15">
        <f t="shared" si="9"/>
        <v>59.828838643876118</v>
      </c>
      <c r="T15">
        <f t="shared" si="10"/>
        <v>29.051095364929289</v>
      </c>
    </row>
    <row r="16" spans="2:20" ht="17" thickBot="1" x14ac:dyDescent="0.25">
      <c r="B16" s="12" t="s">
        <v>31</v>
      </c>
      <c r="C16" s="13">
        <f>30*6</f>
        <v>180</v>
      </c>
      <c r="D16" s="14" t="s">
        <v>32</v>
      </c>
      <c r="F16">
        <v>325</v>
      </c>
      <c r="G16">
        <f>IF($F16 &lt; $C$11, IF($G15+$C$3 &lt; $C$7, $G15+$C$3, $C$7), IF($F16 &lt; $C$11+$C$12, $C$7, IF( $G15-$C$4 &gt; 0,$G15-$C$4, 0)))</f>
        <v>8.8781000203977385</v>
      </c>
      <c r="H16">
        <f t="shared" si="2"/>
        <v>80.390500101988692</v>
      </c>
      <c r="I16">
        <f t="shared" si="3"/>
        <v>15.559556736779545</v>
      </c>
      <c r="J16">
        <f t="shared" si="4"/>
        <v>141.13433228302387</v>
      </c>
      <c r="K16">
        <f t="shared" si="0"/>
        <v>24.437656757177283</v>
      </c>
      <c r="L16">
        <f t="shared" si="1"/>
        <v>6.6814567163818062</v>
      </c>
      <c r="M16">
        <f t="shared" si="5"/>
        <v>221.52483238501253</v>
      </c>
      <c r="N16">
        <f t="shared" si="6"/>
        <v>60.743832181035174</v>
      </c>
      <c r="Q16">
        <f t="shared" si="7"/>
        <v>5.613828901786853</v>
      </c>
      <c r="R16">
        <f t="shared" si="8"/>
        <v>50.83278087257063</v>
      </c>
      <c r="S16">
        <f t="shared" si="9"/>
        <v>65.197318173656868</v>
      </c>
      <c r="T16">
        <f t="shared" si="10"/>
        <v>35.641196087856443</v>
      </c>
    </row>
    <row r="17" spans="6:20" ht="17" thickTop="1" x14ac:dyDescent="0.2">
      <c r="F17">
        <v>350</v>
      </c>
      <c r="G17">
        <f>IF($F17 &lt; $C$11, IF($G16+$C$3 &lt; $C$7, $G16+$C$3, $C$7), IF($F17 &lt; $C$11+$C$12, $C$7, IF( $G16-$C$4 &gt; 0,$G16-$C$4, 0)))</f>
        <v>8.8781000203977385</v>
      </c>
      <c r="H17">
        <f t="shared" si="2"/>
        <v>89.268600122386431</v>
      </c>
      <c r="I17">
        <f t="shared" si="3"/>
        <v>14.278181476103583</v>
      </c>
      <c r="J17">
        <f t="shared" si="4"/>
        <v>155.41251375912745</v>
      </c>
      <c r="K17">
        <f t="shared" si="0"/>
        <v>23.156281496501322</v>
      </c>
      <c r="L17">
        <f t="shared" si="1"/>
        <v>5.4000814557058447</v>
      </c>
      <c r="M17">
        <f t="shared" si="5"/>
        <v>244.68111388151385</v>
      </c>
      <c r="N17">
        <f t="shared" si="6"/>
        <v>66.143913636741019</v>
      </c>
      <c r="Q17">
        <f t="shared" si="7"/>
        <v>5.613828901786853</v>
      </c>
      <c r="R17">
        <f t="shared" si="8"/>
        <v>56.446609774357484</v>
      </c>
      <c r="S17">
        <f t="shared" si="9"/>
        <v>69.508485733744735</v>
      </c>
      <c r="T17">
        <f t="shared" si="10"/>
        <v>42.141491024922459</v>
      </c>
    </row>
    <row r="18" spans="6:20" x14ac:dyDescent="0.2">
      <c r="F18">
        <v>375</v>
      </c>
      <c r="G18">
        <f>IF($F18 &lt; $C$11, IF($G17+$C$3 &lt; $C$7, $G17+$C$3, $C$7), IF($F18 &lt; $C$11+$C$12, $C$7, IF( $G17-$C$4 &gt; 0,$G17-$C$4, 0)))</f>
        <v>8.8781000203977385</v>
      </c>
      <c r="H18">
        <f t="shared" si="2"/>
        <v>98.146700142784169</v>
      </c>
      <c r="I18">
        <f t="shared" si="3"/>
        <v>12.996806215427622</v>
      </c>
      <c r="J18">
        <f t="shared" si="4"/>
        <v>168.40931997455507</v>
      </c>
      <c r="K18">
        <f>I18+G18</f>
        <v>21.87490623582536</v>
      </c>
      <c r="L18">
        <f t="shared" si="1"/>
        <v>4.1187061950298833</v>
      </c>
      <c r="M18">
        <f t="shared" si="5"/>
        <v>266.55602011733919</v>
      </c>
      <c r="N18">
        <f t="shared" si="6"/>
        <v>70.262619831770905</v>
      </c>
      <c r="Q18">
        <f t="shared" si="7"/>
        <v>5.613828901786853</v>
      </c>
      <c r="R18">
        <f t="shared" si="8"/>
        <v>62.060438676144337</v>
      </c>
      <c r="S18">
        <f t="shared" si="9"/>
        <v>72.835119173252636</v>
      </c>
      <c r="T18">
        <f t="shared" si="10"/>
        <v>48.413931535532974</v>
      </c>
    </row>
    <row r="19" spans="6:20" x14ac:dyDescent="0.2">
      <c r="F19">
        <v>400</v>
      </c>
      <c r="G19">
        <f>IF($F19 &lt; $C$11, IF($G18+$C$3 &lt; $C$7, $G18+$C$3, $C$7), IF($F19 &lt; $C$11+$C$12, $C$7, IF( $G18-$C$4 &gt; 0,$G18-$C$4, 0)))</f>
        <v>8.8781000203977385</v>
      </c>
      <c r="H19">
        <f t="shared" si="2"/>
        <v>107.02480016318191</v>
      </c>
      <c r="I19">
        <f t="shared" si="3"/>
        <v>11.71543095475166</v>
      </c>
      <c r="J19">
        <f t="shared" si="4"/>
        <v>180.12475092930674</v>
      </c>
      <c r="K19">
        <f t="shared" si="0"/>
        <v>20.593530975149399</v>
      </c>
      <c r="L19">
        <f t="shared" si="1"/>
        <v>2.8373309343539219</v>
      </c>
      <c r="M19">
        <f t="shared" si="5"/>
        <v>287.14955109248859</v>
      </c>
      <c r="N19">
        <f t="shared" si="6"/>
        <v>73.099950766124834</v>
      </c>
      <c r="Q19">
        <f t="shared" si="7"/>
        <v>5.613828901786853</v>
      </c>
      <c r="R19">
        <f t="shared" si="8"/>
        <v>67.67426757793119</v>
      </c>
      <c r="S19">
        <f t="shared" si="9"/>
        <v>75.266297715727234</v>
      </c>
      <c r="T19">
        <f t="shared" si="10"/>
        <v>54.334182450368523</v>
      </c>
    </row>
    <row r="20" spans="6:20" x14ac:dyDescent="0.2">
      <c r="F20">
        <v>425</v>
      </c>
      <c r="G20">
        <f>IF($F20 &lt; $C$11, IF($G19+$C$3 &lt; $C$7, $G19+$C$3, $C$7), IF($F20 &lt; $C$11+$C$12, $C$7, IF( $G19-$C$4 &gt; 0,$G19-$C$4, 0)))</f>
        <v>7.8781000203977385</v>
      </c>
      <c r="H20">
        <f t="shared" si="2"/>
        <v>114.90290018357965</v>
      </c>
      <c r="I20">
        <f t="shared" si="3"/>
        <v>10.434055694075699</v>
      </c>
      <c r="J20">
        <f t="shared" si="4"/>
        <v>190.55880662338245</v>
      </c>
      <c r="K20">
        <f t="shared" si="0"/>
        <v>18.312155714473437</v>
      </c>
      <c r="L20">
        <f t="shared" si="1"/>
        <v>2.5559556736779605</v>
      </c>
      <c r="M20">
        <f t="shared" si="5"/>
        <v>305.46170680696201</v>
      </c>
      <c r="N20">
        <f t="shared" si="6"/>
        <v>75.655906439802791</v>
      </c>
      <c r="Q20">
        <f t="shared" si="7"/>
        <v>4.9815056694636208</v>
      </c>
      <c r="R20">
        <f t="shared" si="8"/>
        <v>72.655773247394805</v>
      </c>
      <c r="S20">
        <f t="shared" si="9"/>
        <v>76.965534791117747</v>
      </c>
      <c r="T20">
        <f t="shared" si="10"/>
        <v>59.77500898331536</v>
      </c>
    </row>
    <row r="21" spans="6:20" x14ac:dyDescent="0.2">
      <c r="F21">
        <v>450</v>
      </c>
      <c r="G21">
        <f>IF($F21 &lt; $C$11, IF($G20+$C$3 &lt; $C$7, $G20+$C$3, $C$7), IF($F21 &lt; $C$11+$C$12, $C$7, IF( $G20-$C$4 &gt; 0,$G20-$C$4, 0)))</f>
        <v>6.8781000203977385</v>
      </c>
      <c r="H21">
        <f t="shared" si="2"/>
        <v>121.78100020397738</v>
      </c>
      <c r="I21">
        <f t="shared" si="3"/>
        <v>9.1526804333997376</v>
      </c>
      <c r="J21">
        <f t="shared" si="4"/>
        <v>199.71148705678218</v>
      </c>
      <c r="K21">
        <f t="shared" si="0"/>
        <v>16.030780453797476</v>
      </c>
      <c r="L21">
        <f t="shared" si="1"/>
        <v>2.2745804130019991</v>
      </c>
      <c r="M21">
        <f t="shared" si="5"/>
        <v>321.4924872607595</v>
      </c>
      <c r="N21">
        <f t="shared" si="6"/>
        <v>77.93048685280479</v>
      </c>
      <c r="Q21">
        <f t="shared" si="7"/>
        <v>4.3491824371403878</v>
      </c>
      <c r="R21">
        <f t="shared" si="8"/>
        <v>77.00495568453519</v>
      </c>
      <c r="S21">
        <f t="shared" si="9"/>
        <v>78.089868677622732</v>
      </c>
      <c r="T21">
        <f t="shared" si="10"/>
        <v>64.646956572489188</v>
      </c>
    </row>
    <row r="22" spans="6:20" x14ac:dyDescent="0.2">
      <c r="F22">
        <v>475</v>
      </c>
      <c r="G22">
        <f>IF($F22 &lt; $C$11, IF($G21+$C$3 &lt; $C$7, $G21+$C$3, $C$7), IF($F22 &lt; $C$11+$C$12, $C$7, IF( $G21-$C$4 &gt; 0,$G21-$C$4, 0)))</f>
        <v>5.8781000203977385</v>
      </c>
      <c r="H22">
        <f t="shared" si="2"/>
        <v>127.65910022437512</v>
      </c>
      <c r="I22">
        <f t="shared" si="3"/>
        <v>7.8713051727237753</v>
      </c>
      <c r="J22">
        <f t="shared" si="4"/>
        <v>207.58279222950594</v>
      </c>
      <c r="K22">
        <f t="shared" si="0"/>
        <v>13.749405193121515</v>
      </c>
      <c r="L22">
        <f t="shared" si="1"/>
        <v>1.9932051523260368</v>
      </c>
      <c r="M22">
        <f t="shared" si="5"/>
        <v>335.24189245388101</v>
      </c>
      <c r="N22">
        <f t="shared" si="6"/>
        <v>79.923692005130832</v>
      </c>
      <c r="Q22">
        <f t="shared" si="7"/>
        <v>3.716859204817156</v>
      </c>
      <c r="R22">
        <f t="shared" si="8"/>
        <v>80.721814889352345</v>
      </c>
      <c r="S22">
        <f t="shared" si="9"/>
        <v>78.783149388641988</v>
      </c>
      <c r="T22">
        <f t="shared" si="10"/>
        <v>68.890700421466022</v>
      </c>
    </row>
    <row r="23" spans="6:20" x14ac:dyDescent="0.2">
      <c r="F23">
        <v>500</v>
      </c>
      <c r="G23">
        <f>IF($F23 &lt; $C$11, IF($G22+$C$3 &lt; $C$7, $G22+$C$3, $C$7), IF($F23 &lt; $C$11+$C$12, $C$7, IF( $G22-$C$4 &gt; 0,$G22-$C$4, 0)))</f>
        <v>4.8781000203977385</v>
      </c>
      <c r="H23">
        <f t="shared" si="2"/>
        <v>132.53720024477286</v>
      </c>
      <c r="I23">
        <f t="shared" si="3"/>
        <v>6.589929912047813</v>
      </c>
      <c r="J23">
        <f t="shared" si="4"/>
        <v>214.17272214155375</v>
      </c>
      <c r="K23">
        <f t="shared" si="0"/>
        <v>11.468029932445551</v>
      </c>
      <c r="L23">
        <f t="shared" si="1"/>
        <v>1.7118298916500745</v>
      </c>
      <c r="M23">
        <f t="shared" si="5"/>
        <v>346.70992238632658</v>
      </c>
      <c r="N23">
        <f t="shared" si="6"/>
        <v>81.635521896780901</v>
      </c>
      <c r="Q23">
        <f t="shared" si="7"/>
        <v>3.0845359724939234</v>
      </c>
      <c r="R23">
        <f t="shared" si="8"/>
        <v>83.806350861846269</v>
      </c>
      <c r="S23">
        <f t="shared" si="9"/>
        <v>79.171550364356023</v>
      </c>
      <c r="T23">
        <f t="shared" si="10"/>
        <v>72.469686965456432</v>
      </c>
    </row>
    <row r="24" spans="6:20" x14ac:dyDescent="0.2">
      <c r="F24">
        <v>525</v>
      </c>
      <c r="G24">
        <f>IF($F24 &lt; $C$11, IF($G23+$C$3 &lt; $C$7, $G23+$C$3, $C$7), IF($F24 &lt; $C$11+$C$12, $C$7, IF( $G23-$C$4 &gt; 0,$G23-$C$4, 0)))</f>
        <v>3.8781000203977385</v>
      </c>
      <c r="H24">
        <f t="shared" si="2"/>
        <v>136.4153002651706</v>
      </c>
      <c r="I24">
        <f t="shared" si="3"/>
        <v>5.3085546513718507</v>
      </c>
      <c r="J24">
        <f t="shared" si="4"/>
        <v>219.4812767929256</v>
      </c>
      <c r="K24">
        <f t="shared" si="0"/>
        <v>9.1866546717695883</v>
      </c>
      <c r="L24">
        <f t="shared" si="1"/>
        <v>1.4304546309741122</v>
      </c>
      <c r="M24">
        <f t="shared" si="5"/>
        <v>355.89657705809617</v>
      </c>
      <c r="N24">
        <f t="shared" si="6"/>
        <v>83.065976527755012</v>
      </c>
      <c r="Q24">
        <f t="shared" si="7"/>
        <v>2.4522127401706912</v>
      </c>
      <c r="R24">
        <f t="shared" si="8"/>
        <v>86.258563602016963</v>
      </c>
      <c r="S24">
        <f t="shared" si="9"/>
        <v>79.360786922192958</v>
      </c>
      <c r="T24">
        <f t="shared" si="10"/>
        <v>75.363506159044391</v>
      </c>
    </row>
    <row r="25" spans="6:20" x14ac:dyDescent="0.2">
      <c r="F25">
        <v>550</v>
      </c>
      <c r="G25">
        <f>IF($F25 &lt; $C$11, IF($G24+$C$3 &lt; $C$7, $G24+$C$3, $C$7), IF($F25 &lt; $C$11+$C$12, $C$7, IF( $G24-$C$4 &gt; 0,$G24-$C$4, 0)))</f>
        <v>2.8781000203977385</v>
      </c>
      <c r="H25">
        <f t="shared" si="2"/>
        <v>139.29340028556834</v>
      </c>
      <c r="I25">
        <f t="shared" si="3"/>
        <v>4.0271793906958884</v>
      </c>
      <c r="J25">
        <f t="shared" si="4"/>
        <v>223.50845618362149</v>
      </c>
      <c r="K25">
        <f t="shared" si="0"/>
        <v>6.9052794110936269</v>
      </c>
      <c r="L25">
        <f t="shared" si="1"/>
        <v>1.1490793702981499</v>
      </c>
      <c r="M25">
        <f t="shared" si="5"/>
        <v>362.80185646918977</v>
      </c>
      <c r="N25">
        <f t="shared" si="6"/>
        <v>84.215055898053166</v>
      </c>
      <c r="Q25">
        <f t="shared" si="7"/>
        <v>1.8198895078474591</v>
      </c>
      <c r="R25">
        <f t="shared" si="8"/>
        <v>88.078453109864427</v>
      </c>
      <c r="S25">
        <f t="shared" si="9"/>
        <v>79.434555195799533</v>
      </c>
      <c r="T25">
        <f t="shared" si="10"/>
        <v>77.562269047991066</v>
      </c>
    </row>
    <row r="26" spans="6:20" x14ac:dyDescent="0.2">
      <c r="F26">
        <v>575</v>
      </c>
      <c r="G26">
        <f>IF($F26 &lt; $C$11, IF($G25+$C$3 &lt; $C$7, $G25+$C$3, $C$7), IF($F26 &lt; $C$11+$C$12, $C$7, IF( $G25-$C$4 &gt; 0,$G25-$C$4, 0)))</f>
        <v>1.8781000203977385</v>
      </c>
      <c r="H26">
        <f t="shared" si="2"/>
        <v>141.17150030596608</v>
      </c>
      <c r="I26">
        <f t="shared" si="3"/>
        <v>2.7458041300199261</v>
      </c>
      <c r="J26">
        <f t="shared" si="4"/>
        <v>226.25426031364142</v>
      </c>
      <c r="K26">
        <f t="shared" si="0"/>
        <v>4.6239041504176646</v>
      </c>
      <c r="L26">
        <f t="shared" si="1"/>
        <v>0.86770410962218758</v>
      </c>
      <c r="M26">
        <f t="shared" si="5"/>
        <v>367.42576061960744</v>
      </c>
      <c r="N26">
        <f t="shared" si="6"/>
        <v>85.082760007675347</v>
      </c>
      <c r="Q26">
        <f t="shared" si="7"/>
        <v>1.1875662755242267</v>
      </c>
      <c r="R26">
        <f t="shared" si="8"/>
        <v>89.26601938538866</v>
      </c>
      <c r="S26">
        <f t="shared" si="9"/>
        <v>79.45377023779568</v>
      </c>
      <c r="T26">
        <f t="shared" si="10"/>
        <v>79.062145970328729</v>
      </c>
    </row>
    <row r="27" spans="6:20" x14ac:dyDescent="0.2">
      <c r="F27">
        <v>600</v>
      </c>
      <c r="G27">
        <f>IF($F27 &lt; $C$11, IF($G26+$C$3 &lt; $C$7, $G26+$C$3, $C$7), IF($F27 &lt; $C$11+$C$12, $C$7, IF( $G26-$C$4 &gt; 0,$G26-$C$4, 0)))</f>
        <v>0.87810002039773849</v>
      </c>
      <c r="H27">
        <f t="shared" si="2"/>
        <v>142.04960032636382</v>
      </c>
      <c r="I27">
        <f t="shared" si="3"/>
        <v>1.4644288693439638</v>
      </c>
      <c r="J27">
        <f t="shared" si="4"/>
        <v>227.7186891829854</v>
      </c>
      <c r="K27">
        <f t="shared" si="0"/>
        <v>2.3425288897417023</v>
      </c>
      <c r="L27">
        <f t="shared" si="1"/>
        <v>0.58632884894622528</v>
      </c>
      <c r="M27">
        <f t="shared" si="5"/>
        <v>369.76828950934913</v>
      </c>
      <c r="N27">
        <f t="shared" si="6"/>
        <v>85.66908885662157</v>
      </c>
      <c r="Q27">
        <f t="shared" si="7"/>
        <v>0.55524304320099427</v>
      </c>
      <c r="R27">
        <f t="shared" si="8"/>
        <v>89.821262428589648</v>
      </c>
      <c r="S27">
        <f t="shared" si="9"/>
        <v>79.456265881042398</v>
      </c>
      <c r="T27">
        <f t="shared" si="10"/>
        <v>79.862142077672246</v>
      </c>
    </row>
    <row r="28" spans="6:20" x14ac:dyDescent="0.2">
      <c r="F28">
        <v>625</v>
      </c>
      <c r="G28">
        <f>IF($F28 &lt; $C$11, IF($G27+$C$3 &lt; $C$7, $G27+$C$3, $C$7), IF($F28 &lt; $C$11+$C$12, $C$7, IF( $G27-$C$4 &gt; 0,$G27-$C$4, 0)))</f>
        <v>0</v>
      </c>
      <c r="H28">
        <f t="shared" si="2"/>
        <v>142.04960032636382</v>
      </c>
      <c r="I28">
        <f t="shared" si="3"/>
        <v>0.18305360866800147</v>
      </c>
      <c r="J28">
        <f t="shared" si="4"/>
        <v>227.90174279165339</v>
      </c>
      <c r="K28">
        <f t="shared" si="0"/>
        <v>0.18305360866800147</v>
      </c>
      <c r="L28">
        <f t="shared" si="1"/>
        <v>0.18305360866800147</v>
      </c>
      <c r="M28">
        <f t="shared" si="5"/>
        <v>369.95134311801712</v>
      </c>
      <c r="N28">
        <f t="shared" si="6"/>
        <v>85.852142465289575</v>
      </c>
      <c r="Q28">
        <f t="shared" si="7"/>
        <v>0</v>
      </c>
      <c r="R28">
        <f t="shared" si="8"/>
        <v>89.821262428589648</v>
      </c>
      <c r="S28">
        <f t="shared" si="9"/>
        <v>79.456577836448233</v>
      </c>
      <c r="T28">
        <f t="shared" si="10"/>
        <v>79.962141591090187</v>
      </c>
    </row>
    <row r="29" spans="6:20" x14ac:dyDescent="0.2">
      <c r="F29">
        <v>650</v>
      </c>
      <c r="G29">
        <f>IF($F29 &lt; $C$11, IF($G28+$C$3 &lt; $C$7, $G28+$C$3, $C$7), IF($F29 &lt; $C$11+$C$12, $C$7, IF( $G28-$C$4 &gt; 0,$G28-$C$4, 0)))</f>
        <v>0</v>
      </c>
      <c r="H29">
        <f t="shared" si="2"/>
        <v>142.04960032636382</v>
      </c>
      <c r="I29">
        <f t="shared" si="3"/>
        <v>0</v>
      </c>
      <c r="J29">
        <f t="shared" si="4"/>
        <v>227.90174279165339</v>
      </c>
      <c r="K29">
        <f t="shared" si="0"/>
        <v>0</v>
      </c>
      <c r="L29">
        <f t="shared" si="1"/>
        <v>0</v>
      </c>
      <c r="M29">
        <f t="shared" si="5"/>
        <v>369.95134311801712</v>
      </c>
      <c r="N29">
        <f t="shared" si="6"/>
        <v>85.852142465289575</v>
      </c>
      <c r="Q29">
        <f t="shared" si="7"/>
        <v>0</v>
      </c>
      <c r="R29">
        <f t="shared" si="8"/>
        <v>89.821262428589648</v>
      </c>
      <c r="S29">
        <f t="shared" si="9"/>
        <v>79.456577836448233</v>
      </c>
      <c r="T29">
        <f t="shared" si="10"/>
        <v>79.962141591090187</v>
      </c>
    </row>
    <row r="30" spans="6:20" x14ac:dyDescent="0.2">
      <c r="F30">
        <v>675</v>
      </c>
      <c r="G30">
        <f>IF($F30 &lt; $C$11, IF($G29+$C$3 &lt; $C$7, $G29+$C$3, $C$7), IF($F30 &lt; $C$11+$C$12, $C$7, IF( $G29-$C$4 &gt; 0,$G29-$C$4, 0)))</f>
        <v>0</v>
      </c>
      <c r="H30">
        <f t="shared" si="2"/>
        <v>142.04960032636382</v>
      </c>
      <c r="I30">
        <f t="shared" si="3"/>
        <v>0</v>
      </c>
      <c r="J30">
        <f t="shared" si="4"/>
        <v>227.90174279165339</v>
      </c>
      <c r="K30">
        <f t="shared" si="0"/>
        <v>0</v>
      </c>
      <c r="L30">
        <f t="shared" si="1"/>
        <v>0</v>
      </c>
      <c r="M30">
        <f t="shared" si="5"/>
        <v>369.95134311801712</v>
      </c>
      <c r="N30">
        <f t="shared" si="6"/>
        <v>85.852142465289575</v>
      </c>
      <c r="Q30">
        <f t="shared" si="7"/>
        <v>0</v>
      </c>
      <c r="R30">
        <f t="shared" si="8"/>
        <v>89.821262428589648</v>
      </c>
      <c r="S30">
        <f t="shared" si="9"/>
        <v>79.456577836448233</v>
      </c>
      <c r="T30">
        <f t="shared" si="10"/>
        <v>79.962141591090187</v>
      </c>
    </row>
    <row r="31" spans="6:20" x14ac:dyDescent="0.2">
      <c r="F31">
        <v>700</v>
      </c>
      <c r="G31">
        <f>IF($F31 &lt; $C$11, IF($G30+$C$3 &lt; $C$7, $G30+$C$3, $C$7), IF($F31 &lt; $C$11+$C$12, $C$7, IF( $G30-$C$4 &gt; 0,$G30-$C$4, 0)))</f>
        <v>0</v>
      </c>
      <c r="H31">
        <f t="shared" si="2"/>
        <v>142.04960032636382</v>
      </c>
      <c r="I31">
        <f t="shared" si="3"/>
        <v>0</v>
      </c>
      <c r="J31">
        <f t="shared" si="4"/>
        <v>227.90174279165339</v>
      </c>
      <c r="K31">
        <f t="shared" si="0"/>
        <v>0</v>
      </c>
      <c r="L31">
        <f t="shared" si="1"/>
        <v>0</v>
      </c>
      <c r="M31">
        <f t="shared" si="5"/>
        <v>369.95134311801712</v>
      </c>
      <c r="N31">
        <f t="shared" si="6"/>
        <v>85.852142465289575</v>
      </c>
      <c r="Q31">
        <f t="shared" si="7"/>
        <v>0</v>
      </c>
      <c r="R31">
        <f t="shared" si="8"/>
        <v>89.821262428589648</v>
      </c>
      <c r="S31">
        <f t="shared" si="9"/>
        <v>79.456577836448233</v>
      </c>
      <c r="T31">
        <f t="shared" si="10"/>
        <v>79.962141591090187</v>
      </c>
    </row>
    <row r="32" spans="6:20" x14ac:dyDescent="0.2">
      <c r="F32">
        <v>725</v>
      </c>
      <c r="G32">
        <f>IF($F32 &lt; $C$11, IF($G31+$C$3 &lt; $C$7, $G31+$C$3, $C$7), IF($F32 &lt; $C$11+$C$12, $C$7, IF( $G31-$C$4 &gt; 0,$G31-$C$4, 0)))</f>
        <v>0</v>
      </c>
      <c r="H32">
        <f t="shared" si="2"/>
        <v>142.04960032636382</v>
      </c>
      <c r="I32">
        <f t="shared" si="3"/>
        <v>0</v>
      </c>
      <c r="J32">
        <f t="shared" si="4"/>
        <v>227.90174279165339</v>
      </c>
      <c r="K32">
        <f t="shared" si="0"/>
        <v>0</v>
      </c>
      <c r="L32">
        <f t="shared" si="1"/>
        <v>0</v>
      </c>
      <c r="M32">
        <f t="shared" si="5"/>
        <v>369.95134311801712</v>
      </c>
      <c r="N32">
        <f t="shared" si="6"/>
        <v>85.852142465289575</v>
      </c>
      <c r="Q32">
        <f t="shared" si="7"/>
        <v>0</v>
      </c>
      <c r="R32">
        <f t="shared" si="8"/>
        <v>89.821262428589648</v>
      </c>
      <c r="S32">
        <f t="shared" si="9"/>
        <v>79.456577836448233</v>
      </c>
      <c r="T32">
        <f t="shared" si="10"/>
        <v>79.962141591090187</v>
      </c>
    </row>
    <row r="33" spans="3:20" x14ac:dyDescent="0.2">
      <c r="F33">
        <v>750</v>
      </c>
      <c r="G33">
        <f>IF($F33 &lt; $C$11, IF($G32+$C$3 &lt; $C$7, $G32+$C$3, $C$7), IF($F33 &lt; $C$11+$C$12, $C$7, IF( $G32-$C$4 &gt; 0,$G32-$C$4, 0)))</f>
        <v>0</v>
      </c>
      <c r="H33">
        <f t="shared" si="2"/>
        <v>142.04960032636382</v>
      </c>
      <c r="I33">
        <f t="shared" si="3"/>
        <v>0</v>
      </c>
      <c r="J33">
        <f t="shared" si="4"/>
        <v>227.90174279165339</v>
      </c>
      <c r="K33">
        <f t="shared" si="0"/>
        <v>0</v>
      </c>
      <c r="L33">
        <f t="shared" si="1"/>
        <v>0</v>
      </c>
      <c r="M33">
        <f t="shared" si="5"/>
        <v>369.95134311801712</v>
      </c>
      <c r="N33">
        <f t="shared" si="6"/>
        <v>85.852142465289575</v>
      </c>
      <c r="Q33">
        <f t="shared" si="7"/>
        <v>0</v>
      </c>
      <c r="R33">
        <f t="shared" si="8"/>
        <v>89.821262428589648</v>
      </c>
      <c r="S33">
        <f t="shared" si="9"/>
        <v>79.456577836448233</v>
      </c>
      <c r="T33">
        <f t="shared" si="10"/>
        <v>79.962141591090187</v>
      </c>
    </row>
    <row r="34" spans="3:20" x14ac:dyDescent="0.2">
      <c r="F34">
        <v>775</v>
      </c>
      <c r="G34">
        <f>IF($F34 &lt; $C$11, IF($G33+$C$3 &lt; $C$7, $G33+$C$3, $C$7), IF($F34 &lt; $C$11+$C$12, $C$7, IF( $G33-$C$4 &gt; 0,$G33-$C$4, 0)))</f>
        <v>0</v>
      </c>
      <c r="H34">
        <f t="shared" si="2"/>
        <v>142.04960032636382</v>
      </c>
      <c r="I34">
        <f t="shared" si="3"/>
        <v>0</v>
      </c>
      <c r="J34">
        <f t="shared" si="4"/>
        <v>227.90174279165339</v>
      </c>
      <c r="K34">
        <f t="shared" si="0"/>
        <v>0</v>
      </c>
      <c r="L34">
        <f t="shared" si="1"/>
        <v>0</v>
      </c>
      <c r="M34">
        <f t="shared" si="5"/>
        <v>369.95134311801712</v>
      </c>
      <c r="N34">
        <f t="shared" si="6"/>
        <v>85.852142465289575</v>
      </c>
      <c r="Q34">
        <f t="shared" si="7"/>
        <v>0</v>
      </c>
      <c r="R34">
        <f t="shared" si="8"/>
        <v>89.821262428589648</v>
      </c>
      <c r="S34">
        <f t="shared" si="9"/>
        <v>79.456577836448233</v>
      </c>
      <c r="T34">
        <f t="shared" si="10"/>
        <v>79.962141591090187</v>
      </c>
    </row>
    <row r="35" spans="3:20" x14ac:dyDescent="0.2">
      <c r="F35">
        <v>800</v>
      </c>
      <c r="G35">
        <f>IF($F35 &lt; $C$11, IF($G34+$C$3 &lt; $C$7, $G34+$C$3, $C$7), IF($F35 &lt; $C$11+$C$12, $C$7, IF( $G34-$C$4 &gt; 0,$G34-$C$4, 0)))</f>
        <v>0</v>
      </c>
      <c r="H35">
        <f t="shared" si="2"/>
        <v>142.04960032636382</v>
      </c>
      <c r="I35">
        <f t="shared" si="3"/>
        <v>0</v>
      </c>
      <c r="J35">
        <f t="shared" si="4"/>
        <v>227.90174279165339</v>
      </c>
      <c r="K35">
        <f t="shared" si="0"/>
        <v>0</v>
      </c>
      <c r="L35">
        <f t="shared" si="1"/>
        <v>0</v>
      </c>
      <c r="M35">
        <f t="shared" si="5"/>
        <v>369.95134311801712</v>
      </c>
      <c r="N35">
        <f t="shared" si="6"/>
        <v>85.852142465289575</v>
      </c>
      <c r="Q35">
        <f t="shared" si="7"/>
        <v>0</v>
      </c>
      <c r="R35">
        <f t="shared" si="8"/>
        <v>89.821262428589648</v>
      </c>
      <c r="S35">
        <f t="shared" si="9"/>
        <v>79.456577836448233</v>
      </c>
      <c r="T35">
        <f t="shared" si="10"/>
        <v>79.962141591090187</v>
      </c>
    </row>
    <row r="36" spans="3:20" x14ac:dyDescent="0.2">
      <c r="F36">
        <v>825</v>
      </c>
      <c r="G36">
        <f>IF($F36 &lt; $C$11, IF($G35+$C$3 &lt; $C$7, $G35+$C$3, $C$7), IF($F36 &lt; $C$11+$C$12, $C$7, IF( $G35-$C$4 &gt; 0,$G35-$C$4, 0)))</f>
        <v>0</v>
      </c>
      <c r="H36">
        <f t="shared" si="2"/>
        <v>142.04960032636382</v>
      </c>
      <c r="I36">
        <f t="shared" si="3"/>
        <v>0</v>
      </c>
      <c r="J36">
        <f t="shared" si="4"/>
        <v>227.90174279165339</v>
      </c>
      <c r="K36">
        <f t="shared" si="0"/>
        <v>0</v>
      </c>
      <c r="L36">
        <f t="shared" si="1"/>
        <v>0</v>
      </c>
      <c r="M36">
        <f t="shared" si="5"/>
        <v>369.95134311801712</v>
      </c>
      <c r="N36">
        <f t="shared" si="6"/>
        <v>85.852142465289575</v>
      </c>
      <c r="Q36">
        <f t="shared" si="7"/>
        <v>0</v>
      </c>
      <c r="R36">
        <f t="shared" si="8"/>
        <v>89.821262428589648</v>
      </c>
      <c r="S36">
        <f t="shared" si="9"/>
        <v>79.456577836448233</v>
      </c>
      <c r="T36">
        <f t="shared" si="10"/>
        <v>79.962141591090187</v>
      </c>
    </row>
    <row r="37" spans="3:20" x14ac:dyDescent="0.2">
      <c r="F37">
        <v>850</v>
      </c>
      <c r="G37">
        <f>IF($F37 &lt; $C$11, IF($G36+$C$3 &lt; $C$7, $G36+$C$3, $C$7), IF($F37 &lt; $C$11+$C$12, $C$7, IF( $G36-$C$4 &gt; 0,$G36-$C$4, 0)))</f>
        <v>0</v>
      </c>
      <c r="H37">
        <f t="shared" si="2"/>
        <v>142.04960032636382</v>
      </c>
      <c r="I37">
        <f t="shared" si="3"/>
        <v>0</v>
      </c>
      <c r="J37">
        <f t="shared" si="4"/>
        <v>227.90174279165339</v>
      </c>
      <c r="K37">
        <f t="shared" si="0"/>
        <v>0</v>
      </c>
      <c r="L37">
        <f t="shared" si="1"/>
        <v>0</v>
      </c>
      <c r="M37">
        <f t="shared" si="5"/>
        <v>369.95134311801712</v>
      </c>
      <c r="N37">
        <f t="shared" si="6"/>
        <v>85.852142465289575</v>
      </c>
      <c r="Q37">
        <f t="shared" si="7"/>
        <v>0</v>
      </c>
      <c r="R37">
        <f t="shared" si="8"/>
        <v>89.821262428589648</v>
      </c>
      <c r="S37">
        <f t="shared" si="9"/>
        <v>79.456577836448233</v>
      </c>
      <c r="T37">
        <f t="shared" si="10"/>
        <v>79.962141591090187</v>
      </c>
    </row>
    <row r="38" spans="3:20" x14ac:dyDescent="0.2">
      <c r="F38">
        <v>875</v>
      </c>
      <c r="G38">
        <f>IF($F38 &lt; $C$11, IF($G37+$C$3 &lt; $C$7, $G37+$C$3, $C$7), IF($F38 &lt; $C$11+$C$12, $C$7, IF( $G37-$C$4 &gt; 0,$G37-$C$4, 0)))</f>
        <v>0</v>
      </c>
      <c r="H38">
        <f t="shared" si="2"/>
        <v>142.04960032636382</v>
      </c>
      <c r="I38">
        <f t="shared" si="3"/>
        <v>0</v>
      </c>
      <c r="J38">
        <f t="shared" si="4"/>
        <v>227.90174279165339</v>
      </c>
      <c r="K38">
        <f t="shared" si="0"/>
        <v>0</v>
      </c>
      <c r="L38">
        <f t="shared" si="1"/>
        <v>0</v>
      </c>
      <c r="M38">
        <f t="shared" si="5"/>
        <v>369.95134311801712</v>
      </c>
      <c r="N38">
        <f t="shared" si="6"/>
        <v>85.852142465289575</v>
      </c>
      <c r="Q38">
        <f t="shared" si="7"/>
        <v>0</v>
      </c>
      <c r="R38">
        <f t="shared" si="8"/>
        <v>89.821262428589648</v>
      </c>
      <c r="S38">
        <f t="shared" si="9"/>
        <v>79.456577836448233</v>
      </c>
      <c r="T38">
        <f t="shared" si="10"/>
        <v>79.962141591090187</v>
      </c>
    </row>
    <row r="39" spans="3:20" x14ac:dyDescent="0.2">
      <c r="F39">
        <v>900</v>
      </c>
      <c r="G39">
        <f>IF($F39 &lt; $C$11, IF($G38+$C$3 &lt; $C$7, $G38+$C$3, $C$7), IF($F39 &lt; $C$11+$C$12, $C$7, IF( $G38-$C$4 &gt; 0,$G38-$C$4, 0)))</f>
        <v>0</v>
      </c>
      <c r="H39">
        <f t="shared" si="2"/>
        <v>142.04960032636382</v>
      </c>
      <c r="I39">
        <f t="shared" si="3"/>
        <v>0</v>
      </c>
      <c r="J39">
        <f t="shared" si="4"/>
        <v>227.90174279165339</v>
      </c>
      <c r="K39">
        <f t="shared" si="0"/>
        <v>0</v>
      </c>
      <c r="L39">
        <f t="shared" si="1"/>
        <v>0</v>
      </c>
      <c r="M39">
        <f t="shared" si="5"/>
        <v>369.95134311801712</v>
      </c>
      <c r="N39">
        <f t="shared" si="6"/>
        <v>85.852142465289575</v>
      </c>
      <c r="Q39">
        <f t="shared" si="7"/>
        <v>0</v>
      </c>
      <c r="R39">
        <f t="shared" si="8"/>
        <v>89.821262428589648</v>
      </c>
      <c r="S39">
        <f t="shared" si="9"/>
        <v>79.456577836448233</v>
      </c>
      <c r="T39">
        <f t="shared" si="10"/>
        <v>79.962141591090187</v>
      </c>
    </row>
    <row r="40" spans="3:20" x14ac:dyDescent="0.2">
      <c r="F40">
        <v>925</v>
      </c>
      <c r="G40">
        <f>IF($F40 &lt; $C$11, IF($G39+$C$3 &lt; $C$7, $G39+$C$3, $C$7), IF($F40 &lt; $C$11+$C$12, $C$7, IF( $G39-$C$4 &gt; 0,$G39-$C$4, 0)))</f>
        <v>0</v>
      </c>
      <c r="H40">
        <f t="shared" si="2"/>
        <v>142.04960032636382</v>
      </c>
      <c r="I40">
        <f t="shared" si="3"/>
        <v>0</v>
      </c>
      <c r="J40">
        <f t="shared" si="4"/>
        <v>227.90174279165339</v>
      </c>
      <c r="K40">
        <f t="shared" si="0"/>
        <v>0</v>
      </c>
      <c r="L40">
        <f t="shared" si="1"/>
        <v>0</v>
      </c>
      <c r="M40">
        <f t="shared" si="5"/>
        <v>369.95134311801712</v>
      </c>
      <c r="N40">
        <f t="shared" si="6"/>
        <v>85.852142465289575</v>
      </c>
      <c r="Q40">
        <f t="shared" si="7"/>
        <v>0</v>
      </c>
      <c r="R40">
        <f t="shared" si="8"/>
        <v>89.821262428589648</v>
      </c>
      <c r="S40">
        <f t="shared" si="9"/>
        <v>79.456577836448233</v>
      </c>
      <c r="T40">
        <f t="shared" si="10"/>
        <v>79.962141591090187</v>
      </c>
    </row>
    <row r="41" spans="3:20" x14ac:dyDescent="0.2">
      <c r="F41">
        <v>950</v>
      </c>
      <c r="G41">
        <f>IF($F41 &lt; $C$11, IF($G40+$C$3 &lt; $C$7, $G40+$C$3, $C$7), IF($F41 &lt; $C$11+$C$12, $C$7, IF( $G40-$C$4 &gt; 0,$G40-$C$4, 0)))</f>
        <v>0</v>
      </c>
      <c r="H41">
        <f t="shared" si="2"/>
        <v>142.04960032636382</v>
      </c>
      <c r="I41">
        <f t="shared" si="3"/>
        <v>0</v>
      </c>
      <c r="J41">
        <f t="shared" si="4"/>
        <v>227.90174279165339</v>
      </c>
      <c r="K41">
        <f t="shared" si="0"/>
        <v>0</v>
      </c>
      <c r="L41">
        <f t="shared" si="1"/>
        <v>0</v>
      </c>
      <c r="M41">
        <f t="shared" si="5"/>
        <v>369.95134311801712</v>
      </c>
      <c r="N41">
        <f t="shared" si="6"/>
        <v>85.852142465289575</v>
      </c>
      <c r="Q41">
        <f t="shared" si="7"/>
        <v>0</v>
      </c>
      <c r="R41">
        <f t="shared" si="8"/>
        <v>89.821262428589648</v>
      </c>
      <c r="S41">
        <f t="shared" si="9"/>
        <v>79.456577836448233</v>
      </c>
      <c r="T41">
        <f t="shared" si="10"/>
        <v>79.962141591090187</v>
      </c>
    </row>
    <row r="42" spans="3:20" x14ac:dyDescent="0.2">
      <c r="F42">
        <v>975</v>
      </c>
      <c r="G42">
        <f>IF($F42 &lt; $C$11, IF($G41+$C$3 &lt; $C$7, $G41+$C$3, $C$7), IF($F42 &lt; $C$11+$C$12, $C$7, IF( $G41-$C$4 &gt; 0,$G41-$C$4, 0)))</f>
        <v>0</v>
      </c>
      <c r="H42">
        <f t="shared" si="2"/>
        <v>142.04960032636382</v>
      </c>
      <c r="I42">
        <f t="shared" si="3"/>
        <v>0</v>
      </c>
      <c r="J42">
        <f t="shared" si="4"/>
        <v>227.90174279165339</v>
      </c>
      <c r="K42">
        <f t="shared" si="0"/>
        <v>0</v>
      </c>
      <c r="L42">
        <f t="shared" si="1"/>
        <v>0</v>
      </c>
      <c r="M42">
        <f t="shared" si="5"/>
        <v>369.95134311801712</v>
      </c>
      <c r="N42">
        <f t="shared" si="6"/>
        <v>85.852142465289575</v>
      </c>
      <c r="Q42">
        <f t="shared" si="7"/>
        <v>0</v>
      </c>
      <c r="R42">
        <f t="shared" si="8"/>
        <v>89.821262428589648</v>
      </c>
      <c r="S42">
        <f t="shared" si="9"/>
        <v>79.456577836448233</v>
      </c>
      <c r="T42">
        <f t="shared" si="10"/>
        <v>79.962141591090187</v>
      </c>
    </row>
    <row r="43" spans="3:20" x14ac:dyDescent="0.2">
      <c r="F43">
        <v>1000</v>
      </c>
      <c r="G43">
        <f>IF($F43 &lt; $C$11, IF($G42+$C$3 &lt; $C$7, $G42+$C$3, $C$7), IF($F43 &lt; $C$11+$C$12, $C$7, IF( $G42-$C$4 &gt; 0,$G42-$C$4, 0)))</f>
        <v>0</v>
      </c>
      <c r="H43">
        <f t="shared" si="2"/>
        <v>142.04960032636382</v>
      </c>
      <c r="I43">
        <f t="shared" si="3"/>
        <v>0</v>
      </c>
      <c r="J43">
        <f t="shared" si="4"/>
        <v>227.90174279165339</v>
      </c>
      <c r="K43">
        <f t="shared" si="0"/>
        <v>0</v>
      </c>
      <c r="L43">
        <f t="shared" si="1"/>
        <v>0</v>
      </c>
      <c r="M43">
        <f t="shared" si="5"/>
        <v>369.95134311801712</v>
      </c>
      <c r="N43">
        <f t="shared" si="6"/>
        <v>85.852142465289575</v>
      </c>
      <c r="Q43">
        <f t="shared" si="7"/>
        <v>0</v>
      </c>
      <c r="R43">
        <f t="shared" si="8"/>
        <v>89.821262428589648</v>
      </c>
      <c r="S43">
        <f t="shared" si="9"/>
        <v>79.456577836448233</v>
      </c>
      <c r="T43">
        <f t="shared" si="10"/>
        <v>79.962141591090187</v>
      </c>
    </row>
    <row r="44" spans="3:20" x14ac:dyDescent="0.2">
      <c r="F44">
        <v>1025</v>
      </c>
      <c r="G44">
        <f>IF($F44 &lt; $C$11, IF($G43+$C$3 &lt; $C$7, $G43+$C$3, $C$7), IF($F44 &lt; $C$11+$C$12, $C$7, IF( $G43-$C$4 &gt; 0,$G43-$C$4, 0)))</f>
        <v>0</v>
      </c>
      <c r="H44">
        <f t="shared" si="2"/>
        <v>142.04960032636382</v>
      </c>
      <c r="I44">
        <f t="shared" si="3"/>
        <v>0</v>
      </c>
      <c r="J44">
        <f t="shared" si="4"/>
        <v>227.90174279165339</v>
      </c>
      <c r="K44">
        <f t="shared" si="0"/>
        <v>0</v>
      </c>
      <c r="L44">
        <f t="shared" si="1"/>
        <v>0</v>
      </c>
      <c r="M44">
        <f t="shared" si="5"/>
        <v>369.95134311801712</v>
      </c>
      <c r="N44">
        <f t="shared" si="6"/>
        <v>85.852142465289575</v>
      </c>
      <c r="Q44">
        <f t="shared" si="7"/>
        <v>0</v>
      </c>
      <c r="R44">
        <f t="shared" si="8"/>
        <v>89.821262428589648</v>
      </c>
      <c r="S44">
        <f t="shared" si="9"/>
        <v>79.456577836448233</v>
      </c>
      <c r="T44">
        <f t="shared" si="10"/>
        <v>79.962141591090187</v>
      </c>
    </row>
    <row r="45" spans="3:20" x14ac:dyDescent="0.2">
      <c r="F45">
        <v>1050</v>
      </c>
      <c r="G45">
        <f>IF($F45 &lt; $C$11, IF($G44+$C$3 &lt; $C$7, $G44+$C$3, $C$7), IF($F45 &lt; $C$11+$C$12, $C$7, IF( $G44-$C$4 &gt; 0,$G44-$C$4, 0)))</f>
        <v>0</v>
      </c>
      <c r="H45">
        <f t="shared" si="2"/>
        <v>142.04960032636382</v>
      </c>
      <c r="I45">
        <f t="shared" si="3"/>
        <v>0</v>
      </c>
      <c r="J45">
        <f t="shared" si="4"/>
        <v>227.90174279165339</v>
      </c>
      <c r="K45">
        <f t="shared" si="0"/>
        <v>0</v>
      </c>
      <c r="L45">
        <f t="shared" si="1"/>
        <v>0</v>
      </c>
      <c r="M45">
        <f t="shared" si="5"/>
        <v>369.95134311801712</v>
      </c>
      <c r="N45">
        <f t="shared" si="6"/>
        <v>85.852142465289575</v>
      </c>
      <c r="Q45">
        <f t="shared" si="7"/>
        <v>0</v>
      </c>
      <c r="R45">
        <f t="shared" si="8"/>
        <v>89.821262428589648</v>
      </c>
      <c r="S45">
        <f t="shared" si="9"/>
        <v>79.456577836448233</v>
      </c>
      <c r="T45">
        <f t="shared" si="10"/>
        <v>79.962141591090187</v>
      </c>
    </row>
    <row r="46" spans="3:20" x14ac:dyDescent="0.2">
      <c r="F46">
        <v>1075</v>
      </c>
      <c r="G46">
        <f>IF($F46 &lt; $C$11, IF($G45+$C$3 &lt; $C$7, $G45+$C$3, $C$7), IF($F46 &lt; $C$11+$C$12, $C$7, IF( $G45-$C$4 &gt; 0,$G45-$C$4, 0)))</f>
        <v>0</v>
      </c>
      <c r="H46">
        <f t="shared" si="2"/>
        <v>142.04960032636382</v>
      </c>
      <c r="I46">
        <f t="shared" si="3"/>
        <v>0</v>
      </c>
      <c r="J46">
        <f t="shared" si="4"/>
        <v>227.90174279165339</v>
      </c>
      <c r="K46">
        <f t="shared" si="0"/>
        <v>0</v>
      </c>
      <c r="L46">
        <f t="shared" si="1"/>
        <v>0</v>
      </c>
      <c r="M46">
        <f t="shared" si="5"/>
        <v>369.95134311801712</v>
      </c>
      <c r="N46">
        <f t="shared" si="6"/>
        <v>85.852142465289575</v>
      </c>
      <c r="Q46">
        <f t="shared" si="7"/>
        <v>0</v>
      </c>
      <c r="R46">
        <f t="shared" si="8"/>
        <v>89.821262428589648</v>
      </c>
      <c r="S46">
        <f t="shared" si="9"/>
        <v>79.456577836448233</v>
      </c>
      <c r="T46">
        <f t="shared" si="10"/>
        <v>79.962141591090187</v>
      </c>
    </row>
    <row r="47" spans="3:20" x14ac:dyDescent="0.2">
      <c r="C47" s="18">
        <v>42717</v>
      </c>
      <c r="F47">
        <v>1100</v>
      </c>
      <c r="G47">
        <f>IF($F47 &lt; $C$11, IF($G46+$C$3 &lt; $C$7, $G46+$C$3, $C$7), IF($F47 &lt; $C$11+$C$12, $C$7, IF( $G46-$C$4 &gt; 0,$G46-$C$4, 0)))</f>
        <v>0</v>
      </c>
      <c r="H47">
        <f t="shared" si="2"/>
        <v>142.04960032636382</v>
      </c>
      <c r="I47">
        <f t="shared" si="3"/>
        <v>0</v>
      </c>
      <c r="J47">
        <f t="shared" si="4"/>
        <v>227.90174279165339</v>
      </c>
      <c r="K47">
        <f t="shared" si="0"/>
        <v>0</v>
      </c>
      <c r="L47">
        <f t="shared" si="1"/>
        <v>0</v>
      </c>
      <c r="M47">
        <f t="shared" si="5"/>
        <v>369.95134311801712</v>
      </c>
      <c r="N47">
        <f t="shared" si="6"/>
        <v>85.852142465289575</v>
      </c>
      <c r="Q47">
        <f t="shared" si="7"/>
        <v>0</v>
      </c>
      <c r="R47">
        <f t="shared" si="8"/>
        <v>89.821262428589648</v>
      </c>
      <c r="S47">
        <f t="shared" si="9"/>
        <v>79.456577836448233</v>
      </c>
      <c r="T47">
        <f t="shared" si="10"/>
        <v>79.962141591090187</v>
      </c>
    </row>
    <row r="48" spans="3:20" x14ac:dyDescent="0.2">
      <c r="F48">
        <v>1125</v>
      </c>
      <c r="G48">
        <f>IF($F48 &lt; $C$11, IF($G47+$C$3 &lt; $C$7, $G47+$C$3, $C$7), IF($F48 &lt; $C$11+$C$12, $C$7, IF( $G47-$C$4 &gt; 0,$G47-$C$4, 0)))</f>
        <v>0</v>
      </c>
      <c r="H48">
        <f t="shared" si="2"/>
        <v>142.04960032636382</v>
      </c>
      <c r="I48">
        <f t="shared" si="3"/>
        <v>0</v>
      </c>
      <c r="J48">
        <f t="shared" si="4"/>
        <v>227.90174279165339</v>
      </c>
      <c r="K48">
        <f t="shared" si="0"/>
        <v>0</v>
      </c>
      <c r="L48">
        <f t="shared" si="1"/>
        <v>0</v>
      </c>
      <c r="M48">
        <f t="shared" si="5"/>
        <v>369.95134311801712</v>
      </c>
      <c r="N48">
        <f t="shared" si="6"/>
        <v>85.852142465289575</v>
      </c>
      <c r="Q48">
        <f t="shared" si="7"/>
        <v>0</v>
      </c>
      <c r="R48">
        <f t="shared" si="8"/>
        <v>89.821262428589648</v>
      </c>
      <c r="S48">
        <f t="shared" si="9"/>
        <v>79.456577836448233</v>
      </c>
      <c r="T48">
        <f t="shared" si="10"/>
        <v>79.962141591090187</v>
      </c>
    </row>
    <row r="49" spans="3:20" x14ac:dyDescent="0.2">
      <c r="F49">
        <v>1150</v>
      </c>
      <c r="G49">
        <f>IF($F49 &lt; $C$11, IF($G48+$C$3 &lt; $C$7, $G48+$C$3, $C$7), IF($F49 &lt; $C$11+$C$12, $C$7, IF( $G48-$C$4 &gt; 0,$G48-$C$4, 0)))</f>
        <v>0</v>
      </c>
      <c r="H49">
        <f t="shared" si="2"/>
        <v>142.04960032636382</v>
      </c>
      <c r="I49">
        <f t="shared" si="3"/>
        <v>0</v>
      </c>
      <c r="J49">
        <f t="shared" si="4"/>
        <v>227.90174279165339</v>
      </c>
      <c r="K49">
        <f t="shared" si="0"/>
        <v>0</v>
      </c>
      <c r="L49">
        <f t="shared" si="1"/>
        <v>0</v>
      </c>
      <c r="M49">
        <f t="shared" si="5"/>
        <v>369.95134311801712</v>
      </c>
      <c r="N49">
        <f t="shared" si="6"/>
        <v>85.852142465289575</v>
      </c>
      <c r="Q49">
        <f t="shared" si="7"/>
        <v>0</v>
      </c>
      <c r="R49">
        <f t="shared" si="8"/>
        <v>89.821262428589648</v>
      </c>
      <c r="S49">
        <f t="shared" si="9"/>
        <v>79.456577836448233</v>
      </c>
      <c r="T49">
        <f t="shared" si="10"/>
        <v>79.962141591090187</v>
      </c>
    </row>
    <row r="50" spans="3:20" x14ac:dyDescent="0.2">
      <c r="F50">
        <v>1175</v>
      </c>
      <c r="G50">
        <f>IF($F50 &lt; $C$11, IF($G49+$C$3 &lt; $C$7, $G49+$C$3, $C$7), IF($F50 &lt; $C$11+$C$12, $C$7, IF( $G49-$C$4 &gt; 0,$G49-$C$4, 0)))</f>
        <v>0</v>
      </c>
      <c r="H50">
        <f t="shared" si="2"/>
        <v>142.04960032636382</v>
      </c>
      <c r="I50">
        <f t="shared" si="3"/>
        <v>0</v>
      </c>
      <c r="J50">
        <f t="shared" si="4"/>
        <v>227.90174279165339</v>
      </c>
      <c r="K50">
        <f t="shared" si="0"/>
        <v>0</v>
      </c>
      <c r="L50">
        <f t="shared" si="1"/>
        <v>0</v>
      </c>
      <c r="M50">
        <f t="shared" si="5"/>
        <v>369.95134311801712</v>
      </c>
      <c r="N50">
        <f t="shared" si="6"/>
        <v>85.852142465289575</v>
      </c>
      <c r="Q50">
        <f t="shared" si="7"/>
        <v>0</v>
      </c>
      <c r="R50">
        <f t="shared" si="8"/>
        <v>89.821262428589648</v>
      </c>
      <c r="S50">
        <f t="shared" si="9"/>
        <v>79.456577836448233</v>
      </c>
      <c r="T50">
        <f t="shared" si="10"/>
        <v>79.962141591090187</v>
      </c>
    </row>
    <row r="51" spans="3:20" x14ac:dyDescent="0.2">
      <c r="F51">
        <v>1200</v>
      </c>
      <c r="G51">
        <f>IF($F51 &lt; $C$11, IF($G50+$C$3 &lt; $C$7, $G50+$C$3, $C$7), IF($F51 &lt; $C$11+$C$12, $C$7, IF( $G50-$C$4 &gt; 0,$G50-$C$4, 0)))</f>
        <v>0</v>
      </c>
      <c r="H51">
        <f t="shared" si="2"/>
        <v>142.04960032636382</v>
      </c>
      <c r="I51">
        <f t="shared" si="3"/>
        <v>0</v>
      </c>
      <c r="J51">
        <f t="shared" si="4"/>
        <v>227.90174279165339</v>
      </c>
      <c r="K51">
        <f t="shared" si="0"/>
        <v>0</v>
      </c>
      <c r="L51">
        <f t="shared" si="1"/>
        <v>0</v>
      </c>
      <c r="M51">
        <f t="shared" si="5"/>
        <v>369.95134311801712</v>
      </c>
      <c r="N51">
        <f t="shared" si="6"/>
        <v>85.852142465289575</v>
      </c>
      <c r="Q51">
        <f t="shared" si="7"/>
        <v>0</v>
      </c>
      <c r="R51">
        <f t="shared" si="8"/>
        <v>89.821262428589648</v>
      </c>
      <c r="S51">
        <f t="shared" si="9"/>
        <v>79.456577836448233</v>
      </c>
      <c r="T51">
        <f t="shared" si="10"/>
        <v>79.962141591090187</v>
      </c>
    </row>
    <row r="52" spans="3:20" x14ac:dyDescent="0.2">
      <c r="F52">
        <v>1225</v>
      </c>
      <c r="G52">
        <f>IF($F52 &lt; $C$11, IF($G51+$C$3 &lt; $C$7, $G51+$C$3, $C$7), IF($F52 &lt; $C$11+$C$12, $C$7, IF( $G51-$C$4 &gt; 0,$G51-$C$4, 0)))</f>
        <v>0</v>
      </c>
      <c r="H52">
        <f t="shared" si="2"/>
        <v>142.04960032636382</v>
      </c>
      <c r="I52">
        <f t="shared" si="3"/>
        <v>0</v>
      </c>
      <c r="J52">
        <f t="shared" si="4"/>
        <v>227.90174279165339</v>
      </c>
      <c r="K52">
        <f t="shared" si="0"/>
        <v>0</v>
      </c>
      <c r="L52">
        <f t="shared" si="1"/>
        <v>0</v>
      </c>
      <c r="M52">
        <f t="shared" si="5"/>
        <v>369.95134311801712</v>
      </c>
      <c r="N52">
        <f t="shared" si="6"/>
        <v>85.852142465289575</v>
      </c>
      <c r="Q52">
        <f t="shared" si="7"/>
        <v>0</v>
      </c>
      <c r="R52">
        <f t="shared" si="8"/>
        <v>89.821262428589648</v>
      </c>
      <c r="S52">
        <f t="shared" si="9"/>
        <v>79.456577836448233</v>
      </c>
      <c r="T52">
        <f t="shared" si="10"/>
        <v>79.962141591090187</v>
      </c>
    </row>
    <row r="53" spans="3:20" x14ac:dyDescent="0.2">
      <c r="F53">
        <v>1250</v>
      </c>
      <c r="G53">
        <f>IF($F53 &lt; $C$11, IF($G52+$C$3 &lt; $C$7, $G52+$C$3, $C$7), IF($F53 &lt; $C$11+$C$12, $C$7, IF( $G52-$C$4 &gt; 0,$G52-$C$4, 0)))</f>
        <v>0</v>
      </c>
      <c r="H53">
        <f t="shared" si="2"/>
        <v>142.04960032636382</v>
      </c>
      <c r="I53">
        <f t="shared" si="3"/>
        <v>0</v>
      </c>
      <c r="J53">
        <f t="shared" si="4"/>
        <v>227.90174279165339</v>
      </c>
      <c r="K53">
        <f t="shared" si="0"/>
        <v>0</v>
      </c>
      <c r="L53">
        <f t="shared" si="1"/>
        <v>0</v>
      </c>
      <c r="M53">
        <f t="shared" si="5"/>
        <v>369.95134311801712</v>
      </c>
      <c r="N53">
        <f t="shared" si="6"/>
        <v>85.852142465289575</v>
      </c>
      <c r="Q53">
        <f t="shared" si="7"/>
        <v>0</v>
      </c>
      <c r="R53">
        <f t="shared" si="8"/>
        <v>89.821262428589648</v>
      </c>
      <c r="S53">
        <f t="shared" si="9"/>
        <v>79.456577836448233</v>
      </c>
      <c r="T53">
        <f t="shared" si="10"/>
        <v>79.962141591090187</v>
      </c>
    </row>
    <row r="54" spans="3:20" x14ac:dyDescent="0.2">
      <c r="F54">
        <v>1275</v>
      </c>
      <c r="G54">
        <f>IF($F54 &lt; $C$11, IF($G53+$C$3 &lt; $C$7, $G53+$C$3, $C$7), IF($F54 &lt; $C$11+$C$12, $C$7, IF( $G53-$C$4 &gt; 0,$G53-$C$4, 0)))</f>
        <v>0</v>
      </c>
      <c r="H54">
        <f t="shared" si="2"/>
        <v>142.04960032636382</v>
      </c>
      <c r="I54">
        <f t="shared" si="3"/>
        <v>0</v>
      </c>
      <c r="J54">
        <f t="shared" si="4"/>
        <v>227.90174279165339</v>
      </c>
      <c r="K54">
        <f t="shared" si="0"/>
        <v>0</v>
      </c>
      <c r="L54">
        <f t="shared" si="1"/>
        <v>0</v>
      </c>
      <c r="M54">
        <f t="shared" si="5"/>
        <v>369.95134311801712</v>
      </c>
      <c r="N54">
        <f t="shared" si="6"/>
        <v>85.852142465289575</v>
      </c>
      <c r="Q54">
        <f t="shared" si="7"/>
        <v>0</v>
      </c>
      <c r="R54">
        <f>Q54+R53</f>
        <v>89.821262428589648</v>
      </c>
      <c r="S54">
        <f t="shared" si="9"/>
        <v>79.456577836448233</v>
      </c>
      <c r="T54">
        <f t="shared" si="10"/>
        <v>79.962141591090187</v>
      </c>
    </row>
    <row r="55" spans="3:20" x14ac:dyDescent="0.2">
      <c r="F55">
        <v>1300</v>
      </c>
      <c r="G55">
        <f>IF($F55 &lt; $C$11, IF($G54+$C$3 &lt; $C$7, $G54+$C$3, $C$7), IF($F55 &lt; $C$11+$C$12, $C$7, IF( $G54-$C$4 &gt; 0,$G54-$C$4, 0)))</f>
        <v>0</v>
      </c>
      <c r="H55">
        <f t="shared" si="2"/>
        <v>142.04960032636382</v>
      </c>
      <c r="I55">
        <f t="shared" si="3"/>
        <v>0</v>
      </c>
      <c r="J55">
        <f t="shared" si="4"/>
        <v>227.90174279165339</v>
      </c>
      <c r="K55">
        <f t="shared" si="0"/>
        <v>0</v>
      </c>
      <c r="L55">
        <f t="shared" si="1"/>
        <v>0</v>
      </c>
      <c r="M55">
        <f t="shared" si="5"/>
        <v>369.95134311801712</v>
      </c>
      <c r="N55">
        <f t="shared" si="6"/>
        <v>85.852142465289575</v>
      </c>
      <c r="Q55">
        <f t="shared" si="7"/>
        <v>0</v>
      </c>
      <c r="R55">
        <f t="shared" si="8"/>
        <v>89.821262428589648</v>
      </c>
      <c r="S55">
        <f t="shared" si="9"/>
        <v>79.456577836448233</v>
      </c>
      <c r="T55">
        <f t="shared" si="10"/>
        <v>79.962141591090187</v>
      </c>
    </row>
    <row r="56" spans="3:20" x14ac:dyDescent="0.2">
      <c r="C56">
        <f>13/12</f>
        <v>1.0833333333333333</v>
      </c>
      <c r="F56">
        <v>1325</v>
      </c>
      <c r="G56">
        <f>IF($F56 &lt; $C$11, IF($G55+$C$3 &lt; $C$7, $G55+$C$3, $C$7), IF($F56 &lt; $C$11+$C$12, $C$7, IF( $G55-$C$4 &gt; 0,$G55-$C$4, 0)))</f>
        <v>0</v>
      </c>
      <c r="H56">
        <f t="shared" si="2"/>
        <v>142.04960032636382</v>
      </c>
      <c r="I56">
        <f t="shared" si="3"/>
        <v>0</v>
      </c>
      <c r="J56">
        <f t="shared" si="4"/>
        <v>227.90174279165339</v>
      </c>
      <c r="K56">
        <f t="shared" si="0"/>
        <v>0</v>
      </c>
      <c r="L56">
        <f t="shared" si="1"/>
        <v>0</v>
      </c>
      <c r="M56">
        <f t="shared" si="5"/>
        <v>369.95134311801712</v>
      </c>
      <c r="N56">
        <f t="shared" si="6"/>
        <v>85.852142465289575</v>
      </c>
      <c r="Q56">
        <f t="shared" si="7"/>
        <v>0</v>
      </c>
      <c r="R56">
        <f t="shared" si="8"/>
        <v>89.821262428589648</v>
      </c>
      <c r="S56">
        <f t="shared" si="9"/>
        <v>79.456577836448233</v>
      </c>
      <c r="T56">
        <f t="shared" si="10"/>
        <v>79.962141591090187</v>
      </c>
    </row>
    <row r="57" spans="3:20" x14ac:dyDescent="0.2">
      <c r="C57">
        <f>530/2/180 * 2*PI()*C15 /120</f>
        <v>1.2063861233889139</v>
      </c>
      <c r="F57">
        <v>1350</v>
      </c>
      <c r="G57">
        <f>IF($F57 &lt; $C$11, IF($G56+$C$3 &lt; $C$7, $G56+$C$3, $C$7), IF($F57 &lt; $C$11+$C$12, $C$7, IF( $G56-$C$4 &gt; 0,$G56-$C$4, 0)))</f>
        <v>0</v>
      </c>
      <c r="H57">
        <f t="shared" si="2"/>
        <v>142.04960032636382</v>
      </c>
      <c r="I57">
        <f t="shared" si="3"/>
        <v>0</v>
      </c>
      <c r="J57">
        <f t="shared" si="4"/>
        <v>227.90174279165339</v>
      </c>
      <c r="K57">
        <f t="shared" si="0"/>
        <v>0</v>
      </c>
      <c r="L57">
        <f t="shared" si="1"/>
        <v>0</v>
      </c>
      <c r="M57">
        <f t="shared" si="5"/>
        <v>369.95134311801712</v>
      </c>
      <c r="N57">
        <f t="shared" si="6"/>
        <v>85.852142465289575</v>
      </c>
      <c r="Q57">
        <f t="shared" si="7"/>
        <v>0</v>
      </c>
      <c r="R57">
        <f t="shared" si="8"/>
        <v>89.821262428589648</v>
      </c>
      <c r="S57">
        <f t="shared" si="9"/>
        <v>79.456577836448233</v>
      </c>
      <c r="T57">
        <f t="shared" si="10"/>
        <v>79.962141591090187</v>
      </c>
    </row>
    <row r="58" spans="3:20" x14ac:dyDescent="0.2">
      <c r="F58">
        <v>1375</v>
      </c>
      <c r="G58">
        <f>IF($F58 &lt; $C$11, IF($G57+$C$3 &lt; $C$7, $G57+$C$3, $C$7), IF($F58 &lt; $C$11+$C$12, $C$7, IF( $G57-$C$4 &gt; 0,$G57-$C$4, 0)))</f>
        <v>0</v>
      </c>
      <c r="H58">
        <f t="shared" si="2"/>
        <v>142.04960032636382</v>
      </c>
      <c r="I58">
        <f t="shared" si="3"/>
        <v>0</v>
      </c>
      <c r="J58">
        <f t="shared" si="4"/>
        <v>227.90174279165339</v>
      </c>
      <c r="K58">
        <f t="shared" si="0"/>
        <v>0</v>
      </c>
      <c r="L58">
        <f t="shared" si="1"/>
        <v>0</v>
      </c>
      <c r="M58">
        <f t="shared" si="5"/>
        <v>369.95134311801712</v>
      </c>
      <c r="N58">
        <f t="shared" si="6"/>
        <v>85.852142465289575</v>
      </c>
      <c r="Q58">
        <f t="shared" si="7"/>
        <v>0</v>
      </c>
      <c r="R58">
        <f t="shared" si="8"/>
        <v>89.821262428589648</v>
      </c>
      <c r="S58">
        <f t="shared" si="9"/>
        <v>79.456577836448233</v>
      </c>
      <c r="T58">
        <f t="shared" si="10"/>
        <v>79.962141591090187</v>
      </c>
    </row>
    <row r="59" spans="3:20" x14ac:dyDescent="0.2">
      <c r="C59">
        <f>130/(2*PI()*C15) * 180</f>
        <v>237.96969126839303</v>
      </c>
      <c r="F59">
        <v>1400</v>
      </c>
      <c r="G59">
        <f>IF($F59 &lt; $C$11, IF($G58+$C$3 &lt; $C$7, $G58+$C$3, $C$7), IF($F59 &lt; $C$11+$C$12, $C$7, IF( $G58-$C$4 &gt; 0,$G58-$C$4, 0)))</f>
        <v>0</v>
      </c>
      <c r="H59">
        <f t="shared" si="2"/>
        <v>142.04960032636382</v>
      </c>
      <c r="I59">
        <f t="shared" si="3"/>
        <v>0</v>
      </c>
      <c r="J59">
        <f t="shared" si="4"/>
        <v>227.90174279165339</v>
      </c>
      <c r="K59">
        <f t="shared" si="0"/>
        <v>0</v>
      </c>
      <c r="L59">
        <f t="shared" si="1"/>
        <v>0</v>
      </c>
      <c r="M59">
        <f t="shared" si="5"/>
        <v>369.95134311801712</v>
      </c>
      <c r="N59">
        <f t="shared" si="6"/>
        <v>85.852142465289575</v>
      </c>
      <c r="Q59">
        <f t="shared" si="7"/>
        <v>0</v>
      </c>
      <c r="R59">
        <f t="shared" si="8"/>
        <v>89.821262428589648</v>
      </c>
      <c r="S59">
        <f t="shared" si="9"/>
        <v>79.456577836448233</v>
      </c>
      <c r="T59">
        <f t="shared" si="10"/>
        <v>79.962141591090187</v>
      </c>
    </row>
    <row r="60" spans="3:20" x14ac:dyDescent="0.2">
      <c r="C60">
        <f>28000/(2*PI()*15.65)</f>
        <v>284.75005792799163</v>
      </c>
      <c r="F60">
        <v>1425</v>
      </c>
      <c r="G60">
        <f>IF($F60 &lt; $C$11, IF($G59+$C$3 &lt; $C$7, $G59+$C$3, $C$7), IF($F60 &lt; $C$11+$C$12, $C$7, IF( $G59-$C$4 &gt; 0,$G59-$C$4, 0)))</f>
        <v>0</v>
      </c>
      <c r="H60">
        <f t="shared" si="2"/>
        <v>142.04960032636382</v>
      </c>
      <c r="I60">
        <f t="shared" si="3"/>
        <v>0</v>
      </c>
      <c r="J60">
        <f t="shared" si="4"/>
        <v>227.90174279165339</v>
      </c>
      <c r="K60">
        <f t="shared" si="0"/>
        <v>0</v>
      </c>
      <c r="L60">
        <f t="shared" si="1"/>
        <v>0</v>
      </c>
      <c r="M60">
        <f t="shared" si="5"/>
        <v>369.95134311801712</v>
      </c>
      <c r="N60">
        <f t="shared" si="6"/>
        <v>85.852142465289575</v>
      </c>
      <c r="Q60">
        <f t="shared" si="7"/>
        <v>0</v>
      </c>
      <c r="R60">
        <f t="shared" si="8"/>
        <v>89.821262428589648</v>
      </c>
      <c r="S60">
        <f t="shared" si="9"/>
        <v>79.456577836448233</v>
      </c>
      <c r="T60">
        <f t="shared" si="10"/>
        <v>79.962141591090187</v>
      </c>
    </row>
    <row r="61" spans="3:20" x14ac:dyDescent="0.2">
      <c r="F61">
        <v>1450</v>
      </c>
      <c r="G61">
        <f>IF($F61 &lt; $C$11, IF($G60+$C$3 &lt; $C$7, $G60+$C$3, $C$7), IF($F61 &lt; $C$11+$C$12, $C$7, IF( $G60-$C$4 &gt; 0,$G60-$C$4, 0)))</f>
        <v>0</v>
      </c>
      <c r="H61">
        <f t="shared" si="2"/>
        <v>142.04960032636382</v>
      </c>
      <c r="I61">
        <f t="shared" si="3"/>
        <v>0</v>
      </c>
      <c r="J61">
        <f t="shared" si="4"/>
        <v>227.90174279165339</v>
      </c>
      <c r="K61">
        <f t="shared" si="0"/>
        <v>0</v>
      </c>
      <c r="L61">
        <f t="shared" si="1"/>
        <v>0</v>
      </c>
      <c r="M61">
        <f t="shared" si="5"/>
        <v>369.95134311801712</v>
      </c>
      <c r="N61">
        <f t="shared" si="6"/>
        <v>85.852142465289575</v>
      </c>
      <c r="Q61">
        <f t="shared" si="7"/>
        <v>0</v>
      </c>
      <c r="R61">
        <f t="shared" si="8"/>
        <v>89.821262428589648</v>
      </c>
      <c r="S61">
        <f t="shared" si="9"/>
        <v>79.456577836448233</v>
      </c>
      <c r="T61">
        <f t="shared" si="10"/>
        <v>79.962141591090187</v>
      </c>
    </row>
    <row r="62" spans="3:20" x14ac:dyDescent="0.2">
      <c r="F62">
        <v>1475</v>
      </c>
      <c r="G62">
        <f>IF($F62 &lt; $C$11, IF($G61+$C$3 &lt; $C$7, $G61+$C$3, $C$7), IF($F62 &lt; $C$11+$C$12, $C$7, IF( $G61-$C$4 &gt; 0,$G61-$C$4, 0)))</f>
        <v>0</v>
      </c>
      <c r="H62">
        <f t="shared" si="2"/>
        <v>142.04960032636382</v>
      </c>
      <c r="I62">
        <f t="shared" si="3"/>
        <v>0</v>
      </c>
      <c r="J62">
        <f t="shared" si="4"/>
        <v>227.90174279165339</v>
      </c>
      <c r="K62">
        <f t="shared" si="0"/>
        <v>0</v>
      </c>
      <c r="L62">
        <f t="shared" si="1"/>
        <v>0</v>
      </c>
      <c r="M62">
        <f t="shared" si="5"/>
        <v>369.95134311801712</v>
      </c>
      <c r="N62">
        <f t="shared" si="6"/>
        <v>85.852142465289575</v>
      </c>
      <c r="Q62">
        <f t="shared" si="7"/>
        <v>0</v>
      </c>
      <c r="R62">
        <f t="shared" si="8"/>
        <v>89.821262428589648</v>
      </c>
      <c r="S62">
        <f t="shared" si="9"/>
        <v>79.456577836448233</v>
      </c>
      <c r="T62">
        <f t="shared" si="10"/>
        <v>79.962141591090187</v>
      </c>
    </row>
    <row r="63" spans="3:20" x14ac:dyDescent="0.2">
      <c r="F63">
        <v>1500</v>
      </c>
      <c r="G63">
        <f>IF($F63 &lt; $C$11, IF($G62+$C$3 &lt; $C$7, $G62+$C$3, $C$7), IF($F63 &lt; $C$11+$C$12, $C$7, IF( $G62-$C$4 &gt; 0,$G62-$C$4, 0)))</f>
        <v>0</v>
      </c>
      <c r="H63">
        <f t="shared" si="2"/>
        <v>142.04960032636382</v>
      </c>
      <c r="I63">
        <f t="shared" si="3"/>
        <v>0</v>
      </c>
      <c r="J63">
        <f t="shared" si="4"/>
        <v>227.90174279165339</v>
      </c>
      <c r="K63">
        <f t="shared" si="0"/>
        <v>0</v>
      </c>
      <c r="L63">
        <f t="shared" si="1"/>
        <v>0</v>
      </c>
      <c r="M63">
        <f t="shared" si="5"/>
        <v>369.95134311801712</v>
      </c>
      <c r="N63">
        <f t="shared" si="6"/>
        <v>85.852142465289575</v>
      </c>
      <c r="Q63">
        <f t="shared" si="7"/>
        <v>0</v>
      </c>
      <c r="R63">
        <f t="shared" si="8"/>
        <v>89.821262428589648</v>
      </c>
      <c r="S63">
        <f t="shared" si="9"/>
        <v>79.456577836448233</v>
      </c>
      <c r="T63">
        <f t="shared" si="10"/>
        <v>79.962141591090187</v>
      </c>
    </row>
    <row r="64" spans="3:20" x14ac:dyDescent="0.2">
      <c r="F64">
        <v>1525</v>
      </c>
      <c r="G64">
        <f>IF($F64 &lt; $C$11, IF($G63+$C$3 &lt; $C$7, $G63+$C$3, $C$7), IF($F64 &lt; $C$11+$C$12, $C$7, IF( $G63-$C$4 &gt; 0,$G63-$C$4, 0)))</f>
        <v>0</v>
      </c>
      <c r="H64">
        <f t="shared" si="2"/>
        <v>142.04960032636382</v>
      </c>
      <c r="I64">
        <f t="shared" si="3"/>
        <v>0</v>
      </c>
      <c r="J64">
        <f t="shared" si="4"/>
        <v>227.90174279165339</v>
      </c>
      <c r="K64">
        <f t="shared" si="0"/>
        <v>0</v>
      </c>
      <c r="L64">
        <f t="shared" si="1"/>
        <v>0</v>
      </c>
      <c r="M64">
        <f t="shared" si="5"/>
        <v>369.95134311801712</v>
      </c>
      <c r="N64">
        <f t="shared" si="6"/>
        <v>85.852142465289575</v>
      </c>
      <c r="Q64">
        <f t="shared" si="7"/>
        <v>0</v>
      </c>
      <c r="R64">
        <f t="shared" si="8"/>
        <v>89.821262428589648</v>
      </c>
      <c r="S64">
        <f t="shared" si="9"/>
        <v>79.456577836448233</v>
      </c>
      <c r="T64">
        <f t="shared" si="10"/>
        <v>79.962141591090187</v>
      </c>
    </row>
    <row r="65" spans="6:20" x14ac:dyDescent="0.2">
      <c r="F65">
        <v>1550</v>
      </c>
      <c r="G65">
        <f>IF($F65 &lt; $C$11, IF($G64+$C$3 &lt; $C$7, $G64+$C$3, $C$7), IF($F65 &lt; $C$11+$C$12, $C$7, IF( $G64-$C$4 &gt; 0,$G64-$C$4, 0)))</f>
        <v>0</v>
      </c>
      <c r="H65">
        <f t="shared" si="2"/>
        <v>142.04960032636382</v>
      </c>
      <c r="I65">
        <f t="shared" si="3"/>
        <v>0</v>
      </c>
      <c r="J65">
        <f t="shared" si="4"/>
        <v>227.90174279165339</v>
      </c>
      <c r="K65">
        <f t="shared" si="0"/>
        <v>0</v>
      </c>
      <c r="L65">
        <f t="shared" si="1"/>
        <v>0</v>
      </c>
      <c r="M65">
        <f t="shared" si="5"/>
        <v>369.95134311801712</v>
      </c>
      <c r="N65">
        <f t="shared" si="6"/>
        <v>85.852142465289575</v>
      </c>
      <c r="Q65">
        <f t="shared" si="7"/>
        <v>0</v>
      </c>
      <c r="R65">
        <f t="shared" si="8"/>
        <v>89.821262428589648</v>
      </c>
      <c r="S65">
        <f t="shared" si="9"/>
        <v>79.456577836448233</v>
      </c>
      <c r="T65">
        <f t="shared" si="10"/>
        <v>79.962141591090187</v>
      </c>
    </row>
    <row r="66" spans="6:20" x14ac:dyDescent="0.2">
      <c r="F66">
        <v>1575</v>
      </c>
      <c r="G66">
        <f>IF($F66 &lt; $C$11, IF($G65+$C$3 &lt; $C$7, $G65+$C$3, $C$7), IF($F66 &lt; $C$11+$C$12, $C$7, IF( $G65-$C$4 &gt; 0,$G65-$C$4, 0)))</f>
        <v>0</v>
      </c>
      <c r="H66">
        <f t="shared" si="2"/>
        <v>142.04960032636382</v>
      </c>
      <c r="I66">
        <f t="shared" si="3"/>
        <v>0</v>
      </c>
      <c r="J66">
        <f t="shared" si="4"/>
        <v>227.90174279165339</v>
      </c>
      <c r="K66">
        <f t="shared" si="0"/>
        <v>0</v>
      </c>
      <c r="L66">
        <f t="shared" si="1"/>
        <v>0</v>
      </c>
      <c r="M66">
        <f t="shared" si="5"/>
        <v>369.95134311801712</v>
      </c>
      <c r="N66">
        <f t="shared" si="6"/>
        <v>85.852142465289575</v>
      </c>
      <c r="Q66">
        <f t="shared" si="7"/>
        <v>0</v>
      </c>
      <c r="R66">
        <f t="shared" si="8"/>
        <v>89.821262428589648</v>
      </c>
      <c r="S66">
        <f t="shared" si="9"/>
        <v>79.456577836448233</v>
      </c>
      <c r="T66">
        <f t="shared" si="10"/>
        <v>79.962141591090187</v>
      </c>
    </row>
    <row r="67" spans="6:20" x14ac:dyDescent="0.2">
      <c r="F67">
        <v>1600</v>
      </c>
      <c r="G67">
        <f>IF($F67 &lt; $C$11, IF($G66+$C$3 &lt; $C$7, $G66+$C$3, $C$7), IF($F67 &lt; $C$11+$C$12, $C$7, IF( $G66-$C$4 &gt; 0,$G66-$C$4, 0)))</f>
        <v>0</v>
      </c>
      <c r="H67">
        <f t="shared" si="2"/>
        <v>142.04960032636382</v>
      </c>
      <c r="I67">
        <f t="shared" si="3"/>
        <v>0</v>
      </c>
      <c r="J67">
        <f t="shared" si="4"/>
        <v>227.90174279165339</v>
      </c>
      <c r="K67">
        <f t="shared" si="0"/>
        <v>0</v>
      </c>
      <c r="L67">
        <f t="shared" si="1"/>
        <v>0</v>
      </c>
      <c r="M67">
        <f t="shared" si="5"/>
        <v>369.95134311801712</v>
      </c>
      <c r="N67">
        <f t="shared" si="6"/>
        <v>85.852142465289575</v>
      </c>
      <c r="Q67">
        <f t="shared" si="7"/>
        <v>0</v>
      </c>
      <c r="R67">
        <f t="shared" si="8"/>
        <v>89.821262428589648</v>
      </c>
      <c r="S67">
        <f t="shared" si="9"/>
        <v>79.456577836448233</v>
      </c>
      <c r="T67">
        <f t="shared" si="10"/>
        <v>79.962141591090187</v>
      </c>
    </row>
    <row r="68" spans="6:20" x14ac:dyDescent="0.2">
      <c r="F68">
        <v>1625</v>
      </c>
      <c r="G68">
        <f>IF($F68 &lt; $C$11, IF($G67+$C$3 &lt; $C$7, $G67+$C$3, $C$7), IF($F68 &lt; $C$11+$C$12, $C$7, IF( $G67-$C$4 &gt; 0,$G67-$C$4, 0)))</f>
        <v>0</v>
      </c>
      <c r="H68">
        <f t="shared" si="2"/>
        <v>142.04960032636382</v>
      </c>
      <c r="I68">
        <f t="shared" si="3"/>
        <v>0</v>
      </c>
      <c r="J68">
        <f t="shared" si="4"/>
        <v>227.90174279165339</v>
      </c>
      <c r="K68">
        <f t="shared" ref="K68:K74" si="11">I68+G68</f>
        <v>0</v>
      </c>
      <c r="L68">
        <f t="shared" ref="L68:L74" si="12">I68-G68</f>
        <v>0</v>
      </c>
      <c r="M68">
        <f t="shared" si="5"/>
        <v>369.95134311801712</v>
      </c>
      <c r="N68">
        <f t="shared" si="6"/>
        <v>85.852142465289575</v>
      </c>
      <c r="Q68">
        <f t="shared" si="7"/>
        <v>0</v>
      </c>
      <c r="R68">
        <f t="shared" si="8"/>
        <v>89.821262428589648</v>
      </c>
      <c r="S68">
        <f t="shared" si="9"/>
        <v>79.456577836448233</v>
      </c>
      <c r="T68">
        <f t="shared" si="10"/>
        <v>79.962141591090187</v>
      </c>
    </row>
    <row r="69" spans="6:20" x14ac:dyDescent="0.2">
      <c r="F69">
        <v>1650</v>
      </c>
      <c r="G69">
        <f>IF($F69 &lt; $C$11, IF($G68+$C$3 &lt; $C$7, $G68+$C$3, $C$7), IF($F69 &lt; $C$11+$C$12, $C$7, IF( $G68-$C$4 &gt; 0,$G68-$C$4, 0)))</f>
        <v>0</v>
      </c>
      <c r="H69">
        <f t="shared" ref="H69:H74" si="13">H68+G69</f>
        <v>142.04960032636382</v>
      </c>
      <c r="I69">
        <f t="shared" ref="I69:I74" si="14" xml:space="preserve"> IF($F69 &lt; ($C$10 - $I68/$C$6*25), IF($I68+$C$5 &lt; $C$8, $I68+$C$5, $C$8), IF( $I68-$C$6 &gt; 0,$I68-$C$6, 0))</f>
        <v>0</v>
      </c>
      <c r="J69">
        <f t="shared" ref="J69:J74" si="15">I69+J68</f>
        <v>227.90174279165339</v>
      </c>
      <c r="K69">
        <f t="shared" si="11"/>
        <v>0</v>
      </c>
      <c r="L69">
        <f t="shared" si="12"/>
        <v>0</v>
      </c>
      <c r="M69">
        <f t="shared" ref="M69:M74" si="16">K69+M68</f>
        <v>369.95134311801712</v>
      </c>
      <c r="N69">
        <f t="shared" ref="N69:N74" si="17">L69+N68</f>
        <v>85.852142465289575</v>
      </c>
      <c r="Q69">
        <f t="shared" ref="Q69:Q74" si="18">360/(2*PI())*$P$3*(K69-L69)/$C$14</f>
        <v>0</v>
      </c>
      <c r="R69">
        <f t="shared" ref="R69:R74" si="19">Q69+R68</f>
        <v>89.821262428589648</v>
      </c>
      <c r="S69">
        <f t="shared" ref="S69:S74" si="20">S68+$P$3*((L69+K69)/2*COS(RADIANS(R69)))</f>
        <v>79.456577836448233</v>
      </c>
      <c r="T69">
        <f t="shared" ref="T69:T74" si="21">T68+$P$3*((L69+K69)/2*SIN(RADIANS(R69)))</f>
        <v>79.962141591090187</v>
      </c>
    </row>
    <row r="70" spans="6:20" x14ac:dyDescent="0.2">
      <c r="F70">
        <v>1675</v>
      </c>
      <c r="G70">
        <f>IF($F70 &lt; $C$11, IF($G69+$C$3 &lt; $C$7, $G69+$C$3, $C$7), IF($F70 &lt; $C$11+$C$12, $C$7, IF( $G69-$C$4 &gt; 0,$G69-$C$4, 0)))</f>
        <v>0</v>
      </c>
      <c r="H70">
        <f t="shared" si="13"/>
        <v>142.04960032636382</v>
      </c>
      <c r="I70">
        <f t="shared" si="14"/>
        <v>0</v>
      </c>
      <c r="J70">
        <f t="shared" si="15"/>
        <v>227.90174279165339</v>
      </c>
      <c r="K70">
        <f t="shared" si="11"/>
        <v>0</v>
      </c>
      <c r="L70">
        <f t="shared" si="12"/>
        <v>0</v>
      </c>
      <c r="M70">
        <f t="shared" si="16"/>
        <v>369.95134311801712</v>
      </c>
      <c r="N70">
        <f t="shared" si="17"/>
        <v>85.852142465289575</v>
      </c>
      <c r="Q70">
        <f t="shared" si="18"/>
        <v>0</v>
      </c>
      <c r="R70">
        <f t="shared" si="19"/>
        <v>89.821262428589648</v>
      </c>
      <c r="S70">
        <f t="shared" si="20"/>
        <v>79.456577836448233</v>
      </c>
      <c r="T70">
        <f t="shared" si="21"/>
        <v>79.962141591090187</v>
      </c>
    </row>
    <row r="71" spans="6:20" x14ac:dyDescent="0.2">
      <c r="F71">
        <v>1700</v>
      </c>
      <c r="G71">
        <f>IF($F71 &lt; $C$11, IF($G70+$C$3 &lt; $C$7, $G70+$C$3, $C$7), IF($F71 &lt; $C$11+$C$12, $C$7, IF( $G70-$C$4 &gt; 0,$G70-$C$4, 0)))</f>
        <v>0</v>
      </c>
      <c r="H71">
        <f t="shared" si="13"/>
        <v>142.04960032636382</v>
      </c>
      <c r="I71">
        <f t="shared" si="14"/>
        <v>0</v>
      </c>
      <c r="J71">
        <f t="shared" si="15"/>
        <v>227.90174279165339</v>
      </c>
      <c r="K71">
        <f t="shared" si="11"/>
        <v>0</v>
      </c>
      <c r="L71">
        <f t="shared" si="12"/>
        <v>0</v>
      </c>
      <c r="M71">
        <f t="shared" si="16"/>
        <v>369.95134311801712</v>
      </c>
      <c r="N71">
        <f t="shared" si="17"/>
        <v>85.852142465289575</v>
      </c>
      <c r="Q71">
        <f t="shared" si="18"/>
        <v>0</v>
      </c>
      <c r="R71">
        <f t="shared" si="19"/>
        <v>89.821262428589648</v>
      </c>
      <c r="S71">
        <f t="shared" si="20"/>
        <v>79.456577836448233</v>
      </c>
      <c r="T71">
        <f t="shared" si="21"/>
        <v>79.962141591090187</v>
      </c>
    </row>
    <row r="72" spans="6:20" x14ac:dyDescent="0.2">
      <c r="F72">
        <v>1725</v>
      </c>
      <c r="G72">
        <f>IF($F72 &lt; $C$11, IF($G71+$C$3 &lt; $C$7, $G71+$C$3, $C$7), IF($F72 &lt; $C$11+$C$12, $C$7, IF( $G71-$C$4 &gt; 0,$G71-$C$4, 0)))</f>
        <v>0</v>
      </c>
      <c r="H72">
        <f t="shared" si="13"/>
        <v>142.04960032636382</v>
      </c>
      <c r="I72">
        <f t="shared" si="14"/>
        <v>0</v>
      </c>
      <c r="J72">
        <f t="shared" si="15"/>
        <v>227.90174279165339</v>
      </c>
      <c r="K72">
        <f t="shared" si="11"/>
        <v>0</v>
      </c>
      <c r="L72">
        <f t="shared" si="12"/>
        <v>0</v>
      </c>
      <c r="M72">
        <f t="shared" si="16"/>
        <v>369.95134311801712</v>
      </c>
      <c r="N72">
        <f t="shared" si="17"/>
        <v>85.852142465289575</v>
      </c>
      <c r="Q72">
        <f t="shared" si="18"/>
        <v>0</v>
      </c>
      <c r="R72">
        <f t="shared" si="19"/>
        <v>89.821262428589648</v>
      </c>
      <c r="S72">
        <f t="shared" si="20"/>
        <v>79.456577836448233</v>
      </c>
      <c r="T72">
        <f t="shared" si="21"/>
        <v>79.962141591090187</v>
      </c>
    </row>
    <row r="73" spans="6:20" x14ac:dyDescent="0.2">
      <c r="F73">
        <v>1750</v>
      </c>
      <c r="G73">
        <f>IF($F73 &lt; $C$11, IF($G72+$C$3 &lt; $C$7, $G72+$C$3, $C$7), IF($F73 &lt; $C$11+$C$12, $C$7, IF( $G72-$C$4 &gt; 0,$G72-$C$4, 0)))</f>
        <v>0</v>
      </c>
      <c r="H73">
        <f t="shared" si="13"/>
        <v>142.04960032636382</v>
      </c>
      <c r="I73">
        <f t="shared" si="14"/>
        <v>0</v>
      </c>
      <c r="J73">
        <f t="shared" si="15"/>
        <v>227.90174279165339</v>
      </c>
      <c r="K73">
        <f t="shared" si="11"/>
        <v>0</v>
      </c>
      <c r="L73">
        <f t="shared" si="12"/>
        <v>0</v>
      </c>
      <c r="M73">
        <f t="shared" si="16"/>
        <v>369.95134311801712</v>
      </c>
      <c r="N73">
        <f t="shared" si="17"/>
        <v>85.852142465289575</v>
      </c>
      <c r="Q73">
        <f t="shared" si="18"/>
        <v>0</v>
      </c>
      <c r="R73">
        <f t="shared" si="19"/>
        <v>89.821262428589648</v>
      </c>
      <c r="S73">
        <f t="shared" si="20"/>
        <v>79.456577836448233</v>
      </c>
      <c r="T73">
        <f t="shared" si="21"/>
        <v>79.962141591090187</v>
      </c>
    </row>
    <row r="74" spans="6:20" x14ac:dyDescent="0.2">
      <c r="F74">
        <v>1775</v>
      </c>
      <c r="G74">
        <f>IF($F74 &lt; $C$11, IF($G73+$C$3 &lt; $C$7, $G73+$C$3, $C$7), IF($F74 &lt; $C$11+$C$12, $C$7, IF( $G73-$C$4 &gt; 0,$G73-$C$4, 0)))</f>
        <v>0</v>
      </c>
      <c r="H74">
        <f t="shared" si="13"/>
        <v>142.04960032636382</v>
      </c>
      <c r="I74">
        <f t="shared" si="14"/>
        <v>0</v>
      </c>
      <c r="J74">
        <f t="shared" si="15"/>
        <v>227.90174279165339</v>
      </c>
      <c r="K74">
        <f t="shared" si="11"/>
        <v>0</v>
      </c>
      <c r="L74">
        <f t="shared" si="12"/>
        <v>0</v>
      </c>
      <c r="M74">
        <f t="shared" si="16"/>
        <v>369.95134311801712</v>
      </c>
      <c r="N74">
        <f t="shared" si="17"/>
        <v>85.852142465289575</v>
      </c>
      <c r="Q74">
        <f t="shared" si="18"/>
        <v>0</v>
      </c>
      <c r="R74">
        <f t="shared" si="19"/>
        <v>89.821262428589648</v>
      </c>
      <c r="S74">
        <f t="shared" si="20"/>
        <v>79.456577836448233</v>
      </c>
      <c r="T74">
        <f t="shared" si="21"/>
        <v>79.962141591090187</v>
      </c>
    </row>
    <row r="85" spans="3:4" x14ac:dyDescent="0.2">
      <c r="C85">
        <v>90</v>
      </c>
      <c r="D85">
        <f>PI()/2*C14/P3</f>
        <v>284.66453674121408</v>
      </c>
    </row>
    <row r="86" spans="3:4" x14ac:dyDescent="0.2">
      <c r="C86" t="s">
        <v>33</v>
      </c>
      <c r="D86">
        <v>20</v>
      </c>
    </row>
  </sheetData>
  <mergeCells count="1">
    <mergeCell ref="P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2016-09-18T21:51:47Z</dcterms:created>
  <dcterms:modified xsi:type="dcterms:W3CDTF">2016-09-20T10:51:13Z</dcterms:modified>
</cp:coreProperties>
</file>