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visible"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visible" r:id="rId10"/>
    <sheet xmlns:r="http://schemas.openxmlformats.org/officeDocument/2006/relationships" name="21710" sheetId="11" state="visible" r:id="rId11"/>
    <sheet xmlns:r="http://schemas.openxmlformats.org/officeDocument/2006/relationships" name="44112" sheetId="12" state="visible" r:id="rId12"/>
    <sheet xmlns:r="http://schemas.openxmlformats.org/officeDocument/2006/relationships" name="45110" sheetId="13" state="visible" r:id="rId13"/>
    <sheet xmlns:r="http://schemas.openxmlformats.org/officeDocument/2006/relationships" name="61072" sheetId="14" state="visible" r:id="rId14"/>
    <sheet xmlns:r="http://schemas.openxmlformats.org/officeDocument/2006/relationships" name="61073" sheetId="15" state="visible"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1">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xf numFmtId="0" fontId="0" fillId="0" borderId="35" applyProtection="1" pivotButton="0" quotePrefix="0" xfId="0">
      <protection locked="1" hidden="1"/>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externalLink" Target="/xl/externalLinks/externalLink5.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Current: Camp Foster. Planned post-relocation: Bldg. 107 (battalion co-use), Camp Kinser, per CG MCIPAC endorsement, not yet executed</t>
        </is>
      </c>
    </row>
    <row r="209" ht="12.75" customHeight="1" s="667">
      <c r="A209" s="427" t="n"/>
      <c r="B209" s="763" t="n"/>
    </row>
    <row r="210" ht="12.75" customHeight="1" s="667">
      <c r="A210" s="427" t="n"/>
      <c r="B210" s="756" t="inlineStr">
        <is>
          <t>OKINAWA, JAPAN. Current state (per 3d MED BN Footprint Jan 2026): MCB Camp Butler, Camp Foster (FOS-215, FOS-5717, FOS-5628) and Camp Kinser (KIN-300). Planned post-relocation (not yet executed): consolidated at Camp Kinser per CG MCIPAC endorsement: Bldg. 107 BN HQ co-use, Bldg. 300 MSTC, Bldg. 613 MT/Util, Bldg. 400 armory bay, Bldg. 1225 housing, Bldg. 508 supply (source: CG Endorsement Surg Co B 3d Med Bn 3d MLG G-5 Basing Action v1, para 19)</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 [TBD pending verified H&amp;S T/E source; qty 180 derived from Surg A and Surg B same-battalion allocation; H&amp;S T/E side inherited from 2017 NAVFAC MIDLANT template baseline, no TFSMS export available]</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D674:L674"/>
    <mergeCell ref="W179:X181"/>
    <mergeCell ref="S44:T46"/>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841" t="n"/>
      <c r="D28" s="1841" t="n"/>
      <c r="E28" s="2153" t="inlineStr">
        <is>
          <t>SURGICAL CO B</t>
        </is>
      </c>
      <c r="F28" s="1841" t="n"/>
      <c r="G28" s="1841" t="n"/>
      <c r="H28" s="1841" t="n"/>
      <c r="I28" s="1841" t="n"/>
      <c r="J28" s="1841" t="n"/>
      <c r="K28" s="1841" t="n"/>
      <c r="L28" s="1841" t="n"/>
      <c r="M28" s="2154">
        <f>V35</f>
        <v/>
      </c>
      <c r="N28" s="1841" t="n"/>
      <c r="O28" s="2170" t="n"/>
      <c r="P28" s="2052">
        <f>AB49</f>
        <v/>
      </c>
      <c r="Q28" s="1747" t="n"/>
      <c r="R28" s="1811" t="n"/>
      <c r="S28" s="23" t="n"/>
      <c r="T28" s="1751" t="n"/>
      <c r="U28" s="1751" t="n"/>
      <c r="V28" s="2155">
        <f>Z62</f>
        <v/>
      </c>
      <c r="W28" s="1841" t="n"/>
      <c r="X28" s="2170" t="n"/>
      <c r="Y28" s="2155">
        <f>INDEX($P$69:$P$72,MATCH(B28,$B$69:$B$72,0))</f>
        <v/>
      </c>
      <c r="Z28" s="1841" t="n"/>
      <c r="AA28" s="2170" t="n"/>
      <c r="AB28" s="2156">
        <f>SUM(M28:AA28)</f>
        <v/>
      </c>
      <c r="AC28" s="1747" t="n"/>
      <c r="AD28" s="1747" t="n"/>
      <c r="AE28" s="1799"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C35" s="1747" t="n"/>
      <c r="D35" s="1747" t="n"/>
      <c r="E35" s="2158" t="inlineStr">
        <is>
          <t>SURGICAL CO B</t>
        </is>
      </c>
      <c r="F35" s="1747" t="n"/>
      <c r="G35" s="1747" t="n"/>
      <c r="H35" s="1747" t="n"/>
      <c r="I35" s="1747" t="n"/>
      <c r="J35" s="1747" t="n"/>
      <c r="K35" s="1747" t="n"/>
      <c r="L35" s="1747" t="n"/>
      <c r="M35" s="2062">
        <f>COUNTIFS(TO!C:C,"44112o",TO!F:F,$B$35)</f>
        <v/>
      </c>
      <c r="N35" s="1747" t="n"/>
      <c r="O35" s="1811" t="n"/>
      <c r="P35" s="2062">
        <f>COUNTIFS(TO!C:C,"44112c",TO!F:F,$B$35)</f>
        <v/>
      </c>
      <c r="Q35" s="1747" t="n"/>
      <c r="R35" s="1811" t="n"/>
      <c r="S35" s="2159">
        <f>COUNTIFS(TO!C:C,"44112w",TO!F:F,$B$35)</f>
        <v/>
      </c>
      <c r="T35" s="1747" t="n"/>
      <c r="U35" s="1811" t="n"/>
      <c r="V35" s="2156">
        <f>M35*$M$31+P35*$P$31+S35*$S$31</f>
        <v/>
      </c>
      <c r="W35" s="1747" t="n"/>
      <c r="X35" s="1747" t="n"/>
      <c r="Y35" s="1799" t="n"/>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841" t="n"/>
      <c r="D49" s="1841" t="n"/>
      <c r="E49" s="2161" t="inlineStr">
        <is>
          <t>SURGICAL CO B</t>
        </is>
      </c>
      <c r="F49" s="1841" t="n"/>
      <c r="G49" s="1841" t="n"/>
      <c r="H49" s="1841" t="n"/>
      <c r="I49" s="1841" t="n"/>
      <c r="J49" s="1841" t="n"/>
      <c r="K49" s="1841" t="n"/>
      <c r="L49" s="2162">
        <f>SUMIFS(TE!U:U,TE!D:D,$C$5,TE!G:G,B49,TE!U:U,"&lt;&gt;#N/A")</f>
        <v/>
      </c>
      <c r="M49" s="1841" t="n"/>
      <c r="N49" s="1841" t="n"/>
      <c r="O49" s="1841" t="n"/>
      <c r="P49" s="2163">
        <f>1.96*L49</f>
        <v/>
      </c>
      <c r="Q49" s="1747" t="n"/>
      <c r="R49" s="1747" t="n"/>
      <c r="S49" s="1747" t="n"/>
      <c r="T49" s="2164">
        <f>P49/12</f>
        <v/>
      </c>
      <c r="U49" s="1747" t="n"/>
      <c r="V49" s="1747" t="n"/>
      <c r="W49" s="1797" t="n"/>
      <c r="X49" s="2165">
        <f>T49*$X$45</f>
        <v/>
      </c>
      <c r="Y49" s="1841" t="n"/>
      <c r="Z49" s="1841" t="n"/>
      <c r="AA49" s="1993" t="n"/>
      <c r="AB49" s="2166">
        <f>X49*$AB$45</f>
        <v/>
      </c>
      <c r="AC49" s="1747" t="n"/>
      <c r="AD49" s="1747" t="n"/>
      <c r="AE49" s="1799"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C72" s="1747" t="n"/>
      <c r="D72" s="1747" t="n"/>
      <c r="E72" s="2168" t="inlineStr">
        <is>
          <t>SURGICAL CO B</t>
        </is>
      </c>
      <c r="F72" s="1747" t="n"/>
      <c r="G72" s="1747" t="n"/>
      <c r="H72" s="1747" t="n"/>
      <c r="I72" s="1747" t="n"/>
      <c r="J72" s="1747" t="n"/>
      <c r="K72" s="1747" t="n"/>
      <c r="L72" s="1797" t="n"/>
      <c r="M72" s="2169">
        <f>COUNTIFS(TO!AP:AP,"1",TO!F:F,"M28262")</f>
        <v/>
      </c>
      <c r="N72" s="1747" t="n"/>
      <c r="O72" s="1799" t="n"/>
      <c r="P72" s="2166">
        <f>M72*1.33</f>
        <v/>
      </c>
      <c r="Q72" s="1747" t="n"/>
      <c r="R72" s="1747" t="n"/>
      <c r="S72" s="1799"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P63:S63"/>
    <mergeCell ref="Z54:AC54"/>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COUNTIFS(TO!D:D,"61073",TO!F:F,$B$28)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2026-05-06T05:36:13Z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