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visible"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visible" r:id="rId10"/>
    <sheet xmlns:r="http://schemas.openxmlformats.org/officeDocument/2006/relationships" name="21710" sheetId="11" state="visible" r:id="rId11"/>
    <sheet xmlns:r="http://schemas.openxmlformats.org/officeDocument/2006/relationships" name="44112" sheetId="12" state="visible" r:id="rId12"/>
    <sheet xmlns:r="http://schemas.openxmlformats.org/officeDocument/2006/relationships" name="45110" sheetId="13" state="visible" r:id="rId13"/>
    <sheet xmlns:r="http://schemas.openxmlformats.org/officeDocument/2006/relationships" name="61072" sheetId="14" state="visible" r:id="rId14"/>
    <sheet xmlns:r="http://schemas.openxmlformats.org/officeDocument/2006/relationships"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1">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xf numFmtId="0" fontId="0" fillId="0" borderId="35" applyProtection="1" pivotButton="0" quotePrefix="0" xfId="0">
      <protection locked="1" hidden="1"/>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Equipment Data Current as of:</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Equipment Data Current as of:</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UNIT XXXXX</t>
        </is>
      </c>
    </row>
    <row r="209" ht="12.75" customHeight="1" s="667">
      <c r="A209" s="427" t="n"/>
      <c r="B209" s="763" t="n"/>
    </row>
    <row r="210" ht="12.75" customHeight="1" s="667">
      <c r="A210" s="427" t="n"/>
      <c r="B210" s="756" t="inlineStr">
        <is>
          <t>FPO, AP 96604XXXX</t>
        </is>
      </c>
    </row>
    <row r="211" ht="12.75" customHeight="1" s="667">
      <c r="A211" s="427" t="n"/>
      <c r="B211" s="756" t="inlineStr">
        <is>
          <t>Country: JP</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Equipment Data Current as of:</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Mission Statement:</t>
        </is>
      </c>
    </row>
    <row r="231" ht="409.5" customHeight="1" s="667">
      <c r="A231" s="760" t="inlineStr">
        <is>
          <t>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2"/>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A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A1:V2250"/>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14345</t>
        </is>
      </c>
      <c r="D507" s="589" t="n">
        <v>14345</v>
      </c>
      <c r="E507" s="590">
        <f>IF(D507="","",IFERROR(VLOOKUP(D507,CCN_Library!$A$4:$B$13,2,FALSE),"NOT IN LIBRARY"))</f>
        <v/>
      </c>
      <c r="F507" s="599" t="n"/>
      <c r="G507" s="590" t="inlineStr">
        <is>
          <t>M28262</t>
        </is>
      </c>
      <c r="H507" s="590">
        <f>LEFT(I507,5)</f>
        <v/>
      </c>
      <c r="I507" s="590" t="inlineStr">
        <is>
          <t>K42222E</t>
        </is>
      </c>
      <c r="J507" s="590" t="inlineStr">
        <is>
          <t>COMPASS,MAGNETIC,UN-S AND Y 183</t>
        </is>
      </c>
      <c r="K507" s="590" t="inlineStr">
        <is>
          <t>IS</t>
        </is>
      </c>
      <c r="L507" s="590" t="n"/>
      <c r="M507" s="590" t="n"/>
      <c r="N507" s="590" t="n"/>
      <c r="O507" s="590" t="n">
        <v>12</v>
      </c>
      <c r="P507" s="590" t="n"/>
      <c r="Q507" s="590" t="n"/>
      <c r="R507" s="590" t="n"/>
      <c r="S507" s="590" t="n"/>
      <c r="T507" s="595" t="n"/>
      <c r="U507" s="596" t="n"/>
      <c r="V507" s="603" t="n"/>
    </row>
    <row r="508">
      <c r="B508" s="598" t="n">
        <v>507</v>
      </c>
      <c r="C508" s="606" t="inlineStr">
        <is>
          <t>14345</t>
        </is>
      </c>
      <c r="D508" s="589" t="n">
        <v>14345</v>
      </c>
      <c r="E508" s="590">
        <f>IF(D508="","",IFERROR(VLOOKUP(D508,CCN_Library!$A$4:$B$13,2,FALSE),"NOT IN LIBRARY"))</f>
        <v/>
      </c>
      <c r="F508" s="599" t="n"/>
      <c r="G508" s="590" t="inlineStr">
        <is>
          <t>M28262</t>
        </is>
      </c>
      <c r="H508" s="590">
        <f>LEFT(I508,5)</f>
        <v/>
      </c>
      <c r="I508" s="590" t="inlineStr">
        <is>
          <t>C01202E</t>
        </is>
      </c>
      <c r="J508" s="590" t="inlineStr">
        <is>
          <t>HELMET,GROUND TROOP-ECH</t>
        </is>
      </c>
      <c r="K508" s="590" t="inlineStr">
        <is>
          <t>IS</t>
        </is>
      </c>
      <c r="L508" s="590" t="n"/>
      <c r="M508" s="590" t="n"/>
      <c r="N508" s="590" t="n"/>
      <c r="O508" s="590" t="n">
        <v>0</v>
      </c>
      <c r="P508" s="590" t="n"/>
      <c r="Q508" s="590" t="n"/>
      <c r="R508" s="590" t="n"/>
      <c r="S508" s="590" t="n"/>
      <c r="T508" s="595" t="n"/>
      <c r="U508" s="596" t="n"/>
      <c r="V508" s="603" t="n"/>
    </row>
    <row r="509">
      <c r="B509" s="598" t="n">
        <v>508</v>
      </c>
      <c r="C509" s="606" t="inlineStr">
        <is>
          <t>14345</t>
        </is>
      </c>
      <c r="D509" s="589" t="n">
        <v>14345</v>
      </c>
      <c r="E509" s="590">
        <f>IF(D509="","",IFERROR(VLOOKUP(D509,CCN_Library!$A$4:$B$13,2,FALSE),"NOT IN LIBRARY"))</f>
        <v/>
      </c>
      <c r="F509" s="599" t="n"/>
      <c r="G509" s="590" t="inlineStr">
        <is>
          <t>M28262</t>
        </is>
      </c>
      <c r="H509" s="590">
        <f>LEFT(I509,5)</f>
        <v/>
      </c>
      <c r="I509" s="590" t="inlineStr">
        <is>
          <t>C00622F</t>
        </is>
      </c>
      <c r="J509" s="590" t="inlineStr">
        <is>
          <t>COAT,CHEMICAL PROTE-UNIVERSAL COAT</t>
        </is>
      </c>
      <c r="K509" s="590" t="inlineStr">
        <is>
          <t>IS</t>
        </is>
      </c>
      <c r="L509" s="590" t="n"/>
      <c r="M509" s="590" t="n"/>
      <c r="N509" s="590" t="n"/>
      <c r="O509" s="590" t="n">
        <v>0</v>
      </c>
      <c r="P509" s="590" t="n"/>
      <c r="Q509" s="590" t="n"/>
      <c r="R509" s="590" t="n"/>
      <c r="S509" s="590" t="n"/>
      <c r="T509" s="595" t="n"/>
      <c r="U509" s="596" t="n"/>
      <c r="V509" s="603" t="n"/>
    </row>
    <row r="510">
      <c r="B510" s="598" t="n">
        <v>509</v>
      </c>
      <c r="C510" s="606" t="inlineStr">
        <is>
          <t>21451</t>
        </is>
      </c>
      <c r="D510" s="589" t="n">
        <v>21451</v>
      </c>
      <c r="E510" s="590">
        <f>IF(D510="","",IFERROR(VLOOKUP(D510,CCN_Library!$A$4:$B$13,2,FALSE),"NOT IN LIBRARY"))</f>
        <v/>
      </c>
      <c r="F510" s="599" t="n"/>
      <c r="G510" s="590" t="inlineStr">
        <is>
          <t>M28262</t>
        </is>
      </c>
      <c r="H510" s="590">
        <f>LEFT(I510,5)</f>
        <v/>
      </c>
      <c r="I510" s="590" t="inlineStr">
        <is>
          <t>C10232F</t>
        </is>
      </c>
      <c r="J510" s="590" t="inlineStr">
        <is>
          <t>HOOD,COMBAT VEHICLE-MIL-H-44265</t>
        </is>
      </c>
      <c r="K510" s="590" t="inlineStr">
        <is>
          <t>IS</t>
        </is>
      </c>
      <c r="L510" s="590" t="n"/>
      <c r="M510" s="590" t="n"/>
      <c r="N510" s="590" t="n"/>
      <c r="O510" s="590" t="n">
        <v>0</v>
      </c>
      <c r="P510" s="590" t="n"/>
      <c r="Q510" s="590" t="n"/>
      <c r="R510" s="590" t="n"/>
      <c r="S510" s="590" t="n"/>
      <c r="T510" s="595" t="n"/>
      <c r="U510" s="596" t="n"/>
      <c r="V510" s="603" t="n"/>
    </row>
    <row r="511">
      <c r="B511" s="598" t="n">
        <v>510</v>
      </c>
      <c r="C511" s="606" t="inlineStr">
        <is>
          <t>21451</t>
        </is>
      </c>
      <c r="D511" s="589" t="n">
        <v>21451</v>
      </c>
      <c r="E511" s="590">
        <f>IF(D511="","",IFERROR(VLOOKUP(D511,CCN_Library!$A$4:$B$13,2,FALSE),"NOT IN LIBRARY"))</f>
        <v/>
      </c>
      <c r="F511" s="599" t="n"/>
      <c r="G511" s="590" t="inlineStr">
        <is>
          <t>M28262</t>
        </is>
      </c>
      <c r="H511" s="590">
        <f>LEFT(I511,5)</f>
        <v/>
      </c>
      <c r="I511" s="590" t="inlineStr">
        <is>
          <t>K79002B</t>
        </is>
      </c>
      <c r="J511" s="590" t="inlineStr">
        <is>
          <t>TOOL KIT,VEHICLE,TA-GOV07176</t>
        </is>
      </c>
      <c r="K511" s="590" t="inlineStr">
        <is>
          <t>IS</t>
        </is>
      </c>
      <c r="L511" s="590" t="n"/>
      <c r="M511" s="590" t="n"/>
      <c r="N511" s="590" t="n"/>
      <c r="O511" s="590" t="n">
        <v>2</v>
      </c>
      <c r="P511" s="590" t="n"/>
      <c r="Q511" s="590" t="n"/>
      <c r="R511" s="590" t="n"/>
      <c r="S511" s="590" t="n"/>
      <c r="T511" s="595" t="n"/>
      <c r="U511" s="596" t="n"/>
      <c r="V511" s="603" t="n"/>
    </row>
    <row r="512">
      <c r="B512" s="598" t="n">
        <v>511</v>
      </c>
      <c r="C512" s="606" t="inlineStr">
        <is>
          <t>21451</t>
        </is>
      </c>
      <c r="D512" s="589" t="n">
        <v>21451</v>
      </c>
      <c r="E512" s="590">
        <f>IF(D512="","",IFERROR(VLOOKUP(D512,CCN_Library!$A$4:$B$13,2,FALSE),"NOT IN LIBRARY"))</f>
        <v/>
      </c>
      <c r="F512" s="599" t="n"/>
      <c r="G512" s="590" t="inlineStr">
        <is>
          <t>M28262</t>
        </is>
      </c>
      <c r="H512" s="590">
        <f>LEFT(I512,5)</f>
        <v/>
      </c>
      <c r="I512" s="590" t="inlineStr">
        <is>
          <t>K50602T</t>
        </is>
      </c>
      <c r="J512" s="590" t="inlineStr">
        <is>
          <t>WRENCH,IMPACT,PNEUM-</t>
        </is>
      </c>
      <c r="K512" s="590" t="inlineStr">
        <is>
          <t>IS</t>
        </is>
      </c>
      <c r="L512" s="590" t="n"/>
      <c r="M512" s="590" t="n"/>
      <c r="N512" s="590" t="n"/>
      <c r="O512" s="590" t="n">
        <v>1</v>
      </c>
      <c r="P512" s="590" t="n"/>
      <c r="Q512" s="590" t="n"/>
      <c r="R512" s="590" t="n"/>
      <c r="S512" s="590" t="n"/>
      <c r="T512" s="595" t="n"/>
      <c r="U512" s="596" t="n"/>
      <c r="V512" s="603" t="n"/>
    </row>
    <row r="513">
      <c r="B513" s="598" t="n">
        <v>512</v>
      </c>
      <c r="C513" s="606" t="inlineStr">
        <is>
          <t>21451</t>
        </is>
      </c>
      <c r="D513" s="589" t="n">
        <v>21451</v>
      </c>
      <c r="E513" s="590">
        <f>IF(D513="","",IFERROR(VLOOKUP(D513,CCN_Library!$A$4:$B$13,2,FALSE),"NOT IN LIBRARY"))</f>
        <v/>
      </c>
      <c r="F513" s="599" t="n"/>
      <c r="G513" s="590" t="inlineStr">
        <is>
          <t>M28262</t>
        </is>
      </c>
      <c r="H513" s="590">
        <f>LEFT(I513,5)</f>
        <v/>
      </c>
      <c r="I513" s="590" t="inlineStr">
        <is>
          <t>M50302E</t>
        </is>
      </c>
      <c r="J513" s="590" t="inlineStr">
        <is>
          <t>TOWBAR,MOTOR VEHICL-3428515</t>
        </is>
      </c>
      <c r="K513" s="590" t="inlineStr">
        <is>
          <t>IS</t>
        </is>
      </c>
      <c r="L513" s="590" t="n"/>
      <c r="M513" s="590" t="n"/>
      <c r="N513" s="590" t="n"/>
      <c r="O513" s="590" t="n">
        <v>1</v>
      </c>
      <c r="P513" s="590" t="n"/>
      <c r="Q513" s="590" t="n"/>
      <c r="R513" s="590" t="n"/>
      <c r="S513" s="590" t="n"/>
      <c r="T513" s="595" t="n"/>
      <c r="U513" s="596" t="n"/>
      <c r="V513" s="603" t="n"/>
    </row>
    <row r="514">
      <c r="B514" s="598" t="n">
        <v>513</v>
      </c>
      <c r="C514" s="606" t="inlineStr">
        <is>
          <t>21710</t>
        </is>
      </c>
      <c r="D514" s="589" t="n">
        <v>21710</v>
      </c>
      <c r="E514" s="590">
        <f>IF(D514="","",IFERROR(VLOOKUP(D514,CCN_Library!$A$4:$B$13,2,FALSE),"NOT IN LIBRARY"))</f>
        <v/>
      </c>
      <c r="F514" s="599" t="n"/>
      <c r="G514" s="590" t="inlineStr">
        <is>
          <t>M28262</t>
        </is>
      </c>
      <c r="H514" s="590">
        <f>LEFT(I514,5)</f>
        <v/>
      </c>
      <c r="I514" s="590" t="inlineStr">
        <is>
          <t>K00382B</t>
        </is>
      </c>
      <c r="J514" s="590" t="inlineStr">
        <is>
          <t>CHARGER,BATTERY-746X840</t>
        </is>
      </c>
      <c r="K514" s="590" t="inlineStr">
        <is>
          <t>IS</t>
        </is>
      </c>
      <c r="L514" s="590" t="n"/>
      <c r="M514" s="590" t="n"/>
      <c r="N514" s="590" t="n"/>
      <c r="O514" s="590" t="n">
        <v>1</v>
      </c>
      <c r="P514" s="590" t="n"/>
      <c r="Q514" s="590" t="n"/>
      <c r="R514" s="590" t="n"/>
      <c r="S514" s="590" t="n"/>
      <c r="T514" s="595" t="n"/>
      <c r="U514" s="596" t="n"/>
      <c r="V514" s="603" t="n"/>
    </row>
    <row r="515">
      <c r="B515" s="598" t="n">
        <v>514</v>
      </c>
      <c r="C515" s="606" t="inlineStr">
        <is>
          <t>21710</t>
        </is>
      </c>
      <c r="D515" s="589" t="n">
        <v>21710</v>
      </c>
      <c r="E515" s="590">
        <f>IF(D515="","",IFERROR(VLOOKUP(D515,CCN_Library!$A$4:$B$13,2,FALSE),"NOT IN LIBRARY"))</f>
        <v/>
      </c>
      <c r="F515" s="599" t="n"/>
      <c r="G515" s="590" t="inlineStr">
        <is>
          <t>M28262</t>
        </is>
      </c>
      <c r="H515" s="590">
        <f>LEFT(I515,5)</f>
        <v/>
      </c>
      <c r="I515" s="590" t="inlineStr">
        <is>
          <t>K00282B</t>
        </is>
      </c>
      <c r="J515" s="590" t="inlineStr">
        <is>
          <t>CHARGER,BATTERY-HD JUMP START</t>
        </is>
      </c>
      <c r="K515" s="590" t="inlineStr">
        <is>
          <t>IS</t>
        </is>
      </c>
      <c r="L515" s="590" t="n"/>
      <c r="M515" s="590" t="n"/>
      <c r="N515" s="590" t="n"/>
      <c r="O515" s="590" t="n">
        <v>2</v>
      </c>
      <c r="P515" s="590" t="n"/>
      <c r="Q515" s="590" t="n"/>
      <c r="R515" s="590" t="n"/>
      <c r="S515" s="590" t="n"/>
      <c r="T515" s="595" t="n"/>
      <c r="U515" s="596" t="n"/>
      <c r="V515" s="603" t="n"/>
    </row>
    <row r="516">
      <c r="B516" s="598" t="n">
        <v>515</v>
      </c>
      <c r="C516" s="606" t="inlineStr">
        <is>
          <t>21710</t>
        </is>
      </c>
      <c r="D516" s="589" t="n">
        <v>21710</v>
      </c>
      <c r="E516" s="590">
        <f>IF(D516="","",IFERROR(VLOOKUP(D516,CCN_Library!$A$4:$B$13,2,FALSE),"NOT IN LIBRARY"))</f>
        <v/>
      </c>
      <c r="F516" s="599" t="n"/>
      <c r="G516" s="590" t="inlineStr">
        <is>
          <t>M28262</t>
        </is>
      </c>
      <c r="H516" s="590">
        <f>LEFT(I516,5)</f>
        <v/>
      </c>
      <c r="I516" s="590" t="inlineStr">
        <is>
          <t>K00022B</t>
        </is>
      </c>
      <c r="J516" s="590" t="inlineStr">
        <is>
          <t>ANALYZER-CHARGER,BA-490PT+</t>
        </is>
      </c>
      <c r="K516" s="590" t="inlineStr">
        <is>
          <t>IS</t>
        </is>
      </c>
      <c r="L516" s="590" t="n"/>
      <c r="M516" s="590" t="n"/>
      <c r="N516" s="590" t="n"/>
      <c r="O516" s="590" t="n">
        <v>1</v>
      </c>
      <c r="P516" s="590" t="n"/>
      <c r="Q516" s="590" t="n"/>
      <c r="R516" s="590" t="n"/>
      <c r="S516" s="590" t="n"/>
      <c r="T516" s="595" t="n"/>
      <c r="U516" s="596" t="n"/>
      <c r="V516" s="603" t="n"/>
    </row>
    <row r="517">
      <c r="B517" s="598" t="n">
        <v>516</v>
      </c>
      <c r="C517" s="606" t="inlineStr">
        <is>
          <t>21710</t>
        </is>
      </c>
      <c r="D517" s="589" t="n">
        <v>21710</v>
      </c>
      <c r="E517" s="590">
        <f>IF(D517="","",IFERROR(VLOOKUP(D517,CCN_Library!$A$4:$B$13,2,FALSE),"NOT IN LIBRARY"))</f>
        <v/>
      </c>
      <c r="F517" s="599" t="n"/>
      <c r="G517" s="590" t="inlineStr">
        <is>
          <t>M28262</t>
        </is>
      </c>
      <c r="H517" s="590">
        <f>LEFT(I517,5)</f>
        <v/>
      </c>
      <c r="I517" s="590" t="inlineStr">
        <is>
          <t>H70172E</t>
        </is>
      </c>
      <c r="J517" s="590" t="inlineStr">
        <is>
          <t>MULTIMETER-FLUKE 189M/AN</t>
        </is>
      </c>
      <c r="K517" s="590" t="inlineStr">
        <is>
          <t>IS</t>
        </is>
      </c>
      <c r="L517" s="590" t="n"/>
      <c r="M517" s="590" t="n"/>
      <c r="N517" s="590" t="n"/>
      <c r="O517" s="590" t="n">
        <v>1</v>
      </c>
      <c r="P517" s="590" t="n"/>
      <c r="Q517" s="590" t="n"/>
      <c r="R517" s="590" t="n"/>
      <c r="S517" s="590" t="n"/>
      <c r="T517" s="595" t="n"/>
      <c r="U517" s="596" t="n"/>
      <c r="V517" s="603" t="n"/>
    </row>
    <row r="518">
      <c r="B518" s="598" t="n">
        <v>517</v>
      </c>
      <c r="C518" s="606" t="inlineStr">
        <is>
          <t>21710</t>
        </is>
      </c>
      <c r="D518" s="589" t="n">
        <v>21710</v>
      </c>
      <c r="E518" s="590">
        <f>IF(D518="","",IFERROR(VLOOKUP(D518,CCN_Library!$A$4:$B$13,2,FALSE),"NOT IN LIBRARY"))</f>
        <v/>
      </c>
      <c r="F518" s="599" t="n"/>
      <c r="G518" s="590" t="inlineStr">
        <is>
          <t>M28262</t>
        </is>
      </c>
      <c r="H518" s="590">
        <f>LEFT(I518,5)</f>
        <v/>
      </c>
      <c r="I518" s="590" t="inlineStr">
        <is>
          <t>K00252B</t>
        </is>
      </c>
      <c r="J518" s="590" t="inlineStr">
        <is>
          <t>CHARGER,BATTERY-HD PALLET CHARGE</t>
        </is>
      </c>
      <c r="K518" s="590" t="inlineStr">
        <is>
          <t>IS</t>
        </is>
      </c>
      <c r="L518" s="590" t="n"/>
      <c r="M518" s="590" t="n"/>
      <c r="N518" s="590" t="n"/>
      <c r="O518" s="590" t="n">
        <v>2</v>
      </c>
      <c r="P518" s="590" t="n"/>
      <c r="Q518" s="590" t="n"/>
      <c r="R518" s="590" t="n"/>
      <c r="S518" s="590" t="n"/>
      <c r="T518" s="595" t="n"/>
      <c r="U518" s="596" t="n"/>
      <c r="V518" s="603" t="n"/>
    </row>
    <row r="519">
      <c r="B519" s="598" t="n">
        <v>518</v>
      </c>
      <c r="C519" s="606" t="inlineStr">
        <is>
          <t>21710</t>
        </is>
      </c>
      <c r="D519" s="589" t="n">
        <v>21710</v>
      </c>
      <c r="E519" s="590">
        <f>IF(D519="","",IFERROR(VLOOKUP(D519,CCN_Library!$A$4:$B$13,2,FALSE),"NOT IN LIBRARY"))</f>
        <v/>
      </c>
      <c r="F519" s="599" t="n"/>
      <c r="G519" s="590" t="inlineStr">
        <is>
          <t>M28262</t>
        </is>
      </c>
      <c r="H519" s="590">
        <f>LEFT(I519,5)</f>
        <v/>
      </c>
      <c r="I519" s="590" t="inlineStr">
        <is>
          <t>K00012B</t>
        </is>
      </c>
      <c r="J519" s="590" t="inlineStr">
        <is>
          <t>CHARGER,BATTERY-PCWV+</t>
        </is>
      </c>
      <c r="K519" s="590" t="inlineStr">
        <is>
          <t>IS</t>
        </is>
      </c>
      <c r="L519" s="590" t="n"/>
      <c r="M519" s="590" t="n"/>
      <c r="N519" s="590" t="n"/>
      <c r="O519" s="590" t="n">
        <v>3</v>
      </c>
      <c r="P519" s="590" t="n"/>
      <c r="Q519" s="590" t="n"/>
      <c r="R519" s="590" t="n"/>
      <c r="S519" s="590" t="n"/>
      <c r="T519" s="595" t="n"/>
      <c r="U519" s="596" t="n"/>
      <c r="V519" s="603" t="n"/>
    </row>
    <row r="520">
      <c r="B520" s="598" t="n">
        <v>519</v>
      </c>
      <c r="C520" s="606" t="inlineStr">
        <is>
          <t>21710</t>
        </is>
      </c>
      <c r="D520" s="589" t="n">
        <v>21710</v>
      </c>
      <c r="E520" s="590">
        <f>IF(D520="","",IFERROR(VLOOKUP(D520,CCN_Library!$A$4:$B$13,2,FALSE),"NOT IN LIBRARY"))</f>
        <v/>
      </c>
      <c r="F520" s="599" t="n"/>
      <c r="G520" s="590" t="inlineStr">
        <is>
          <t>M28262</t>
        </is>
      </c>
      <c r="H520" s="590">
        <f>LEFT(I520,5)</f>
        <v/>
      </c>
      <c r="I520" s="590" t="inlineStr">
        <is>
          <t>H78002B</t>
        </is>
      </c>
      <c r="J520" s="590" t="inlineStr">
        <is>
          <t>CABLE KIT,RADIO FRE-70014</t>
        </is>
      </c>
      <c r="K520" s="590" t="inlineStr">
        <is>
          <t>IS</t>
        </is>
      </c>
      <c r="L520" s="590" t="n"/>
      <c r="M520" s="590" t="n"/>
      <c r="N520" s="590" t="n"/>
      <c r="O520" s="590" t="n">
        <v>1</v>
      </c>
      <c r="P520" s="590" t="n"/>
      <c r="Q520" s="590" t="n"/>
      <c r="R520" s="590" t="n"/>
      <c r="S520" s="590" t="n"/>
      <c r="T520" s="595" t="n"/>
      <c r="U520" s="596" t="n"/>
      <c r="V520" s="603" t="n"/>
    </row>
    <row r="521">
      <c r="B521" s="598" t="n">
        <v>520</v>
      </c>
      <c r="C521" s="606" t="inlineStr">
        <is>
          <t>21710</t>
        </is>
      </c>
      <c r="D521" s="589" t="n">
        <v>21710</v>
      </c>
      <c r="E521" s="590">
        <f>IF(D521="","",IFERROR(VLOOKUP(D521,CCN_Library!$A$4:$B$13,2,FALSE),"NOT IN LIBRARY"))</f>
        <v/>
      </c>
      <c r="F521" s="599" t="n"/>
      <c r="G521" s="590" t="inlineStr">
        <is>
          <t>M28262</t>
        </is>
      </c>
      <c r="H521" s="590">
        <f>LEFT(I521,5)</f>
        <v/>
      </c>
      <c r="I521" s="590" t="inlineStr">
        <is>
          <t>H79212BA</t>
        </is>
      </c>
      <c r="J521" s="590" t="inlineStr">
        <is>
          <t>ADAPTER KIT,TEST-MKXXXX/U</t>
        </is>
      </c>
      <c r="K521" s="590" t="inlineStr">
        <is>
          <t>IS</t>
        </is>
      </c>
      <c r="L521" s="590" t="n"/>
      <c r="M521" s="590" t="n"/>
      <c r="N521" s="590" t="n"/>
      <c r="O521" s="590" t="n">
        <v>1</v>
      </c>
      <c r="P521" s="590" t="n"/>
      <c r="Q521" s="590" t="n"/>
      <c r="R521" s="590" t="n"/>
      <c r="S521" s="590" t="n"/>
      <c r="T521" s="595" t="n"/>
      <c r="U521" s="596" t="n"/>
      <c r="V521" s="603" t="n"/>
    </row>
    <row r="522">
      <c r="B522" s="598" t="n">
        <v>521</v>
      </c>
      <c r="C522" s="606" t="inlineStr">
        <is>
          <t>44112</t>
        </is>
      </c>
      <c r="D522" s="589" t="n">
        <v>44112</v>
      </c>
      <c r="E522" s="590">
        <f>IF(D522="","",IFERROR(VLOOKUP(D522,CCN_Library!$A$4:$B$13,2,FALSE),"NOT IN LIBRARY"))</f>
        <v/>
      </c>
      <c r="F522" s="599" t="n"/>
      <c r="G522" s="590" t="inlineStr">
        <is>
          <t>M28262</t>
        </is>
      </c>
      <c r="H522" s="590">
        <f>LEFT(I522,5)</f>
        <v/>
      </c>
      <c r="I522" s="590" t="inlineStr">
        <is>
          <t>K44962F</t>
        </is>
      </c>
      <c r="J522" s="590" t="inlineStr">
        <is>
          <t>KIT BAG,FLYER'S-</t>
        </is>
      </c>
      <c r="K522" s="590" t="inlineStr">
        <is>
          <t>IS</t>
        </is>
      </c>
      <c r="L522" s="590" t="n"/>
      <c r="M522" s="590" t="n"/>
      <c r="N522" s="590" t="n"/>
      <c r="O522" s="590" t="n">
        <v>2</v>
      </c>
      <c r="P522" s="590" t="n"/>
      <c r="Q522" s="590" t="n"/>
      <c r="R522" s="590" t="n"/>
      <c r="S522" s="590" t="n"/>
      <c r="T522" s="595" t="n"/>
      <c r="U522" s="596" t="n"/>
      <c r="V522" s="603" t="n"/>
    </row>
    <row r="523">
      <c r="B523" s="598" t="n">
        <v>522</v>
      </c>
      <c r="C523" s="606" t="inlineStr">
        <is>
          <t>44112</t>
        </is>
      </c>
      <c r="D523" s="589" t="n">
        <v>44112</v>
      </c>
      <c r="E523" s="590">
        <f>IF(D523="","",IFERROR(VLOOKUP(D523,CCN_Library!$A$4:$B$13,2,FALSE),"NOT IN LIBRARY"))</f>
        <v/>
      </c>
      <c r="F523" s="599" t="n"/>
      <c r="G523" s="590" t="inlineStr">
        <is>
          <t>M28262</t>
        </is>
      </c>
      <c r="H523" s="590">
        <f>LEFT(I523,5)</f>
        <v/>
      </c>
      <c r="I523" s="590" t="inlineStr">
        <is>
          <t>K79022B</t>
        </is>
      </c>
      <c r="J523" s="590" t="inlineStr">
        <is>
          <t>TOOL KIT,REFRIGERAT-PAC3521</t>
        </is>
      </c>
      <c r="K523" s="590" t="inlineStr">
        <is>
          <t>IS</t>
        </is>
      </c>
      <c r="L523" s="590" t="n"/>
      <c r="M523" s="590" t="n"/>
      <c r="N523" s="590" t="n"/>
      <c r="O523" s="590" t="n">
        <v>1</v>
      </c>
      <c r="P523" s="590" t="n"/>
      <c r="Q523" s="590" t="n"/>
      <c r="R523" s="590" t="n"/>
      <c r="S523" s="590" t="n"/>
      <c r="T523" s="595" t="n"/>
      <c r="U523" s="596" t="n"/>
      <c r="V523" s="603" t="n"/>
    </row>
    <row r="524">
      <c r="B524" s="598" t="n">
        <v>523</v>
      </c>
      <c r="C524" s="606" t="inlineStr">
        <is>
          <t>44112</t>
        </is>
      </c>
      <c r="D524" s="589" t="n">
        <v>44112</v>
      </c>
      <c r="E524" s="590">
        <f>IF(D524="","",IFERROR(VLOOKUP(D524,CCN_Library!$A$4:$B$13,2,FALSE),"NOT IN LIBRARY"))</f>
        <v/>
      </c>
      <c r="F524" s="599" t="n"/>
      <c r="G524" s="590" t="inlineStr">
        <is>
          <t>M28262</t>
        </is>
      </c>
      <c r="H524" s="590">
        <f>LEFT(I524,5)</f>
        <v/>
      </c>
      <c r="I524" s="590" t="inlineStr">
        <is>
          <t>N60202E</t>
        </is>
      </c>
      <c r="J524" s="590" t="inlineStr">
        <is>
          <t>FIXTURE,MEASURING,T-</t>
        </is>
      </c>
      <c r="K524" s="590" t="inlineStr">
        <is>
          <t>IS</t>
        </is>
      </c>
      <c r="L524" s="590" t="n"/>
      <c r="M524" s="590" t="n"/>
      <c r="N524" s="590" t="n"/>
      <c r="O524" s="590" t="n">
        <v>2</v>
      </c>
      <c r="P524" s="590" t="n"/>
      <c r="Q524" s="590" t="n"/>
      <c r="R524" s="590" t="n"/>
      <c r="S524" s="590" t="n"/>
      <c r="T524" s="595" t="n"/>
      <c r="U524" s="596" t="n"/>
      <c r="V524" s="603" t="n"/>
    </row>
    <row r="525">
      <c r="B525" s="598" t="n">
        <v>524</v>
      </c>
      <c r="C525" s="606" t="inlineStr">
        <is>
          <t>44112</t>
        </is>
      </c>
      <c r="D525" s="589" t="n">
        <v>44112</v>
      </c>
      <c r="E525" s="590">
        <f>IF(D525="","",IFERROR(VLOOKUP(D525,CCN_Library!$A$4:$B$13,2,FALSE),"NOT IN LIBRARY"))</f>
        <v/>
      </c>
      <c r="F525" s="599" t="n"/>
      <c r="G525" s="590" t="inlineStr">
        <is>
          <t>M28263</t>
        </is>
      </c>
      <c r="H525" s="590">
        <f>LEFT(I525,5)</f>
        <v/>
      </c>
      <c r="I525" s="590" t="inlineStr">
        <is>
          <t>C01202E</t>
        </is>
      </c>
      <c r="J525" s="590" t="inlineStr">
        <is>
          <t>HELMET,GROUND TROOP-ECH</t>
        </is>
      </c>
      <c r="K525" s="590" t="inlineStr">
        <is>
          <t>IS</t>
        </is>
      </c>
      <c r="L525" s="590" t="n"/>
      <c r="M525" s="590" t="n"/>
      <c r="N525" s="590" t="n"/>
      <c r="O525" s="590" t="n">
        <v>0</v>
      </c>
      <c r="P525" s="590" t="n"/>
      <c r="Q525" s="590" t="n"/>
      <c r="R525" s="590" t="n"/>
      <c r="S525" s="590" t="n"/>
      <c r="T525" s="595" t="n"/>
      <c r="U525" s="596" t="n"/>
      <c r="V525" s="603" t="n"/>
    </row>
    <row r="526">
      <c r="B526" s="598" t="n">
        <v>525</v>
      </c>
      <c r="C526" s="606" t="inlineStr">
        <is>
          <t>44112</t>
        </is>
      </c>
      <c r="D526" s="589" t="n">
        <v>44112</v>
      </c>
      <c r="E526" s="590">
        <f>IF(D526="","",IFERROR(VLOOKUP(D526,CCN_Library!$A$4:$B$13,2,FALSE),"NOT IN LIBRARY"))</f>
        <v/>
      </c>
      <c r="F526" s="599" t="n"/>
      <c r="G526" s="590" t="inlineStr">
        <is>
          <t>M28263</t>
        </is>
      </c>
      <c r="H526" s="590">
        <f>LEFT(I526,5)</f>
        <v/>
      </c>
      <c r="I526" s="590" t="inlineStr">
        <is>
          <t>K00382B</t>
        </is>
      </c>
      <c r="J526" s="590" t="inlineStr">
        <is>
          <t>CHARGER,BATTERY-746X840</t>
        </is>
      </c>
      <c r="K526" s="590" t="inlineStr">
        <is>
          <t>IS</t>
        </is>
      </c>
      <c r="L526" s="590" t="n"/>
      <c r="M526" s="590" t="n"/>
      <c r="N526" s="590" t="n"/>
      <c r="O526" s="590" t="n">
        <v>1</v>
      </c>
      <c r="P526" s="590" t="n"/>
      <c r="Q526" s="590" t="n"/>
      <c r="R526" s="590" t="n"/>
      <c r="S526" s="590" t="n"/>
      <c r="T526" s="595" t="n"/>
      <c r="U526" s="596" t="n"/>
      <c r="V526" s="603" t="n"/>
    </row>
    <row r="527">
      <c r="B527" s="598" t="n">
        <v>526</v>
      </c>
      <c r="C527" s="606" t="inlineStr">
        <is>
          <t>44112</t>
        </is>
      </c>
      <c r="D527" s="589" t="n">
        <v>44112</v>
      </c>
      <c r="E527" s="590">
        <f>IF(D527="","",IFERROR(VLOOKUP(D527,CCN_Library!$A$4:$B$13,2,FALSE),"NOT IN LIBRARY"))</f>
        <v/>
      </c>
      <c r="F527" s="599" t="n"/>
      <c r="G527" s="590" t="inlineStr">
        <is>
          <t>M28263</t>
        </is>
      </c>
      <c r="H527" s="590">
        <f>LEFT(I527,5)</f>
        <v/>
      </c>
      <c r="I527" s="590" t="inlineStr">
        <is>
          <t>C10232F</t>
        </is>
      </c>
      <c r="J527" s="590" t="inlineStr">
        <is>
          <t>HOOD,COMBAT VEHICLE-MIL-H-44265</t>
        </is>
      </c>
      <c r="K527" s="590" t="inlineStr">
        <is>
          <t>IS</t>
        </is>
      </c>
      <c r="L527" s="590" t="n"/>
      <c r="M527" s="590" t="n"/>
      <c r="N527" s="590" t="n"/>
      <c r="O527" s="590" t="n">
        <v>0</v>
      </c>
      <c r="P527" s="590" t="n"/>
      <c r="Q527" s="590" t="n"/>
      <c r="R527" s="590" t="n"/>
      <c r="S527" s="590" t="n"/>
      <c r="T527" s="595" t="n"/>
      <c r="U527" s="596" t="n"/>
      <c r="V527" s="603" t="n"/>
    </row>
    <row r="528">
      <c r="B528" s="598" t="n">
        <v>527</v>
      </c>
      <c r="C528" s="606" t="inlineStr">
        <is>
          <t>44112</t>
        </is>
      </c>
      <c r="D528" s="589" t="n">
        <v>44112</v>
      </c>
      <c r="E528" s="590">
        <f>IF(D528="","",IFERROR(VLOOKUP(D528,CCN_Library!$A$4:$B$13,2,FALSE),"NOT IN LIBRARY"))</f>
        <v/>
      </c>
      <c r="F528" s="599" t="n"/>
      <c r="G528" s="590" t="inlineStr">
        <is>
          <t>M28263</t>
        </is>
      </c>
      <c r="H528" s="590">
        <f>LEFT(I528,5)</f>
        <v/>
      </c>
      <c r="I528" s="590" t="inlineStr">
        <is>
          <t>K42222E</t>
        </is>
      </c>
      <c r="J528" s="590" t="inlineStr">
        <is>
          <t>COMPASS,MAGNETIC,UN-S AND Y 183</t>
        </is>
      </c>
      <c r="K528" s="590" t="inlineStr">
        <is>
          <t>IS</t>
        </is>
      </c>
      <c r="L528" s="590" t="n"/>
      <c r="M528" s="590" t="n"/>
      <c r="N528" s="590" t="n"/>
      <c r="O528" s="590" t="n">
        <v>9</v>
      </c>
      <c r="P528" s="590" t="n"/>
      <c r="Q528" s="590" t="n"/>
      <c r="R528" s="590" t="n"/>
      <c r="S528" s="590" t="n"/>
      <c r="T528" s="595" t="n"/>
      <c r="U528" s="596" t="n"/>
      <c r="V528" s="603" t="n"/>
    </row>
    <row r="529">
      <c r="B529" s="598" t="n">
        <v>528</v>
      </c>
      <c r="C529" s="606" t="inlineStr">
        <is>
          <t>44112</t>
        </is>
      </c>
      <c r="D529" s="589" t="n">
        <v>44112</v>
      </c>
      <c r="E529" s="590">
        <f>IF(D529="","",IFERROR(VLOOKUP(D529,CCN_Library!$A$4:$B$13,2,FALSE),"NOT IN LIBRARY"))</f>
        <v/>
      </c>
      <c r="F529" s="599" t="n"/>
      <c r="G529" s="590" t="inlineStr">
        <is>
          <t>M28263</t>
        </is>
      </c>
      <c r="H529" s="590">
        <f>LEFT(I529,5)</f>
        <v/>
      </c>
      <c r="I529" s="590" t="inlineStr">
        <is>
          <t>K00012B</t>
        </is>
      </c>
      <c r="J529" s="590" t="inlineStr">
        <is>
          <t>CHARGER,BATTERY-PCWV+</t>
        </is>
      </c>
      <c r="K529" s="590" t="inlineStr">
        <is>
          <t>IS</t>
        </is>
      </c>
      <c r="L529" s="590" t="n"/>
      <c r="M529" s="590" t="n"/>
      <c r="N529" s="590" t="n"/>
      <c r="O529" s="590" t="n">
        <v>2</v>
      </c>
      <c r="P529" s="590" t="n"/>
      <c r="Q529" s="590" t="n"/>
      <c r="R529" s="590" t="n"/>
      <c r="S529" s="590" t="n"/>
      <c r="T529" s="595" t="n"/>
      <c r="U529" s="596" t="n"/>
      <c r="V529" s="603" t="n"/>
    </row>
    <row r="530">
      <c r="B530" s="598" t="n">
        <v>529</v>
      </c>
      <c r="C530" s="606" t="inlineStr">
        <is>
          <t>44112</t>
        </is>
      </c>
      <c r="D530" s="589" t="n">
        <v>44112</v>
      </c>
      <c r="E530" s="590">
        <f>IF(D530="","",IFERROR(VLOOKUP(D530,CCN_Library!$A$4:$B$13,2,FALSE),"NOT IN LIBRARY"))</f>
        <v/>
      </c>
      <c r="F530" s="599" t="n"/>
      <c r="G530" s="590" t="inlineStr">
        <is>
          <t>M28263</t>
        </is>
      </c>
      <c r="H530" s="590">
        <f>LEFT(I530,5)</f>
        <v/>
      </c>
      <c r="I530" s="590" t="inlineStr">
        <is>
          <t>C00622F</t>
        </is>
      </c>
      <c r="J530" s="590" t="inlineStr">
        <is>
          <t>COAT,CHEMICAL PROTE-UNIVERSAL COAT</t>
        </is>
      </c>
      <c r="K530" s="590" t="inlineStr">
        <is>
          <t>IS</t>
        </is>
      </c>
      <c r="L530" s="590" t="n"/>
      <c r="M530" s="590" t="n"/>
      <c r="N530" s="590" t="n"/>
      <c r="O530" s="590" t="n">
        <v>0</v>
      </c>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599"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8"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609" t="n"/>
      <c r="C1852" s="610" t="n"/>
      <c r="D1852" s="611" t="n"/>
      <c r="E1852" s="610" t="n"/>
      <c r="F1852" s="610" t="n"/>
      <c r="G1852" s="610" t="n"/>
      <c r="H1852" s="611" t="n"/>
      <c r="I1852" s="612" t="n"/>
      <c r="J1852" s="612" t="n"/>
      <c r="K1852" s="612" t="n"/>
      <c r="L1852" s="612" t="n"/>
      <c r="M1852" s="612" t="n"/>
      <c r="N1852" s="1790" t="n"/>
      <c r="O1852" s="614" t="n"/>
      <c r="P1852" s="614" t="n"/>
      <c r="Q1852" s="615" t="n"/>
      <c r="R1852" s="615" t="n"/>
      <c r="S1852" s="615" t="n"/>
      <c r="T1852" s="615" t="n"/>
      <c r="U1852" s="616" t="n"/>
      <c r="V1852" s="617" t="n"/>
    </row>
    <row r="1853">
      <c r="E1853" s="618" t="n"/>
      <c r="F1853" s="618" t="n"/>
      <c r="G1853" s="618" t="n"/>
      <c r="H1853" s="575" t="n"/>
      <c r="I1853" s="619" t="n"/>
      <c r="J1853" s="619" t="n"/>
      <c r="K1853" s="619" t="n"/>
      <c r="L1853" s="619" t="n"/>
      <c r="M1853" s="619" t="n"/>
      <c r="N1853" s="1791" t="n"/>
      <c r="O1853" s="621" t="n"/>
      <c r="P1853" s="621" t="n"/>
      <c r="Q1853" s="622" t="n"/>
      <c r="R1853" s="622" t="n"/>
      <c r="S1853" s="622" t="n"/>
      <c r="T1853" s="622" t="n"/>
      <c r="U1853" s="622"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23" t="n"/>
      <c r="J2188" s="623" t="n"/>
      <c r="K2188" s="623" t="n"/>
      <c r="L2188" s="623" t="n"/>
      <c r="M2188" s="623" t="n"/>
      <c r="N2188" s="1792" t="n"/>
      <c r="O2188" s="625" t="n"/>
      <c r="P2188" s="625"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29" t="n"/>
      <c r="G2245" s="618" t="n"/>
      <c r="H2245" s="627" t="n"/>
      <c r="I2245" s="628" t="n"/>
      <c r="J2245" s="628" t="n"/>
      <c r="K2245" s="619" t="n"/>
      <c r="L2245" s="619" t="n"/>
      <c r="M2245" s="619" t="n"/>
      <c r="N2245" s="629" t="n"/>
      <c r="O2245" s="621" t="n"/>
      <c r="P2245" s="621" t="n"/>
      <c r="Q2245" s="630" t="n"/>
      <c r="R2245" s="630" t="n"/>
      <c r="S2245" s="630" t="n"/>
      <c r="T2245" s="622" t="n"/>
      <c r="U2245" s="622" t="n"/>
    </row>
    <row r="2246">
      <c r="E2246" s="618" t="n"/>
      <c r="F2246" s="629" t="n"/>
      <c r="G2246" s="618" t="n"/>
      <c r="H2246" s="575"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575"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628" t="n"/>
      <c r="J2250" s="628" t="n"/>
      <c r="K2250" s="631" t="n"/>
      <c r="L2250" s="631" t="n"/>
      <c r="M2250" s="631" t="n"/>
      <c r="N2250" s="632" t="n"/>
      <c r="O2250" s="633" t="n"/>
      <c r="P2250" s="633" t="n"/>
      <c r="Q2250" s="630" t="n"/>
      <c r="R2250" s="630" t="n"/>
      <c r="S2250" s="630" t="n"/>
      <c r="T2250" s="622" t="n"/>
      <c r="U2250"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UFC 2-000-05N</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FC 2-000-05N</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Interview walkthrough with 3D Medical Battalion, S-4 Logistics OIC on October 30, 2024.</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Total</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t="n">
        <v>576</v>
      </c>
      <c r="I40" s="1736" t="n"/>
      <c r="J40" s="1736" t="n"/>
      <c r="K40" s="1736" t="n"/>
      <c r="L40" s="91" t="inlineStr">
        <is>
          <t>GSF</t>
        </is>
      </c>
      <c r="M40" s="1840" t="n"/>
      <c r="N40" s="1736" t="n"/>
      <c r="O40" s="1839" t="n"/>
      <c r="P40" s="1736" t="n"/>
      <c r="Q40" s="1736" t="n"/>
      <c r="R40" s="91" t="n"/>
      <c r="S40" s="92" t="n"/>
      <c r="T40" s="91" t="n"/>
      <c r="U40" s="93" t="n"/>
      <c r="V40" s="93" t="n"/>
      <c r="W40" s="93" t="n"/>
      <c r="X40" s="93" t="n"/>
      <c r="Y40" s="94" t="n"/>
      <c r="Z40" s="95" t="n"/>
      <c r="AA40" s="95" t="n"/>
      <c r="AB40" s="682" t="n"/>
      <c r="AC40" s="683" t="inlineStr">
        <is>
          <t>Page</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Individual Weapon, Night Sight I2 (IWNS I2)</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Page</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Page</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Page</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Page</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Page</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Module, North Finding</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12 per custom 72" L x 24"W x 60"H, 5 shelf system</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Page</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Ballistic Computer, Mortar, Handheld LTWT</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Rifle, 5.56mm, M16A2 Substitute: E14422M</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Page</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Day/ Night Sight</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Illuminator (AN/PEQ-2)</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Page</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Page</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Compass, Magnetic, Unmounted</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Page</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Page</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Page</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Page</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Individual Weapon, Night Sight I2 (IWNS I2)</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Page</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Page</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Page</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Page</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Page</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Module, North Finding</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12 per custom 72" L x 24"W x 60"H, 5 shelf system</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Page</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Ballistic Computer, Mortar, Handheld LTWT</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Rifle, 5.56mm, M16A2 Substitute: E14422M</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Page</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Day/ Night Sight</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Illuminator (AN/PEQ-2)</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Page</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Page</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Compass, Magnetic, Unmounted</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Page</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Page</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Page</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Page</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t="n">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Page</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FC 2-000-05N (P-80) 171 &amp; 441 series</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FY2029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Interview walkthrough with 3D Medical Battalion, S-4 Logistics OIC and Medical Simulation Training Center (MSTC) POC on October 30, 2024.</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Page</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Total</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2Hands-On Mockup</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1 Per MSTC POC, it is ideal to have 30 seats at a time in a General Academic Classroom. Per Table 17110-1 Space Criteria for General Academic Classrooms, an allowance of 21 NSF per seat is given.</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2 Per MSTC POC, there are 4 different stations at a time to conduct training personnel through use of technical equipment/tools such as an anatomical dummy/mannequin. Per CCN 17120, an allowance of 150 GSF per student station can be applied to compute gross area.</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3 Per Table 171-1 Space Allowances for Intruction Facilities, multiply NSF by. 133 for Net to Gross conversion.</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1 Per facility walkthrough and engineering evaluation, an additional training work space is required to prepare anatomical dummies to mimic real life situations such as painting them to be used for training.</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2 Per facility walkthrough and engineering evaluation, an additional storage is required to store all training aid materials in addition to the Training Aid Storage provided with 1.5 NSF per student.</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Page</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UFC 2-000-05N - modified CCN 21420 to allow odd numbered bay counts</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Maintenance Bays</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t="inlineStr">
        <is>
          <t>TBD</t>
        </is>
      </c>
      <c r="I44" s="1736" t="n"/>
      <c r="J44" s="1736" t="n"/>
      <c r="K44" s="1736" t="n"/>
      <c r="L44" s="315" t="inlineStr">
        <is>
          <t>GSF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UFC 2-000-05N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FY2025 Tables of Organization and Equipment</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1 Shown as 21710o (o = office) in TO. 120GSF = 90 NSF * 1.33 NTG
2 Shown as 21710c (c = cubicle) in TO. 90 GSF = 45 NSF * 1.33 NTG. This label does NOT include marines in the shop spaces; it's intended for Data section type marines who sit at a computer full time.</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FC 2-000-05N 440 4-step method</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Interview walkthrough with 3D Medical Battalion, S-4 Logistics OIC and Supply Officer on October 30, 2024.</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841" t="n"/>
      <c r="D28" s="1841" t="n"/>
      <c r="E28" s="2153" t="inlineStr">
        <is>
          <t>SURGICAL CO B</t>
        </is>
      </c>
      <c r="F28" s="1841" t="n"/>
      <c r="G28" s="1841" t="n"/>
      <c r="H28" s="1841" t="n"/>
      <c r="I28" s="1841" t="n"/>
      <c r="J28" s="1841" t="n"/>
      <c r="K28" s="1841" t="n"/>
      <c r="L28" s="1841" t="n"/>
      <c r="M28" s="2154">
        <f>V35</f>
        <v/>
      </c>
      <c r="N28" s="1841" t="n"/>
      <c r="O28" s="2170" t="n"/>
      <c r="P28" s="2052">
        <f>AB49</f>
        <v/>
      </c>
      <c r="Q28" s="1747" t="n"/>
      <c r="R28" s="1811" t="n"/>
      <c r="S28" s="23" t="n"/>
      <c r="T28" s="1751" t="n"/>
      <c r="U28" s="1751" t="n"/>
      <c r="V28" s="2155">
        <f>Z62</f>
        <v/>
      </c>
      <c r="W28" s="1841" t="n"/>
      <c r="X28" s="2170" t="n"/>
      <c r="Y28" s="2155">
        <f>INDEX($P$69:$P$72,MATCH(B28,$B$69:$B$72,0))</f>
        <v/>
      </c>
      <c r="Z28" s="1841" t="n"/>
      <c r="AA28" s="2170" t="n"/>
      <c r="AB28" s="2156">
        <f>SUM(M28:AA28)</f>
        <v/>
      </c>
      <c r="AC28" s="1747" t="n"/>
      <c r="AD28" s="1747" t="n"/>
      <c r="AE28" s="1799"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C35" s="1747" t="n"/>
      <c r="D35" s="1747" t="n"/>
      <c r="E35" s="2158" t="inlineStr">
        <is>
          <t>SURGICAL CO B</t>
        </is>
      </c>
      <c r="F35" s="1747" t="n"/>
      <c r="G35" s="1747" t="n"/>
      <c r="H35" s="1747" t="n"/>
      <c r="I35" s="1747" t="n"/>
      <c r="J35" s="1747" t="n"/>
      <c r="K35" s="1747" t="n"/>
      <c r="L35" s="1747" t="n"/>
      <c r="M35" s="2062">
        <f>COUNTIFS(TO!C:C,"44112o",TO!F:F,$B$35)</f>
        <v/>
      </c>
      <c r="N35" s="1747" t="n"/>
      <c r="O35" s="1811" t="n"/>
      <c r="P35" s="2062">
        <f>COUNTIFS(TO!C:C,"44112c",TO!F:F,$B$35)</f>
        <v/>
      </c>
      <c r="Q35" s="1747" t="n"/>
      <c r="R35" s="1811" t="n"/>
      <c r="S35" s="2159">
        <f>COUNTIFS(TO!C:C,"44112w",TO!F:F,$B$35)</f>
        <v/>
      </c>
      <c r="T35" s="1747" t="n"/>
      <c r="U35" s="1811" t="n"/>
      <c r="V35" s="2156">
        <f>M35*$M$31+P35*$P$31+S35*$S$31</f>
        <v/>
      </c>
      <c r="W35" s="1747" t="n"/>
      <c r="X35" s="1747" t="n"/>
      <c r="Y35" s="1799" t="n"/>
      <c r="Z35" s="2064" t="n"/>
      <c r="AC35" s="23" t="n"/>
      <c r="AD35" s="23" t="n"/>
      <c r="AE35" s="23" t="n"/>
      <c r="AF35" s="23" t="n"/>
    </row>
    <row r="36" ht="15.75" customHeight="1" s="667">
      <c r="A36" s="728" t="n"/>
      <c r="B36" s="2065" t="inlineStr">
        <is>
          <t>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Page</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841" t="n"/>
      <c r="D49" s="1841" t="n"/>
      <c r="E49" s="2161" t="inlineStr">
        <is>
          <t>SURGICAL CO B</t>
        </is>
      </c>
      <c r="F49" s="1841" t="n"/>
      <c r="G49" s="1841" t="n"/>
      <c r="H49" s="1841" t="n"/>
      <c r="I49" s="1841" t="n"/>
      <c r="J49" s="1841" t="n"/>
      <c r="K49" s="1841" t="n"/>
      <c r="L49" s="2162">
        <f>SUMIFS(TE!U:U,TE!D:D,$C$5,TE!G:G,B49,TE!U:U,"&lt;&gt;#N/A")</f>
        <v/>
      </c>
      <c r="M49" s="1841" t="n"/>
      <c r="N49" s="1841" t="n"/>
      <c r="O49" s="1841" t="n"/>
      <c r="P49" s="2163">
        <f>1.96*L49</f>
        <v/>
      </c>
      <c r="Q49" s="1747" t="n"/>
      <c r="R49" s="1747" t="n"/>
      <c r="S49" s="1747" t="n"/>
      <c r="T49" s="2164">
        <f>P49/12</f>
        <v/>
      </c>
      <c r="U49" s="1747" t="n"/>
      <c r="V49" s="1747" t="n"/>
      <c r="W49" s="1797" t="n"/>
      <c r="X49" s="2165">
        <f>T49*$X$45</f>
        <v/>
      </c>
      <c r="Y49" s="1841" t="n"/>
      <c r="Z49" s="1841" t="n"/>
      <c r="AA49" s="1993" t="n"/>
      <c r="AB49" s="2166">
        <f>X49*$AB$45</f>
        <v/>
      </c>
      <c r="AC49" s="1747" t="n"/>
      <c r="AD49" s="1747" t="n"/>
      <c r="AE49" s="1799"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Personal Effects Cages Engineering Analysis - 1.33 GSF per chargeable and deployable billet</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C72" s="1747" t="n"/>
      <c r="D72" s="1747" t="n"/>
      <c r="E72" s="2168" t="inlineStr">
        <is>
          <t>SURGICAL CO B</t>
        </is>
      </c>
      <c r="F72" s="1747" t="n"/>
      <c r="G72" s="1747" t="n"/>
      <c r="H72" s="1747" t="n"/>
      <c r="I72" s="1747" t="n"/>
      <c r="J72" s="1747" t="n"/>
      <c r="K72" s="1747" t="n"/>
      <c r="L72" s="1797" t="n"/>
      <c r="M72" s="2169">
        <f>COUNTIFS(TO!AP:AP,"1",TO!F:F,"M28262")</f>
        <v/>
      </c>
      <c r="N72" s="1747" t="n"/>
      <c r="O72" s="1799" t="n"/>
      <c r="P72" s="2166">
        <f>M72*1.33</f>
        <v/>
      </c>
      <c r="Q72" s="1747" t="n"/>
      <c r="R72" s="1747" t="n"/>
      <c r="S72" s="1799"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Page</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P63:S63"/>
    <mergeCell ref="Z54:AC54"/>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UFC 2-000-05N</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FC 2-000-05N</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Interview walkthrough with 3D Medical Battalion, S-4 Logistics OIC on October 30, 2024.</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GSF per PN</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COUNTIFS(TO!D:D,"61072",TO!F:F,$B$27)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COUNTIFS(TO!D:D,"61072",TO!F:F,$B$28)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Page</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Please see CCN 61072 BFR calculation. 
The space requirement for a CCN 61073 Company/Battery Headquarters has been rolled up to the CCN 61072 Battalion/Squadron Headquarters.</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f>COUNTIFS(TO!C:C,"61073o",TO!F:F,"M28261")*162.5+COUNTIFS(TO!C:C,"61073c",TO!F:F,"M28261")*162.5+COUNTIFS(TO!C:C,"61073o",TO!F:F,"M28263")*162.5+COUNTIFS(TO!C:C,"61073c",TO!F:F,"M28263")*162.5+COUNTIFS(TO!C:C,"61073o",TO!F:F,"M28262")*162.5+COUNTIFS(TO!C:C,"61073c",TO!F:F,"M28262")*162.5</f>
        <v/>
      </c>
      <c r="I40" s="1736" t="n"/>
      <c r="J40" s="1736" t="n"/>
      <c r="K40" s="1736" t="n"/>
      <c r="L40" s="173" t="inlineStr">
        <is>
          <t>GSF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Page</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2026-05-07T01:44:50Z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