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cripts\archive_ct_docs\"/>
    </mc:Choice>
  </mc:AlternateContent>
  <bookViews>
    <workbookView xWindow="0" yWindow="0" windowWidth="28800" windowHeight="14085"/>
  </bookViews>
  <sheets>
    <sheet name="Individual" sheetId="1" r:id="rId1"/>
    <sheet name="Total" sheetId="2" r:id="rId2"/>
    <sheet name="Year Total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4" i="2"/>
  <c r="C4" i="2"/>
  <c r="B4" i="2"/>
  <c r="N72" i="1"/>
  <c r="O72" i="1" s="1"/>
  <c r="M72" i="1"/>
  <c r="M113" i="1"/>
  <c r="L98" i="1"/>
  <c r="K98" i="1"/>
  <c r="M76" i="1" s="1"/>
  <c r="B323" i="1"/>
  <c r="B327" i="1"/>
  <c r="L338" i="1"/>
  <c r="K338" i="1"/>
  <c r="C338" i="1"/>
  <c r="L336" i="1"/>
  <c r="K336" i="1"/>
  <c r="C336" i="1"/>
  <c r="B336" i="1"/>
  <c r="B338" i="1"/>
  <c r="B322" i="1"/>
  <c r="B326" i="1"/>
  <c r="B328" i="1"/>
  <c r="C303" i="1" l="1"/>
  <c r="K303" i="1" s="1"/>
  <c r="C302" i="1"/>
  <c r="C301" i="1"/>
  <c r="C300" i="1"/>
  <c r="C299" i="1"/>
  <c r="K299" i="1" s="1"/>
  <c r="C298" i="1"/>
  <c r="K298" i="1" s="1"/>
  <c r="C297" i="1"/>
  <c r="K297" i="1" s="1"/>
  <c r="C296" i="1"/>
  <c r="K296" i="1" s="1"/>
  <c r="C295" i="1"/>
  <c r="K295" i="1" s="1"/>
  <c r="C294" i="1"/>
  <c r="K294" i="1" s="1"/>
  <c r="L303" i="1"/>
  <c r="L302" i="1"/>
  <c r="K302" i="1"/>
  <c r="L301" i="1"/>
  <c r="K301" i="1"/>
  <c r="L300" i="1"/>
  <c r="K300" i="1"/>
  <c r="L299" i="1"/>
  <c r="L298" i="1"/>
  <c r="L297" i="1"/>
  <c r="L296" i="1"/>
  <c r="L295" i="1"/>
  <c r="L294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28" i="1"/>
  <c r="L327" i="1"/>
  <c r="L326" i="1"/>
  <c r="L325" i="1"/>
  <c r="L324" i="1"/>
  <c r="K324" i="1"/>
  <c r="L332" i="1"/>
  <c r="L331" i="1"/>
  <c r="L330" i="1"/>
  <c r="L329" i="1"/>
  <c r="K329" i="1"/>
  <c r="L323" i="1"/>
  <c r="L322" i="1"/>
  <c r="L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293" i="1"/>
  <c r="L292" i="1"/>
  <c r="L291" i="1"/>
  <c r="L290" i="1"/>
  <c r="L289" i="1"/>
  <c r="K289" i="1"/>
  <c r="L288" i="1"/>
  <c r="K143" i="1"/>
  <c r="L142" i="1"/>
  <c r="L141" i="1"/>
  <c r="K140" i="1"/>
  <c r="K139" i="1"/>
  <c r="L138" i="1"/>
  <c r="L137" i="1"/>
  <c r="B139" i="1"/>
  <c r="C139" i="1" s="1"/>
  <c r="L139" i="1" s="1"/>
  <c r="B140" i="1"/>
  <c r="C140" i="1" s="1"/>
  <c r="L140" i="1" s="1"/>
  <c r="B141" i="1"/>
  <c r="C141" i="1" s="1"/>
  <c r="K141" i="1" s="1"/>
  <c r="B143" i="1"/>
  <c r="C143" i="1" s="1"/>
  <c r="L143" i="1" s="1"/>
  <c r="B142" i="1"/>
  <c r="C142" i="1" s="1"/>
  <c r="K142" i="1" s="1"/>
  <c r="B138" i="1"/>
  <c r="C138" i="1" s="1"/>
  <c r="K138" i="1" s="1"/>
  <c r="C97" i="1"/>
  <c r="K97" i="1" s="1"/>
  <c r="L97" i="1"/>
  <c r="K19" i="1"/>
  <c r="L22" i="1"/>
  <c r="C22" i="1"/>
  <c r="B21" i="1"/>
  <c r="C21" i="1" s="1"/>
  <c r="L21" i="1" s="1"/>
  <c r="B20" i="1"/>
  <c r="C20" i="1" s="1"/>
  <c r="L20" i="1" s="1"/>
  <c r="C19" i="1"/>
  <c r="L19" i="1"/>
  <c r="C343" i="1"/>
  <c r="C342" i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2" i="1"/>
  <c r="C328" i="1"/>
  <c r="K328" i="1" s="1"/>
  <c r="C327" i="1"/>
  <c r="K327" i="1" s="1"/>
  <c r="C326" i="1"/>
  <c r="K326" i="1" s="1"/>
  <c r="C325" i="1"/>
  <c r="K325" i="1" s="1"/>
  <c r="C323" i="1"/>
  <c r="K323" i="1" s="1"/>
  <c r="C322" i="1"/>
  <c r="K322" i="1" s="1"/>
  <c r="B332" i="1"/>
  <c r="C332" i="1" s="1"/>
  <c r="K332" i="1" s="1"/>
  <c r="B331" i="1"/>
  <c r="C331" i="1" s="1"/>
  <c r="K331" i="1" s="1"/>
  <c r="C321" i="1"/>
  <c r="K321" i="1" s="1"/>
  <c r="C320" i="1"/>
  <c r="C330" i="1"/>
  <c r="K330" i="1" s="1"/>
  <c r="C319" i="1"/>
  <c r="C318" i="1"/>
  <c r="L3" i="1" l="1"/>
  <c r="K3" i="1"/>
  <c r="L4" i="1"/>
  <c r="K4" i="1"/>
  <c r="L287" i="1"/>
  <c r="L286" i="1"/>
  <c r="L285" i="1"/>
  <c r="L284" i="1"/>
  <c r="L283" i="1"/>
  <c r="L281" i="1"/>
  <c r="L280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47" i="1"/>
  <c r="L146" i="1"/>
  <c r="L145" i="1"/>
  <c r="L144" i="1"/>
  <c r="L136" i="1"/>
  <c r="L135" i="1"/>
  <c r="L134" i="1"/>
  <c r="L133" i="1"/>
  <c r="L132" i="1"/>
  <c r="L131" i="1"/>
  <c r="L130" i="1"/>
  <c r="L129" i="1"/>
  <c r="L128" i="1"/>
  <c r="L127" i="1"/>
  <c r="L125" i="1"/>
  <c r="L124" i="1"/>
  <c r="L123" i="1"/>
  <c r="L121" i="1"/>
  <c r="L119" i="1"/>
  <c r="L118" i="1"/>
  <c r="L117" i="1"/>
  <c r="L116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6" i="1"/>
  <c r="L95" i="1"/>
  <c r="L94" i="1"/>
  <c r="L93" i="1"/>
  <c r="L92" i="1"/>
  <c r="L91" i="1"/>
  <c r="L90" i="1"/>
  <c r="L89" i="1"/>
  <c r="L87" i="1"/>
  <c r="L86" i="1"/>
  <c r="L84" i="1"/>
  <c r="L82" i="1"/>
  <c r="L81" i="1"/>
  <c r="L80" i="1"/>
  <c r="L79" i="1"/>
  <c r="L78" i="1"/>
  <c r="L77" i="1"/>
  <c r="L76" i="1"/>
  <c r="L75" i="1"/>
  <c r="L74" i="1"/>
  <c r="L73" i="1"/>
  <c r="L72" i="1"/>
  <c r="L70" i="1"/>
  <c r="L65" i="1"/>
  <c r="L64" i="1"/>
  <c r="L63" i="1"/>
  <c r="L61" i="1"/>
  <c r="L60" i="1"/>
  <c r="L59" i="1"/>
  <c r="L58" i="1"/>
  <c r="L57" i="1"/>
  <c r="L56" i="1"/>
  <c r="L55" i="1"/>
  <c r="L54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6" i="1"/>
  <c r="L25" i="1"/>
  <c r="L24" i="1"/>
  <c r="L23" i="1"/>
  <c r="L18" i="1"/>
  <c r="L15" i="1"/>
  <c r="L14" i="1"/>
  <c r="L12" i="1"/>
  <c r="L10" i="1"/>
  <c r="L8" i="1"/>
  <c r="L6" i="1"/>
  <c r="K286" i="1"/>
  <c r="K283" i="1"/>
  <c r="K282" i="1"/>
  <c r="K279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4" i="1"/>
  <c r="K135" i="1"/>
  <c r="K132" i="1"/>
  <c r="K126" i="1"/>
  <c r="K123" i="1"/>
  <c r="K122" i="1"/>
  <c r="K120" i="1"/>
  <c r="K115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1" i="1"/>
  <c r="K88" i="1"/>
  <c r="K85" i="1"/>
  <c r="K83" i="1"/>
  <c r="K76" i="1"/>
  <c r="K75" i="1"/>
  <c r="K74" i="1"/>
  <c r="K72" i="1"/>
  <c r="K71" i="1"/>
  <c r="K70" i="1"/>
  <c r="K68" i="1"/>
  <c r="K66" i="1"/>
  <c r="K62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1" i="1"/>
  <c r="K30" i="1"/>
  <c r="K29" i="1"/>
  <c r="K28" i="1"/>
  <c r="K27" i="1"/>
  <c r="K26" i="1"/>
  <c r="K17" i="1"/>
  <c r="K16" i="1"/>
  <c r="K13" i="1"/>
  <c r="K11" i="1"/>
  <c r="K9" i="1"/>
  <c r="K7" i="1"/>
  <c r="K5" i="1"/>
  <c r="M3" i="1"/>
  <c r="C317" i="1" l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293" i="1"/>
  <c r="K293" i="1" s="1"/>
  <c r="C292" i="1"/>
  <c r="K292" i="1" s="1"/>
  <c r="C291" i="1"/>
  <c r="K291" i="1" s="1"/>
  <c r="C290" i="1"/>
  <c r="K290" i="1" s="1"/>
  <c r="C289" i="1"/>
  <c r="C288" i="1"/>
  <c r="K288" i="1" s="1"/>
  <c r="C287" i="1"/>
  <c r="K287" i="1" s="1"/>
  <c r="C286" i="1"/>
  <c r="C285" i="1"/>
  <c r="K285" i="1" s="1"/>
  <c r="C284" i="1"/>
  <c r="K284" i="1" s="1"/>
  <c r="C283" i="1"/>
  <c r="C282" i="1"/>
  <c r="L282" i="1" s="1"/>
  <c r="C281" i="1"/>
  <c r="K281" i="1" s="1"/>
  <c r="C280" i="1"/>
  <c r="K280" i="1" s="1"/>
  <c r="C279" i="1"/>
  <c r="L279" i="1" s="1"/>
  <c r="C278" i="1"/>
  <c r="K278" i="1" s="1"/>
  <c r="C277" i="1"/>
  <c r="K277" i="1" s="1"/>
  <c r="C276" i="1"/>
  <c r="K276" i="1" s="1"/>
  <c r="C275" i="1"/>
  <c r="K275" i="1" s="1"/>
  <c r="C274" i="1"/>
  <c r="K274" i="1" s="1"/>
  <c r="C273" i="1"/>
  <c r="K273" i="1" s="1"/>
  <c r="C272" i="1"/>
  <c r="K272" i="1" s="1"/>
  <c r="C271" i="1"/>
  <c r="K271" i="1" s="1"/>
  <c r="C270" i="1"/>
  <c r="K270" i="1" s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L227" i="1" s="1"/>
  <c r="C226" i="1"/>
  <c r="L226" i="1" s="1"/>
  <c r="C225" i="1"/>
  <c r="L225" i="1" s="1"/>
  <c r="C224" i="1"/>
  <c r="L224" i="1" s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L150" i="1" s="1"/>
  <c r="C149" i="1"/>
  <c r="L149" i="1" s="1"/>
  <c r="C148" i="1"/>
  <c r="L148" i="1" s="1"/>
  <c r="C147" i="1"/>
  <c r="K147" i="1" s="1"/>
  <c r="C146" i="1"/>
  <c r="K146" i="1" s="1"/>
  <c r="C145" i="1"/>
  <c r="K145" i="1" s="1"/>
  <c r="C144" i="1"/>
  <c r="C137" i="1"/>
  <c r="K137" i="1" s="1"/>
  <c r="C136" i="1"/>
  <c r="K136" i="1" s="1"/>
  <c r="C135" i="1"/>
  <c r="C134" i="1"/>
  <c r="K134" i="1" s="1"/>
  <c r="C133" i="1"/>
  <c r="K133" i="1" s="1"/>
  <c r="C132" i="1"/>
  <c r="C131" i="1"/>
  <c r="K131" i="1" s="1"/>
  <c r="C130" i="1"/>
  <c r="K130" i="1" s="1"/>
  <c r="C129" i="1"/>
  <c r="K129" i="1" s="1"/>
  <c r="C128" i="1"/>
  <c r="K128" i="1" s="1"/>
  <c r="C127" i="1"/>
  <c r="K127" i="1" s="1"/>
  <c r="C126" i="1"/>
  <c r="L126" i="1" s="1"/>
  <c r="C125" i="1"/>
  <c r="K125" i="1" s="1"/>
  <c r="C124" i="1"/>
  <c r="K124" i="1" s="1"/>
  <c r="C123" i="1"/>
  <c r="C122" i="1"/>
  <c r="L122" i="1" s="1"/>
  <c r="C121" i="1"/>
  <c r="K121" i="1" s="1"/>
  <c r="C120" i="1"/>
  <c r="L120" i="1" s="1"/>
  <c r="C119" i="1"/>
  <c r="K119" i="1" s="1"/>
  <c r="C118" i="1"/>
  <c r="K118" i="1" s="1"/>
  <c r="C117" i="1"/>
  <c r="K117" i="1" s="1"/>
  <c r="C116" i="1"/>
  <c r="K116" i="1" s="1"/>
  <c r="C115" i="1"/>
  <c r="L115" i="1" s="1"/>
  <c r="C114" i="1"/>
  <c r="K114" i="1" s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6" i="1"/>
  <c r="K96" i="1" s="1"/>
  <c r="C95" i="1"/>
  <c r="C94" i="1"/>
  <c r="K94" i="1" s="1"/>
  <c r="C93" i="1"/>
  <c r="K93" i="1" s="1"/>
  <c r="C92" i="1"/>
  <c r="K92" i="1" s="1"/>
  <c r="C91" i="1"/>
  <c r="C90" i="1"/>
  <c r="K90" i="1" s="1"/>
  <c r="C89" i="1"/>
  <c r="K89" i="1" s="1"/>
  <c r="C88" i="1"/>
  <c r="L88" i="1" s="1"/>
  <c r="C87" i="1"/>
  <c r="K87" i="1" s="1"/>
  <c r="C86" i="1"/>
  <c r="K86" i="1" s="1"/>
  <c r="C85" i="1"/>
  <c r="L85" i="1" s="1"/>
  <c r="C84" i="1"/>
  <c r="K84" i="1" s="1"/>
  <c r="C83" i="1"/>
  <c r="L83" i="1" s="1"/>
  <c r="C82" i="1"/>
  <c r="K82" i="1" s="1"/>
  <c r="C81" i="1"/>
  <c r="K81" i="1" s="1"/>
  <c r="C80" i="1"/>
  <c r="K80" i="1" s="1"/>
  <c r="C79" i="1"/>
  <c r="K79" i="1" s="1"/>
  <c r="C78" i="1"/>
  <c r="K78" i="1" s="1"/>
  <c r="C77" i="1"/>
  <c r="K77" i="1" s="1"/>
  <c r="C76" i="1"/>
  <c r="C75" i="1"/>
  <c r="C74" i="1"/>
  <c r="C73" i="1"/>
  <c r="K73" i="1" s="1"/>
  <c r="C72" i="1"/>
  <c r="C71" i="1"/>
  <c r="L71" i="1" s="1"/>
  <c r="C70" i="1"/>
  <c r="C69" i="1"/>
  <c r="C68" i="1"/>
  <c r="L68" i="1" s="1"/>
  <c r="C67" i="1"/>
  <c r="C66" i="1"/>
  <c r="L66" i="1" s="1"/>
  <c r="C65" i="1"/>
  <c r="K65" i="1" s="1"/>
  <c r="C64" i="1"/>
  <c r="K64" i="1" s="1"/>
  <c r="C63" i="1"/>
  <c r="K63" i="1" s="1"/>
  <c r="C62" i="1"/>
  <c r="L62" i="1" s="1"/>
  <c r="C61" i="1"/>
  <c r="K61" i="1" s="1"/>
  <c r="C60" i="1"/>
  <c r="K60" i="1" s="1"/>
  <c r="C59" i="1"/>
  <c r="K59" i="1" s="1"/>
  <c r="C58" i="1"/>
  <c r="K58" i="1" s="1"/>
  <c r="C57" i="1"/>
  <c r="K57" i="1" s="1"/>
  <c r="C56" i="1"/>
  <c r="C55" i="1"/>
  <c r="K55" i="1" s="1"/>
  <c r="C54" i="1"/>
  <c r="C53" i="1"/>
  <c r="L53" i="1" s="1"/>
  <c r="C52" i="1"/>
  <c r="L52" i="1" s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K34" i="1" s="1"/>
  <c r="C33" i="1"/>
  <c r="K33" i="1" s="1"/>
  <c r="C32" i="1"/>
  <c r="K32" i="1" s="1"/>
  <c r="C31" i="1"/>
  <c r="C30" i="1"/>
  <c r="L30" i="1" s="1"/>
  <c r="C29" i="1"/>
  <c r="L29" i="1" s="1"/>
  <c r="C28" i="1"/>
  <c r="L28" i="1" s="1"/>
  <c r="C27" i="1"/>
  <c r="L27" i="1" s="1"/>
  <c r="C26" i="1"/>
  <c r="C25" i="1"/>
  <c r="K25" i="1" s="1"/>
  <c r="C24" i="1"/>
  <c r="K24" i="1" s="1"/>
  <c r="C23" i="1"/>
  <c r="K23" i="1" s="1"/>
  <c r="C18" i="1"/>
  <c r="K18" i="1" s="1"/>
  <c r="C17" i="1"/>
  <c r="L17" i="1" s="1"/>
  <c r="C16" i="1"/>
  <c r="C15" i="1"/>
  <c r="C14" i="1"/>
  <c r="K14" i="1" s="1"/>
  <c r="C13" i="1"/>
  <c r="L13" i="1" s="1"/>
  <c r="C12" i="1"/>
  <c r="K12" i="1" s="1"/>
  <c r="C11" i="1"/>
  <c r="L11" i="1" s="1"/>
  <c r="C10" i="1"/>
  <c r="K10" i="1" s="1"/>
  <c r="C9" i="1"/>
  <c r="L9" i="1" s="1"/>
  <c r="C8" i="1"/>
  <c r="K8" i="1" s="1"/>
  <c r="C7" i="1"/>
  <c r="L7" i="1" s="1"/>
  <c r="C6" i="1"/>
  <c r="K6" i="1" s="1"/>
  <c r="C5" i="1"/>
  <c r="L5" i="1" s="1"/>
  <c r="C4" i="1"/>
  <c r="C3" i="1"/>
  <c r="N268" i="1" l="1"/>
  <c r="C7" i="2" s="1"/>
  <c r="M268" i="1"/>
  <c r="K95" i="1"/>
  <c r="B4" i="3"/>
  <c r="K15" i="1"/>
  <c r="M4" i="1" s="1"/>
  <c r="B2" i="3"/>
  <c r="N76" i="1"/>
  <c r="C5" i="2" s="1"/>
  <c r="L16" i="1"/>
  <c r="N4" i="1" s="1"/>
  <c r="C3" i="2" s="1"/>
  <c r="B3" i="3"/>
  <c r="K67" i="1"/>
  <c r="L67" i="1"/>
  <c r="K69" i="1"/>
  <c r="L69" i="1"/>
  <c r="B6" i="2" l="1"/>
  <c r="O268" i="1"/>
  <c r="D7" i="2" s="1"/>
  <c r="B7" i="2"/>
  <c r="N113" i="1"/>
  <c r="C6" i="2" s="1"/>
  <c r="C8" i="2" s="1"/>
  <c r="O4" i="1"/>
  <c r="D3" i="2" s="1"/>
  <c r="B3" i="2"/>
  <c r="O76" i="1"/>
  <c r="D5" i="2" s="1"/>
  <c r="B5" i="2"/>
  <c r="O113" i="1" l="1"/>
  <c r="D6" i="2" s="1"/>
  <c r="D8" i="2" s="1"/>
  <c r="D9" i="2" s="1"/>
  <c r="B8" i="2"/>
  <c r="C9" i="2" l="1"/>
  <c r="B9" i="2"/>
</calcChain>
</file>

<file path=xl/sharedStrings.xml><?xml version="1.0" encoding="utf-8"?>
<sst xmlns="http://schemas.openxmlformats.org/spreadsheetml/2006/main" count="378" uniqueCount="369">
  <si>
    <t>./MARSIS/solarsystem.asdc.asi.it</t>
  </si>
  <si>
    <t>./MARSIS/idl_1</t>
  </si>
  <si>
    <t>./MARSIS/icy</t>
  </si>
  <si>
    <t>./MARSIS/sharad_data</t>
  </si>
  <si>
    <t>./MARSIS/proc</t>
  </si>
  <si>
    <t>./MARSIS/ss3_trk</t>
  </si>
  <si>
    <t>./MARSIS/flash</t>
  </si>
  <si>
    <t>./MARSIS/sharad</t>
  </si>
  <si>
    <t>./MARSIS/idl</t>
  </si>
  <si>
    <t>./MARSIS/level1b_ss3trk</t>
  </si>
  <si>
    <t>./MARSIS</t>
  </si>
  <si>
    <t>./TIDSoR/2011_Chile</t>
  </si>
  <si>
    <t>./TIDSoR/2010_Greenland</t>
  </si>
  <si>
    <t>./TIDSoR/2010_Antarctica</t>
  </si>
  <si>
    <t>./TIDSoR/2009_Greenland</t>
  </si>
  <si>
    <t>./TIDSoR/2011_Norway</t>
  </si>
  <si>
    <t>./TIDSoR</t>
  </si>
  <si>
    <t>./SnowRadar/2015_Greenland_Polar6</t>
  </si>
  <si>
    <t>./SnowRadar/2009_Arctic</t>
  </si>
  <si>
    <t>./SnowRadar/2014_Greenland_P3</t>
  </si>
  <si>
    <t>./SnowRadar/2014_Antarctica_DC8</t>
  </si>
  <si>
    <t>./SnowRadar/2014_Alaska_TOnrl</t>
  </si>
  <si>
    <t>./SnowRadar/2011_Greenland_P3</t>
  </si>
  <si>
    <t>./SnowRadar/2016_Antarctica_DC8</t>
  </si>
  <si>
    <t>./SnowRadar/2006_Arctic</t>
  </si>
  <si>
    <t>./SnowRadar/2010_Greenland_P3</t>
  </si>
  <si>
    <t>./SnowRadar/2013_Antarctica_Basler</t>
  </si>
  <si>
    <t>./SnowRadar/2015_Alaska_TOnrl</t>
  </si>
  <si>
    <t>./SnowRadar/2012_Antarctica_DC8</t>
  </si>
  <si>
    <t>./SnowRadar/2015_Greenland_C130</t>
  </si>
  <si>
    <t>./SnowRadar/2013_Greenland_Ground</t>
  </si>
  <si>
    <t>./SnowRadar/2013_Antarctica_P3</t>
  </si>
  <si>
    <t>./SnowRadar/2016_Greenland_P3</t>
  </si>
  <si>
    <t>./SnowRadar/2016_Alaska_TOnrl</t>
  </si>
  <si>
    <t>./SnowRadar/2016_Greenland_Polar6</t>
  </si>
  <si>
    <t>./SnowRadar/2013_Greenland_P3</t>
  </si>
  <si>
    <t>./SnowRadar/2010_Chile</t>
  </si>
  <si>
    <t>./SnowRadar/2012_Greenland_P3</t>
  </si>
  <si>
    <t>./SnowRadar/2011_Antarctica_DC8</t>
  </si>
  <si>
    <t>./SnowRadar/2017_Greenland_P3</t>
  </si>
  <si>
    <t>./SnowRadar/2009_Chile</t>
  </si>
  <si>
    <t>./SnowRadar/2010_Greenland_DC8</t>
  </si>
  <si>
    <t>./SnowRadar</t>
  </si>
  <si>
    <t>./NASA/support</t>
  </si>
  <si>
    <t>./NASA/2010_Antarctica_DC8_GPS</t>
  </si>
  <si>
    <t>./NASA/2007_Greenland_P3_icess</t>
  </si>
  <si>
    <t>./NASA/1996_Greenland_P3_icess</t>
  </si>
  <si>
    <t>./NASA/2001_Greenland_P3_icess</t>
  </si>
  <si>
    <t>./NASA/2010_Greenland_DC8_DGPSwINS</t>
  </si>
  <si>
    <t>./NASA/2006_Greenland_TO_icess</t>
  </si>
  <si>
    <t>./NASA/2010_Greenland_DC8_ATM</t>
  </si>
  <si>
    <t>./NASA/2010_Greenland_P3_GPS</t>
  </si>
  <si>
    <t>./NASA/2005_Greenland_TO_ISE</t>
  </si>
  <si>
    <t>./NASA/2011_Greenland_TO</t>
  </si>
  <si>
    <t>./NASA/2006_Greenland_TO_traj</t>
  </si>
  <si>
    <t>./NASA/2003_Greenland_P3_icess</t>
  </si>
  <si>
    <t>./NASA/2011_Greenland_P3</t>
  </si>
  <si>
    <t>./NASA/1994_Greenland_P3_icess</t>
  </si>
  <si>
    <t>./NASA/2001_Greenland_P3_traj</t>
  </si>
  <si>
    <t>./NASA/2009_Antarctica_DC8_DGPSwINS</t>
  </si>
  <si>
    <t>./NASA/2007_Greenland_P3_traj</t>
  </si>
  <si>
    <t>./NASA/product</t>
  </si>
  <si>
    <t>./NASA/2010_Greenland_P3_INS</t>
  </si>
  <si>
    <t>./NASA/archive</t>
  </si>
  <si>
    <t>./NASA/2010_Antarctica_DC8_ATM</t>
  </si>
  <si>
    <t>./NASA/1998_Greenland_P3_icess</t>
  </si>
  <si>
    <t>./NASA/2008_Greenland_TO</t>
  </si>
  <si>
    <t>./NASA/new_structure</t>
  </si>
  <si>
    <t>./NASA/2008_Greenland_TO_traj</t>
  </si>
  <si>
    <t>./NASA/1994_Greenland_P3_ISE</t>
  </si>
  <si>
    <t>./NASA/1997_Greenland_P3_icess</t>
  </si>
  <si>
    <t>./NASA/2009_Greenland_P3_DGPSwINS</t>
  </si>
  <si>
    <t>./NASA/2008_Greenland_TO_icessn</t>
  </si>
  <si>
    <t>./NASA/2001_Greenland_P3_ISE</t>
  </si>
  <si>
    <t>./NASA/2005_Greenland_TO_icess</t>
  </si>
  <si>
    <t>./NASA/2002_Greenland_P3_icess</t>
  </si>
  <si>
    <t>./NASA/2005_Greenland_TO_traj</t>
  </si>
  <si>
    <t>./NASA/test__to_delete</t>
  </si>
  <si>
    <t>./NASA/1995_Greenland_P3_icess</t>
  </si>
  <si>
    <t>./NASA/2006_Greenland_TO_ins</t>
  </si>
  <si>
    <t>./NASA/2006_Greenland_TO_cambot</t>
  </si>
  <si>
    <t>./NASA/2002_Greenland_P3_traj</t>
  </si>
  <si>
    <t>./NASA/2007_Greenland_P3_cambot</t>
  </si>
  <si>
    <t>./NASA/1999_Greenland_P3_ISE</t>
  </si>
  <si>
    <t>./NASA/1993_Greenland_P3_icess</t>
  </si>
  <si>
    <t>./NASA/2011_Antarctica_DC8</t>
  </si>
  <si>
    <t>./NASA/1995_Greenland_P3_ISE</t>
  </si>
  <si>
    <t>./NASA/2007_Greenland_P3_icessn</t>
  </si>
  <si>
    <t>./NASA/lsmith</t>
  </si>
  <si>
    <t>./NASA/2002_Antarctica_P3_traj</t>
  </si>
  <si>
    <t>./NASA/1999_Greenland_P3_icess</t>
  </si>
  <si>
    <t>./NASA/2003_Greenland_P3_traj</t>
  </si>
  <si>
    <t>./NASA/2004_Antarctica_P3_traj</t>
  </si>
  <si>
    <t>./NASA/1999_Greenland_P3_traj</t>
  </si>
  <si>
    <t>./NASA/2010_Greenland_P3_DGPSwINS</t>
  </si>
  <si>
    <t>./NASA/2009_Antarctic_TO_DGPSwithINS</t>
  </si>
  <si>
    <t>./NASA/2009_Antarctica_DC8_ATM</t>
  </si>
  <si>
    <t>./NASA/2008_Greenland_TO_cambot</t>
  </si>
  <si>
    <t>./NASA</t>
  </si>
  <si>
    <t>./ACORDS/airborne2005</t>
  </si>
  <si>
    <t>./ACORDS/labtest2004</t>
  </si>
  <si>
    <t>./ACORDS/lprojects_cpci1_101304</t>
  </si>
  <si>
    <t>./ACORDS/Chile_2004</t>
  </si>
  <si>
    <t>./ACORDS/airborne2003</t>
  </si>
  <si>
    <t>./ACORDS</t>
  </si>
  <si>
    <t>./MCRDS/2008_Greenland_Gambit</t>
  </si>
  <si>
    <t>./MCRDS/2009_Antarctica_Gambit</t>
  </si>
  <si>
    <t>./MCRDS/2008_Greenland</t>
  </si>
  <si>
    <t>./MCRDS/2009_Greenland</t>
  </si>
  <si>
    <t>./MCRDS/2006_Greenland</t>
  </si>
  <si>
    <t>./MCRDS/2007_Greenland</t>
  </si>
  <si>
    <t>./MCRDS</t>
  </si>
  <si>
    <t>./LIDAR/20090403</t>
  </si>
  <si>
    <t>./LIDAR/20090428</t>
  </si>
  <si>
    <t>./LIDAR</t>
  </si>
  <si>
    <t>./SeaWinds/rsl3</t>
  </si>
  <si>
    <t>./SeaWinds/Egg_shapes</t>
  </si>
  <si>
    <t>./SeaWinds/Backups</t>
  </si>
  <si>
    <t>./SeaWinds/rsl-v1.31</t>
  </si>
  <si>
    <t>./SeaWinds/Helpful_folder</t>
  </si>
  <si>
    <t>./SeaWinds/Regression Model</t>
  </si>
  <si>
    <t>./SeaWinds/Temp(Pgm Output)</t>
  </si>
  <si>
    <t>./SeaWinds/Jul_14_2003</t>
  </si>
  <si>
    <t>./SeaWinds/Temp_Desk_Dump</t>
  </si>
  <si>
    <t>./SeaWinds/Desktop dump</t>
  </si>
  <si>
    <t>./SeaWinds/Tech Report</t>
  </si>
  <si>
    <t>./SeaWinds/New Folder</t>
  </si>
  <si>
    <t>./SeaWinds/oldjunk</t>
  </si>
  <si>
    <t>./SeaWinds/QuikSCAT-summer</t>
  </si>
  <si>
    <t>./SeaWinds/Landsea_mask</t>
  </si>
  <si>
    <t>./SeaWinds/Seawinds</t>
  </si>
  <si>
    <t>./SeaWinds/MATLAB</t>
  </si>
  <si>
    <t>./SeaWinds/Sample Calc</t>
  </si>
  <si>
    <t>./SeaWinds/trmm.codernaut</t>
  </si>
  <si>
    <t>./SeaWinds/raobs</t>
  </si>
  <si>
    <t>./SeaWinds/NEXRAD</t>
  </si>
  <si>
    <t>./SeaWinds/Storms</t>
  </si>
  <si>
    <t>./SeaWinds/Things_To_Do</t>
  </si>
  <si>
    <t>./SeaWinds/Quikscat</t>
  </si>
  <si>
    <t>./SeaWinds/Documents</t>
  </si>
  <si>
    <t>./SeaWinds/Narayannan</t>
  </si>
  <si>
    <t>./SeaWinds/Mails</t>
  </si>
  <si>
    <t>./SeaWinds/created111604</t>
  </si>
  <si>
    <t>./SeaWinds/tempdir1</t>
  </si>
  <si>
    <t>./SeaWinds/Temporary folder</t>
  </si>
  <si>
    <t>./SeaWinds/figures</t>
  </si>
  <si>
    <t>./SeaWinds/DesktopdumpMay0605</t>
  </si>
  <si>
    <t>./SeaWinds/Statistics_MSE_Slope</t>
  </si>
  <si>
    <t>./SeaWinds/Papers</t>
  </si>
  <si>
    <t>./SeaWinds/TRMM</t>
  </si>
  <si>
    <t>./SeaWinds/Programs</t>
  </si>
  <si>
    <t>./SeaWinds/Desktop_Dump_10Jan</t>
  </si>
  <si>
    <t>./SeaWinds/Correction Sigma0 Excel Calculation</t>
  </si>
  <si>
    <t>./SeaWinds/NCEP winds</t>
  </si>
  <si>
    <t>./SeaWinds</t>
  </si>
  <si>
    <t>./Accum_Data/airborne2001</t>
  </si>
  <si>
    <t>./Accum_Data/summit2004</t>
  </si>
  <si>
    <t>./Accum_Data/2014_Greenland_P3</t>
  </si>
  <si>
    <t>./Accum_Data/2011_Greenland_TO</t>
  </si>
  <si>
    <t>./Accum_Data/2011_Antarctica_TO</t>
  </si>
  <si>
    <t>./Accum_Data/2011_Greenland_P3</t>
  </si>
  <si>
    <t>./Accum_Data/wais2006</t>
  </si>
  <si>
    <t>./Accum_Data/2010_Greenland_P3</t>
  </si>
  <si>
    <t>./Accum_Data/Greenland_Model_Data</t>
  </si>
  <si>
    <t>./Accum_Data/2013_Antarctica_Sled</t>
  </si>
  <si>
    <t>./Accum_Data/airborne2002</t>
  </si>
  <si>
    <t>./Accum_Data/ngrip2003</t>
  </si>
  <si>
    <t>./Accum_Data/2010_Antarctica</t>
  </si>
  <si>
    <t>./Accum_Data/2015_Antarctica_Ground</t>
  </si>
  <si>
    <t>./Accum_Data/2013_Antarctica_P3</t>
  </si>
  <si>
    <t>./Accum_Data/airborne2003</t>
  </si>
  <si>
    <t>./Accum_Data/2013_Greenland_P3</t>
  </si>
  <si>
    <t>./Accum_Data/2015_Greenland_Ground</t>
  </si>
  <si>
    <t>./Accum_Data/2012_Greenland_P3</t>
  </si>
  <si>
    <t>./Accum_Data/summit2005</t>
  </si>
  <si>
    <t>./Accum_Data/2017_Greenland_P3</t>
  </si>
  <si>
    <t>./Accum_Data/2013_Antarctica_Ground</t>
  </si>
  <si>
    <t>./Accum_Data</t>
  </si>
  <si>
    <t>./ICARDS/2006flade_raw</t>
  </si>
  <si>
    <t>./ICARDS/1996</t>
  </si>
  <si>
    <t>./ICARDS/2002</t>
  </si>
  <si>
    <t>./ICARDS/1993-1996_some_other_vers</t>
  </si>
  <si>
    <t>./ICARDS/2006_Greenland_Ground</t>
  </si>
  <si>
    <t>./ICARDS/2002chile</t>
  </si>
  <si>
    <t>./ICARDS/2001</t>
  </si>
  <si>
    <t>./ICARDS/1999</t>
  </si>
  <si>
    <t>./ICARDS/1995</t>
  </si>
  <si>
    <t>./ICARDS/1998</t>
  </si>
  <si>
    <t>./ICARDS/1999ngrip</t>
  </si>
  <si>
    <t>./ICARDS/2004south_pole</t>
  </si>
  <si>
    <t>./ICARDS/1993</t>
  </si>
  <si>
    <t>./ICARDS/1997</t>
  </si>
  <si>
    <t>./ICARDS/2003ngrip</t>
  </si>
  <si>
    <t>./ICARDS</t>
  </si>
  <si>
    <t>./InSAR2/2009_Antarctica</t>
  </si>
  <si>
    <t>./InSAR2</t>
  </si>
  <si>
    <t>./kaband/2015_Greenland_C130</t>
  </si>
  <si>
    <t>./kaband</t>
  </si>
  <si>
    <t>./Ku-Band/2014_Greenland_P3</t>
  </si>
  <si>
    <t>./Ku-Band/2011_Greenland_TO</t>
  </si>
  <si>
    <t>./Ku-Band/2011_Antarctica_TO</t>
  </si>
  <si>
    <t>./Ku-Band/2014_Antarctica_DC8</t>
  </si>
  <si>
    <t>./Ku-Band/2014_Alaska_TOnrl</t>
  </si>
  <si>
    <t>./Ku-Band/2011_Greenland_P3</t>
  </si>
  <si>
    <t>./Ku-Band/2016_Antarctica_DC8</t>
  </si>
  <si>
    <t>./Ku-Band/2010_Greenland_P3</t>
  </si>
  <si>
    <t>./Ku-Band/2013_Antarctica_Basler</t>
  </si>
  <si>
    <t>./Ku-Band/2012_Antarctica_DC8</t>
  </si>
  <si>
    <t>./Ku-Band/2010_Antarctica</t>
  </si>
  <si>
    <t>./Ku-Band/2015_Greenland_C130</t>
  </si>
  <si>
    <t>./Ku-Band/2013_Antarctica_P3</t>
  </si>
  <si>
    <t>./Ku-Band/2016_Greenland_P3</t>
  </si>
  <si>
    <t>./Ku-Band/2013_Greenland_P3</t>
  </si>
  <si>
    <t>./Ku-Band/2010_Chile</t>
  </si>
  <si>
    <t>./Ku-Band/2012_Greenland_P3</t>
  </si>
  <si>
    <t>./Ku-Band/2011_Antarctica_DC8</t>
  </si>
  <si>
    <t>./Ku-Band/2009_Chile</t>
  </si>
  <si>
    <t>./Ku-Band/2010_Greenland_DC8</t>
  </si>
  <si>
    <t>./Ku-Band</t>
  </si>
  <si>
    <t>./PlaneWave/wais2006</t>
  </si>
  <si>
    <t>./PlaneWave/summit2005</t>
  </si>
  <si>
    <t>./PlaneWave</t>
  </si>
  <si>
    <t>./Google/2013_Antarctica_Basler</t>
  </si>
  <si>
    <t>./Google</t>
  </si>
  <si>
    <t>./HF_Sounder/2016_Greenland_G1XB</t>
  </si>
  <si>
    <t>./HF_Sounder/2016_Greenland_TO</t>
  </si>
  <si>
    <t>./HF_Sounder</t>
  </si>
  <si>
    <t>./KU_ALT/2009_Greenland</t>
  </si>
  <si>
    <t>./KU_ALT</t>
  </si>
  <si>
    <t>./MCoRDS/2015_Greenland_Polar6</t>
  </si>
  <si>
    <t>./MCoRDS/2014_Greenland_P3</t>
  </si>
  <si>
    <t>./MCoRDS/2011_Greenland_TO</t>
  </si>
  <si>
    <t>./MCoRDS/2011_Antarctica_TO</t>
  </si>
  <si>
    <t>./MCoRDS/2014_Antarctica_DC8</t>
  </si>
  <si>
    <t>./MCoRDS/2011_Greenland_P3</t>
  </si>
  <si>
    <t>./MCoRDS/2016_Antarctica_DC8</t>
  </si>
  <si>
    <t>./MCoRDS/2010_Greenland_P3</t>
  </si>
  <si>
    <t>./MCoRDS/2013_Antarctica_Basler</t>
  </si>
  <si>
    <t>./MCoRDS/2012_Antarctica_DC8</t>
  </si>
  <si>
    <t>./MCoRDS/2010_Antarctica</t>
  </si>
  <si>
    <t>./MCoRDS/2015_Greenland_C130</t>
  </si>
  <si>
    <t>./MCoRDS/2013_Antarctica_P3</t>
  </si>
  <si>
    <t>./MCoRDS/2016_Greenland_P3</t>
  </si>
  <si>
    <t>./MCoRDS/2016_Greenland_Polar6</t>
  </si>
  <si>
    <t>./MCoRDS/2013_Greenland_P3</t>
  </si>
  <si>
    <t>./MCoRDS/2010_Chile</t>
  </si>
  <si>
    <t>./MCoRDS/2012_Greenland_P3</t>
  </si>
  <si>
    <t>./MCoRDS/2011_Antarctica_DC8</t>
  </si>
  <si>
    <t>./MCoRDS/2017_Greenland_P3</t>
  </si>
  <si>
    <t>./MCoRDS/2009_Chile</t>
  </si>
  <si>
    <t>./MCoRDS/2011_Sprint_Test</t>
  </si>
  <si>
    <t>./MCoRDS/2017_Antarctica_Basler</t>
  </si>
  <si>
    <t>./MCoRDS/2010_Greenland_DC8</t>
  </si>
  <si>
    <t>./MCoRDS</t>
  </si>
  <si>
    <t>./UAV/2011_Greenland</t>
  </si>
  <si>
    <t>./UAV</t>
  </si>
  <si>
    <t>./WISE/2009_Greenland_TO</t>
  </si>
  <si>
    <t>./WISE/2010_Greenland_TO</t>
  </si>
  <si>
    <t>./WISE/Helheim_2008</t>
  </si>
  <si>
    <t>./WISE/Helheim_2009</t>
  </si>
  <si>
    <t>./WISE/Kanger_2009</t>
  </si>
  <si>
    <t>./WISE</t>
  </si>
  <si>
    <t>./CAS_IIP/temperature_tests</t>
  </si>
  <si>
    <t>./CAS_IIP/presentation</t>
  </si>
  <si>
    <t>./CAS_IIP/jpl_tests</t>
  </si>
  <si>
    <t>./CAS_IIP/rcstest_data</t>
  </si>
  <si>
    <t>./CAS_IIP/cas_data</t>
  </si>
  <si>
    <t>./CAS_IIP/reports</t>
  </si>
  <si>
    <t>./CAS_IIP/rcstest_results</t>
  </si>
  <si>
    <t>./CAS_IIP</t>
  </si>
  <si>
    <t>./SAR/2005_Greenland</t>
  </si>
  <si>
    <t>./SAR/2008_Greenland</t>
  </si>
  <si>
    <t>./SAR/2006_Antarctica</t>
  </si>
  <si>
    <t>./SAR/2007_Greenland</t>
  </si>
  <si>
    <t>./SAR</t>
  </si>
  <si>
    <t>./PASIN/NEEM Project</t>
  </si>
  <si>
    <t>./PASIN/AGAP_BAS_ANDRILL</t>
  </si>
  <si>
    <t>./PASIN/-</t>
  </si>
  <si>
    <t>./PASIN/ANG_radar_Bell</t>
  </si>
  <si>
    <t>./PASIN/CReSIS_accum_ANDRILL - see AGAP_BAS_ANDRILL folder</t>
  </si>
  <si>
    <t>./PASIN</t>
  </si>
  <si>
    <t>./CAR/2009_Greenland</t>
  </si>
  <si>
    <t>./CAR</t>
  </si>
  <si>
    <t>./d7/d2p</t>
  </si>
  <si>
    <t>./d7</t>
  </si>
  <si>
    <t>./misc/barrow2003</t>
  </si>
  <si>
    <t>./misc/ngrip2003misc</t>
  </si>
  <si>
    <t>./misc/antarctica2003</t>
  </si>
  <si>
    <t>./misc/greenland2006</t>
  </si>
  <si>
    <t>./misc/summit2004misc</t>
  </si>
  <si>
    <t>./misc/unknown</t>
  </si>
  <si>
    <t>./misc</t>
  </si>
  <si>
    <t>.</t>
  </si>
  <si>
    <t>CReSIS Data Directory</t>
  </si>
  <si>
    <t>Size in Bytes</t>
  </si>
  <si>
    <t>Size in TB</t>
  </si>
  <si>
    <t>CReSIS Data Volume Apparent Size (du --apparent-size --max-depth=2)</t>
  </si>
  <si>
    <t>NSF</t>
  </si>
  <si>
    <t>OIB</t>
  </si>
  <si>
    <t>PARCA</t>
  </si>
  <si>
    <t>NA</t>
  </si>
  <si>
    <t>NRL</t>
  </si>
  <si>
    <t>Totals</t>
  </si>
  <si>
    <t>OIB/PARCA</t>
  </si>
  <si>
    <t>Total</t>
  </si>
  <si>
    <t>All</t>
  </si>
  <si>
    <t>Accumulation Radar</t>
  </si>
  <si>
    <t>Kuband Radar</t>
  </si>
  <si>
    <t>Radar depth sounder</t>
  </si>
  <si>
    <t>AWI</t>
  </si>
  <si>
    <t>Data Volumes</t>
  </si>
  <si>
    <t>Snow Radar</t>
  </si>
  <si>
    <t>Ku-band Radar</t>
  </si>
  <si>
    <t>MCoRDS</t>
  </si>
  <si>
    <t>Totals (TB)</t>
  </si>
  <si>
    <t>Percentages</t>
  </si>
  <si>
    <t>Year</t>
  </si>
  <si>
    <t>Data Volume (TB)</t>
  </si>
  <si>
    <t xml:space="preserve"> </t>
  </si>
  <si>
    <t>Indiana University</t>
  </si>
  <si>
    <t>snow/2017_Greenland_P3</t>
  </si>
  <si>
    <t>snow/2018_Greenland_P3</t>
  </si>
  <si>
    <t>snow/2017_Antarctica_P3</t>
  </si>
  <si>
    <t>accum/2017_Greenland_P3</t>
  </si>
  <si>
    <t>accum/2018_Greenland_P3</t>
  </si>
  <si>
    <t>accum/2017_Antarctica_P3</t>
  </si>
  <si>
    <t>rds/2017_Greenland_P3</t>
  </si>
  <si>
    <t>rds/2018_Greenland_P3</t>
  </si>
  <si>
    <t>rds/2017_Antarctica_P3</t>
  </si>
  <si>
    <t>rds/2017_Antarctica_Basler</t>
  </si>
  <si>
    <t>NOAA</t>
  </si>
  <si>
    <t>./dataproducts</t>
  </si>
  <si>
    <t>./dataproducts/csarp_support</t>
  </si>
  <si>
    <t>./dataproducts/ct_data</t>
  </si>
  <si>
    <t>./dataproducts/GIS_data</t>
  </si>
  <si>
    <t>./dataproducts/htdocs</t>
  </si>
  <si>
    <t>./dataproducts/metadata</t>
  </si>
  <si>
    <t>./dataproducts/private</t>
  </si>
  <si>
    <t>./dataproducts/public</t>
  </si>
  <si>
    <t>KU Data Products</t>
  </si>
  <si>
    <t>Accum_Data/2018_Antarctica_DC8</t>
  </si>
  <si>
    <t>Accum_Data/2018_Antarctica_TObas</t>
  </si>
  <si>
    <t>Accum_Data/2019_Antarctica_TObas</t>
  </si>
  <si>
    <t>Accum_Data/2019_Greenland_P3</t>
  </si>
  <si>
    <t>Ku-Band/2018_Antarctica_DC8</t>
  </si>
  <si>
    <t>Ku-Band/2019_Greenland_P3</t>
  </si>
  <si>
    <t>MCoRDS/2018_Antarctica_DC8</t>
  </si>
  <si>
    <t>MCoRDS/2018_Antarctica_Ground</t>
  </si>
  <si>
    <t>MCoRDS/2019_Antarctica_Ground</t>
  </si>
  <si>
    <t>MCoRDS/2019_Antarctica_GV</t>
  </si>
  <si>
    <t>MCoRDS/2019_Greenland_P3</t>
  </si>
  <si>
    <t>MCoRDS/BAS</t>
  </si>
  <si>
    <t>SnowRadar/2018_Alaska_SO</t>
  </si>
  <si>
    <t>SnowRadar/2018_Antarctica_DC8</t>
  </si>
  <si>
    <t>SnowRadar/2019_Antarctica_GV</t>
  </si>
  <si>
    <t>SnowRadar/2019_Arctic_GV</t>
  </si>
  <si>
    <t>SnowRadar/2019_Greenland_P3</t>
  </si>
  <si>
    <t>SnowRadar/2019_Greenland_TO</t>
  </si>
  <si>
    <t>SnowRadar/2020_SouthDakota_CESSNA</t>
  </si>
  <si>
    <t>SnowRadar/2020_SouthDakota_N1KU</t>
  </si>
  <si>
    <t>SnowRadar/2021_Alaska_SO</t>
  </si>
  <si>
    <t>SnowRadar/2021_Arctic_Vanilla</t>
  </si>
  <si>
    <t>Indiana University Field Servers</t>
  </si>
  <si>
    <t>rds/2019_Antarctica_GV</t>
  </si>
  <si>
    <t>snow/2019_Antarctica_GV</t>
  </si>
  <si>
    <t>Estimate</t>
  </si>
  <si>
    <t>Kaband Radar</t>
  </si>
  <si>
    <t>Ka-band Radar</t>
  </si>
  <si>
    <t>Data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</si>
</sst>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5"/>
  <sheetViews>
    <sheetView tabSelected="1" workbookViewId="0">
      <pane xSplit="1" ySplit="2" topLeftCell="B328" activePane="bottomRight" state="frozen"/>
      <selection pane="topRight" activeCell="B1" sqref="B1"/>
      <selection pane="bottomLeft" activeCell="A3" sqref="A3"/>
      <selection pane="bottomRight" activeCell="B356" sqref="B356"/>
    </sheetView>
  </sheetViews>
  <sheetFormatPr defaultRowHeight="15" x14ac:dyDescent="0.25"/>
  <cols>
    <col min="1" max="1" width="60.28515625" bestFit="1" customWidth="1"/>
    <col min="2" max="2" width="14.140625" bestFit="1" customWidth="1"/>
    <col min="3" max="3" width="12" bestFit="1" customWidth="1"/>
    <col min="4" max="4" width="10" style="10" bestFit="1" customWidth="1"/>
    <col min="5" max="7" width="10" style="10" customWidth="1"/>
    <col min="8" max="10" width="9.140625" style="10"/>
    <col min="11" max="11" width="12" style="7" bestFit="1" customWidth="1"/>
    <col min="13" max="13" width="10.7109375" bestFit="1" customWidth="1"/>
    <col min="16" max="16" width="18.85546875" bestFit="1" customWidth="1"/>
  </cols>
  <sheetData>
    <row r="1" spans="1:16" x14ac:dyDescent="0.25">
      <c r="A1" t="s">
        <v>296</v>
      </c>
      <c r="K1" s="6" t="s">
        <v>310</v>
      </c>
      <c r="M1" s="4" t="s">
        <v>302</v>
      </c>
      <c r="N1" s="4"/>
      <c r="O1" s="4"/>
    </row>
    <row r="2" spans="1:16" x14ac:dyDescent="0.25">
      <c r="A2" t="s">
        <v>293</v>
      </c>
      <c r="B2" t="s">
        <v>294</v>
      </c>
      <c r="C2" t="s">
        <v>295</v>
      </c>
      <c r="D2" s="9" t="s">
        <v>297</v>
      </c>
      <c r="E2" s="9" t="s">
        <v>330</v>
      </c>
      <c r="F2" s="9" t="s">
        <v>309</v>
      </c>
      <c r="G2" s="9" t="s">
        <v>301</v>
      </c>
      <c r="H2" s="9" t="s">
        <v>298</v>
      </c>
      <c r="I2" s="9" t="s">
        <v>299</v>
      </c>
      <c r="J2" s="9" t="s">
        <v>300</v>
      </c>
      <c r="K2" s="6" t="s">
        <v>303</v>
      </c>
      <c r="L2" s="4" t="s">
        <v>297</v>
      </c>
      <c r="M2" s="4" t="s">
        <v>303</v>
      </c>
      <c r="N2" s="4" t="s">
        <v>297</v>
      </c>
      <c r="O2" s="4" t="s">
        <v>305</v>
      </c>
    </row>
    <row r="3" spans="1:16" x14ac:dyDescent="0.25">
      <c r="A3" t="s">
        <v>292</v>
      </c>
      <c r="B3" s="1">
        <v>1055595365104</v>
      </c>
      <c r="C3">
        <f>B3/(1024*1024*1024)</f>
        <v>983.09979318082333</v>
      </c>
      <c r="J3" s="10">
        <v>1</v>
      </c>
      <c r="K3" s="8" t="str">
        <f>IF(OR(H3,I3,0),C3,"")</f>
        <v/>
      </c>
      <c r="L3" s="2" t="str">
        <f>IF(OR(D3,0),C3,"")</f>
        <v/>
      </c>
      <c r="M3" s="3" t="str">
        <f>IF(OR(H3,I3,0),C3,"")</f>
        <v/>
      </c>
    </row>
    <row r="4" spans="1:16" x14ac:dyDescent="0.25">
      <c r="A4" t="s">
        <v>177</v>
      </c>
      <c r="B4" s="1">
        <v>40388235010</v>
      </c>
      <c r="C4">
        <f t="shared" ref="C4:C71" si="0">B4/(1024*1024*1024)</f>
        <v>37.614475013688207</v>
      </c>
      <c r="J4" s="10">
        <v>1</v>
      </c>
      <c r="K4" s="8" t="str">
        <f>IF(OR(H4,I4,0),C4,"")</f>
        <v/>
      </c>
      <c r="L4" s="2" t="str">
        <f>IF(OR(D4,0),C4,"")</f>
        <v/>
      </c>
      <c r="M4" s="5">
        <f>SUM(K5:K30,K321:K323)</f>
        <v>73.055895959958434</v>
      </c>
      <c r="N4" s="5">
        <f>SUM(L5:L30)</f>
        <v>16.226487677730621</v>
      </c>
      <c r="O4" s="5">
        <f>M4+N4</f>
        <v>89.282383637689051</v>
      </c>
      <c r="P4" s="4" t="s">
        <v>306</v>
      </c>
    </row>
    <row r="5" spans="1:16" x14ac:dyDescent="0.25">
      <c r="A5" t="s">
        <v>167</v>
      </c>
      <c r="B5" s="1">
        <v>4939334569</v>
      </c>
      <c r="C5">
        <f t="shared" si="0"/>
        <v>4.6001137876883149</v>
      </c>
      <c r="D5" s="10">
        <v>1</v>
      </c>
      <c r="K5" s="8" t="str">
        <f t="shared" ref="K5:K40" si="1">IF(OR(H5,I5,0),C5,"")</f>
        <v/>
      </c>
      <c r="L5" s="2">
        <f>IF(OR(D5,0),C5,"")</f>
        <v>4.6001137876883149</v>
      </c>
    </row>
    <row r="6" spans="1:16" x14ac:dyDescent="0.25">
      <c r="A6" t="s">
        <v>162</v>
      </c>
      <c r="B6" s="1">
        <v>3441788844</v>
      </c>
      <c r="C6">
        <f t="shared" si="0"/>
        <v>3.2054156474769115</v>
      </c>
      <c r="H6" s="10">
        <v>1</v>
      </c>
      <c r="K6" s="8">
        <f t="shared" si="1"/>
        <v>3.2054156474769115</v>
      </c>
      <c r="L6" s="2" t="str">
        <f t="shared" ref="L6:L73" si="2">IF(OR(D6,0),C6,"")</f>
        <v/>
      </c>
    </row>
    <row r="7" spans="1:16" x14ac:dyDescent="0.25">
      <c r="A7" t="s">
        <v>159</v>
      </c>
      <c r="B7" s="1">
        <v>2854168794</v>
      </c>
      <c r="C7">
        <f t="shared" si="0"/>
        <v>2.6581518296152353</v>
      </c>
      <c r="D7" s="10">
        <v>1</v>
      </c>
      <c r="K7" s="8" t="str">
        <f t="shared" si="1"/>
        <v/>
      </c>
      <c r="L7" s="2">
        <f t="shared" si="2"/>
        <v>2.6581518296152353</v>
      </c>
    </row>
    <row r="8" spans="1:16" x14ac:dyDescent="0.25">
      <c r="A8" t="s">
        <v>160</v>
      </c>
      <c r="B8" s="1">
        <v>8416354747</v>
      </c>
      <c r="C8">
        <f t="shared" si="0"/>
        <v>7.8383411718532443</v>
      </c>
      <c r="H8" s="10">
        <v>1</v>
      </c>
      <c r="K8" s="8">
        <f t="shared" si="1"/>
        <v>7.8383411718532443</v>
      </c>
      <c r="L8" s="2" t="str">
        <f t="shared" si="2"/>
        <v/>
      </c>
    </row>
    <row r="9" spans="1:16" x14ac:dyDescent="0.25">
      <c r="A9" t="s">
        <v>158</v>
      </c>
      <c r="B9" s="1">
        <v>1174550666</v>
      </c>
      <c r="C9">
        <f t="shared" si="0"/>
        <v>1.093885550275445</v>
      </c>
      <c r="D9" s="10">
        <v>1</v>
      </c>
      <c r="K9" s="8" t="str">
        <f t="shared" si="1"/>
        <v/>
      </c>
      <c r="L9" s="2">
        <f t="shared" si="2"/>
        <v>1.093885550275445</v>
      </c>
    </row>
    <row r="10" spans="1:16" x14ac:dyDescent="0.25">
      <c r="A10" t="s">
        <v>173</v>
      </c>
      <c r="B10" s="1">
        <v>6170138880</v>
      </c>
      <c r="C10">
        <f t="shared" si="0"/>
        <v>5.746389627456665</v>
      </c>
      <c r="H10" s="10">
        <v>1</v>
      </c>
      <c r="K10" s="8">
        <f t="shared" si="1"/>
        <v>5.746389627456665</v>
      </c>
      <c r="L10" s="2" t="str">
        <f t="shared" si="2"/>
        <v/>
      </c>
    </row>
    <row r="11" spans="1:16" x14ac:dyDescent="0.25">
      <c r="A11" t="s">
        <v>176</v>
      </c>
      <c r="B11" s="1">
        <v>842380421</v>
      </c>
      <c r="C11">
        <f t="shared" si="0"/>
        <v>0.78452790249139071</v>
      </c>
      <c r="D11" s="10">
        <v>1</v>
      </c>
      <c r="K11" s="8" t="str">
        <f t="shared" si="1"/>
        <v/>
      </c>
      <c r="L11" s="2">
        <f t="shared" si="2"/>
        <v>0.78452790249139071</v>
      </c>
    </row>
    <row r="12" spans="1:16" x14ac:dyDescent="0.25">
      <c r="A12" t="s">
        <v>169</v>
      </c>
      <c r="B12" s="1">
        <v>992122323</v>
      </c>
      <c r="C12">
        <f t="shared" si="0"/>
        <v>0.92398591618984938</v>
      </c>
      <c r="H12" s="10">
        <v>1</v>
      </c>
      <c r="K12" s="8">
        <f t="shared" si="1"/>
        <v>0.92398591618984938</v>
      </c>
      <c r="L12" s="2" t="str">
        <f t="shared" si="2"/>
        <v/>
      </c>
    </row>
    <row r="13" spans="1:16" x14ac:dyDescent="0.25">
      <c r="A13" t="s">
        <v>164</v>
      </c>
      <c r="B13" s="1">
        <v>266111064</v>
      </c>
      <c r="C13">
        <f t="shared" si="0"/>
        <v>0.24783524125814438</v>
      </c>
      <c r="D13" s="10">
        <v>1</v>
      </c>
      <c r="K13" s="8" t="str">
        <f t="shared" si="1"/>
        <v/>
      </c>
      <c r="L13" s="2">
        <f t="shared" si="2"/>
        <v>0.24783524125814438</v>
      </c>
    </row>
    <row r="14" spans="1:16" x14ac:dyDescent="0.25">
      <c r="A14" t="s">
        <v>171</v>
      </c>
      <c r="B14" s="1">
        <v>3948997522</v>
      </c>
      <c r="C14">
        <f t="shared" si="0"/>
        <v>3.6777905393391848</v>
      </c>
      <c r="H14" s="10">
        <v>1</v>
      </c>
      <c r="K14" s="8">
        <f t="shared" si="1"/>
        <v>3.6777905393391848</v>
      </c>
      <c r="L14" s="2" t="str">
        <f t="shared" si="2"/>
        <v/>
      </c>
    </row>
    <row r="15" spans="1:16" x14ac:dyDescent="0.25">
      <c r="A15" t="s">
        <v>157</v>
      </c>
      <c r="B15" s="1">
        <v>5478863982</v>
      </c>
      <c r="C15">
        <f t="shared" si="0"/>
        <v>5.1025897096842527</v>
      </c>
      <c r="H15" s="10">
        <v>1</v>
      </c>
      <c r="K15" s="8">
        <f t="shared" si="1"/>
        <v>5.1025897096842527</v>
      </c>
      <c r="L15" s="2" t="str">
        <f t="shared" si="2"/>
        <v/>
      </c>
    </row>
    <row r="16" spans="1:16" x14ac:dyDescent="0.25">
      <c r="A16" t="s">
        <v>168</v>
      </c>
      <c r="B16" s="1">
        <v>779339806</v>
      </c>
      <c r="C16">
        <f t="shared" si="0"/>
        <v>0.72581675462424755</v>
      </c>
      <c r="D16" s="10">
        <v>1</v>
      </c>
      <c r="K16" s="8" t="str">
        <f t="shared" si="1"/>
        <v/>
      </c>
      <c r="L16" s="2">
        <f t="shared" si="2"/>
        <v>0.72581675462424755</v>
      </c>
    </row>
    <row r="17" spans="1:12" x14ac:dyDescent="0.25">
      <c r="A17" t="s">
        <v>172</v>
      </c>
      <c r="B17" s="1">
        <v>193209390</v>
      </c>
      <c r="C17">
        <f t="shared" si="0"/>
        <v>0.17994026653468609</v>
      </c>
      <c r="D17" s="10">
        <v>1</v>
      </c>
      <c r="K17" s="8" t="str">
        <f t="shared" si="1"/>
        <v/>
      </c>
      <c r="L17" s="2">
        <f t="shared" si="2"/>
        <v>0.17994026653468609</v>
      </c>
    </row>
    <row r="18" spans="1:12" x14ac:dyDescent="0.25">
      <c r="A18" t="s">
        <v>175</v>
      </c>
      <c r="B18" s="1">
        <v>76540660</v>
      </c>
      <c r="C18">
        <f t="shared" si="0"/>
        <v>7.1284044533967972E-2</v>
      </c>
      <c r="H18" s="10">
        <v>1</v>
      </c>
      <c r="K18" s="8">
        <f t="shared" si="1"/>
        <v>7.1284044533967972E-2</v>
      </c>
      <c r="L18" s="2" t="str">
        <f t="shared" si="2"/>
        <v/>
      </c>
    </row>
    <row r="19" spans="1:12" x14ac:dyDescent="0.25">
      <c r="A19" t="s">
        <v>340</v>
      </c>
      <c r="B19" s="1">
        <v>4000</v>
      </c>
      <c r="C19">
        <f t="shared" si="0"/>
        <v>3.7252902984619141E-6</v>
      </c>
      <c r="H19" s="10">
        <v>1</v>
      </c>
      <c r="K19" s="8">
        <f t="shared" si="1"/>
        <v>3.7252902984619141E-6</v>
      </c>
      <c r="L19" s="2" t="str">
        <f t="shared" si="2"/>
        <v/>
      </c>
    </row>
    <row r="20" spans="1:12" x14ac:dyDescent="0.25">
      <c r="A20" t="s">
        <v>341</v>
      </c>
      <c r="B20" s="1">
        <f>3.8*2^30</f>
        <v>4080218931.1999998</v>
      </c>
      <c r="C20">
        <f>B20/(1024*1024*1024)</f>
        <v>3.8</v>
      </c>
      <c r="D20" s="10">
        <v>1</v>
      </c>
      <c r="K20" s="8"/>
      <c r="L20" s="2">
        <f>IF(OR(D20,0),C20,"")</f>
        <v>3.8</v>
      </c>
    </row>
    <row r="21" spans="1:12" x14ac:dyDescent="0.25">
      <c r="A21" t="s">
        <v>342</v>
      </c>
      <c r="B21" s="1">
        <f>1.5*2^30</f>
        <v>1610612736</v>
      </c>
      <c r="C21">
        <f>B21/(1024*1024*1024)</f>
        <v>1.5</v>
      </c>
      <c r="D21" s="10">
        <v>1</v>
      </c>
      <c r="K21" s="8"/>
      <c r="L21" s="2">
        <f>IF(OR(D21,0),C21,"")</f>
        <v>1.5</v>
      </c>
    </row>
    <row r="22" spans="1:12" x14ac:dyDescent="0.25">
      <c r="A22" t="s">
        <v>343</v>
      </c>
      <c r="B22" s="1">
        <v>4000</v>
      </c>
      <c r="C22">
        <f>B22/(1024*1024*1024)</f>
        <v>3.7252902984619141E-6</v>
      </c>
      <c r="H22" s="10">
        <v>1</v>
      </c>
      <c r="K22" s="8"/>
      <c r="L22" s="2" t="str">
        <f>IF(OR(D22,0),C22,"")</f>
        <v/>
      </c>
    </row>
    <row r="23" spans="1:12" x14ac:dyDescent="0.25">
      <c r="A23" t="s">
        <v>155</v>
      </c>
      <c r="B23" s="1">
        <v>27960388</v>
      </c>
      <c r="C23">
        <f t="shared" si="0"/>
        <v>2.604014053940773E-2</v>
      </c>
      <c r="I23" s="10">
        <v>1</v>
      </c>
      <c r="K23" s="8">
        <f t="shared" si="1"/>
        <v>2.604014053940773E-2</v>
      </c>
      <c r="L23" s="2" t="str">
        <f t="shared" si="2"/>
        <v/>
      </c>
    </row>
    <row r="24" spans="1:12" x14ac:dyDescent="0.25">
      <c r="A24" t="s">
        <v>165</v>
      </c>
      <c r="B24" s="1">
        <v>63007731</v>
      </c>
      <c r="C24">
        <f t="shared" si="0"/>
        <v>5.8680522255599499E-2</v>
      </c>
      <c r="I24" s="10">
        <v>1</v>
      </c>
      <c r="K24" s="8">
        <f t="shared" si="1"/>
        <v>5.8680522255599499E-2</v>
      </c>
      <c r="L24" s="2" t="str">
        <f t="shared" si="2"/>
        <v/>
      </c>
    </row>
    <row r="25" spans="1:12" x14ac:dyDescent="0.25">
      <c r="A25" t="s">
        <v>170</v>
      </c>
      <c r="B25" s="1">
        <v>39561727</v>
      </c>
      <c r="C25">
        <f t="shared" si="0"/>
        <v>3.6844729445874691E-2</v>
      </c>
      <c r="I25" s="10">
        <v>1</v>
      </c>
      <c r="K25" s="8">
        <f t="shared" si="1"/>
        <v>3.6844729445874691E-2</v>
      </c>
      <c r="L25" s="2" t="str">
        <f t="shared" si="2"/>
        <v/>
      </c>
    </row>
    <row r="26" spans="1:12" x14ac:dyDescent="0.25">
      <c r="A26" t="s">
        <v>163</v>
      </c>
      <c r="B26" s="1">
        <v>671405</v>
      </c>
      <c r="C26">
        <f t="shared" si="0"/>
        <v>6.2529463320970535E-4</v>
      </c>
      <c r="J26" s="10">
        <v>1</v>
      </c>
      <c r="K26" s="8" t="str">
        <f t="shared" si="1"/>
        <v/>
      </c>
      <c r="L26" s="2" t="str">
        <f t="shared" si="2"/>
        <v/>
      </c>
    </row>
    <row r="27" spans="1:12" x14ac:dyDescent="0.25">
      <c r="A27" t="s">
        <v>166</v>
      </c>
      <c r="B27" s="1">
        <v>14979340</v>
      </c>
      <c r="C27">
        <f t="shared" si="0"/>
        <v>1.3950597494840622E-2</v>
      </c>
      <c r="D27" s="10">
        <v>1</v>
      </c>
      <c r="K27" s="8" t="str">
        <f t="shared" si="1"/>
        <v/>
      </c>
      <c r="L27" s="2">
        <f t="shared" si="2"/>
        <v>1.3950597494840622E-2</v>
      </c>
    </row>
    <row r="28" spans="1:12" x14ac:dyDescent="0.25">
      <c r="A28" t="s">
        <v>156</v>
      </c>
      <c r="B28" s="1">
        <v>39134289</v>
      </c>
      <c r="C28">
        <f t="shared" si="0"/>
        <v>3.64466467872262E-2</v>
      </c>
      <c r="D28" s="10">
        <v>1</v>
      </c>
      <c r="K28" s="8" t="str">
        <f t="shared" si="1"/>
        <v/>
      </c>
      <c r="L28" s="2">
        <f t="shared" si="2"/>
        <v>3.64466467872262E-2</v>
      </c>
    </row>
    <row r="29" spans="1:12" x14ac:dyDescent="0.25">
      <c r="A29" t="s">
        <v>174</v>
      </c>
      <c r="B29" s="1">
        <v>429093616</v>
      </c>
      <c r="C29">
        <f t="shared" si="0"/>
        <v>0.39962457120418549</v>
      </c>
      <c r="D29" s="10">
        <v>1</v>
      </c>
      <c r="K29" s="8" t="str">
        <f t="shared" si="1"/>
        <v/>
      </c>
      <c r="L29" s="2">
        <f t="shared" si="2"/>
        <v>0.39962457120418549</v>
      </c>
    </row>
    <row r="30" spans="1:12" x14ac:dyDescent="0.25">
      <c r="A30" t="s">
        <v>161</v>
      </c>
      <c r="B30" s="1">
        <v>199924854</v>
      </c>
      <c r="C30">
        <f t="shared" si="0"/>
        <v>0.18619452975690365</v>
      </c>
      <c r="D30" s="10">
        <v>1</v>
      </c>
      <c r="K30" s="8" t="str">
        <f t="shared" si="1"/>
        <v/>
      </c>
      <c r="L30" s="2">
        <f t="shared" si="2"/>
        <v>0.18619452975690365</v>
      </c>
    </row>
    <row r="31" spans="1:12" x14ac:dyDescent="0.25">
      <c r="A31" t="s">
        <v>104</v>
      </c>
      <c r="B31" s="1">
        <v>653184248</v>
      </c>
      <c r="C31">
        <f t="shared" si="0"/>
        <v>0.60832523554563522</v>
      </c>
      <c r="J31" s="10">
        <v>1</v>
      </c>
      <c r="K31" s="8" t="str">
        <f t="shared" si="1"/>
        <v/>
      </c>
      <c r="L31" s="2" t="str">
        <f t="shared" si="2"/>
        <v/>
      </c>
    </row>
    <row r="32" spans="1:12" x14ac:dyDescent="0.25">
      <c r="A32" t="s">
        <v>103</v>
      </c>
      <c r="B32" s="1">
        <v>81527199</v>
      </c>
      <c r="C32">
        <f t="shared" si="0"/>
        <v>7.5928120873868465E-2</v>
      </c>
      <c r="I32" s="10">
        <v>1</v>
      </c>
      <c r="K32" s="8">
        <f t="shared" si="1"/>
        <v>7.5928120873868465E-2</v>
      </c>
      <c r="L32" s="2" t="str">
        <f t="shared" si="2"/>
        <v/>
      </c>
    </row>
    <row r="33" spans="1:12" x14ac:dyDescent="0.25">
      <c r="A33" t="s">
        <v>99</v>
      </c>
      <c r="B33" s="1">
        <v>246887000</v>
      </c>
      <c r="C33">
        <f t="shared" si="0"/>
        <v>0.22993143647909164</v>
      </c>
      <c r="I33" s="10">
        <v>1</v>
      </c>
      <c r="K33" s="8">
        <f t="shared" si="1"/>
        <v>0.22993143647909164</v>
      </c>
      <c r="L33" s="2" t="str">
        <f t="shared" si="2"/>
        <v/>
      </c>
    </row>
    <row r="34" spans="1:12" x14ac:dyDescent="0.25">
      <c r="A34" t="s">
        <v>102</v>
      </c>
      <c r="B34" s="1">
        <v>324116111</v>
      </c>
      <c r="C34">
        <f t="shared" si="0"/>
        <v>0.30185665097087622</v>
      </c>
      <c r="I34" s="10">
        <v>1</v>
      </c>
      <c r="K34" s="8">
        <f t="shared" si="1"/>
        <v>0.30185665097087622</v>
      </c>
      <c r="L34" s="2" t="str">
        <f t="shared" si="2"/>
        <v/>
      </c>
    </row>
    <row r="35" spans="1:12" x14ac:dyDescent="0.25">
      <c r="A35" t="s">
        <v>100</v>
      </c>
      <c r="B35" s="1">
        <v>449922</v>
      </c>
      <c r="C35">
        <f t="shared" si="0"/>
        <v>4.1902251541614532E-4</v>
      </c>
      <c r="J35" s="10">
        <v>1</v>
      </c>
      <c r="K35" s="8" t="str">
        <f t="shared" si="1"/>
        <v/>
      </c>
      <c r="L35" s="2" t="str">
        <f t="shared" si="2"/>
        <v/>
      </c>
    </row>
    <row r="36" spans="1:12" x14ac:dyDescent="0.25">
      <c r="A36" t="s">
        <v>101</v>
      </c>
      <c r="B36" s="1">
        <v>199013</v>
      </c>
      <c r="C36">
        <f t="shared" si="0"/>
        <v>1.8534529954195023E-4</v>
      </c>
      <c r="J36" s="10">
        <v>1</v>
      </c>
      <c r="K36" s="8" t="str">
        <f t="shared" si="1"/>
        <v/>
      </c>
      <c r="L36" s="2" t="str">
        <f t="shared" si="2"/>
        <v/>
      </c>
    </row>
    <row r="37" spans="1:12" x14ac:dyDescent="0.25">
      <c r="A37" t="s">
        <v>282</v>
      </c>
      <c r="B37" s="1">
        <v>1641052180</v>
      </c>
      <c r="C37">
        <f t="shared" si="0"/>
        <v>1.5283489413559437</v>
      </c>
      <c r="J37" s="10">
        <v>1</v>
      </c>
      <c r="K37" s="8" t="str">
        <f t="shared" si="1"/>
        <v/>
      </c>
      <c r="L37" s="2" t="str">
        <f t="shared" si="2"/>
        <v/>
      </c>
    </row>
    <row r="38" spans="1:12" x14ac:dyDescent="0.25">
      <c r="A38" t="s">
        <v>281</v>
      </c>
      <c r="B38" s="1">
        <v>1641052180</v>
      </c>
      <c r="C38">
        <f t="shared" si="0"/>
        <v>1.5283489413559437</v>
      </c>
      <c r="J38" s="10">
        <v>1</v>
      </c>
      <c r="K38" s="8" t="str">
        <f t="shared" si="1"/>
        <v/>
      </c>
      <c r="L38" s="2" t="str">
        <f t="shared" si="2"/>
        <v/>
      </c>
    </row>
    <row r="39" spans="1:12" x14ac:dyDescent="0.25">
      <c r="A39" t="s">
        <v>269</v>
      </c>
      <c r="B39" s="1">
        <v>28062679</v>
      </c>
      <c r="C39">
        <f t="shared" si="0"/>
        <v>2.6135406456887722E-2</v>
      </c>
      <c r="J39" s="10">
        <v>1</v>
      </c>
      <c r="K39" s="8" t="str">
        <f t="shared" si="1"/>
        <v/>
      </c>
      <c r="L39" s="2" t="str">
        <f t="shared" si="2"/>
        <v/>
      </c>
    </row>
    <row r="40" spans="1:12" x14ac:dyDescent="0.25">
      <c r="A40" t="s">
        <v>266</v>
      </c>
      <c r="B40" s="1">
        <v>5124864</v>
      </c>
      <c r="C40">
        <f t="shared" si="0"/>
        <v>4.7729015350341797E-3</v>
      </c>
      <c r="J40" s="10">
        <v>1</v>
      </c>
      <c r="K40" s="8" t="str">
        <f t="shared" si="1"/>
        <v/>
      </c>
      <c r="L40" s="2" t="str">
        <f t="shared" si="2"/>
        <v/>
      </c>
    </row>
    <row r="41" spans="1:12" x14ac:dyDescent="0.25">
      <c r="A41" t="s">
        <v>264</v>
      </c>
      <c r="B41" s="1">
        <v>4891609</v>
      </c>
      <c r="C41">
        <f t="shared" si="0"/>
        <v>4.5556658878922462E-3</v>
      </c>
      <c r="J41" s="10">
        <v>1</v>
      </c>
      <c r="K41" s="8" t="str">
        <f t="shared" ref="K41:K71" si="3">IF(OR(H41,I41,0),C41,"")</f>
        <v/>
      </c>
      <c r="L41" s="2" t="str">
        <f t="shared" si="2"/>
        <v/>
      </c>
    </row>
    <row r="42" spans="1:12" x14ac:dyDescent="0.25">
      <c r="A42" t="s">
        <v>263</v>
      </c>
      <c r="B42" s="1">
        <v>12316</v>
      </c>
      <c r="C42">
        <f t="shared" si="0"/>
        <v>1.1470168828964233E-5</v>
      </c>
      <c r="J42" s="10">
        <v>1</v>
      </c>
      <c r="K42" s="8" t="str">
        <f t="shared" si="3"/>
        <v/>
      </c>
      <c r="L42" s="2" t="str">
        <f t="shared" si="2"/>
        <v/>
      </c>
    </row>
    <row r="43" spans="1:12" x14ac:dyDescent="0.25">
      <c r="A43" t="s">
        <v>265</v>
      </c>
      <c r="B43" s="1">
        <v>10134700</v>
      </c>
      <c r="C43">
        <f t="shared" si="0"/>
        <v>9.4386748969554901E-3</v>
      </c>
      <c r="J43" s="10">
        <v>1</v>
      </c>
      <c r="K43" s="8" t="str">
        <f t="shared" si="3"/>
        <v/>
      </c>
      <c r="L43" s="2" t="str">
        <f t="shared" si="2"/>
        <v/>
      </c>
    </row>
    <row r="44" spans="1:12" x14ac:dyDescent="0.25">
      <c r="A44" t="s">
        <v>268</v>
      </c>
      <c r="B44" s="1">
        <v>32055</v>
      </c>
      <c r="C44">
        <f t="shared" si="0"/>
        <v>2.9853545129299164E-5</v>
      </c>
      <c r="J44" s="10">
        <v>1</v>
      </c>
      <c r="K44" s="8" t="str">
        <f t="shared" si="3"/>
        <v/>
      </c>
      <c r="L44" s="2" t="str">
        <f t="shared" si="2"/>
        <v/>
      </c>
    </row>
    <row r="45" spans="1:12" x14ac:dyDescent="0.25">
      <c r="A45" t="s">
        <v>267</v>
      </c>
      <c r="B45" s="1">
        <v>23052</v>
      </c>
      <c r="C45">
        <f t="shared" si="0"/>
        <v>2.1468847990036011E-5</v>
      </c>
      <c r="J45" s="10">
        <v>1</v>
      </c>
      <c r="K45" s="8" t="str">
        <f t="shared" si="3"/>
        <v/>
      </c>
      <c r="L45" s="2" t="str">
        <f t="shared" si="2"/>
        <v/>
      </c>
    </row>
    <row r="46" spans="1:12" x14ac:dyDescent="0.25">
      <c r="A46" t="s">
        <v>262</v>
      </c>
      <c r="B46" s="1">
        <v>7843988</v>
      </c>
      <c r="C46">
        <f t="shared" si="0"/>
        <v>7.3052830994129181E-3</v>
      </c>
      <c r="J46" s="10">
        <v>1</v>
      </c>
      <c r="K46" s="8" t="str">
        <f t="shared" si="3"/>
        <v/>
      </c>
      <c r="L46" s="2" t="str">
        <f t="shared" si="2"/>
        <v/>
      </c>
    </row>
    <row r="47" spans="1:12" x14ac:dyDescent="0.25">
      <c r="A47" t="s">
        <v>284</v>
      </c>
      <c r="B47" s="1">
        <v>1029490248</v>
      </c>
      <c r="C47">
        <f t="shared" si="0"/>
        <v>0.95878750830888748</v>
      </c>
      <c r="J47" s="10">
        <v>1</v>
      </c>
      <c r="K47" s="8" t="str">
        <f t="shared" si="3"/>
        <v/>
      </c>
      <c r="L47" s="2" t="str">
        <f t="shared" si="2"/>
        <v/>
      </c>
    </row>
    <row r="48" spans="1:12" x14ac:dyDescent="0.25">
      <c r="A48" t="s">
        <v>283</v>
      </c>
      <c r="B48" s="1">
        <v>1029490248</v>
      </c>
      <c r="C48">
        <f t="shared" si="0"/>
        <v>0.95878750830888748</v>
      </c>
      <c r="J48" s="10">
        <v>1</v>
      </c>
      <c r="K48" s="8" t="str">
        <f t="shared" si="3"/>
        <v/>
      </c>
      <c r="L48" s="2" t="str">
        <f t="shared" si="2"/>
        <v/>
      </c>
    </row>
    <row r="49" spans="1:12" x14ac:dyDescent="0.25">
      <c r="A49" t="s">
        <v>223</v>
      </c>
      <c r="B49" s="1">
        <v>4096419099</v>
      </c>
      <c r="C49">
        <f t="shared" si="0"/>
        <v>3.8150875819846988</v>
      </c>
      <c r="J49" s="10">
        <v>1</v>
      </c>
      <c r="K49" s="8" t="str">
        <f t="shared" si="3"/>
        <v/>
      </c>
      <c r="L49" s="2" t="str">
        <f t="shared" si="2"/>
        <v/>
      </c>
    </row>
    <row r="50" spans="1:12" x14ac:dyDescent="0.25">
      <c r="A50" t="s">
        <v>222</v>
      </c>
      <c r="B50" s="1">
        <v>4096419099</v>
      </c>
      <c r="C50">
        <f t="shared" si="0"/>
        <v>3.8150875819846988</v>
      </c>
      <c r="J50" s="10">
        <v>1</v>
      </c>
      <c r="K50" s="8" t="str">
        <f t="shared" si="3"/>
        <v/>
      </c>
      <c r="L50" s="2" t="str">
        <f t="shared" si="2"/>
        <v/>
      </c>
    </row>
    <row r="51" spans="1:12" x14ac:dyDescent="0.25">
      <c r="A51" t="s">
        <v>226</v>
      </c>
      <c r="B51" s="1">
        <v>3523011800</v>
      </c>
      <c r="C51">
        <f t="shared" si="0"/>
        <v>3.2810604199767113</v>
      </c>
      <c r="J51" s="10">
        <v>1</v>
      </c>
      <c r="K51" s="8" t="str">
        <f t="shared" si="3"/>
        <v/>
      </c>
      <c r="L51" s="2" t="str">
        <f t="shared" si="2"/>
        <v/>
      </c>
    </row>
    <row r="52" spans="1:12" x14ac:dyDescent="0.25">
      <c r="A52" t="s">
        <v>224</v>
      </c>
      <c r="B52" s="1">
        <v>14305798</v>
      </c>
      <c r="C52">
        <f t="shared" si="0"/>
        <v>1.3323312625288963E-2</v>
      </c>
      <c r="D52" s="10">
        <v>1</v>
      </c>
      <c r="K52" s="8" t="str">
        <f t="shared" si="3"/>
        <v/>
      </c>
      <c r="L52" s="2">
        <f t="shared" si="2"/>
        <v>1.3323312625288963E-2</v>
      </c>
    </row>
    <row r="53" spans="1:12" x14ac:dyDescent="0.25">
      <c r="A53" t="s">
        <v>225</v>
      </c>
      <c r="B53" s="1">
        <v>3508706002</v>
      </c>
      <c r="C53">
        <f t="shared" si="0"/>
        <v>3.2677371073514223</v>
      </c>
      <c r="D53" s="10">
        <v>1</v>
      </c>
      <c r="K53" s="8" t="str">
        <f t="shared" si="3"/>
        <v/>
      </c>
      <c r="L53" s="2">
        <f t="shared" si="2"/>
        <v>3.2677371073514223</v>
      </c>
    </row>
    <row r="54" spans="1:12" x14ac:dyDescent="0.25">
      <c r="A54" t="s">
        <v>193</v>
      </c>
      <c r="B54" s="1">
        <v>267601339</v>
      </c>
      <c r="C54">
        <f t="shared" si="0"/>
        <v>0.24922316800802946</v>
      </c>
      <c r="J54" s="10">
        <v>1</v>
      </c>
      <c r="K54" s="8" t="str">
        <f t="shared" si="3"/>
        <v/>
      </c>
      <c r="L54" s="2" t="str">
        <f t="shared" si="2"/>
        <v/>
      </c>
    </row>
    <row r="55" spans="1:12" x14ac:dyDescent="0.25">
      <c r="A55" t="s">
        <v>190</v>
      </c>
      <c r="B55" s="1">
        <v>469949</v>
      </c>
      <c r="C55">
        <f t="shared" si="0"/>
        <v>4.3767411261796951E-4</v>
      </c>
      <c r="I55" s="10">
        <v>1</v>
      </c>
      <c r="K55" s="8">
        <f t="shared" si="3"/>
        <v>4.3767411261796951E-4</v>
      </c>
      <c r="L55" s="2" t="str">
        <f t="shared" si="2"/>
        <v/>
      </c>
    </row>
    <row r="56" spans="1:12" x14ac:dyDescent="0.25">
      <c r="A56" t="s">
        <v>181</v>
      </c>
      <c r="B56" s="1">
        <v>2097827</v>
      </c>
      <c r="C56">
        <f t="shared" si="0"/>
        <v>1.9537536427378654E-3</v>
      </c>
      <c r="J56" s="10">
        <v>1</v>
      </c>
      <c r="K56" s="8" t="str">
        <f t="shared" si="3"/>
        <v/>
      </c>
      <c r="L56" s="2" t="str">
        <f t="shared" si="2"/>
        <v/>
      </c>
    </row>
    <row r="57" spans="1:12" x14ac:dyDescent="0.25">
      <c r="A57" t="s">
        <v>186</v>
      </c>
      <c r="B57" s="1">
        <v>537059</v>
      </c>
      <c r="C57">
        <f t="shared" si="0"/>
        <v>5.0017517060041428E-4</v>
      </c>
      <c r="I57" s="10">
        <v>1</v>
      </c>
      <c r="K57" s="8">
        <f t="shared" si="3"/>
        <v>5.0017517060041428E-4</v>
      </c>
      <c r="L57" s="2" t="str">
        <f t="shared" si="2"/>
        <v/>
      </c>
    </row>
    <row r="58" spans="1:12" x14ac:dyDescent="0.25">
      <c r="A58" t="s">
        <v>179</v>
      </c>
      <c r="B58" s="1">
        <v>308564</v>
      </c>
      <c r="C58">
        <f t="shared" si="0"/>
        <v>2.8737261891365051E-4</v>
      </c>
      <c r="I58" s="10">
        <v>1</v>
      </c>
      <c r="K58" s="8">
        <f t="shared" si="3"/>
        <v>2.8737261891365051E-4</v>
      </c>
      <c r="L58" s="2" t="str">
        <f t="shared" si="2"/>
        <v/>
      </c>
    </row>
    <row r="59" spans="1:12" x14ac:dyDescent="0.25">
      <c r="A59" t="s">
        <v>191</v>
      </c>
      <c r="B59" s="1">
        <v>5390075</v>
      </c>
      <c r="C59">
        <f t="shared" si="0"/>
        <v>5.0198985263705254E-3</v>
      </c>
      <c r="I59" s="10">
        <v>1</v>
      </c>
      <c r="K59" s="8">
        <f t="shared" si="3"/>
        <v>5.0198985263705254E-3</v>
      </c>
      <c r="L59" s="2" t="str">
        <f t="shared" si="2"/>
        <v/>
      </c>
    </row>
    <row r="60" spans="1:12" x14ac:dyDescent="0.25">
      <c r="A60" t="s">
        <v>187</v>
      </c>
      <c r="B60" s="1">
        <v>39707870</v>
      </c>
      <c r="C60">
        <f t="shared" si="0"/>
        <v>3.6980835720896721E-2</v>
      </c>
      <c r="I60" s="10">
        <v>1</v>
      </c>
      <c r="K60" s="8">
        <f t="shared" si="3"/>
        <v>3.6980835720896721E-2</v>
      </c>
      <c r="L60" s="2" t="str">
        <f t="shared" si="2"/>
        <v/>
      </c>
    </row>
    <row r="61" spans="1:12" x14ac:dyDescent="0.25">
      <c r="A61" t="s">
        <v>185</v>
      </c>
      <c r="B61" s="1">
        <v>38767503</v>
      </c>
      <c r="C61">
        <f t="shared" si="0"/>
        <v>3.6105050705373287E-2</v>
      </c>
      <c r="I61" s="10">
        <v>1</v>
      </c>
      <c r="K61" s="8">
        <f t="shared" si="3"/>
        <v>3.6105050705373287E-2</v>
      </c>
      <c r="L61" s="2" t="str">
        <f t="shared" si="2"/>
        <v/>
      </c>
    </row>
    <row r="62" spans="1:12" x14ac:dyDescent="0.25">
      <c r="A62" t="s">
        <v>188</v>
      </c>
      <c r="B62" s="1">
        <v>2508638</v>
      </c>
      <c r="C62">
        <f t="shared" si="0"/>
        <v>2.3363512009382248E-3</v>
      </c>
      <c r="D62" s="10">
        <v>1</v>
      </c>
      <c r="K62" s="8" t="str">
        <f t="shared" si="3"/>
        <v/>
      </c>
      <c r="L62" s="2">
        <f t="shared" si="2"/>
        <v>2.3363512009382248E-3</v>
      </c>
    </row>
    <row r="63" spans="1:12" x14ac:dyDescent="0.25">
      <c r="A63" t="s">
        <v>184</v>
      </c>
      <c r="B63" s="1">
        <v>27762127</v>
      </c>
      <c r="C63">
        <f t="shared" si="0"/>
        <v>2.5855495594441891E-2</v>
      </c>
      <c r="I63" s="10">
        <v>1</v>
      </c>
      <c r="K63" s="8">
        <f t="shared" si="3"/>
        <v>2.5855495594441891E-2</v>
      </c>
      <c r="L63" s="2" t="str">
        <f t="shared" si="2"/>
        <v/>
      </c>
    </row>
    <row r="64" spans="1:12" x14ac:dyDescent="0.25">
      <c r="A64" t="s">
        <v>180</v>
      </c>
      <c r="B64" s="1">
        <v>75099285</v>
      </c>
      <c r="C64">
        <f t="shared" si="0"/>
        <v>6.9941659457981586E-2</v>
      </c>
      <c r="I64" s="10">
        <v>1</v>
      </c>
      <c r="K64" s="8">
        <f t="shared" si="3"/>
        <v>6.9941659457981586E-2</v>
      </c>
      <c r="L64" s="2" t="str">
        <f t="shared" si="2"/>
        <v/>
      </c>
    </row>
    <row r="65" spans="1:16" x14ac:dyDescent="0.25">
      <c r="A65" t="s">
        <v>183</v>
      </c>
      <c r="B65" s="1">
        <v>42159904</v>
      </c>
      <c r="C65">
        <f t="shared" si="0"/>
        <v>3.9264470338821411E-2</v>
      </c>
      <c r="I65" s="10">
        <v>1</v>
      </c>
      <c r="K65" s="8">
        <f t="shared" si="3"/>
        <v>3.9264470338821411E-2</v>
      </c>
      <c r="L65" s="2" t="str">
        <f t="shared" si="2"/>
        <v/>
      </c>
    </row>
    <row r="66" spans="1:16" x14ac:dyDescent="0.25">
      <c r="A66" t="s">
        <v>192</v>
      </c>
      <c r="B66" s="1">
        <v>18017412</v>
      </c>
      <c r="C66">
        <f t="shared" si="0"/>
        <v>1.6780022531747818E-2</v>
      </c>
      <c r="D66" s="10">
        <v>1</v>
      </c>
      <c r="K66" s="8" t="str">
        <f t="shared" si="3"/>
        <v/>
      </c>
      <c r="L66" s="2">
        <f t="shared" si="2"/>
        <v>1.6780022531747818E-2</v>
      </c>
    </row>
    <row r="67" spans="1:16" x14ac:dyDescent="0.25">
      <c r="A67" t="s">
        <v>189</v>
      </c>
      <c r="B67" s="1">
        <v>1248549</v>
      </c>
      <c r="C67">
        <f t="shared" si="0"/>
        <v>1.1628018692135811E-3</v>
      </c>
      <c r="D67" s="10">
        <v>1</v>
      </c>
      <c r="K67" s="8" t="str">
        <f t="shared" si="3"/>
        <v/>
      </c>
      <c r="L67" s="2">
        <f t="shared" si="2"/>
        <v>1.1628018692135811E-3</v>
      </c>
    </row>
    <row r="68" spans="1:16" x14ac:dyDescent="0.25">
      <c r="A68" t="s">
        <v>182</v>
      </c>
      <c r="B68" s="1">
        <v>3624116</v>
      </c>
      <c r="C68">
        <f t="shared" si="0"/>
        <v>3.3752210438251495E-3</v>
      </c>
      <c r="D68" s="10">
        <v>1</v>
      </c>
      <c r="K68" s="8" t="str">
        <f t="shared" si="3"/>
        <v/>
      </c>
      <c r="L68" s="2">
        <f t="shared" si="2"/>
        <v>3.3752210438251495E-3</v>
      </c>
    </row>
    <row r="69" spans="1:16" x14ac:dyDescent="0.25">
      <c r="A69" t="s">
        <v>178</v>
      </c>
      <c r="B69" s="1">
        <v>9899831</v>
      </c>
      <c r="C69">
        <f t="shared" si="0"/>
        <v>9.2199360951781273E-3</v>
      </c>
      <c r="D69" s="10">
        <v>1</v>
      </c>
      <c r="K69" s="8" t="str">
        <f t="shared" si="3"/>
        <v/>
      </c>
      <c r="L69" s="2">
        <f t="shared" si="2"/>
        <v>9.2199360951781273E-3</v>
      </c>
    </row>
    <row r="70" spans="1:16" x14ac:dyDescent="0.25">
      <c r="A70" t="s">
        <v>195</v>
      </c>
      <c r="B70" s="1">
        <v>4086171285</v>
      </c>
      <c r="C70">
        <f t="shared" si="0"/>
        <v>3.8055435614660382</v>
      </c>
      <c r="J70" s="10">
        <v>1</v>
      </c>
      <c r="K70" s="8" t="str">
        <f t="shared" si="3"/>
        <v/>
      </c>
      <c r="L70" s="2" t="str">
        <f t="shared" si="2"/>
        <v/>
      </c>
    </row>
    <row r="71" spans="1:16" x14ac:dyDescent="0.25">
      <c r="A71" t="s">
        <v>194</v>
      </c>
      <c r="B71" s="1">
        <v>4086171285</v>
      </c>
      <c r="C71">
        <f t="shared" si="0"/>
        <v>3.8055435614660382</v>
      </c>
      <c r="D71" s="10">
        <v>1</v>
      </c>
      <c r="K71" s="8" t="str">
        <f t="shared" si="3"/>
        <v/>
      </c>
      <c r="L71" s="2">
        <f t="shared" si="2"/>
        <v>3.8055435614660382</v>
      </c>
    </row>
    <row r="72" spans="1:16" x14ac:dyDescent="0.25">
      <c r="A72" t="s">
        <v>197</v>
      </c>
      <c r="B72" s="1">
        <v>6737776018</v>
      </c>
      <c r="C72">
        <f t="shared" ref="C72:C138" si="4">B72/(1024*1024*1024)</f>
        <v>6.2750429082661867</v>
      </c>
      <c r="J72" s="10">
        <v>1</v>
      </c>
      <c r="K72" s="8" t="str">
        <f t="shared" ref="K72:K136" si="5">IF(OR(H72,I72,0),C72,"")</f>
        <v/>
      </c>
      <c r="L72" s="2" t="str">
        <f t="shared" si="2"/>
        <v/>
      </c>
      <c r="M72" s="5">
        <f>SUM(K72:K73)</f>
        <v>6.2750429082661867</v>
      </c>
      <c r="N72" s="5">
        <f>SUM(L72:L73)</f>
        <v>0</v>
      </c>
      <c r="O72" s="5">
        <f>M72+N72</f>
        <v>6.2750429082661867</v>
      </c>
      <c r="P72" s="4" t="s">
        <v>366</v>
      </c>
    </row>
    <row r="73" spans="1:16" x14ac:dyDescent="0.25">
      <c r="A73" t="s">
        <v>196</v>
      </c>
      <c r="B73" s="1">
        <v>6737776018</v>
      </c>
      <c r="C73">
        <f t="shared" si="4"/>
        <v>6.2750429082661867</v>
      </c>
      <c r="H73" s="10">
        <v>1</v>
      </c>
      <c r="K73" s="8">
        <f t="shared" si="5"/>
        <v>6.2750429082661867</v>
      </c>
      <c r="L73" s="2" t="str">
        <f t="shared" si="2"/>
        <v/>
      </c>
    </row>
    <row r="74" spans="1:16" x14ac:dyDescent="0.25">
      <c r="A74" t="s">
        <v>228</v>
      </c>
      <c r="B74" s="1">
        <v>28166451</v>
      </c>
      <c r="C74">
        <f t="shared" si="4"/>
        <v>2.6232051663100719E-2</v>
      </c>
      <c r="J74" s="10">
        <v>1</v>
      </c>
      <c r="K74" s="8" t="str">
        <f t="shared" si="5"/>
        <v/>
      </c>
      <c r="L74" s="2" t="str">
        <f t="shared" ref="L74:L145" si="6">IF(OR(D74,0),C74,"")</f>
        <v/>
      </c>
    </row>
    <row r="75" spans="1:16" x14ac:dyDescent="0.25">
      <c r="A75" t="s">
        <v>227</v>
      </c>
      <c r="B75" s="1">
        <v>28166451</v>
      </c>
      <c r="C75">
        <f t="shared" si="4"/>
        <v>2.6232051663100719E-2</v>
      </c>
      <c r="J75" s="10">
        <v>1</v>
      </c>
      <c r="K75" s="8" t="str">
        <f t="shared" si="5"/>
        <v/>
      </c>
      <c r="L75" s="2" t="str">
        <f t="shared" si="6"/>
        <v/>
      </c>
    </row>
    <row r="76" spans="1:16" x14ac:dyDescent="0.25">
      <c r="A76" t="s">
        <v>218</v>
      </c>
      <c r="B76" s="1">
        <v>133594454806</v>
      </c>
      <c r="C76">
        <f t="shared" si="4"/>
        <v>124.41953160427511</v>
      </c>
      <c r="K76" s="8" t="str">
        <f t="shared" si="5"/>
        <v/>
      </c>
      <c r="L76" s="2" t="str">
        <f t="shared" si="6"/>
        <v/>
      </c>
      <c r="M76" s="5">
        <f>SUM(K77:K98)</f>
        <v>116.7974826162681</v>
      </c>
      <c r="N76" s="5">
        <f>SUM(L77:L96)</f>
        <v>7.2060297094285488</v>
      </c>
      <c r="O76" s="5">
        <f>M76+N76</f>
        <v>124.00351232569665</v>
      </c>
      <c r="P76" s="4" t="s">
        <v>307</v>
      </c>
    </row>
    <row r="77" spans="1:16" x14ac:dyDescent="0.25">
      <c r="A77" t="s">
        <v>216</v>
      </c>
      <c r="B77" s="1">
        <v>6129288463</v>
      </c>
      <c r="C77">
        <f t="shared" si="4"/>
        <v>5.7083447119221091</v>
      </c>
      <c r="H77" s="10">
        <v>1</v>
      </c>
      <c r="K77" s="8">
        <f t="shared" si="5"/>
        <v>5.7083447119221091</v>
      </c>
      <c r="L77" s="2" t="str">
        <f t="shared" si="6"/>
        <v/>
      </c>
    </row>
    <row r="78" spans="1:16" x14ac:dyDescent="0.25">
      <c r="A78" t="s">
        <v>208</v>
      </c>
      <c r="B78" s="1">
        <v>5308082100</v>
      </c>
      <c r="C78">
        <f t="shared" si="4"/>
        <v>4.9435366876423359</v>
      </c>
      <c r="H78" s="10">
        <v>1</v>
      </c>
      <c r="K78" s="8">
        <f t="shared" si="5"/>
        <v>4.9435366876423359</v>
      </c>
      <c r="L78" s="2" t="str">
        <f t="shared" si="6"/>
        <v/>
      </c>
    </row>
    <row r="79" spans="1:16" x14ac:dyDescent="0.25">
      <c r="A79" t="s">
        <v>213</v>
      </c>
      <c r="B79" s="1">
        <v>2333286049</v>
      </c>
      <c r="C79">
        <f t="shared" si="4"/>
        <v>2.1730419704690576</v>
      </c>
      <c r="H79" s="10">
        <v>1</v>
      </c>
      <c r="K79" s="8">
        <f t="shared" si="5"/>
        <v>2.1730419704690576</v>
      </c>
      <c r="L79" s="2" t="str">
        <f t="shared" si="6"/>
        <v/>
      </c>
    </row>
    <row r="80" spans="1:16" x14ac:dyDescent="0.25">
      <c r="A80" t="s">
        <v>217</v>
      </c>
      <c r="B80" s="1">
        <v>3539000089</v>
      </c>
      <c r="C80">
        <f t="shared" si="4"/>
        <v>3.2959506744518876</v>
      </c>
      <c r="H80" s="10">
        <v>1</v>
      </c>
      <c r="K80" s="8">
        <f t="shared" si="5"/>
        <v>3.2959506744518876</v>
      </c>
      <c r="L80" s="2" t="str">
        <f t="shared" si="6"/>
        <v/>
      </c>
    </row>
    <row r="81" spans="1:12" x14ac:dyDescent="0.25">
      <c r="A81" t="s">
        <v>205</v>
      </c>
      <c r="B81" s="1">
        <v>4306957755</v>
      </c>
      <c r="C81">
        <f t="shared" si="4"/>
        <v>4.0111669851467013</v>
      </c>
      <c r="H81" s="10">
        <v>1</v>
      </c>
      <c r="K81" s="8">
        <f t="shared" si="5"/>
        <v>4.0111669851467013</v>
      </c>
      <c r="L81" s="2" t="str">
        <f t="shared" si="6"/>
        <v/>
      </c>
    </row>
    <row r="82" spans="1:12" x14ac:dyDescent="0.25">
      <c r="A82" t="s">
        <v>215</v>
      </c>
      <c r="B82" s="1">
        <v>6818386246</v>
      </c>
      <c r="C82">
        <f t="shared" si="4"/>
        <v>6.3501170333474874</v>
      </c>
      <c r="H82" s="10">
        <v>1</v>
      </c>
      <c r="K82" s="8">
        <f t="shared" si="5"/>
        <v>6.3501170333474874</v>
      </c>
      <c r="L82" s="2" t="str">
        <f t="shared" si="6"/>
        <v/>
      </c>
    </row>
    <row r="83" spans="1:12" x14ac:dyDescent="0.25">
      <c r="A83" t="s">
        <v>200</v>
      </c>
      <c r="B83" s="1">
        <v>3674404324</v>
      </c>
      <c r="C83">
        <f t="shared" si="4"/>
        <v>3.4220556952059269</v>
      </c>
      <c r="D83" s="10">
        <v>1</v>
      </c>
      <c r="K83" s="8" t="str">
        <f t="shared" si="5"/>
        <v/>
      </c>
      <c r="L83" s="2">
        <f t="shared" si="6"/>
        <v>3.4220556952059269</v>
      </c>
    </row>
    <row r="84" spans="1:12" x14ac:dyDescent="0.25">
      <c r="A84" t="s">
        <v>203</v>
      </c>
      <c r="B84" s="1">
        <v>11592832842</v>
      </c>
      <c r="C84">
        <f t="shared" si="4"/>
        <v>10.796666929498315</v>
      </c>
      <c r="H84" s="10">
        <v>1</v>
      </c>
      <c r="K84" s="8">
        <f t="shared" si="5"/>
        <v>10.796666929498315</v>
      </c>
      <c r="L84" s="2" t="str">
        <f t="shared" si="6"/>
        <v/>
      </c>
    </row>
    <row r="85" spans="1:12" x14ac:dyDescent="0.25">
      <c r="A85" t="s">
        <v>199</v>
      </c>
      <c r="B85" s="1">
        <v>1718970691</v>
      </c>
      <c r="C85">
        <f t="shared" si="4"/>
        <v>1.6009162096306682</v>
      </c>
      <c r="D85" s="10">
        <v>1</v>
      </c>
      <c r="K85" s="8" t="str">
        <f t="shared" si="5"/>
        <v/>
      </c>
      <c r="L85" s="2">
        <f t="shared" si="6"/>
        <v>1.6009162096306682</v>
      </c>
    </row>
    <row r="86" spans="1:12" x14ac:dyDescent="0.25">
      <c r="A86" t="s">
        <v>207</v>
      </c>
      <c r="B86" s="1">
        <v>6824485506</v>
      </c>
      <c r="C86">
        <f t="shared" si="4"/>
        <v>6.3557974118739367</v>
      </c>
      <c r="H86" s="10">
        <v>1</v>
      </c>
      <c r="K86" s="8">
        <f t="shared" si="5"/>
        <v>6.3557974118739367</v>
      </c>
      <c r="L86" s="2" t="str">
        <f t="shared" si="6"/>
        <v/>
      </c>
    </row>
    <row r="87" spans="1:12" x14ac:dyDescent="0.25">
      <c r="A87" t="s">
        <v>214</v>
      </c>
      <c r="B87" s="1">
        <v>26900404293</v>
      </c>
      <c r="C87">
        <f t="shared" si="4"/>
        <v>25.052953784354031</v>
      </c>
      <c r="H87" s="10">
        <v>1</v>
      </c>
      <c r="K87" s="8">
        <f t="shared" si="5"/>
        <v>25.052953784354031</v>
      </c>
      <c r="L87" s="2" t="str">
        <f t="shared" si="6"/>
        <v/>
      </c>
    </row>
    <row r="88" spans="1:12" x14ac:dyDescent="0.25">
      <c r="A88" t="s">
        <v>206</v>
      </c>
      <c r="B88" s="1">
        <v>2344040469</v>
      </c>
      <c r="C88">
        <f t="shared" si="4"/>
        <v>2.1830578045919538</v>
      </c>
      <c r="D88" s="10">
        <v>1</v>
      </c>
      <c r="K88" s="8" t="str">
        <f t="shared" si="5"/>
        <v/>
      </c>
      <c r="L88" s="2">
        <f t="shared" si="6"/>
        <v>2.1830578045919538</v>
      </c>
    </row>
    <row r="89" spans="1:12" x14ac:dyDescent="0.25">
      <c r="A89" t="s">
        <v>210</v>
      </c>
      <c r="B89" s="1">
        <v>1183040048</v>
      </c>
      <c r="C89">
        <f t="shared" si="4"/>
        <v>1.1017919033765793</v>
      </c>
      <c r="H89" s="10">
        <v>1</v>
      </c>
      <c r="K89" s="8">
        <f t="shared" si="5"/>
        <v>1.1017919033765793</v>
      </c>
      <c r="L89" s="2" t="str">
        <f t="shared" si="6"/>
        <v/>
      </c>
    </row>
    <row r="90" spans="1:12" x14ac:dyDescent="0.25">
      <c r="A90" t="s">
        <v>212</v>
      </c>
      <c r="B90" s="1">
        <v>7983855149</v>
      </c>
      <c r="C90">
        <f t="shared" si="4"/>
        <v>7.4355445327237248</v>
      </c>
      <c r="H90" s="10">
        <v>1</v>
      </c>
      <c r="K90" s="8">
        <f t="shared" si="5"/>
        <v>7.4355445327237248</v>
      </c>
      <c r="L90" s="2" t="str">
        <f t="shared" si="6"/>
        <v/>
      </c>
    </row>
    <row r="91" spans="1:12" x14ac:dyDescent="0.25">
      <c r="A91" t="s">
        <v>202</v>
      </c>
      <c r="B91" s="1">
        <v>446701303</v>
      </c>
      <c r="C91">
        <f t="shared" si="4"/>
        <v>0.41602300759404898</v>
      </c>
      <c r="G91" s="10">
        <v>1</v>
      </c>
      <c r="K91" s="8" t="str">
        <f t="shared" si="5"/>
        <v/>
      </c>
      <c r="L91" s="2" t="str">
        <f t="shared" si="6"/>
        <v/>
      </c>
    </row>
    <row r="92" spans="1:12" x14ac:dyDescent="0.25">
      <c r="A92" t="s">
        <v>201</v>
      </c>
      <c r="B92" s="1">
        <v>8368340235</v>
      </c>
      <c r="C92">
        <f t="shared" si="4"/>
        <v>7.7936241729184985</v>
      </c>
      <c r="H92" s="10">
        <v>1</v>
      </c>
      <c r="K92" s="8">
        <f t="shared" si="5"/>
        <v>7.7936241729184985</v>
      </c>
      <c r="L92" s="2" t="str">
        <f t="shared" si="6"/>
        <v/>
      </c>
    </row>
    <row r="93" spans="1:12" x14ac:dyDescent="0.25">
      <c r="A93" t="s">
        <v>198</v>
      </c>
      <c r="B93" s="1">
        <v>13374143188</v>
      </c>
      <c r="C93">
        <f t="shared" si="4"/>
        <v>12.455641467124224</v>
      </c>
      <c r="H93" s="10">
        <v>1</v>
      </c>
      <c r="K93" s="8">
        <f t="shared" si="5"/>
        <v>12.455641467124224</v>
      </c>
      <c r="L93" s="2" t="str">
        <f t="shared" si="6"/>
        <v/>
      </c>
    </row>
    <row r="94" spans="1:12" x14ac:dyDescent="0.25">
      <c r="A94" t="s">
        <v>209</v>
      </c>
      <c r="B94" s="1">
        <v>6737628424</v>
      </c>
      <c r="C94">
        <f t="shared" si="4"/>
        <v>6.2749054506421089</v>
      </c>
      <c r="H94" s="10">
        <v>1</v>
      </c>
      <c r="K94" s="8">
        <f t="shared" si="5"/>
        <v>6.2749054506421089</v>
      </c>
      <c r="L94" s="2" t="str">
        <f t="shared" si="6"/>
        <v/>
      </c>
    </row>
    <row r="95" spans="1:12" x14ac:dyDescent="0.25">
      <c r="A95" t="s">
        <v>204</v>
      </c>
      <c r="B95" s="1">
        <v>11284914880</v>
      </c>
      <c r="C95">
        <f t="shared" si="4"/>
        <v>10.509895980358124</v>
      </c>
      <c r="H95" s="10">
        <v>1</v>
      </c>
      <c r="K95" s="8">
        <f t="shared" si="5"/>
        <v>10.509895980358124</v>
      </c>
      <c r="L95" s="2" t="str">
        <f t="shared" si="6"/>
        <v/>
      </c>
    </row>
    <row r="96" spans="1:12" x14ac:dyDescent="0.25">
      <c r="A96" t="s">
        <v>211</v>
      </c>
      <c r="B96" s="1">
        <v>2725692756</v>
      </c>
      <c r="C96">
        <f t="shared" si="4"/>
        <v>2.5384991951286793</v>
      </c>
      <c r="H96" s="10">
        <v>1</v>
      </c>
      <c r="K96" s="8">
        <f t="shared" si="5"/>
        <v>2.5384991951286793</v>
      </c>
      <c r="L96" s="2" t="str">
        <f t="shared" si="6"/>
        <v/>
      </c>
    </row>
    <row r="97" spans="1:12" x14ac:dyDescent="0.25">
      <c r="A97" t="s">
        <v>344</v>
      </c>
      <c r="B97" s="1">
        <v>4000</v>
      </c>
      <c r="C97">
        <f t="shared" si="4"/>
        <v>3.7252902984619141E-6</v>
      </c>
      <c r="H97" s="10">
        <v>1</v>
      </c>
      <c r="K97" s="8">
        <f t="shared" si="5"/>
        <v>3.7252902984619141E-6</v>
      </c>
      <c r="L97" s="2" t="str">
        <f t="shared" si="6"/>
        <v/>
      </c>
    </row>
    <row r="98" spans="1:12" x14ac:dyDescent="0.25">
      <c r="A98" t="s">
        <v>345</v>
      </c>
      <c r="B98" s="1">
        <v>4000</v>
      </c>
      <c r="H98" s="10">
        <v>1</v>
      </c>
      <c r="K98" s="8">
        <f t="shared" ref="K98" si="7">IF(OR(H98,I98,0),C98,"")</f>
        <v>0</v>
      </c>
      <c r="L98" s="2" t="str">
        <f t="shared" ref="L98" si="8">IF(OR(D98,0),C98,"")</f>
        <v/>
      </c>
    </row>
    <row r="99" spans="1:12" x14ac:dyDescent="0.25">
      <c r="A99" t="s">
        <v>114</v>
      </c>
      <c r="B99" s="1">
        <v>99186163</v>
      </c>
      <c r="C99">
        <f t="shared" si="4"/>
        <v>9.2374312691390514E-2</v>
      </c>
      <c r="J99" s="10">
        <v>1</v>
      </c>
      <c r="K99" s="8" t="str">
        <f t="shared" si="5"/>
        <v/>
      </c>
      <c r="L99" s="2" t="str">
        <f t="shared" si="6"/>
        <v/>
      </c>
    </row>
    <row r="100" spans="1:12" x14ac:dyDescent="0.25">
      <c r="A100" t="s">
        <v>112</v>
      </c>
      <c r="B100" s="1">
        <v>76021026</v>
      </c>
      <c r="C100">
        <f t="shared" si="4"/>
        <v>7.0800097659230232E-2</v>
      </c>
      <c r="J100" s="10">
        <v>1</v>
      </c>
      <c r="K100" s="8" t="str">
        <f t="shared" si="5"/>
        <v/>
      </c>
      <c r="L100" s="2" t="str">
        <f t="shared" si="6"/>
        <v/>
      </c>
    </row>
    <row r="101" spans="1:12" x14ac:dyDescent="0.25">
      <c r="A101" t="s">
        <v>113</v>
      </c>
      <c r="B101" s="1">
        <v>23165100</v>
      </c>
      <c r="C101">
        <f t="shared" si="4"/>
        <v>2.1574180573225021E-2</v>
      </c>
      <c r="J101" s="10">
        <v>1</v>
      </c>
      <c r="K101" s="8" t="str">
        <f t="shared" si="5"/>
        <v/>
      </c>
      <c r="L101" s="2" t="str">
        <f t="shared" si="6"/>
        <v/>
      </c>
    </row>
    <row r="102" spans="1:12" x14ac:dyDescent="0.25">
      <c r="A102" t="s">
        <v>10</v>
      </c>
      <c r="B102" s="1">
        <v>393862024</v>
      </c>
      <c r="C102">
        <f t="shared" si="4"/>
        <v>0.36681259423494339</v>
      </c>
      <c r="J102" s="10">
        <v>1</v>
      </c>
      <c r="K102" s="8" t="str">
        <f t="shared" si="5"/>
        <v/>
      </c>
      <c r="L102" s="2" t="str">
        <f t="shared" si="6"/>
        <v/>
      </c>
    </row>
    <row r="103" spans="1:12" x14ac:dyDescent="0.25">
      <c r="A103" t="s">
        <v>6</v>
      </c>
      <c r="B103" s="1">
        <v>188854</v>
      </c>
      <c r="C103">
        <f t="shared" si="4"/>
        <v>1.7588399350643158E-4</v>
      </c>
      <c r="J103" s="10">
        <v>1</v>
      </c>
      <c r="K103" s="8" t="str">
        <f t="shared" si="5"/>
        <v/>
      </c>
      <c r="L103" s="2" t="str">
        <f t="shared" si="6"/>
        <v/>
      </c>
    </row>
    <row r="104" spans="1:12" x14ac:dyDescent="0.25">
      <c r="A104" t="s">
        <v>2</v>
      </c>
      <c r="B104" s="1">
        <v>11744</v>
      </c>
      <c r="C104">
        <f t="shared" si="4"/>
        <v>1.093745231628418E-5</v>
      </c>
      <c r="J104" s="10">
        <v>1</v>
      </c>
      <c r="K104" s="8" t="str">
        <f t="shared" si="5"/>
        <v/>
      </c>
      <c r="L104" s="2" t="str">
        <f t="shared" si="6"/>
        <v/>
      </c>
    </row>
    <row r="105" spans="1:12" x14ac:dyDescent="0.25">
      <c r="A105" t="s">
        <v>8</v>
      </c>
      <c r="B105" s="1">
        <v>2027601</v>
      </c>
      <c r="C105">
        <f t="shared" si="4"/>
        <v>1.8883505836129189E-3</v>
      </c>
      <c r="J105" s="10">
        <v>1</v>
      </c>
      <c r="K105" s="8" t="str">
        <f t="shared" si="5"/>
        <v/>
      </c>
      <c r="L105" s="2" t="str">
        <f t="shared" si="6"/>
        <v/>
      </c>
    </row>
    <row r="106" spans="1:12" x14ac:dyDescent="0.25">
      <c r="A106" t="s">
        <v>1</v>
      </c>
      <c r="B106" s="1">
        <v>29866744</v>
      </c>
      <c r="C106">
        <f t="shared" si="4"/>
        <v>2.7815572917461395E-2</v>
      </c>
      <c r="J106" s="10">
        <v>1</v>
      </c>
      <c r="K106" s="8" t="str">
        <f t="shared" si="5"/>
        <v/>
      </c>
      <c r="L106" s="2" t="str">
        <f t="shared" si="6"/>
        <v/>
      </c>
    </row>
    <row r="107" spans="1:12" x14ac:dyDescent="0.25">
      <c r="A107" t="s">
        <v>9</v>
      </c>
      <c r="B107" s="1">
        <v>12981</v>
      </c>
      <c r="C107">
        <f t="shared" si="4"/>
        <v>1.2089498341083527E-5</v>
      </c>
      <c r="J107" s="10">
        <v>1</v>
      </c>
      <c r="K107" s="8" t="str">
        <f t="shared" si="5"/>
        <v/>
      </c>
      <c r="L107" s="2" t="str">
        <f t="shared" si="6"/>
        <v/>
      </c>
    </row>
    <row r="108" spans="1:12" x14ac:dyDescent="0.25">
      <c r="A108" t="s">
        <v>4</v>
      </c>
      <c r="B108" s="1">
        <v>45898</v>
      </c>
      <c r="C108">
        <f t="shared" si="4"/>
        <v>4.2745843529701233E-5</v>
      </c>
      <c r="J108" s="10">
        <v>1</v>
      </c>
      <c r="K108" s="8" t="str">
        <f t="shared" si="5"/>
        <v/>
      </c>
      <c r="L108" s="2" t="str">
        <f t="shared" si="6"/>
        <v/>
      </c>
    </row>
    <row r="109" spans="1:12" x14ac:dyDescent="0.25">
      <c r="A109" t="s">
        <v>7</v>
      </c>
      <c r="B109" s="1">
        <v>5502987</v>
      </c>
      <c r="C109">
        <f t="shared" si="4"/>
        <v>5.1250560209155083E-3</v>
      </c>
      <c r="J109" s="10">
        <v>1</v>
      </c>
      <c r="K109" s="8" t="str">
        <f t="shared" si="5"/>
        <v/>
      </c>
      <c r="L109" s="2" t="str">
        <f t="shared" si="6"/>
        <v/>
      </c>
    </row>
    <row r="110" spans="1:12" x14ac:dyDescent="0.25">
      <c r="A110" t="s">
        <v>3</v>
      </c>
      <c r="B110" s="1">
        <v>302196522</v>
      </c>
      <c r="C110">
        <f t="shared" si="4"/>
        <v>0.28144244290888309</v>
      </c>
      <c r="J110" s="10">
        <v>1</v>
      </c>
      <c r="K110" s="8" t="str">
        <f t="shared" si="5"/>
        <v/>
      </c>
      <c r="L110" s="2" t="str">
        <f t="shared" si="6"/>
        <v/>
      </c>
    </row>
    <row r="111" spans="1:12" x14ac:dyDescent="0.25">
      <c r="A111" t="s">
        <v>0</v>
      </c>
      <c r="B111" s="1">
        <v>51879215</v>
      </c>
      <c r="C111">
        <f t="shared" si="4"/>
        <v>4.8316284082829952E-2</v>
      </c>
      <c r="J111" s="10">
        <v>1</v>
      </c>
      <c r="K111" s="8" t="str">
        <f t="shared" si="5"/>
        <v/>
      </c>
      <c r="L111" s="2" t="str">
        <f t="shared" si="6"/>
        <v/>
      </c>
    </row>
    <row r="112" spans="1:12" x14ac:dyDescent="0.25">
      <c r="A112" t="s">
        <v>5</v>
      </c>
      <c r="B112" s="1">
        <v>0</v>
      </c>
      <c r="C112">
        <f t="shared" si="4"/>
        <v>0</v>
      </c>
      <c r="J112" s="10">
        <v>1</v>
      </c>
      <c r="K112" s="8" t="str">
        <f t="shared" si="5"/>
        <v/>
      </c>
      <c r="L112" s="2" t="str">
        <f t="shared" si="6"/>
        <v/>
      </c>
    </row>
    <row r="113" spans="1:18" x14ac:dyDescent="0.25">
      <c r="A113" t="s">
        <v>253</v>
      </c>
      <c r="B113" s="1">
        <v>652018748588</v>
      </c>
      <c r="C113">
        <f t="shared" si="4"/>
        <v>607.23977963253856</v>
      </c>
      <c r="J113" s="10">
        <v>1</v>
      </c>
      <c r="K113" s="8" t="str">
        <f t="shared" si="5"/>
        <v/>
      </c>
      <c r="L113" s="2" t="str">
        <f t="shared" si="6"/>
        <v/>
      </c>
      <c r="M113" s="5">
        <f>SUM(K114:K150,K32:K34,K55:K69,K71,K224:K227,K52:K53,K325:K328)</f>
        <v>632.28893222194165</v>
      </c>
      <c r="N113" s="5">
        <f>SUM(L114:L150,L32:L34,L55:L69,L71,L224:L227,L52:L53)</f>
        <v>154.48459889162331</v>
      </c>
      <c r="O113" s="5">
        <f>M113+N113</f>
        <v>786.77353111356501</v>
      </c>
      <c r="P113" s="4" t="s">
        <v>308</v>
      </c>
    </row>
    <row r="114" spans="1:18" x14ac:dyDescent="0.25">
      <c r="A114" t="s">
        <v>249</v>
      </c>
      <c r="B114" s="1">
        <v>26186865543</v>
      </c>
      <c r="C114">
        <f t="shared" si="4"/>
        <v>24.388419038616121</v>
      </c>
      <c r="H114" s="10">
        <v>1</v>
      </c>
      <c r="K114" s="8">
        <f t="shared" si="5"/>
        <v>24.388419038616121</v>
      </c>
      <c r="L114" s="2" t="str">
        <f t="shared" si="6"/>
        <v/>
      </c>
      <c r="R114" s="2"/>
    </row>
    <row r="115" spans="1:18" x14ac:dyDescent="0.25">
      <c r="A115" t="s">
        <v>239</v>
      </c>
      <c r="B115" s="1">
        <v>34514735462</v>
      </c>
      <c r="C115">
        <f t="shared" si="4"/>
        <v>32.144352292641997</v>
      </c>
      <c r="D115" s="10">
        <v>1</v>
      </c>
      <c r="K115" s="8" t="str">
        <f t="shared" si="5"/>
        <v/>
      </c>
      <c r="L115" s="2">
        <f t="shared" si="6"/>
        <v>32.144352292641997</v>
      </c>
    </row>
    <row r="116" spans="1:18" x14ac:dyDescent="0.25">
      <c r="A116" t="s">
        <v>245</v>
      </c>
      <c r="B116" s="1">
        <v>13541575619</v>
      </c>
      <c r="C116">
        <f t="shared" si="4"/>
        <v>12.611575069837272</v>
      </c>
      <c r="H116" s="10">
        <v>1</v>
      </c>
      <c r="K116" s="8">
        <f t="shared" si="5"/>
        <v>12.611575069837272</v>
      </c>
      <c r="L116" s="2" t="str">
        <f t="shared" si="6"/>
        <v/>
      </c>
    </row>
    <row r="117" spans="1:18" x14ac:dyDescent="0.25">
      <c r="A117" t="s">
        <v>252</v>
      </c>
      <c r="B117" s="1">
        <v>16307730135</v>
      </c>
      <c r="C117">
        <f t="shared" si="4"/>
        <v>15.187757215462625</v>
      </c>
      <c r="H117" s="10">
        <v>1</v>
      </c>
      <c r="K117" s="8">
        <f t="shared" si="5"/>
        <v>15.187757215462625</v>
      </c>
      <c r="L117" s="2" t="str">
        <f t="shared" si="6"/>
        <v/>
      </c>
    </row>
    <row r="118" spans="1:18" x14ac:dyDescent="0.25">
      <c r="A118" t="s">
        <v>236</v>
      </c>
      <c r="B118" s="1">
        <v>24151731663</v>
      </c>
      <c r="C118">
        <f t="shared" si="4"/>
        <v>22.493052913807333</v>
      </c>
      <c r="H118" s="10">
        <v>1</v>
      </c>
      <c r="K118" s="8">
        <f t="shared" si="5"/>
        <v>22.493052913807333</v>
      </c>
      <c r="L118" s="2" t="str">
        <f t="shared" si="6"/>
        <v/>
      </c>
    </row>
    <row r="119" spans="1:18" x14ac:dyDescent="0.25">
      <c r="A119" t="s">
        <v>247</v>
      </c>
      <c r="B119" s="1">
        <v>30370138761</v>
      </c>
      <c r="C119">
        <f t="shared" si="4"/>
        <v>28.284395822323859</v>
      </c>
      <c r="H119" s="10">
        <v>1</v>
      </c>
      <c r="K119" s="8">
        <f t="shared" si="5"/>
        <v>28.284395822323859</v>
      </c>
      <c r="L119" s="2" t="str">
        <f t="shared" si="6"/>
        <v/>
      </c>
    </row>
    <row r="120" spans="1:18" x14ac:dyDescent="0.25">
      <c r="A120" t="s">
        <v>232</v>
      </c>
      <c r="B120" s="1">
        <v>22152260415</v>
      </c>
      <c r="C120">
        <f t="shared" si="4"/>
        <v>20.630900203250349</v>
      </c>
      <c r="D120" s="10">
        <v>1</v>
      </c>
      <c r="K120" s="8" t="str">
        <f t="shared" si="5"/>
        <v/>
      </c>
      <c r="L120" s="2">
        <f t="shared" si="6"/>
        <v>20.630900203250349</v>
      </c>
    </row>
    <row r="121" spans="1:18" x14ac:dyDescent="0.25">
      <c r="A121" t="s">
        <v>234</v>
      </c>
      <c r="B121" s="1">
        <v>55721082051</v>
      </c>
      <c r="C121">
        <f t="shared" si="4"/>
        <v>51.894301596097648</v>
      </c>
      <c r="H121" s="10">
        <v>1</v>
      </c>
      <c r="K121" s="8">
        <f t="shared" si="5"/>
        <v>51.894301596097648</v>
      </c>
      <c r="L121" s="2" t="str">
        <f t="shared" si="6"/>
        <v/>
      </c>
    </row>
    <row r="122" spans="1:18" x14ac:dyDescent="0.25">
      <c r="A122" t="s">
        <v>231</v>
      </c>
      <c r="B122" s="1">
        <v>12212630756</v>
      </c>
      <c r="C122">
        <f t="shared" si="4"/>
        <v>11.373898718506098</v>
      </c>
      <c r="D122" s="10">
        <v>1</v>
      </c>
      <c r="K122" s="8" t="str">
        <f t="shared" si="5"/>
        <v/>
      </c>
      <c r="L122" s="2">
        <f t="shared" si="6"/>
        <v>11.373898718506098</v>
      </c>
    </row>
    <row r="123" spans="1:18" x14ac:dyDescent="0.25">
      <c r="A123" t="s">
        <v>250</v>
      </c>
      <c r="B123" s="1">
        <v>191279393</v>
      </c>
      <c r="C123">
        <f t="shared" si="4"/>
        <v>0.17814281675964594</v>
      </c>
      <c r="J123" s="10">
        <v>1</v>
      </c>
      <c r="K123" s="8" t="str">
        <f t="shared" si="5"/>
        <v/>
      </c>
      <c r="L123" s="2" t="str">
        <f t="shared" si="6"/>
        <v/>
      </c>
    </row>
    <row r="124" spans="1:18" x14ac:dyDescent="0.25">
      <c r="A124" t="s">
        <v>238</v>
      </c>
      <c r="B124" s="1">
        <v>9100367847</v>
      </c>
      <c r="C124">
        <f t="shared" si="4"/>
        <v>8.4753780132159591</v>
      </c>
      <c r="H124" s="10">
        <v>1</v>
      </c>
      <c r="K124" s="8">
        <f t="shared" si="5"/>
        <v>8.4753780132159591</v>
      </c>
      <c r="L124" s="2" t="str">
        <f t="shared" si="6"/>
        <v/>
      </c>
    </row>
    <row r="125" spans="1:18" x14ac:dyDescent="0.25">
      <c r="A125" t="s">
        <v>246</v>
      </c>
      <c r="B125" s="1">
        <v>58093363150</v>
      </c>
      <c r="C125">
        <f t="shared" si="4"/>
        <v>54.103660536929965</v>
      </c>
      <c r="H125" s="10">
        <v>1</v>
      </c>
      <c r="K125" s="8">
        <f t="shared" si="5"/>
        <v>54.103660536929965</v>
      </c>
      <c r="L125" s="2" t="str">
        <f t="shared" si="6"/>
        <v/>
      </c>
    </row>
    <row r="126" spans="1:18" x14ac:dyDescent="0.25">
      <c r="A126" t="s">
        <v>237</v>
      </c>
      <c r="B126" s="1">
        <v>46451874874</v>
      </c>
      <c r="C126">
        <f t="shared" si="4"/>
        <v>43.261679703369737</v>
      </c>
      <c r="D126" s="10">
        <v>1</v>
      </c>
      <c r="K126" s="8" t="str">
        <f t="shared" si="5"/>
        <v/>
      </c>
      <c r="L126" s="2">
        <f t="shared" si="6"/>
        <v>43.261679703369737</v>
      </c>
    </row>
    <row r="127" spans="1:18" x14ac:dyDescent="0.25">
      <c r="A127" t="s">
        <v>241</v>
      </c>
      <c r="B127" s="1">
        <v>9599187917</v>
      </c>
      <c r="C127">
        <f t="shared" si="4"/>
        <v>8.9399404050782323</v>
      </c>
      <c r="H127" s="10">
        <v>1</v>
      </c>
      <c r="K127" s="8">
        <f t="shared" si="5"/>
        <v>8.9399404050782323</v>
      </c>
      <c r="L127" s="2" t="str">
        <f t="shared" si="6"/>
        <v/>
      </c>
    </row>
    <row r="128" spans="1:18" x14ac:dyDescent="0.25">
      <c r="A128" t="s">
        <v>244</v>
      </c>
      <c r="B128" s="1">
        <v>15443524345</v>
      </c>
      <c r="C128">
        <f t="shared" si="4"/>
        <v>14.382902854122221</v>
      </c>
      <c r="H128" s="10">
        <v>1</v>
      </c>
      <c r="K128" s="8">
        <f t="shared" si="5"/>
        <v>14.382902854122221</v>
      </c>
      <c r="L128" s="2" t="str">
        <f t="shared" si="6"/>
        <v/>
      </c>
    </row>
    <row r="129" spans="1:12" x14ac:dyDescent="0.25">
      <c r="A129" t="s">
        <v>233</v>
      </c>
      <c r="B129" s="1">
        <v>28274120886</v>
      </c>
      <c r="C129">
        <f t="shared" si="4"/>
        <v>26.332327058538795</v>
      </c>
      <c r="H129" s="10">
        <v>1</v>
      </c>
      <c r="K129" s="8">
        <f t="shared" si="5"/>
        <v>26.332327058538795</v>
      </c>
      <c r="L129" s="2" t="str">
        <f t="shared" si="6"/>
        <v/>
      </c>
    </row>
    <row r="130" spans="1:12" x14ac:dyDescent="0.25">
      <c r="A130" t="s">
        <v>230</v>
      </c>
      <c r="B130" s="1">
        <v>63509843142</v>
      </c>
      <c r="C130">
        <f t="shared" si="4"/>
        <v>59.148150628432631</v>
      </c>
      <c r="H130" s="10">
        <v>1</v>
      </c>
      <c r="K130" s="8">
        <f t="shared" si="5"/>
        <v>59.148150628432631</v>
      </c>
      <c r="L130" s="2" t="str">
        <f t="shared" si="6"/>
        <v/>
      </c>
    </row>
    <row r="131" spans="1:12" x14ac:dyDescent="0.25">
      <c r="A131" t="s">
        <v>240</v>
      </c>
      <c r="B131" s="1">
        <v>59674107606</v>
      </c>
      <c r="C131">
        <f t="shared" si="4"/>
        <v>55.575843533501029</v>
      </c>
      <c r="H131" s="10">
        <v>1</v>
      </c>
      <c r="K131" s="8">
        <f t="shared" si="5"/>
        <v>55.575843533501029</v>
      </c>
      <c r="L131" s="2" t="str">
        <f t="shared" si="6"/>
        <v/>
      </c>
    </row>
    <row r="132" spans="1:12" x14ac:dyDescent="0.25">
      <c r="A132" t="s">
        <v>229</v>
      </c>
      <c r="B132" s="1">
        <v>15196614725</v>
      </c>
      <c r="C132">
        <f t="shared" si="4"/>
        <v>14.152950351126492</v>
      </c>
      <c r="F132" s="10">
        <v>1</v>
      </c>
      <c r="K132" s="8" t="str">
        <f t="shared" si="5"/>
        <v/>
      </c>
      <c r="L132" s="2" t="str">
        <f t="shared" si="6"/>
        <v/>
      </c>
    </row>
    <row r="133" spans="1:12" x14ac:dyDescent="0.25">
      <c r="A133" t="s">
        <v>235</v>
      </c>
      <c r="B133" s="1">
        <v>34797699340</v>
      </c>
      <c r="C133">
        <f t="shared" si="4"/>
        <v>32.407882940024137</v>
      </c>
      <c r="H133" s="10">
        <v>1</v>
      </c>
      <c r="K133" s="8">
        <f t="shared" si="5"/>
        <v>32.407882940024137</v>
      </c>
      <c r="L133" s="2" t="str">
        <f t="shared" si="6"/>
        <v/>
      </c>
    </row>
    <row r="134" spans="1:12" x14ac:dyDescent="0.25">
      <c r="A134" t="s">
        <v>242</v>
      </c>
      <c r="B134" s="1">
        <v>23717659230</v>
      </c>
      <c r="C134">
        <f t="shared" si="4"/>
        <v>22.088791457936168</v>
      </c>
      <c r="H134" s="10">
        <v>1</v>
      </c>
      <c r="K134" s="8">
        <f t="shared" si="5"/>
        <v>22.088791457936168</v>
      </c>
      <c r="L134" s="2" t="str">
        <f t="shared" si="6"/>
        <v/>
      </c>
    </row>
    <row r="135" spans="1:12" x14ac:dyDescent="0.25">
      <c r="A135" t="s">
        <v>243</v>
      </c>
      <c r="B135" s="1">
        <v>52511378131</v>
      </c>
      <c r="C135">
        <f t="shared" si="4"/>
        <v>48.905031877569854</v>
      </c>
      <c r="F135" s="10">
        <v>1</v>
      </c>
      <c r="K135" s="8" t="str">
        <f t="shared" si="5"/>
        <v/>
      </c>
      <c r="L135" s="2" t="str">
        <f t="shared" si="6"/>
        <v/>
      </c>
    </row>
    <row r="136" spans="1:12" x14ac:dyDescent="0.25">
      <c r="A136" t="s">
        <v>251</v>
      </c>
      <c r="B136" s="1">
        <v>161518690</v>
      </c>
      <c r="C136">
        <f t="shared" si="4"/>
        <v>0.15042600221931934</v>
      </c>
      <c r="H136" s="10">
        <v>1</v>
      </c>
      <c r="K136" s="8">
        <f t="shared" si="5"/>
        <v>0.15042600221931934</v>
      </c>
      <c r="L136" s="2" t="str">
        <f t="shared" si="6"/>
        <v/>
      </c>
    </row>
    <row r="137" spans="1:12" x14ac:dyDescent="0.25">
      <c r="A137" t="s">
        <v>248</v>
      </c>
      <c r="B137" s="1">
        <v>137458914</v>
      </c>
      <c r="C137">
        <f t="shared" si="4"/>
        <v>0.12801858969032764</v>
      </c>
      <c r="H137" s="10">
        <v>1</v>
      </c>
      <c r="K137" s="8">
        <f t="shared" ref="K137:K143" si="9">IF(OR(H137,I137,0),C137,"")</f>
        <v>0.12801858969032764</v>
      </c>
      <c r="L137" s="2" t="str">
        <f t="shared" ref="L137:L143" si="10">IF(OR(D137,0),C137,"")</f>
        <v/>
      </c>
    </row>
    <row r="138" spans="1:12" x14ac:dyDescent="0.25">
      <c r="A138" t="s">
        <v>346</v>
      </c>
      <c r="B138" s="1">
        <f>23*2^30</f>
        <v>24696061952</v>
      </c>
      <c r="C138">
        <f t="shared" si="4"/>
        <v>23</v>
      </c>
      <c r="H138" s="10">
        <v>1</v>
      </c>
      <c r="K138" s="8">
        <f t="shared" si="9"/>
        <v>23</v>
      </c>
      <c r="L138" s="2" t="str">
        <f t="shared" si="10"/>
        <v/>
      </c>
    </row>
    <row r="139" spans="1:12" x14ac:dyDescent="0.25">
      <c r="A139" t="s">
        <v>347</v>
      </c>
      <c r="B139" s="1">
        <f>8.5*2^30</f>
        <v>9126805504</v>
      </c>
      <c r="C139">
        <f>B139/(1024*1024*1024)</f>
        <v>8.5</v>
      </c>
      <c r="D139" s="10">
        <v>1</v>
      </c>
      <c r="K139" s="8" t="str">
        <f t="shared" si="9"/>
        <v/>
      </c>
      <c r="L139" s="2">
        <f t="shared" si="10"/>
        <v>8.5</v>
      </c>
    </row>
    <row r="140" spans="1:12" x14ac:dyDescent="0.25">
      <c r="A140" t="s">
        <v>348</v>
      </c>
      <c r="B140" s="1">
        <f>1.7*2^30</f>
        <v>1825361100.8</v>
      </c>
      <c r="C140">
        <f>B140/(1024*1024*1024)</f>
        <v>1.7</v>
      </c>
      <c r="D140" s="10">
        <v>1</v>
      </c>
      <c r="K140" s="8" t="str">
        <f t="shared" si="9"/>
        <v/>
      </c>
      <c r="L140" s="2">
        <f t="shared" si="10"/>
        <v>1.7</v>
      </c>
    </row>
    <row r="141" spans="1:12" x14ac:dyDescent="0.25">
      <c r="A141" t="s">
        <v>349</v>
      </c>
      <c r="B141" s="1">
        <f>16*2^20</f>
        <v>16777216</v>
      </c>
      <c r="C141">
        <f>B141/(1024*1024*1024)</f>
        <v>1.5625E-2</v>
      </c>
      <c r="H141" s="10">
        <v>1</v>
      </c>
      <c r="K141" s="8">
        <f t="shared" si="9"/>
        <v>1.5625E-2</v>
      </c>
      <c r="L141" s="2" t="str">
        <f t="shared" si="10"/>
        <v/>
      </c>
    </row>
    <row r="142" spans="1:12" x14ac:dyDescent="0.25">
      <c r="A142" t="s">
        <v>350</v>
      </c>
      <c r="B142" s="1">
        <f>37*2^30</f>
        <v>39728447488</v>
      </c>
      <c r="C142">
        <f>B142/(1024*1024*1024)</f>
        <v>37</v>
      </c>
      <c r="H142" s="10">
        <v>1</v>
      </c>
      <c r="K142" s="8">
        <f t="shared" si="9"/>
        <v>37</v>
      </c>
      <c r="L142" s="2" t="str">
        <f t="shared" si="10"/>
        <v/>
      </c>
    </row>
    <row r="143" spans="1:12" x14ac:dyDescent="0.25">
      <c r="A143" t="s">
        <v>351</v>
      </c>
      <c r="B143" s="1">
        <f>92*2^20</f>
        <v>96468992</v>
      </c>
      <c r="C143">
        <f>B143/(1024*1024*1024)</f>
        <v>8.984375E-2</v>
      </c>
      <c r="D143" s="10">
        <v>1</v>
      </c>
      <c r="K143" s="8" t="str">
        <f t="shared" si="9"/>
        <v/>
      </c>
      <c r="L143" s="2">
        <f t="shared" si="10"/>
        <v>8.984375E-2</v>
      </c>
    </row>
    <row r="144" spans="1:12" x14ac:dyDescent="0.25">
      <c r="A144" t="s">
        <v>111</v>
      </c>
      <c r="B144" s="1">
        <v>38417020309</v>
      </c>
      <c r="C144">
        <f t="shared" ref="C144:C207" si="11">B144/(1024*1024*1024)</f>
        <v>35.778638263233006</v>
      </c>
      <c r="J144" s="10">
        <v>1</v>
      </c>
      <c r="K144" s="8" t="str">
        <f t="shared" ref="K144:K207" si="12">IF(OR(H144,I144,0),C144,"")</f>
        <v/>
      </c>
      <c r="L144" s="2" t="str">
        <f t="shared" si="6"/>
        <v/>
      </c>
    </row>
    <row r="145" spans="1:12" x14ac:dyDescent="0.25">
      <c r="A145" t="s">
        <v>109</v>
      </c>
      <c r="B145" s="1">
        <v>1604853392</v>
      </c>
      <c r="C145">
        <f t="shared" si="11"/>
        <v>1.4946361929178238</v>
      </c>
      <c r="I145" s="10">
        <v>1</v>
      </c>
      <c r="K145" s="8">
        <f t="shared" si="12"/>
        <v>1.4946361929178238</v>
      </c>
      <c r="L145" s="2" t="str">
        <f t="shared" si="6"/>
        <v/>
      </c>
    </row>
    <row r="146" spans="1:12" x14ac:dyDescent="0.25">
      <c r="A146" t="s">
        <v>110</v>
      </c>
      <c r="B146" s="1">
        <v>6680045575</v>
      </c>
      <c r="C146">
        <f t="shared" si="11"/>
        <v>6.2212772434577346</v>
      </c>
      <c r="I146" s="10">
        <v>1</v>
      </c>
      <c r="K146" s="8">
        <f t="shared" si="12"/>
        <v>6.2212772434577346</v>
      </c>
      <c r="L146" s="2" t="str">
        <f t="shared" ref="L146:L209" si="13">IF(OR(D146,0),C146,"")</f>
        <v/>
      </c>
    </row>
    <row r="147" spans="1:12" x14ac:dyDescent="0.25">
      <c r="A147" t="s">
        <v>107</v>
      </c>
      <c r="B147" s="1">
        <v>10411903604</v>
      </c>
      <c r="C147">
        <f t="shared" si="11"/>
        <v>9.6968408711254597</v>
      </c>
      <c r="I147" s="10">
        <v>1</v>
      </c>
      <c r="K147" s="8">
        <f t="shared" si="12"/>
        <v>9.6968408711254597</v>
      </c>
      <c r="L147" s="2" t="str">
        <f t="shared" si="13"/>
        <v/>
      </c>
    </row>
    <row r="148" spans="1:12" x14ac:dyDescent="0.25">
      <c r="A148" t="s">
        <v>105</v>
      </c>
      <c r="B148" s="1">
        <v>1721115437</v>
      </c>
      <c r="C148">
        <f t="shared" si="11"/>
        <v>1.6029136599972844</v>
      </c>
      <c r="D148" s="10">
        <v>1</v>
      </c>
      <c r="K148" s="8" t="str">
        <f t="shared" si="12"/>
        <v/>
      </c>
      <c r="L148" s="2">
        <f t="shared" si="13"/>
        <v>1.6029136599972844</v>
      </c>
    </row>
    <row r="149" spans="1:12" x14ac:dyDescent="0.25">
      <c r="A149" t="s">
        <v>106</v>
      </c>
      <c r="B149" s="1">
        <v>12921734977</v>
      </c>
      <c r="C149">
        <f t="shared" si="11"/>
        <v>12.034303487278521</v>
      </c>
      <c r="D149" s="10">
        <v>1</v>
      </c>
      <c r="K149" s="8" t="str">
        <f t="shared" si="12"/>
        <v/>
      </c>
      <c r="L149" s="2">
        <f t="shared" si="13"/>
        <v>12.034303487278521</v>
      </c>
    </row>
    <row r="150" spans="1:12" x14ac:dyDescent="0.25">
      <c r="A150" t="s">
        <v>108</v>
      </c>
      <c r="B150" s="1">
        <v>5077367327</v>
      </c>
      <c r="C150">
        <f t="shared" si="11"/>
        <v>4.7286668112501502</v>
      </c>
      <c r="D150" s="10">
        <v>1</v>
      </c>
      <c r="K150" s="8" t="str">
        <f t="shared" si="12"/>
        <v/>
      </c>
      <c r="L150" s="2">
        <f t="shared" si="13"/>
        <v>4.7286668112501502</v>
      </c>
    </row>
    <row r="151" spans="1:12" x14ac:dyDescent="0.25">
      <c r="A151" t="s">
        <v>291</v>
      </c>
      <c r="B151" s="1">
        <v>4962853844</v>
      </c>
      <c r="C151">
        <f t="shared" si="11"/>
        <v>4.6220178194344044</v>
      </c>
      <c r="J151" s="10">
        <v>1</v>
      </c>
      <c r="K151" s="8" t="str">
        <f t="shared" si="12"/>
        <v/>
      </c>
      <c r="L151" s="2" t="str">
        <f t="shared" si="13"/>
        <v/>
      </c>
    </row>
    <row r="152" spans="1:12" x14ac:dyDescent="0.25">
      <c r="A152" t="s">
        <v>287</v>
      </c>
      <c r="B152" s="1">
        <v>16518027</v>
      </c>
      <c r="C152">
        <f t="shared" si="11"/>
        <v>1.5383611433207989E-2</v>
      </c>
      <c r="J152" s="10">
        <v>1</v>
      </c>
      <c r="K152" s="8" t="str">
        <f t="shared" si="12"/>
        <v/>
      </c>
      <c r="L152" s="2" t="str">
        <f t="shared" si="13"/>
        <v/>
      </c>
    </row>
    <row r="153" spans="1:12" x14ac:dyDescent="0.25">
      <c r="A153" t="s">
        <v>285</v>
      </c>
      <c r="B153" s="1">
        <v>631028</v>
      </c>
      <c r="C153">
        <f t="shared" si="11"/>
        <v>5.8769062161445618E-4</v>
      </c>
      <c r="J153" s="10">
        <v>1</v>
      </c>
      <c r="K153" s="8" t="str">
        <f t="shared" si="12"/>
        <v/>
      </c>
      <c r="L153" s="2" t="str">
        <f t="shared" si="13"/>
        <v/>
      </c>
    </row>
    <row r="154" spans="1:12" x14ac:dyDescent="0.25">
      <c r="A154" t="s">
        <v>288</v>
      </c>
      <c r="B154" s="1">
        <v>109874202</v>
      </c>
      <c r="C154">
        <f t="shared" si="11"/>
        <v>0.10232832469046116</v>
      </c>
      <c r="J154" s="10">
        <v>1</v>
      </c>
      <c r="K154" s="8" t="str">
        <f t="shared" si="12"/>
        <v/>
      </c>
      <c r="L154" s="2" t="str">
        <f t="shared" si="13"/>
        <v/>
      </c>
    </row>
    <row r="155" spans="1:12" x14ac:dyDescent="0.25">
      <c r="A155" t="s">
        <v>286</v>
      </c>
      <c r="B155" s="1">
        <v>36317279</v>
      </c>
      <c r="C155">
        <f t="shared" si="11"/>
        <v>3.3823101781308651E-2</v>
      </c>
      <c r="J155" s="10">
        <v>1</v>
      </c>
      <c r="K155" s="8" t="str">
        <f t="shared" si="12"/>
        <v/>
      </c>
      <c r="L155" s="2" t="str">
        <f t="shared" si="13"/>
        <v/>
      </c>
    </row>
    <row r="156" spans="1:12" x14ac:dyDescent="0.25">
      <c r="A156" t="s">
        <v>289</v>
      </c>
      <c r="B156" s="1">
        <v>17851137</v>
      </c>
      <c r="C156">
        <f t="shared" si="11"/>
        <v>1.6625166870653629E-2</v>
      </c>
      <c r="J156" s="10">
        <v>1</v>
      </c>
      <c r="K156" s="8" t="str">
        <f t="shared" si="12"/>
        <v/>
      </c>
      <c r="L156" s="2" t="str">
        <f t="shared" si="13"/>
        <v/>
      </c>
    </row>
    <row r="157" spans="1:12" x14ac:dyDescent="0.25">
      <c r="A157" t="s">
        <v>290</v>
      </c>
      <c r="B157" s="1">
        <v>4781662173</v>
      </c>
      <c r="C157">
        <f t="shared" si="11"/>
        <v>4.4532699258998036</v>
      </c>
      <c r="J157" s="10">
        <v>1</v>
      </c>
      <c r="K157" s="8" t="str">
        <f t="shared" si="12"/>
        <v/>
      </c>
      <c r="L157" s="2" t="str">
        <f t="shared" si="13"/>
        <v/>
      </c>
    </row>
    <row r="158" spans="1:12" x14ac:dyDescent="0.25">
      <c r="A158" t="s">
        <v>98</v>
      </c>
      <c r="B158" s="1">
        <v>357240895</v>
      </c>
      <c r="C158">
        <f t="shared" si="11"/>
        <v>0.33270651008933783</v>
      </c>
      <c r="J158" s="10">
        <v>1</v>
      </c>
      <c r="K158" s="8" t="str">
        <f t="shared" si="12"/>
        <v/>
      </c>
      <c r="L158" s="2" t="str">
        <f t="shared" si="13"/>
        <v/>
      </c>
    </row>
    <row r="159" spans="1:12" x14ac:dyDescent="0.25">
      <c r="A159" t="s">
        <v>84</v>
      </c>
      <c r="B159" s="1">
        <v>42111</v>
      </c>
      <c r="C159">
        <f t="shared" si="11"/>
        <v>3.9218924939632416E-5</v>
      </c>
      <c r="J159" s="10">
        <v>1</v>
      </c>
      <c r="K159" s="8" t="str">
        <f t="shared" si="12"/>
        <v/>
      </c>
      <c r="L159" s="2" t="str">
        <f t="shared" si="13"/>
        <v/>
      </c>
    </row>
    <row r="160" spans="1:12" x14ac:dyDescent="0.25">
      <c r="A160" t="s">
        <v>57</v>
      </c>
      <c r="B160" s="1">
        <v>63725</v>
      </c>
      <c r="C160">
        <f t="shared" si="11"/>
        <v>5.9348531067371368E-5</v>
      </c>
      <c r="J160" s="10">
        <v>1</v>
      </c>
      <c r="K160" s="8" t="str">
        <f t="shared" si="12"/>
        <v/>
      </c>
      <c r="L160" s="2" t="str">
        <f t="shared" si="13"/>
        <v/>
      </c>
    </row>
    <row r="161" spans="1:12" x14ac:dyDescent="0.25">
      <c r="A161" t="s">
        <v>69</v>
      </c>
      <c r="B161" s="1">
        <v>41084</v>
      </c>
      <c r="C161">
        <f t="shared" si="11"/>
        <v>3.8262456655502319E-5</v>
      </c>
      <c r="J161" s="10">
        <v>1</v>
      </c>
      <c r="K161" s="8" t="str">
        <f t="shared" si="12"/>
        <v/>
      </c>
      <c r="L161" s="2" t="str">
        <f t="shared" si="13"/>
        <v/>
      </c>
    </row>
    <row r="162" spans="1:12" x14ac:dyDescent="0.25">
      <c r="A162" t="s">
        <v>78</v>
      </c>
      <c r="B162" s="1">
        <v>33907</v>
      </c>
      <c r="C162">
        <f t="shared" si="11"/>
        <v>3.157835453748703E-5</v>
      </c>
      <c r="J162" s="10">
        <v>1</v>
      </c>
      <c r="K162" s="8" t="str">
        <f t="shared" si="12"/>
        <v/>
      </c>
      <c r="L162" s="2" t="str">
        <f t="shared" si="13"/>
        <v/>
      </c>
    </row>
    <row r="163" spans="1:12" x14ac:dyDescent="0.25">
      <c r="A163" t="s">
        <v>86</v>
      </c>
      <c r="B163" s="1">
        <v>22084</v>
      </c>
      <c r="C163">
        <f t="shared" si="11"/>
        <v>2.0567327737808228E-5</v>
      </c>
      <c r="J163" s="10">
        <v>1</v>
      </c>
      <c r="K163" s="8" t="str">
        <f t="shared" si="12"/>
        <v/>
      </c>
      <c r="L163" s="2" t="str">
        <f t="shared" si="13"/>
        <v/>
      </c>
    </row>
    <row r="164" spans="1:12" x14ac:dyDescent="0.25">
      <c r="A164" t="s">
        <v>46</v>
      </c>
      <c r="B164" s="1">
        <v>14282</v>
      </c>
      <c r="C164">
        <f t="shared" si="11"/>
        <v>1.3301149010658264E-5</v>
      </c>
      <c r="J164" s="10">
        <v>1</v>
      </c>
      <c r="K164" s="8" t="str">
        <f t="shared" si="12"/>
        <v/>
      </c>
      <c r="L164" s="2" t="str">
        <f t="shared" si="13"/>
        <v/>
      </c>
    </row>
    <row r="165" spans="1:12" x14ac:dyDescent="0.25">
      <c r="A165" t="s">
        <v>70</v>
      </c>
      <c r="B165" s="1">
        <v>49845</v>
      </c>
      <c r="C165">
        <f t="shared" si="11"/>
        <v>4.6421773731708527E-5</v>
      </c>
      <c r="J165" s="10">
        <v>1</v>
      </c>
      <c r="K165" s="8" t="str">
        <f t="shared" si="12"/>
        <v/>
      </c>
      <c r="L165" s="2" t="str">
        <f t="shared" si="13"/>
        <v/>
      </c>
    </row>
    <row r="166" spans="1:12" x14ac:dyDescent="0.25">
      <c r="A166" t="s">
        <v>65</v>
      </c>
      <c r="B166" s="1">
        <v>59830</v>
      </c>
      <c r="C166">
        <f t="shared" si="11"/>
        <v>5.572102963924408E-5</v>
      </c>
      <c r="J166" s="10">
        <v>1</v>
      </c>
      <c r="K166" s="8" t="str">
        <f t="shared" si="12"/>
        <v/>
      </c>
      <c r="L166" s="2" t="str">
        <f t="shared" si="13"/>
        <v/>
      </c>
    </row>
    <row r="167" spans="1:12" x14ac:dyDescent="0.25">
      <c r="A167" t="s">
        <v>90</v>
      </c>
      <c r="B167" s="1">
        <v>82850</v>
      </c>
      <c r="C167">
        <f t="shared" si="11"/>
        <v>7.7160075306892395E-5</v>
      </c>
      <c r="J167" s="10">
        <v>1</v>
      </c>
      <c r="K167" s="8" t="str">
        <f t="shared" si="12"/>
        <v/>
      </c>
      <c r="L167" s="2" t="str">
        <f t="shared" si="13"/>
        <v/>
      </c>
    </row>
    <row r="168" spans="1:12" x14ac:dyDescent="0.25">
      <c r="A168" t="s">
        <v>83</v>
      </c>
      <c r="B168" s="1">
        <v>52687</v>
      </c>
      <c r="C168">
        <f t="shared" si="11"/>
        <v>4.9068592488765717E-5</v>
      </c>
      <c r="J168" s="10">
        <v>1</v>
      </c>
      <c r="K168" s="8" t="str">
        <f t="shared" si="12"/>
        <v/>
      </c>
      <c r="L168" s="2" t="str">
        <f t="shared" si="13"/>
        <v/>
      </c>
    </row>
    <row r="169" spans="1:12" x14ac:dyDescent="0.25">
      <c r="A169" t="s">
        <v>93</v>
      </c>
      <c r="B169" s="1">
        <v>95966</v>
      </c>
      <c r="C169">
        <f t="shared" si="11"/>
        <v>8.9375302195549011E-5</v>
      </c>
      <c r="J169" s="10">
        <v>1</v>
      </c>
      <c r="K169" s="8" t="str">
        <f t="shared" si="12"/>
        <v/>
      </c>
      <c r="L169" s="2" t="str">
        <f t="shared" si="13"/>
        <v/>
      </c>
    </row>
    <row r="170" spans="1:12" x14ac:dyDescent="0.25">
      <c r="A170" t="s">
        <v>47</v>
      </c>
      <c r="B170" s="1">
        <v>24140</v>
      </c>
      <c r="C170">
        <f t="shared" si="11"/>
        <v>2.2482126951217651E-5</v>
      </c>
      <c r="J170" s="10">
        <v>1</v>
      </c>
      <c r="K170" s="8" t="str">
        <f t="shared" si="12"/>
        <v/>
      </c>
      <c r="L170" s="2" t="str">
        <f t="shared" si="13"/>
        <v/>
      </c>
    </row>
    <row r="171" spans="1:12" x14ac:dyDescent="0.25">
      <c r="A171" t="s">
        <v>73</v>
      </c>
      <c r="B171" s="1">
        <v>15240</v>
      </c>
      <c r="C171">
        <f t="shared" si="11"/>
        <v>1.4193356037139893E-5</v>
      </c>
      <c r="J171" s="10">
        <v>1</v>
      </c>
      <c r="K171" s="8" t="str">
        <f t="shared" si="12"/>
        <v/>
      </c>
      <c r="L171" s="2" t="str">
        <f t="shared" si="13"/>
        <v/>
      </c>
    </row>
    <row r="172" spans="1:12" x14ac:dyDescent="0.25">
      <c r="A172" t="s">
        <v>58</v>
      </c>
      <c r="B172" s="1">
        <v>27749</v>
      </c>
      <c r="C172">
        <f t="shared" si="11"/>
        <v>2.5843270123004913E-5</v>
      </c>
      <c r="J172" s="10">
        <v>1</v>
      </c>
      <c r="K172" s="8" t="str">
        <f t="shared" si="12"/>
        <v/>
      </c>
      <c r="L172" s="2" t="str">
        <f t="shared" si="13"/>
        <v/>
      </c>
    </row>
    <row r="173" spans="1:12" x14ac:dyDescent="0.25">
      <c r="A173" t="s">
        <v>89</v>
      </c>
      <c r="B173" s="1">
        <v>13889</v>
      </c>
      <c r="C173">
        <f t="shared" si="11"/>
        <v>1.2935139238834381E-5</v>
      </c>
      <c r="J173" s="10">
        <v>1</v>
      </c>
      <c r="K173" s="8" t="str">
        <f t="shared" si="12"/>
        <v/>
      </c>
      <c r="L173" s="2" t="str">
        <f t="shared" si="13"/>
        <v/>
      </c>
    </row>
    <row r="174" spans="1:12" x14ac:dyDescent="0.25">
      <c r="A174" t="s">
        <v>75</v>
      </c>
      <c r="B174" s="1">
        <v>43880</v>
      </c>
      <c r="C174">
        <f t="shared" si="11"/>
        <v>4.0866434574127197E-5</v>
      </c>
      <c r="J174" s="10">
        <v>1</v>
      </c>
      <c r="K174" s="8" t="str">
        <f t="shared" si="12"/>
        <v/>
      </c>
      <c r="L174" s="2" t="str">
        <f t="shared" si="13"/>
        <v/>
      </c>
    </row>
    <row r="175" spans="1:12" x14ac:dyDescent="0.25">
      <c r="A175" t="s">
        <v>81</v>
      </c>
      <c r="B175" s="1">
        <v>70229</v>
      </c>
      <c r="C175">
        <f t="shared" si="11"/>
        <v>6.5405853092670441E-5</v>
      </c>
      <c r="J175" s="10">
        <v>1</v>
      </c>
      <c r="K175" s="8" t="str">
        <f t="shared" si="12"/>
        <v/>
      </c>
      <c r="L175" s="2" t="str">
        <f t="shared" si="13"/>
        <v/>
      </c>
    </row>
    <row r="176" spans="1:12" x14ac:dyDescent="0.25">
      <c r="A176" t="s">
        <v>55</v>
      </c>
      <c r="B176" s="1">
        <v>35862</v>
      </c>
      <c r="C176">
        <f t="shared" si="11"/>
        <v>3.3399090170860291E-5</v>
      </c>
      <c r="J176" s="10">
        <v>1</v>
      </c>
      <c r="K176" s="8" t="str">
        <f t="shared" si="12"/>
        <v/>
      </c>
      <c r="L176" s="2" t="str">
        <f t="shared" si="13"/>
        <v/>
      </c>
    </row>
    <row r="177" spans="1:12" x14ac:dyDescent="0.25">
      <c r="A177" t="s">
        <v>91</v>
      </c>
      <c r="B177" s="1">
        <v>34151</v>
      </c>
      <c r="C177">
        <f t="shared" si="11"/>
        <v>3.1805597245693207E-5</v>
      </c>
      <c r="J177" s="10">
        <v>1</v>
      </c>
      <c r="K177" s="8" t="str">
        <f t="shared" si="12"/>
        <v/>
      </c>
      <c r="L177" s="2" t="str">
        <f t="shared" si="13"/>
        <v/>
      </c>
    </row>
    <row r="178" spans="1:12" x14ac:dyDescent="0.25">
      <c r="A178" t="s">
        <v>92</v>
      </c>
      <c r="B178" s="1">
        <v>10380</v>
      </c>
      <c r="C178">
        <f t="shared" si="11"/>
        <v>9.667128324508667E-6</v>
      </c>
      <c r="J178" s="10">
        <v>1</v>
      </c>
      <c r="K178" s="8" t="str">
        <f t="shared" si="12"/>
        <v/>
      </c>
      <c r="L178" s="2" t="str">
        <f t="shared" si="13"/>
        <v/>
      </c>
    </row>
    <row r="179" spans="1:12" x14ac:dyDescent="0.25">
      <c r="A179" t="s">
        <v>74</v>
      </c>
      <c r="B179" s="1">
        <v>26720</v>
      </c>
      <c r="C179">
        <f t="shared" si="11"/>
        <v>2.4884939193725586E-5</v>
      </c>
      <c r="J179" s="10">
        <v>1</v>
      </c>
      <c r="K179" s="8" t="str">
        <f t="shared" si="12"/>
        <v/>
      </c>
      <c r="L179" s="2" t="str">
        <f t="shared" si="13"/>
        <v/>
      </c>
    </row>
    <row r="180" spans="1:12" x14ac:dyDescent="0.25">
      <c r="A180" t="s">
        <v>52</v>
      </c>
      <c r="B180" s="1">
        <v>16254</v>
      </c>
      <c r="C180">
        <f t="shared" si="11"/>
        <v>1.5137717127799988E-5</v>
      </c>
      <c r="J180" s="10">
        <v>1</v>
      </c>
      <c r="K180" s="8" t="str">
        <f t="shared" si="12"/>
        <v/>
      </c>
      <c r="L180" s="2" t="str">
        <f t="shared" si="13"/>
        <v/>
      </c>
    </row>
    <row r="181" spans="1:12" x14ac:dyDescent="0.25">
      <c r="A181" t="s">
        <v>76</v>
      </c>
      <c r="B181" s="1">
        <v>33181</v>
      </c>
      <c r="C181">
        <f t="shared" si="11"/>
        <v>3.0902214348316193E-5</v>
      </c>
      <c r="J181" s="10">
        <v>1</v>
      </c>
      <c r="K181" s="8" t="str">
        <f t="shared" si="12"/>
        <v/>
      </c>
      <c r="L181" s="2" t="str">
        <f t="shared" si="13"/>
        <v/>
      </c>
    </row>
    <row r="182" spans="1:12" x14ac:dyDescent="0.25">
      <c r="A182" t="s">
        <v>80</v>
      </c>
      <c r="B182" s="1">
        <v>16077869</v>
      </c>
      <c r="C182">
        <f t="shared" si="11"/>
        <v>1.4973682351410389E-2</v>
      </c>
      <c r="J182" s="10">
        <v>1</v>
      </c>
      <c r="K182" s="8" t="str">
        <f t="shared" si="12"/>
        <v/>
      </c>
      <c r="L182" s="2" t="str">
        <f t="shared" si="13"/>
        <v/>
      </c>
    </row>
    <row r="183" spans="1:12" x14ac:dyDescent="0.25">
      <c r="A183" t="s">
        <v>49</v>
      </c>
      <c r="B183" s="1">
        <v>58549</v>
      </c>
      <c r="C183">
        <f t="shared" si="11"/>
        <v>5.4528005421161652E-5</v>
      </c>
      <c r="J183" s="10">
        <v>1</v>
      </c>
      <c r="K183" s="8" t="str">
        <f t="shared" si="12"/>
        <v/>
      </c>
      <c r="L183" s="2" t="str">
        <f t="shared" si="13"/>
        <v/>
      </c>
    </row>
    <row r="184" spans="1:12" x14ac:dyDescent="0.25">
      <c r="A184" t="s">
        <v>79</v>
      </c>
      <c r="B184" s="1">
        <v>2636808</v>
      </c>
      <c r="C184">
        <f t="shared" si="11"/>
        <v>2.4557188153266907E-3</v>
      </c>
      <c r="J184" s="10">
        <v>1</v>
      </c>
      <c r="K184" s="8" t="str">
        <f t="shared" si="12"/>
        <v/>
      </c>
      <c r="L184" s="2" t="str">
        <f t="shared" si="13"/>
        <v/>
      </c>
    </row>
    <row r="185" spans="1:12" x14ac:dyDescent="0.25">
      <c r="A185" t="s">
        <v>54</v>
      </c>
      <c r="B185" s="1">
        <v>74161</v>
      </c>
      <c r="C185">
        <f t="shared" si="11"/>
        <v>6.9067813456058502E-5</v>
      </c>
      <c r="J185" s="10">
        <v>1</v>
      </c>
      <c r="K185" s="8" t="str">
        <f t="shared" si="12"/>
        <v/>
      </c>
      <c r="L185" s="2" t="str">
        <f t="shared" si="13"/>
        <v/>
      </c>
    </row>
    <row r="186" spans="1:12" x14ac:dyDescent="0.25">
      <c r="A186" t="s">
        <v>82</v>
      </c>
      <c r="B186" s="1">
        <v>11405469</v>
      </c>
      <c r="C186">
        <f t="shared" si="11"/>
        <v>1.0622170753777027E-2</v>
      </c>
      <c r="J186" s="10">
        <v>1</v>
      </c>
      <c r="K186" s="8" t="str">
        <f t="shared" si="12"/>
        <v/>
      </c>
      <c r="L186" s="2" t="str">
        <f t="shared" si="13"/>
        <v/>
      </c>
    </row>
    <row r="187" spans="1:12" x14ac:dyDescent="0.25">
      <c r="A187" t="s">
        <v>45</v>
      </c>
      <c r="B187" s="1">
        <v>34245</v>
      </c>
      <c r="C187">
        <f t="shared" si="11"/>
        <v>3.1893141567707062E-5</v>
      </c>
      <c r="J187" s="10">
        <v>1</v>
      </c>
      <c r="K187" s="8" t="str">
        <f t="shared" si="12"/>
        <v/>
      </c>
      <c r="L187" s="2" t="str">
        <f t="shared" si="13"/>
        <v/>
      </c>
    </row>
    <row r="188" spans="1:12" x14ac:dyDescent="0.25">
      <c r="A188" t="s">
        <v>87</v>
      </c>
      <c r="B188" s="1">
        <v>72151</v>
      </c>
      <c r="C188">
        <f t="shared" si="11"/>
        <v>6.719585508108139E-5</v>
      </c>
      <c r="J188" s="10">
        <v>1</v>
      </c>
      <c r="K188" s="8" t="str">
        <f t="shared" si="12"/>
        <v/>
      </c>
      <c r="L188" s="2" t="str">
        <f t="shared" si="13"/>
        <v/>
      </c>
    </row>
    <row r="189" spans="1:12" x14ac:dyDescent="0.25">
      <c r="A189" t="s">
        <v>60</v>
      </c>
      <c r="B189" s="1">
        <v>56205</v>
      </c>
      <c r="C189">
        <f t="shared" si="11"/>
        <v>5.234498530626297E-5</v>
      </c>
      <c r="J189" s="10">
        <v>1</v>
      </c>
      <c r="K189" s="8" t="str">
        <f t="shared" si="12"/>
        <v/>
      </c>
      <c r="L189" s="2" t="str">
        <f t="shared" si="13"/>
        <v/>
      </c>
    </row>
    <row r="190" spans="1:12" x14ac:dyDescent="0.25">
      <c r="A190" t="s">
        <v>66</v>
      </c>
      <c r="B190" s="1">
        <v>7134473</v>
      </c>
      <c r="C190">
        <f t="shared" si="11"/>
        <v>6.6444957628846169E-3</v>
      </c>
      <c r="J190" s="10">
        <v>1</v>
      </c>
      <c r="K190" s="8" t="str">
        <f t="shared" si="12"/>
        <v/>
      </c>
      <c r="L190" s="2" t="str">
        <f t="shared" si="13"/>
        <v/>
      </c>
    </row>
    <row r="191" spans="1:12" x14ac:dyDescent="0.25">
      <c r="A191" t="s">
        <v>97</v>
      </c>
      <c r="B191" s="1">
        <v>151118820</v>
      </c>
      <c r="C191">
        <f t="shared" si="11"/>
        <v>0.14074036851525307</v>
      </c>
      <c r="J191" s="10">
        <v>1</v>
      </c>
      <c r="K191" s="8" t="str">
        <f t="shared" si="12"/>
        <v/>
      </c>
      <c r="L191" s="2" t="str">
        <f t="shared" si="13"/>
        <v/>
      </c>
    </row>
    <row r="192" spans="1:12" x14ac:dyDescent="0.25">
      <c r="A192" t="s">
        <v>72</v>
      </c>
      <c r="B192" s="1">
        <v>64133</v>
      </c>
      <c r="C192">
        <f t="shared" si="11"/>
        <v>5.9728510677814484E-5</v>
      </c>
      <c r="J192" s="10">
        <v>1</v>
      </c>
      <c r="K192" s="8" t="str">
        <f t="shared" si="12"/>
        <v/>
      </c>
      <c r="L192" s="2" t="str">
        <f t="shared" si="13"/>
        <v/>
      </c>
    </row>
    <row r="193" spans="1:12" x14ac:dyDescent="0.25">
      <c r="A193" t="s">
        <v>68</v>
      </c>
      <c r="B193" s="1">
        <v>162571</v>
      </c>
      <c r="C193">
        <f t="shared" si="11"/>
        <v>1.5140604227781296E-4</v>
      </c>
      <c r="J193" s="10">
        <v>1</v>
      </c>
      <c r="K193" s="8" t="str">
        <f t="shared" si="12"/>
        <v/>
      </c>
      <c r="L193" s="2" t="str">
        <f t="shared" si="13"/>
        <v/>
      </c>
    </row>
    <row r="194" spans="1:12" x14ac:dyDescent="0.25">
      <c r="A194" t="s">
        <v>95</v>
      </c>
      <c r="B194" s="1">
        <v>19513301</v>
      </c>
      <c r="C194">
        <f t="shared" si="11"/>
        <v>1.8173177726566792E-2</v>
      </c>
      <c r="J194" s="10">
        <v>1</v>
      </c>
      <c r="K194" s="8" t="str">
        <f t="shared" si="12"/>
        <v/>
      </c>
      <c r="L194" s="2" t="str">
        <f t="shared" si="13"/>
        <v/>
      </c>
    </row>
    <row r="195" spans="1:12" x14ac:dyDescent="0.25">
      <c r="A195" t="s">
        <v>96</v>
      </c>
      <c r="B195" s="1">
        <v>771462</v>
      </c>
      <c r="C195">
        <f t="shared" si="11"/>
        <v>7.1847997605800629E-4</v>
      </c>
      <c r="J195" s="10">
        <v>1</v>
      </c>
      <c r="K195" s="8" t="str">
        <f t="shared" si="12"/>
        <v/>
      </c>
      <c r="L195" s="2" t="str">
        <f t="shared" si="13"/>
        <v/>
      </c>
    </row>
    <row r="196" spans="1:12" x14ac:dyDescent="0.25">
      <c r="A196" t="s">
        <v>59</v>
      </c>
      <c r="B196" s="1">
        <v>22620613</v>
      </c>
      <c r="C196">
        <f t="shared" si="11"/>
        <v>2.1067087538540363E-2</v>
      </c>
      <c r="J196" s="10">
        <v>1</v>
      </c>
      <c r="K196" s="8" t="str">
        <f t="shared" si="12"/>
        <v/>
      </c>
      <c r="L196" s="2" t="str">
        <f t="shared" si="13"/>
        <v/>
      </c>
    </row>
    <row r="197" spans="1:12" x14ac:dyDescent="0.25">
      <c r="A197" t="s">
        <v>71</v>
      </c>
      <c r="B197" s="1">
        <v>15631089</v>
      </c>
      <c r="C197">
        <f t="shared" si="11"/>
        <v>1.4557586051523685E-2</v>
      </c>
      <c r="J197" s="10">
        <v>1</v>
      </c>
      <c r="K197" s="8" t="str">
        <f t="shared" si="12"/>
        <v/>
      </c>
      <c r="L197" s="2" t="str">
        <f t="shared" si="13"/>
        <v/>
      </c>
    </row>
    <row r="198" spans="1:12" x14ac:dyDescent="0.25">
      <c r="A198" t="s">
        <v>64</v>
      </c>
      <c r="B198" s="1">
        <v>0</v>
      </c>
      <c r="C198">
        <f t="shared" si="11"/>
        <v>0</v>
      </c>
      <c r="J198" s="10">
        <v>1</v>
      </c>
      <c r="K198" s="8" t="str">
        <f t="shared" si="12"/>
        <v/>
      </c>
      <c r="L198" s="2" t="str">
        <f t="shared" si="13"/>
        <v/>
      </c>
    </row>
    <row r="199" spans="1:12" x14ac:dyDescent="0.25">
      <c r="A199" t="s">
        <v>44</v>
      </c>
      <c r="B199" s="1">
        <v>28745289</v>
      </c>
      <c r="C199">
        <f t="shared" si="11"/>
        <v>2.6771136559545994E-2</v>
      </c>
      <c r="J199" s="10">
        <v>1</v>
      </c>
      <c r="K199" s="8" t="str">
        <f t="shared" si="12"/>
        <v/>
      </c>
      <c r="L199" s="2" t="str">
        <f t="shared" si="13"/>
        <v/>
      </c>
    </row>
    <row r="200" spans="1:12" x14ac:dyDescent="0.25">
      <c r="A200" t="s">
        <v>50</v>
      </c>
      <c r="B200" s="1">
        <v>534338</v>
      </c>
      <c r="C200">
        <f t="shared" si="11"/>
        <v>4.9764104187488556E-4</v>
      </c>
      <c r="J200" s="10">
        <v>1</v>
      </c>
      <c r="K200" s="8" t="str">
        <f t="shared" si="12"/>
        <v/>
      </c>
      <c r="L200" s="2" t="str">
        <f t="shared" si="13"/>
        <v/>
      </c>
    </row>
    <row r="201" spans="1:12" x14ac:dyDescent="0.25">
      <c r="A201" t="s">
        <v>48</v>
      </c>
      <c r="B201" s="1">
        <v>12417057</v>
      </c>
      <c r="C201">
        <f t="shared" si="11"/>
        <v>1.156428549438715E-2</v>
      </c>
      <c r="J201" s="10">
        <v>1</v>
      </c>
      <c r="K201" s="8" t="str">
        <f t="shared" si="12"/>
        <v/>
      </c>
      <c r="L201" s="2" t="str">
        <f t="shared" si="13"/>
        <v/>
      </c>
    </row>
    <row r="202" spans="1:12" x14ac:dyDescent="0.25">
      <c r="A202" t="s">
        <v>94</v>
      </c>
      <c r="B202" s="1">
        <v>8729822</v>
      </c>
      <c r="C202">
        <f t="shared" si="11"/>
        <v>8.1302803009748459E-3</v>
      </c>
      <c r="J202" s="10">
        <v>1</v>
      </c>
      <c r="K202" s="8" t="str">
        <f t="shared" si="12"/>
        <v/>
      </c>
      <c r="L202" s="2" t="str">
        <f t="shared" si="13"/>
        <v/>
      </c>
    </row>
    <row r="203" spans="1:12" x14ac:dyDescent="0.25">
      <c r="A203" t="s">
        <v>51</v>
      </c>
      <c r="B203" s="1">
        <v>48447</v>
      </c>
      <c r="C203">
        <f t="shared" si="11"/>
        <v>4.5119784772396088E-5</v>
      </c>
      <c r="J203" s="10">
        <v>1</v>
      </c>
      <c r="K203" s="8" t="str">
        <f t="shared" si="12"/>
        <v/>
      </c>
      <c r="L203" s="2" t="str">
        <f t="shared" si="13"/>
        <v/>
      </c>
    </row>
    <row r="204" spans="1:12" x14ac:dyDescent="0.25">
      <c r="A204" t="s">
        <v>62</v>
      </c>
      <c r="B204" s="1">
        <v>118480</v>
      </c>
      <c r="C204">
        <f t="shared" si="11"/>
        <v>1.1034309864044189E-4</v>
      </c>
      <c r="J204" s="10">
        <v>1</v>
      </c>
      <c r="K204" s="8" t="str">
        <f t="shared" si="12"/>
        <v/>
      </c>
      <c r="L204" s="2" t="str">
        <f t="shared" si="13"/>
        <v/>
      </c>
    </row>
    <row r="205" spans="1:12" x14ac:dyDescent="0.25">
      <c r="A205" t="s">
        <v>85</v>
      </c>
      <c r="B205" s="1">
        <v>2295702</v>
      </c>
      <c r="C205">
        <f t="shared" si="11"/>
        <v>2.1380390971899033E-3</v>
      </c>
      <c r="J205" s="10">
        <v>1</v>
      </c>
      <c r="K205" s="8" t="str">
        <f t="shared" si="12"/>
        <v/>
      </c>
      <c r="L205" s="2" t="str">
        <f t="shared" si="13"/>
        <v/>
      </c>
    </row>
    <row r="206" spans="1:12" x14ac:dyDescent="0.25">
      <c r="A206" t="s">
        <v>56</v>
      </c>
      <c r="B206" s="1">
        <v>37119035</v>
      </c>
      <c r="C206">
        <f t="shared" si="11"/>
        <v>3.4569795243442059E-2</v>
      </c>
      <c r="J206" s="10">
        <v>1</v>
      </c>
      <c r="K206" s="8" t="str">
        <f t="shared" si="12"/>
        <v/>
      </c>
      <c r="L206" s="2" t="str">
        <f t="shared" si="13"/>
        <v/>
      </c>
    </row>
    <row r="207" spans="1:12" x14ac:dyDescent="0.25">
      <c r="A207" t="s">
        <v>53</v>
      </c>
      <c r="B207" s="1">
        <v>12268599</v>
      </c>
      <c r="C207">
        <f t="shared" si="11"/>
        <v>1.1426023207604885E-2</v>
      </c>
      <c r="J207" s="10">
        <v>1</v>
      </c>
      <c r="K207" s="8" t="str">
        <f t="shared" si="12"/>
        <v/>
      </c>
      <c r="L207" s="2" t="str">
        <f t="shared" si="13"/>
        <v/>
      </c>
    </row>
    <row r="208" spans="1:12" x14ac:dyDescent="0.25">
      <c r="A208" t="s">
        <v>63</v>
      </c>
      <c r="B208" s="1">
        <v>722677</v>
      </c>
      <c r="C208">
        <f t="shared" ref="C208:C271" si="14">B208/(1024*1024*1024)</f>
        <v>6.7304540425539017E-4</v>
      </c>
      <c r="J208" s="10">
        <v>1</v>
      </c>
      <c r="K208" s="8" t="str">
        <f t="shared" ref="K208:K271" si="15">IF(OR(H208,I208,0),C208,"")</f>
        <v/>
      </c>
      <c r="L208" s="2" t="str">
        <f t="shared" si="13"/>
        <v/>
      </c>
    </row>
    <row r="209" spans="1:12" x14ac:dyDescent="0.25">
      <c r="A209" t="s">
        <v>88</v>
      </c>
      <c r="B209" s="1">
        <v>5782009</v>
      </c>
      <c r="C209">
        <f t="shared" si="14"/>
        <v>5.3849155083298683E-3</v>
      </c>
      <c r="J209" s="10">
        <v>1</v>
      </c>
      <c r="K209" s="8" t="str">
        <f t="shared" si="15"/>
        <v/>
      </c>
      <c r="L209" s="2" t="str">
        <f t="shared" si="13"/>
        <v/>
      </c>
    </row>
    <row r="210" spans="1:12" x14ac:dyDescent="0.25">
      <c r="A210" t="s">
        <v>67</v>
      </c>
      <c r="B210" s="1">
        <v>0</v>
      </c>
      <c r="C210">
        <f t="shared" si="14"/>
        <v>0</v>
      </c>
      <c r="J210" s="10">
        <v>1</v>
      </c>
      <c r="K210" s="8" t="str">
        <f t="shared" si="15"/>
        <v/>
      </c>
      <c r="L210" s="2" t="str">
        <f t="shared" ref="L210:L273" si="16">IF(OR(D210,0),C210,"")</f>
        <v/>
      </c>
    </row>
    <row r="211" spans="1:12" x14ac:dyDescent="0.25">
      <c r="A211" t="s">
        <v>61</v>
      </c>
      <c r="B211" s="1">
        <v>5393</v>
      </c>
      <c r="C211">
        <f t="shared" si="14"/>
        <v>5.0226226449012756E-6</v>
      </c>
      <c r="J211" s="10">
        <v>1</v>
      </c>
      <c r="K211" s="8" t="str">
        <f t="shared" si="15"/>
        <v/>
      </c>
      <c r="L211" s="2" t="str">
        <f t="shared" si="16"/>
        <v/>
      </c>
    </row>
    <row r="212" spans="1:12" x14ac:dyDescent="0.25">
      <c r="A212" t="s">
        <v>43</v>
      </c>
      <c r="B212" s="1">
        <v>8</v>
      </c>
      <c r="C212">
        <f t="shared" si="14"/>
        <v>7.4505805969238281E-9</v>
      </c>
      <c r="J212" s="10">
        <v>1</v>
      </c>
      <c r="K212" s="8" t="str">
        <f t="shared" si="15"/>
        <v/>
      </c>
      <c r="L212" s="2" t="str">
        <f t="shared" si="16"/>
        <v/>
      </c>
    </row>
    <row r="213" spans="1:12" x14ac:dyDescent="0.25">
      <c r="A213" t="s">
        <v>77</v>
      </c>
      <c r="B213" s="1">
        <v>11244</v>
      </c>
      <c r="C213">
        <f t="shared" si="14"/>
        <v>1.047179102897644E-5</v>
      </c>
      <c r="J213" s="10">
        <v>1</v>
      </c>
      <c r="K213" s="8" t="str">
        <f t="shared" si="15"/>
        <v/>
      </c>
      <c r="L213" s="2" t="str">
        <f t="shared" si="16"/>
        <v/>
      </c>
    </row>
    <row r="214" spans="1:12" x14ac:dyDescent="0.25">
      <c r="A214" t="s">
        <v>280</v>
      </c>
      <c r="B214" s="1">
        <v>343457308</v>
      </c>
      <c r="C214">
        <f t="shared" si="14"/>
        <v>0.31986954435706139</v>
      </c>
      <c r="J214" s="10">
        <v>1</v>
      </c>
      <c r="K214" s="8" t="str">
        <f t="shared" si="15"/>
        <v/>
      </c>
      <c r="L214" s="2" t="str">
        <f t="shared" si="16"/>
        <v/>
      </c>
    </row>
    <row r="215" spans="1:12" x14ac:dyDescent="0.25">
      <c r="A215" t="s">
        <v>277</v>
      </c>
      <c r="B215" s="1">
        <v>317</v>
      </c>
      <c r="C215">
        <f t="shared" si="14"/>
        <v>2.9522925615310669E-7</v>
      </c>
      <c r="J215" s="10">
        <v>1</v>
      </c>
      <c r="K215" s="8" t="str">
        <f t="shared" si="15"/>
        <v/>
      </c>
      <c r="L215" s="2" t="str">
        <f t="shared" si="16"/>
        <v/>
      </c>
    </row>
    <row r="216" spans="1:12" x14ac:dyDescent="0.25">
      <c r="A216" t="s">
        <v>276</v>
      </c>
      <c r="B216" s="1">
        <v>334601936</v>
      </c>
      <c r="C216">
        <f t="shared" si="14"/>
        <v>0.31162233650684357</v>
      </c>
      <c r="J216" s="10">
        <v>1</v>
      </c>
      <c r="K216" s="8" t="str">
        <f t="shared" si="15"/>
        <v/>
      </c>
      <c r="L216" s="2" t="str">
        <f t="shared" si="16"/>
        <v/>
      </c>
    </row>
    <row r="217" spans="1:12" x14ac:dyDescent="0.25">
      <c r="A217" t="s">
        <v>278</v>
      </c>
      <c r="B217" s="1">
        <v>4751760</v>
      </c>
      <c r="C217">
        <f t="shared" si="14"/>
        <v>4.4254213571548462E-3</v>
      </c>
      <c r="J217" s="10">
        <v>1</v>
      </c>
      <c r="K217" s="8" t="str">
        <f t="shared" si="15"/>
        <v/>
      </c>
      <c r="L217" s="2" t="str">
        <f t="shared" si="16"/>
        <v/>
      </c>
    </row>
    <row r="218" spans="1:12" x14ac:dyDescent="0.25">
      <c r="A218" t="s">
        <v>279</v>
      </c>
      <c r="B218" s="1">
        <v>0</v>
      </c>
      <c r="C218">
        <f t="shared" si="14"/>
        <v>0</v>
      </c>
      <c r="J218" s="10">
        <v>1</v>
      </c>
      <c r="K218" s="8" t="str">
        <f t="shared" si="15"/>
        <v/>
      </c>
      <c r="L218" s="2" t="str">
        <f t="shared" si="16"/>
        <v/>
      </c>
    </row>
    <row r="219" spans="1:12" x14ac:dyDescent="0.25">
      <c r="A219" t="s">
        <v>275</v>
      </c>
      <c r="B219" s="1">
        <v>4077259</v>
      </c>
      <c r="C219">
        <f t="shared" si="14"/>
        <v>3.7972433492541313E-3</v>
      </c>
      <c r="J219" s="10">
        <v>1</v>
      </c>
      <c r="K219" s="8" t="str">
        <f t="shared" si="15"/>
        <v/>
      </c>
      <c r="L219" s="2" t="str">
        <f t="shared" si="16"/>
        <v/>
      </c>
    </row>
    <row r="220" spans="1:12" x14ac:dyDescent="0.25">
      <c r="A220" t="s">
        <v>221</v>
      </c>
      <c r="B220" s="1">
        <v>193671335</v>
      </c>
      <c r="C220">
        <f t="shared" si="14"/>
        <v>0.18037048634141684</v>
      </c>
      <c r="J220" s="10">
        <v>1</v>
      </c>
      <c r="K220" s="8" t="str">
        <f t="shared" si="15"/>
        <v/>
      </c>
      <c r="L220" s="2" t="str">
        <f t="shared" si="16"/>
        <v/>
      </c>
    </row>
    <row r="221" spans="1:12" x14ac:dyDescent="0.25">
      <c r="A221" t="s">
        <v>220</v>
      </c>
      <c r="B221" s="1">
        <v>80926538</v>
      </c>
      <c r="C221">
        <f t="shared" si="14"/>
        <v>7.5368711724877357E-2</v>
      </c>
      <c r="J221" s="10">
        <v>1</v>
      </c>
      <c r="K221" s="8" t="str">
        <f t="shared" si="15"/>
        <v/>
      </c>
      <c r="L221" s="2" t="str">
        <f t="shared" si="16"/>
        <v/>
      </c>
    </row>
    <row r="222" spans="1:12" x14ac:dyDescent="0.25">
      <c r="A222" t="s">
        <v>219</v>
      </c>
      <c r="B222" s="1">
        <v>112743749</v>
      </c>
      <c r="C222">
        <f t="shared" si="14"/>
        <v>0.10500079859048128</v>
      </c>
      <c r="J222" s="10">
        <v>1</v>
      </c>
      <c r="K222" s="8" t="str">
        <f t="shared" si="15"/>
        <v/>
      </c>
      <c r="L222" s="2" t="str">
        <f t="shared" si="16"/>
        <v/>
      </c>
    </row>
    <row r="223" spans="1:12" x14ac:dyDescent="0.25">
      <c r="A223" t="s">
        <v>274</v>
      </c>
      <c r="B223" s="1">
        <v>12131738516</v>
      </c>
      <c r="C223">
        <f t="shared" si="14"/>
        <v>11.298561949282885</v>
      </c>
      <c r="J223" s="10">
        <v>1</v>
      </c>
      <c r="K223" s="8" t="str">
        <f t="shared" si="15"/>
        <v/>
      </c>
      <c r="L223" s="2" t="str">
        <f t="shared" si="16"/>
        <v/>
      </c>
    </row>
    <row r="224" spans="1:12" x14ac:dyDescent="0.25">
      <c r="A224" t="s">
        <v>270</v>
      </c>
      <c r="B224" s="1">
        <v>1444514014</v>
      </c>
      <c r="C224">
        <f t="shared" si="14"/>
        <v>1.3453085105866194</v>
      </c>
      <c r="D224" s="10">
        <v>1</v>
      </c>
      <c r="K224" s="8" t="str">
        <f t="shared" si="15"/>
        <v/>
      </c>
      <c r="L224" s="2">
        <f t="shared" si="16"/>
        <v>1.3453085105866194</v>
      </c>
    </row>
    <row r="225" spans="1:12" x14ac:dyDescent="0.25">
      <c r="A225" t="s">
        <v>272</v>
      </c>
      <c r="B225" s="1">
        <v>2884564424</v>
      </c>
      <c r="C225">
        <f t="shared" si="14"/>
        <v>2.6864599660038948</v>
      </c>
      <c r="D225" s="10">
        <v>1</v>
      </c>
      <c r="K225" s="8" t="str">
        <f t="shared" si="15"/>
        <v/>
      </c>
      <c r="L225" s="2">
        <f t="shared" si="16"/>
        <v>2.6864599660038948</v>
      </c>
    </row>
    <row r="226" spans="1:12" x14ac:dyDescent="0.25">
      <c r="A226" t="s">
        <v>273</v>
      </c>
      <c r="B226" s="1">
        <v>4458705616</v>
      </c>
      <c r="C226">
        <f t="shared" si="14"/>
        <v>4.1524931937456131</v>
      </c>
      <c r="D226" s="10">
        <v>1</v>
      </c>
      <c r="K226" s="8" t="str">
        <f t="shared" si="15"/>
        <v/>
      </c>
      <c r="L226" s="2">
        <f t="shared" si="16"/>
        <v>4.1524931937456131</v>
      </c>
    </row>
    <row r="227" spans="1:12" x14ac:dyDescent="0.25">
      <c r="A227" t="s">
        <v>271</v>
      </c>
      <c r="B227" s="1">
        <v>3343954464</v>
      </c>
      <c r="C227">
        <f t="shared" si="14"/>
        <v>3.1143002808094025</v>
      </c>
      <c r="D227" s="10">
        <v>1</v>
      </c>
      <c r="K227" s="8" t="str">
        <f t="shared" si="15"/>
        <v/>
      </c>
      <c r="L227" s="2">
        <f t="shared" si="16"/>
        <v>3.1143002808094025</v>
      </c>
    </row>
    <row r="228" spans="1:12" x14ac:dyDescent="0.25">
      <c r="A228" t="s">
        <v>154</v>
      </c>
      <c r="B228" s="1">
        <v>39699889</v>
      </c>
      <c r="C228">
        <f t="shared" si="14"/>
        <v>3.6973402835428715E-2</v>
      </c>
      <c r="J228" s="10">
        <v>1</v>
      </c>
      <c r="K228" s="8" t="str">
        <f t="shared" si="15"/>
        <v/>
      </c>
      <c r="L228" s="2" t="str">
        <f t="shared" si="16"/>
        <v/>
      </c>
    </row>
    <row r="229" spans="1:12" x14ac:dyDescent="0.25">
      <c r="A229" t="s">
        <v>117</v>
      </c>
      <c r="B229" s="1">
        <v>287287</v>
      </c>
      <c r="C229">
        <f t="shared" si="14"/>
        <v>2.6755686849355698E-4</v>
      </c>
      <c r="J229" s="10">
        <v>1</v>
      </c>
      <c r="K229" s="8" t="str">
        <f t="shared" si="15"/>
        <v/>
      </c>
      <c r="L229" s="2" t="str">
        <f t="shared" si="16"/>
        <v/>
      </c>
    </row>
    <row r="230" spans="1:12" x14ac:dyDescent="0.25">
      <c r="A230" t="s">
        <v>152</v>
      </c>
      <c r="B230" s="1">
        <v>5400</v>
      </c>
      <c r="C230">
        <f t="shared" si="14"/>
        <v>5.029141902923584E-6</v>
      </c>
      <c r="J230" s="10">
        <v>1</v>
      </c>
      <c r="K230" s="8" t="str">
        <f t="shared" si="15"/>
        <v/>
      </c>
      <c r="L230" s="2" t="str">
        <f t="shared" si="16"/>
        <v/>
      </c>
    </row>
    <row r="231" spans="1:12" x14ac:dyDescent="0.25">
      <c r="A231" t="s">
        <v>142</v>
      </c>
      <c r="B231" s="1">
        <v>52193</v>
      </c>
      <c r="C231">
        <f t="shared" si="14"/>
        <v>4.860851913690567E-5</v>
      </c>
      <c r="J231" s="10">
        <v>1</v>
      </c>
      <c r="K231" s="8" t="str">
        <f t="shared" si="15"/>
        <v/>
      </c>
      <c r="L231" s="2" t="str">
        <f t="shared" si="16"/>
        <v/>
      </c>
    </row>
    <row r="232" spans="1:12" x14ac:dyDescent="0.25">
      <c r="A232" t="s">
        <v>124</v>
      </c>
      <c r="B232" s="1">
        <v>5428</v>
      </c>
      <c r="C232">
        <f t="shared" si="14"/>
        <v>5.0552189350128174E-6</v>
      </c>
      <c r="J232" s="10">
        <v>1</v>
      </c>
      <c r="K232" s="8" t="str">
        <f t="shared" si="15"/>
        <v/>
      </c>
      <c r="L232" s="2" t="str">
        <f t="shared" si="16"/>
        <v/>
      </c>
    </row>
    <row r="233" spans="1:12" x14ac:dyDescent="0.25">
      <c r="A233" t="s">
        <v>151</v>
      </c>
      <c r="B233" s="1">
        <v>10852</v>
      </c>
      <c r="C233">
        <f t="shared" si="14"/>
        <v>1.0106712579727173E-5</v>
      </c>
      <c r="J233" s="10">
        <v>1</v>
      </c>
      <c r="K233" s="8" t="str">
        <f t="shared" si="15"/>
        <v/>
      </c>
      <c r="L233" s="2" t="str">
        <f t="shared" si="16"/>
        <v/>
      </c>
    </row>
    <row r="234" spans="1:12" x14ac:dyDescent="0.25">
      <c r="A234" t="s">
        <v>146</v>
      </c>
      <c r="B234" s="1">
        <v>5628</v>
      </c>
      <c r="C234">
        <f t="shared" si="14"/>
        <v>5.2414834499359131E-6</v>
      </c>
      <c r="J234" s="10">
        <v>1</v>
      </c>
      <c r="K234" s="8" t="str">
        <f t="shared" si="15"/>
        <v/>
      </c>
      <c r="L234" s="2" t="str">
        <f t="shared" si="16"/>
        <v/>
      </c>
    </row>
    <row r="235" spans="1:12" x14ac:dyDescent="0.25">
      <c r="A235" t="s">
        <v>139</v>
      </c>
      <c r="B235" s="1">
        <v>58399</v>
      </c>
      <c r="C235">
        <f t="shared" si="14"/>
        <v>5.438830703496933E-5</v>
      </c>
      <c r="J235" s="10">
        <v>1</v>
      </c>
      <c r="K235" s="8" t="str">
        <f t="shared" si="15"/>
        <v/>
      </c>
      <c r="L235" s="2" t="str">
        <f t="shared" si="16"/>
        <v/>
      </c>
    </row>
    <row r="236" spans="1:12" x14ac:dyDescent="0.25">
      <c r="A236" t="s">
        <v>116</v>
      </c>
      <c r="B236" s="1">
        <v>39455</v>
      </c>
      <c r="C236">
        <f t="shared" si="14"/>
        <v>3.6745332181453705E-5</v>
      </c>
      <c r="J236" s="10">
        <v>1</v>
      </c>
      <c r="K236" s="8" t="str">
        <f t="shared" si="15"/>
        <v/>
      </c>
      <c r="L236" s="2" t="str">
        <f t="shared" si="16"/>
        <v/>
      </c>
    </row>
    <row r="237" spans="1:12" x14ac:dyDescent="0.25">
      <c r="A237" t="s">
        <v>145</v>
      </c>
      <c r="B237" s="1">
        <v>59</v>
      </c>
      <c r="C237">
        <f t="shared" si="14"/>
        <v>5.4948031902313232E-8</v>
      </c>
      <c r="J237" s="10">
        <v>1</v>
      </c>
      <c r="K237" s="8" t="str">
        <f t="shared" si="15"/>
        <v/>
      </c>
      <c r="L237" s="2" t="str">
        <f t="shared" si="16"/>
        <v/>
      </c>
    </row>
    <row r="238" spans="1:12" x14ac:dyDescent="0.25">
      <c r="A238" t="s">
        <v>119</v>
      </c>
      <c r="B238" s="1">
        <v>1138</v>
      </c>
      <c r="C238">
        <f t="shared" si="14"/>
        <v>1.0598450899124146E-6</v>
      </c>
      <c r="J238" s="10">
        <v>1</v>
      </c>
      <c r="K238" s="8" t="str">
        <f t="shared" si="15"/>
        <v/>
      </c>
      <c r="L238" s="2" t="str">
        <f t="shared" si="16"/>
        <v/>
      </c>
    </row>
    <row r="239" spans="1:12" x14ac:dyDescent="0.25">
      <c r="A239" t="s">
        <v>122</v>
      </c>
      <c r="B239" s="1">
        <v>492093</v>
      </c>
      <c r="C239">
        <f t="shared" si="14"/>
        <v>4.5829731971025467E-4</v>
      </c>
      <c r="J239" s="10">
        <v>1</v>
      </c>
      <c r="K239" s="8" t="str">
        <f t="shared" si="15"/>
        <v/>
      </c>
      <c r="L239" s="2" t="str">
        <f t="shared" si="16"/>
        <v/>
      </c>
    </row>
    <row r="240" spans="1:12" x14ac:dyDescent="0.25">
      <c r="A240" t="s">
        <v>129</v>
      </c>
      <c r="B240" s="1">
        <v>2232897</v>
      </c>
      <c r="C240">
        <f t="shared" si="14"/>
        <v>2.0795473828911781E-3</v>
      </c>
      <c r="J240" s="10">
        <v>1</v>
      </c>
      <c r="K240" s="8" t="str">
        <f t="shared" si="15"/>
        <v/>
      </c>
      <c r="L240" s="2" t="str">
        <f t="shared" si="16"/>
        <v/>
      </c>
    </row>
    <row r="241" spans="1:12" x14ac:dyDescent="0.25">
      <c r="A241" t="s">
        <v>141</v>
      </c>
      <c r="B241" s="1">
        <v>13677</v>
      </c>
      <c r="C241">
        <f t="shared" si="14"/>
        <v>1.27376988530159E-5</v>
      </c>
      <c r="J241" s="10">
        <v>1</v>
      </c>
      <c r="K241" s="8" t="str">
        <f t="shared" si="15"/>
        <v/>
      </c>
      <c r="L241" s="2" t="str">
        <f t="shared" si="16"/>
        <v/>
      </c>
    </row>
    <row r="242" spans="1:12" x14ac:dyDescent="0.25">
      <c r="A242" t="s">
        <v>131</v>
      </c>
      <c r="B242" s="1">
        <v>133682</v>
      </c>
      <c r="C242">
        <f t="shared" si="14"/>
        <v>1.245010644197464E-4</v>
      </c>
      <c r="J242" s="10">
        <v>1</v>
      </c>
      <c r="K242" s="8" t="str">
        <f t="shared" si="15"/>
        <v/>
      </c>
      <c r="L242" s="2" t="str">
        <f t="shared" si="16"/>
        <v/>
      </c>
    </row>
    <row r="243" spans="1:12" x14ac:dyDescent="0.25">
      <c r="A243" t="s">
        <v>140</v>
      </c>
      <c r="B243" s="1">
        <v>226416</v>
      </c>
      <c r="C243">
        <f t="shared" si="14"/>
        <v>2.1086633205413818E-4</v>
      </c>
      <c r="J243" s="10">
        <v>1</v>
      </c>
      <c r="K243" s="8" t="str">
        <f t="shared" si="15"/>
        <v/>
      </c>
      <c r="L243" s="2" t="str">
        <f t="shared" si="16"/>
        <v/>
      </c>
    </row>
    <row r="244" spans="1:12" x14ac:dyDescent="0.25">
      <c r="A244" t="s">
        <v>153</v>
      </c>
      <c r="B244" s="1">
        <v>151900</v>
      </c>
      <c r="C244">
        <f t="shared" si="14"/>
        <v>1.4146789908409119E-4</v>
      </c>
      <c r="J244" s="10">
        <v>1</v>
      </c>
      <c r="K244" s="8" t="str">
        <f t="shared" si="15"/>
        <v/>
      </c>
      <c r="L244" s="2" t="str">
        <f t="shared" si="16"/>
        <v/>
      </c>
    </row>
    <row r="245" spans="1:12" x14ac:dyDescent="0.25">
      <c r="A245" t="s">
        <v>126</v>
      </c>
      <c r="B245" s="1">
        <v>0</v>
      </c>
      <c r="C245">
        <f t="shared" si="14"/>
        <v>0</v>
      </c>
      <c r="J245" s="10">
        <v>1</v>
      </c>
      <c r="K245" s="8" t="str">
        <f t="shared" si="15"/>
        <v/>
      </c>
      <c r="L245" s="2" t="str">
        <f t="shared" si="16"/>
        <v/>
      </c>
    </row>
    <row r="246" spans="1:12" x14ac:dyDescent="0.25">
      <c r="A246" t="s">
        <v>135</v>
      </c>
      <c r="B246" s="1">
        <v>1498657</v>
      </c>
      <c r="C246">
        <f t="shared" si="14"/>
        <v>1.3957330957055092E-3</v>
      </c>
      <c r="J246" s="10">
        <v>1</v>
      </c>
      <c r="K246" s="8" t="str">
        <f t="shared" si="15"/>
        <v/>
      </c>
      <c r="L246" s="2" t="str">
        <f t="shared" si="16"/>
        <v/>
      </c>
    </row>
    <row r="247" spans="1:12" x14ac:dyDescent="0.25">
      <c r="A247" t="s">
        <v>127</v>
      </c>
      <c r="B247" s="1">
        <v>2663</v>
      </c>
      <c r="C247">
        <f t="shared" si="14"/>
        <v>2.4801120162010193E-6</v>
      </c>
      <c r="J247" s="10">
        <v>1</v>
      </c>
      <c r="K247" s="8" t="str">
        <f t="shared" si="15"/>
        <v/>
      </c>
      <c r="L247" s="2" t="str">
        <f t="shared" si="16"/>
        <v/>
      </c>
    </row>
    <row r="248" spans="1:12" x14ac:dyDescent="0.25">
      <c r="A248" t="s">
        <v>148</v>
      </c>
      <c r="B248" s="1">
        <v>58392</v>
      </c>
      <c r="C248">
        <f t="shared" si="14"/>
        <v>5.4381787776947021E-5</v>
      </c>
      <c r="J248" s="10">
        <v>1</v>
      </c>
      <c r="K248" s="8" t="str">
        <f t="shared" si="15"/>
        <v/>
      </c>
      <c r="L248" s="2" t="str">
        <f t="shared" si="16"/>
        <v/>
      </c>
    </row>
    <row r="249" spans="1:12" x14ac:dyDescent="0.25">
      <c r="A249" t="s">
        <v>150</v>
      </c>
      <c r="B249" s="1">
        <v>12461</v>
      </c>
      <c r="C249">
        <f t="shared" si="14"/>
        <v>1.1605210602283478E-5</v>
      </c>
      <c r="J249" s="10">
        <v>1</v>
      </c>
      <c r="K249" s="8" t="str">
        <f t="shared" si="15"/>
        <v/>
      </c>
      <c r="L249" s="2" t="str">
        <f t="shared" si="16"/>
        <v/>
      </c>
    </row>
    <row r="250" spans="1:12" x14ac:dyDescent="0.25">
      <c r="A250" t="s">
        <v>138</v>
      </c>
      <c r="B250" s="1">
        <v>12577705</v>
      </c>
      <c r="C250">
        <f t="shared" si="14"/>
        <v>1.1713900603353977E-2</v>
      </c>
      <c r="J250" s="10">
        <v>1</v>
      </c>
      <c r="K250" s="8" t="str">
        <f t="shared" si="15"/>
        <v/>
      </c>
      <c r="L250" s="2" t="str">
        <f t="shared" si="16"/>
        <v/>
      </c>
    </row>
    <row r="251" spans="1:12" x14ac:dyDescent="0.25">
      <c r="A251" t="s">
        <v>128</v>
      </c>
      <c r="B251" s="1">
        <v>625615</v>
      </c>
      <c r="C251">
        <f t="shared" si="14"/>
        <v>5.8264937251806259E-4</v>
      </c>
      <c r="J251" s="10">
        <v>1</v>
      </c>
      <c r="K251" s="8" t="str">
        <f t="shared" si="15"/>
        <v/>
      </c>
      <c r="L251" s="2" t="str">
        <f t="shared" si="16"/>
        <v/>
      </c>
    </row>
    <row r="252" spans="1:12" x14ac:dyDescent="0.25">
      <c r="A252" t="s">
        <v>134</v>
      </c>
      <c r="B252" s="1">
        <v>536</v>
      </c>
      <c r="C252">
        <f t="shared" si="14"/>
        <v>4.9918889999389648E-7</v>
      </c>
      <c r="J252" s="10">
        <v>1</v>
      </c>
      <c r="K252" s="8" t="str">
        <f t="shared" si="15"/>
        <v/>
      </c>
      <c r="L252" s="2" t="str">
        <f t="shared" si="16"/>
        <v/>
      </c>
    </row>
    <row r="253" spans="1:12" x14ac:dyDescent="0.25">
      <c r="A253" t="s">
        <v>120</v>
      </c>
      <c r="B253" s="1">
        <v>582</v>
      </c>
      <c r="C253">
        <f t="shared" si="14"/>
        <v>5.420297384262085E-7</v>
      </c>
      <c r="J253" s="10">
        <v>1</v>
      </c>
      <c r="K253" s="8" t="str">
        <f t="shared" si="15"/>
        <v/>
      </c>
      <c r="L253" s="2" t="str">
        <f t="shared" si="16"/>
        <v/>
      </c>
    </row>
    <row r="254" spans="1:12" x14ac:dyDescent="0.25">
      <c r="A254" t="s">
        <v>115</v>
      </c>
      <c r="B254" s="1">
        <v>168509</v>
      </c>
      <c r="C254">
        <f t="shared" si="14"/>
        <v>1.5693623572587967E-4</v>
      </c>
      <c r="J254" s="10">
        <v>1</v>
      </c>
      <c r="K254" s="8" t="str">
        <f t="shared" si="15"/>
        <v/>
      </c>
      <c r="L254" s="2" t="str">
        <f t="shared" si="16"/>
        <v/>
      </c>
    </row>
    <row r="255" spans="1:12" x14ac:dyDescent="0.25">
      <c r="A255" t="s">
        <v>118</v>
      </c>
      <c r="B255" s="1">
        <v>468782</v>
      </c>
      <c r="C255">
        <f t="shared" si="14"/>
        <v>4.3658725917339325E-4</v>
      </c>
      <c r="J255" s="10">
        <v>1</v>
      </c>
      <c r="K255" s="8" t="str">
        <f t="shared" si="15"/>
        <v/>
      </c>
      <c r="L255" s="2" t="str">
        <f t="shared" si="16"/>
        <v/>
      </c>
    </row>
    <row r="256" spans="1:12" x14ac:dyDescent="0.25">
      <c r="A256" t="s">
        <v>132</v>
      </c>
      <c r="B256" s="1">
        <v>60</v>
      </c>
      <c r="C256">
        <f t="shared" si="14"/>
        <v>5.5879354476928711E-8</v>
      </c>
      <c r="J256" s="10">
        <v>1</v>
      </c>
      <c r="K256" s="8" t="str">
        <f t="shared" si="15"/>
        <v/>
      </c>
      <c r="L256" s="2" t="str">
        <f t="shared" si="16"/>
        <v/>
      </c>
    </row>
    <row r="257" spans="1:16" x14ac:dyDescent="0.25">
      <c r="A257" t="s">
        <v>130</v>
      </c>
      <c r="B257" s="1">
        <v>1176807</v>
      </c>
      <c r="C257">
        <f t="shared" si="14"/>
        <v>1.0959869250655174E-3</v>
      </c>
      <c r="J257" s="10">
        <v>1</v>
      </c>
      <c r="K257" s="8" t="str">
        <f t="shared" si="15"/>
        <v/>
      </c>
      <c r="L257" s="2" t="str">
        <f t="shared" si="16"/>
        <v/>
      </c>
    </row>
    <row r="258" spans="1:16" x14ac:dyDescent="0.25">
      <c r="A258" t="s">
        <v>147</v>
      </c>
      <c r="B258" s="1">
        <v>2</v>
      </c>
      <c r="C258">
        <f t="shared" si="14"/>
        <v>1.862645149230957E-9</v>
      </c>
      <c r="J258" s="10">
        <v>1</v>
      </c>
      <c r="K258" s="8" t="str">
        <f t="shared" si="15"/>
        <v/>
      </c>
      <c r="L258" s="2" t="str">
        <f t="shared" si="16"/>
        <v/>
      </c>
    </row>
    <row r="259" spans="1:16" x14ac:dyDescent="0.25">
      <c r="A259" t="s">
        <v>136</v>
      </c>
      <c r="B259" s="1">
        <v>247964</v>
      </c>
      <c r="C259">
        <f t="shared" si="14"/>
        <v>2.3093447089195251E-4</v>
      </c>
      <c r="J259" s="10">
        <v>1</v>
      </c>
      <c r="K259" s="8" t="str">
        <f t="shared" si="15"/>
        <v/>
      </c>
      <c r="L259" s="2" t="str">
        <f t="shared" si="16"/>
        <v/>
      </c>
    </row>
    <row r="260" spans="1:16" x14ac:dyDescent="0.25">
      <c r="A260" t="s">
        <v>125</v>
      </c>
      <c r="B260" s="1">
        <v>169</v>
      </c>
      <c r="C260">
        <f t="shared" si="14"/>
        <v>1.5739351511001587E-7</v>
      </c>
      <c r="J260" s="10">
        <v>1</v>
      </c>
      <c r="K260" s="8" t="str">
        <f t="shared" si="15"/>
        <v/>
      </c>
      <c r="L260" s="2" t="str">
        <f t="shared" si="16"/>
        <v/>
      </c>
    </row>
    <row r="261" spans="1:16" x14ac:dyDescent="0.25">
      <c r="A261" t="s">
        <v>121</v>
      </c>
      <c r="B261" s="1">
        <v>96</v>
      </c>
      <c r="C261">
        <f t="shared" si="14"/>
        <v>8.9406967163085938E-8</v>
      </c>
      <c r="J261" s="10">
        <v>1</v>
      </c>
      <c r="K261" s="8" t="str">
        <f t="shared" si="15"/>
        <v/>
      </c>
      <c r="L261" s="2" t="str">
        <f t="shared" si="16"/>
        <v/>
      </c>
    </row>
    <row r="262" spans="1:16" x14ac:dyDescent="0.25">
      <c r="A262" t="s">
        <v>123</v>
      </c>
      <c r="B262" s="1">
        <v>15761</v>
      </c>
      <c r="C262">
        <f t="shared" si="14"/>
        <v>1.4678575098514557E-5</v>
      </c>
      <c r="J262" s="10">
        <v>1</v>
      </c>
      <c r="K262" s="8" t="str">
        <f t="shared" si="15"/>
        <v/>
      </c>
      <c r="L262" s="2" t="str">
        <f t="shared" si="16"/>
        <v/>
      </c>
    </row>
    <row r="263" spans="1:16" x14ac:dyDescent="0.25">
      <c r="A263" t="s">
        <v>143</v>
      </c>
      <c r="B263" s="1">
        <v>32658</v>
      </c>
      <c r="C263">
        <f t="shared" si="14"/>
        <v>3.0415132641792297E-5</v>
      </c>
      <c r="J263" s="10">
        <v>1</v>
      </c>
      <c r="K263" s="8" t="str">
        <f t="shared" si="15"/>
        <v/>
      </c>
      <c r="L263" s="2" t="str">
        <f t="shared" si="16"/>
        <v/>
      </c>
    </row>
    <row r="264" spans="1:16" x14ac:dyDescent="0.25">
      <c r="A264" t="s">
        <v>144</v>
      </c>
      <c r="B264" s="1">
        <v>2908</v>
      </c>
      <c r="C264">
        <f t="shared" si="14"/>
        <v>2.7082860469818115E-6</v>
      </c>
      <c r="J264" s="10">
        <v>1</v>
      </c>
      <c r="K264" s="8" t="str">
        <f t="shared" si="15"/>
        <v/>
      </c>
      <c r="L264" s="2" t="str">
        <f t="shared" si="16"/>
        <v/>
      </c>
    </row>
    <row r="265" spans="1:16" x14ac:dyDescent="0.25">
      <c r="A265" t="s">
        <v>137</v>
      </c>
      <c r="B265" s="1">
        <v>1</v>
      </c>
      <c r="C265">
        <f t="shared" si="14"/>
        <v>9.3132257461547852E-10</v>
      </c>
      <c r="J265" s="10">
        <v>1</v>
      </c>
      <c r="K265" s="8" t="str">
        <f t="shared" si="15"/>
        <v/>
      </c>
      <c r="L265" s="2" t="str">
        <f t="shared" si="16"/>
        <v/>
      </c>
    </row>
    <row r="266" spans="1:16" x14ac:dyDescent="0.25">
      <c r="A266" t="s">
        <v>149</v>
      </c>
      <c r="B266" s="1">
        <v>19032321</v>
      </c>
      <c r="C266">
        <f t="shared" si="14"/>
        <v>1.7725230194628239E-2</v>
      </c>
      <c r="J266" s="10">
        <v>1</v>
      </c>
      <c r="K266" s="8" t="str">
        <f t="shared" si="15"/>
        <v/>
      </c>
      <c r="L266" s="2" t="str">
        <f t="shared" si="16"/>
        <v/>
      </c>
    </row>
    <row r="267" spans="1:16" x14ac:dyDescent="0.25">
      <c r="A267" t="s">
        <v>133</v>
      </c>
      <c r="B267" s="1">
        <v>4896</v>
      </c>
      <c r="C267">
        <f t="shared" si="14"/>
        <v>4.5597553253173828E-6</v>
      </c>
      <c r="J267" s="10">
        <v>1</v>
      </c>
      <c r="K267" s="8" t="str">
        <f t="shared" si="15"/>
        <v/>
      </c>
      <c r="L267" s="2" t="str">
        <f t="shared" si="16"/>
        <v/>
      </c>
    </row>
    <row r="268" spans="1:16" x14ac:dyDescent="0.25">
      <c r="A268" t="s">
        <v>42</v>
      </c>
      <c r="B268" s="1">
        <v>150293676257</v>
      </c>
      <c r="C268">
        <f t="shared" si="14"/>
        <v>139.97189352009445</v>
      </c>
      <c r="J268" s="10">
        <v>1</v>
      </c>
      <c r="K268" s="8" t="str">
        <f t="shared" si="15"/>
        <v/>
      </c>
      <c r="L268" s="2" t="str">
        <f t="shared" si="16"/>
        <v/>
      </c>
      <c r="M268" s="5">
        <f>SUM(K269:K293,K330:K332)</f>
        <v>194.97716698888689</v>
      </c>
      <c r="N268" s="5">
        <f>SUM(L269:L293)</f>
        <v>9.6185905719175935</v>
      </c>
      <c r="O268" s="5">
        <f>M268+N268</f>
        <v>204.59575756080449</v>
      </c>
      <c r="P268" s="4" t="s">
        <v>311</v>
      </c>
    </row>
    <row r="269" spans="1:16" x14ac:dyDescent="0.25">
      <c r="A269" t="s">
        <v>24</v>
      </c>
      <c r="B269" s="1">
        <v>121474936</v>
      </c>
      <c r="C269">
        <f t="shared" si="14"/>
        <v>0.11313235014677048</v>
      </c>
      <c r="J269" s="10">
        <v>1</v>
      </c>
      <c r="K269" s="8" t="str">
        <f t="shared" si="15"/>
        <v/>
      </c>
      <c r="L269" s="2" t="str">
        <f t="shared" si="16"/>
        <v/>
      </c>
    </row>
    <row r="270" spans="1:16" x14ac:dyDescent="0.25">
      <c r="A270" t="s">
        <v>18</v>
      </c>
      <c r="B270" s="1">
        <v>6368553153</v>
      </c>
      <c r="C270">
        <f t="shared" si="14"/>
        <v>5.9311773190274835</v>
      </c>
      <c r="H270" s="10">
        <v>1</v>
      </c>
      <c r="K270" s="8">
        <f t="shared" si="15"/>
        <v>5.9311773190274835</v>
      </c>
      <c r="L270" s="2" t="str">
        <f t="shared" si="16"/>
        <v/>
      </c>
    </row>
    <row r="271" spans="1:16" x14ac:dyDescent="0.25">
      <c r="A271" t="s">
        <v>40</v>
      </c>
      <c r="B271" s="1">
        <v>5597310341</v>
      </c>
      <c r="C271">
        <f t="shared" si="14"/>
        <v>5.212901477701962</v>
      </c>
      <c r="H271" s="10">
        <v>1</v>
      </c>
      <c r="K271" s="8">
        <f t="shared" si="15"/>
        <v>5.212901477701962</v>
      </c>
      <c r="L271" s="2" t="str">
        <f t="shared" si="16"/>
        <v/>
      </c>
    </row>
    <row r="272" spans="1:16" x14ac:dyDescent="0.25">
      <c r="A272" t="s">
        <v>36</v>
      </c>
      <c r="B272" s="1">
        <v>2317662019</v>
      </c>
      <c r="C272">
        <f t="shared" ref="C272:C324" si="17">B272/(1024*1024*1024)</f>
        <v>2.1584909586235881</v>
      </c>
      <c r="H272" s="10">
        <v>1</v>
      </c>
      <c r="K272" s="8">
        <f t="shared" ref="K272:K287" si="18">IF(OR(H272,I272,0),C272,"")</f>
        <v>2.1584909586235881</v>
      </c>
      <c r="L272" s="2" t="str">
        <f t="shared" si="16"/>
        <v/>
      </c>
    </row>
    <row r="273" spans="1:12" x14ac:dyDescent="0.25">
      <c r="A273" t="s">
        <v>41</v>
      </c>
      <c r="B273" s="1">
        <v>5734861224</v>
      </c>
      <c r="C273">
        <f t="shared" si="17"/>
        <v>5.3410057201981544</v>
      </c>
      <c r="H273" s="10">
        <v>1</v>
      </c>
      <c r="K273" s="8">
        <f t="shared" si="18"/>
        <v>5.3410057201981544</v>
      </c>
      <c r="L273" s="2" t="str">
        <f t="shared" si="16"/>
        <v/>
      </c>
    </row>
    <row r="274" spans="1:12" x14ac:dyDescent="0.25">
      <c r="A274" t="s">
        <v>25</v>
      </c>
      <c r="B274" s="1">
        <v>4275368406</v>
      </c>
      <c r="C274">
        <f t="shared" si="17"/>
        <v>3.9817471113055944</v>
      </c>
      <c r="H274" s="10">
        <v>1</v>
      </c>
      <c r="K274" s="8">
        <f t="shared" si="18"/>
        <v>3.9817471113055944</v>
      </c>
      <c r="L274" s="2" t="str">
        <f t="shared" ref="L274:L287" si="19">IF(OR(D274,0),C274,"")</f>
        <v/>
      </c>
    </row>
    <row r="275" spans="1:12" x14ac:dyDescent="0.25">
      <c r="A275" t="s">
        <v>38</v>
      </c>
      <c r="B275" s="1">
        <v>6803150206</v>
      </c>
      <c r="C275">
        <f t="shared" si="17"/>
        <v>6.335927365347743</v>
      </c>
      <c r="H275" s="10">
        <v>1</v>
      </c>
      <c r="K275" s="8">
        <f t="shared" si="18"/>
        <v>6.335927365347743</v>
      </c>
      <c r="L275" s="2" t="str">
        <f t="shared" si="19"/>
        <v/>
      </c>
    </row>
    <row r="276" spans="1:12" x14ac:dyDescent="0.25">
      <c r="A276" t="s">
        <v>22</v>
      </c>
      <c r="B276" s="1">
        <v>11549286122</v>
      </c>
      <c r="C276">
        <f t="shared" si="17"/>
        <v>10.756110886111856</v>
      </c>
      <c r="H276" s="10">
        <v>1</v>
      </c>
      <c r="K276" s="8">
        <f t="shared" si="18"/>
        <v>10.756110886111856</v>
      </c>
      <c r="L276" s="2" t="str">
        <f t="shared" si="19"/>
        <v/>
      </c>
    </row>
    <row r="277" spans="1:12" x14ac:dyDescent="0.25">
      <c r="A277" t="s">
        <v>28</v>
      </c>
      <c r="B277" s="1">
        <v>6823125525</v>
      </c>
      <c r="C277">
        <f t="shared" si="17"/>
        <v>6.3545308308675885</v>
      </c>
      <c r="H277" s="10">
        <v>1</v>
      </c>
      <c r="K277" s="8">
        <f t="shared" si="18"/>
        <v>6.3545308308675885</v>
      </c>
      <c r="L277" s="2" t="str">
        <f t="shared" si="19"/>
        <v/>
      </c>
    </row>
    <row r="278" spans="1:12" x14ac:dyDescent="0.25">
      <c r="A278" t="s">
        <v>37</v>
      </c>
      <c r="B278" s="1">
        <v>27062752924</v>
      </c>
      <c r="C278">
        <f t="shared" si="17"/>
        <v>25.204152729362249</v>
      </c>
      <c r="H278" s="10">
        <v>1</v>
      </c>
      <c r="K278" s="8">
        <f t="shared" si="18"/>
        <v>25.204152729362249</v>
      </c>
      <c r="L278" s="2" t="str">
        <f t="shared" si="19"/>
        <v/>
      </c>
    </row>
    <row r="279" spans="1:12" x14ac:dyDescent="0.25">
      <c r="A279" t="s">
        <v>26</v>
      </c>
      <c r="B279" s="1">
        <v>2344040358</v>
      </c>
      <c r="C279">
        <f t="shared" si="17"/>
        <v>2.183057701215148</v>
      </c>
      <c r="D279" s="10">
        <v>1</v>
      </c>
      <c r="K279" s="8" t="str">
        <f t="shared" si="18"/>
        <v/>
      </c>
      <c r="L279" s="2">
        <f t="shared" si="19"/>
        <v>2.183057701215148</v>
      </c>
    </row>
    <row r="280" spans="1:12" x14ac:dyDescent="0.25">
      <c r="A280" t="s">
        <v>31</v>
      </c>
      <c r="B280" s="1">
        <v>1183029818</v>
      </c>
      <c r="C280">
        <f t="shared" si="17"/>
        <v>1.101782375946641</v>
      </c>
      <c r="H280" s="10">
        <v>1</v>
      </c>
      <c r="K280" s="8">
        <f t="shared" si="18"/>
        <v>1.101782375946641</v>
      </c>
      <c r="L280" s="2" t="str">
        <f t="shared" si="19"/>
        <v/>
      </c>
    </row>
    <row r="281" spans="1:12" x14ac:dyDescent="0.25">
      <c r="A281" t="s">
        <v>30</v>
      </c>
      <c r="B281" s="1">
        <v>87473507</v>
      </c>
      <c r="C281">
        <f t="shared" si="17"/>
        <v>8.1466051749885082E-2</v>
      </c>
      <c r="H281" s="10">
        <v>1</v>
      </c>
      <c r="K281" s="8">
        <f t="shared" si="18"/>
        <v>8.1466051749885082E-2</v>
      </c>
      <c r="L281" s="2" t="str">
        <f t="shared" si="19"/>
        <v/>
      </c>
    </row>
    <row r="282" spans="1:12" x14ac:dyDescent="0.25">
      <c r="A282" t="s">
        <v>35</v>
      </c>
      <c r="B282" s="1">
        <v>7983842627</v>
      </c>
      <c r="C282">
        <f t="shared" si="17"/>
        <v>7.4355328707024455</v>
      </c>
      <c r="D282" s="10">
        <v>1</v>
      </c>
      <c r="K282" s="8" t="str">
        <f t="shared" si="18"/>
        <v/>
      </c>
      <c r="L282" s="2">
        <f t="shared" si="19"/>
        <v>7.4355328707024455</v>
      </c>
    </row>
    <row r="283" spans="1:12" x14ac:dyDescent="0.25">
      <c r="A283" t="s">
        <v>21</v>
      </c>
      <c r="B283" s="1">
        <v>446700569</v>
      </c>
      <c r="C283">
        <f t="shared" si="17"/>
        <v>0.41602232400327921</v>
      </c>
      <c r="G283" s="10">
        <v>1</v>
      </c>
      <c r="K283" s="8" t="str">
        <f t="shared" si="18"/>
        <v/>
      </c>
      <c r="L283" s="2" t="str">
        <f t="shared" si="19"/>
        <v/>
      </c>
    </row>
    <row r="284" spans="1:12" x14ac:dyDescent="0.25">
      <c r="A284" t="s">
        <v>20</v>
      </c>
      <c r="B284" s="1">
        <v>8373271100</v>
      </c>
      <c r="C284">
        <f t="shared" si="17"/>
        <v>7.7982163988053799</v>
      </c>
      <c r="H284" s="10">
        <v>1</v>
      </c>
      <c r="K284" s="8">
        <f t="shared" si="18"/>
        <v>7.7982163988053799</v>
      </c>
      <c r="L284" s="2" t="str">
        <f t="shared" si="19"/>
        <v/>
      </c>
    </row>
    <row r="285" spans="1:12" x14ac:dyDescent="0.25">
      <c r="A285" t="s">
        <v>19</v>
      </c>
      <c r="B285" s="1">
        <v>13336696961</v>
      </c>
      <c r="C285">
        <f t="shared" si="17"/>
        <v>12.420766950584948</v>
      </c>
      <c r="H285" s="10">
        <v>1</v>
      </c>
      <c r="K285" s="8">
        <f t="shared" si="18"/>
        <v>12.420766950584948</v>
      </c>
      <c r="L285" s="2" t="str">
        <f t="shared" si="19"/>
        <v/>
      </c>
    </row>
    <row r="286" spans="1:12" x14ac:dyDescent="0.25">
      <c r="A286" t="s">
        <v>27</v>
      </c>
      <c r="B286" s="1">
        <v>7639120849</v>
      </c>
      <c r="C286">
        <f t="shared" si="17"/>
        <v>7.1144856968894601</v>
      </c>
      <c r="G286" s="10">
        <v>1</v>
      </c>
      <c r="K286" s="8" t="str">
        <f t="shared" si="18"/>
        <v/>
      </c>
      <c r="L286" s="2" t="str">
        <f t="shared" si="19"/>
        <v/>
      </c>
    </row>
    <row r="287" spans="1:12" x14ac:dyDescent="0.25">
      <c r="A287" t="s">
        <v>29</v>
      </c>
      <c r="B287" s="1">
        <v>6737470125</v>
      </c>
      <c r="C287">
        <f t="shared" si="17"/>
        <v>6.2747580232098699</v>
      </c>
      <c r="H287" s="10">
        <v>1</v>
      </c>
      <c r="K287" s="8">
        <f t="shared" si="18"/>
        <v>6.2747580232098699</v>
      </c>
      <c r="L287" s="2" t="str">
        <f t="shared" si="19"/>
        <v/>
      </c>
    </row>
    <row r="288" spans="1:12" x14ac:dyDescent="0.25">
      <c r="A288" t="s">
        <v>17</v>
      </c>
      <c r="B288" s="1">
        <v>755346728</v>
      </c>
      <c r="C288">
        <f t="shared" si="17"/>
        <v>0.70347145944833755</v>
      </c>
      <c r="H288" s="10">
        <v>1</v>
      </c>
      <c r="K288" s="8">
        <f t="shared" ref="K288:K349" si="20">IF(OR(H288,I288,0),C288,"")</f>
        <v>0.70347145944833755</v>
      </c>
      <c r="L288" s="2" t="str">
        <f t="shared" ref="L288:L349" si="21">IF(OR(D288,0),C288,"")</f>
        <v/>
      </c>
    </row>
    <row r="289" spans="1:12" x14ac:dyDescent="0.25">
      <c r="A289" t="s">
        <v>33</v>
      </c>
      <c r="B289" s="1">
        <v>7856625333</v>
      </c>
      <c r="C289">
        <f t="shared" si="17"/>
        <v>7.3170525329187512</v>
      </c>
      <c r="G289" s="10">
        <v>1</v>
      </c>
      <c r="K289" s="8" t="str">
        <f t="shared" si="20"/>
        <v/>
      </c>
      <c r="L289" s="2" t="str">
        <f t="shared" si="21"/>
        <v/>
      </c>
    </row>
    <row r="290" spans="1:12" x14ac:dyDescent="0.25">
      <c r="A290" t="s">
        <v>23</v>
      </c>
      <c r="B290" s="1">
        <v>11284658343</v>
      </c>
      <c r="C290">
        <f t="shared" si="17"/>
        <v>10.5096570616588</v>
      </c>
      <c r="H290" s="10">
        <v>1</v>
      </c>
      <c r="K290" s="8">
        <f t="shared" si="20"/>
        <v>10.5096570616588</v>
      </c>
      <c r="L290" s="2" t="str">
        <f t="shared" si="21"/>
        <v/>
      </c>
    </row>
    <row r="291" spans="1:12" x14ac:dyDescent="0.25">
      <c r="A291" t="s">
        <v>32</v>
      </c>
      <c r="B291" s="1">
        <v>2726684031</v>
      </c>
      <c r="C291">
        <f t="shared" si="17"/>
        <v>2.5394223919138312</v>
      </c>
      <c r="H291" s="10">
        <v>1</v>
      </c>
      <c r="K291" s="8">
        <f t="shared" si="20"/>
        <v>2.5394223919138312</v>
      </c>
      <c r="L291" s="2" t="str">
        <f t="shared" si="21"/>
        <v/>
      </c>
    </row>
    <row r="292" spans="1:12" x14ac:dyDescent="0.25">
      <c r="A292" t="s">
        <v>34</v>
      </c>
      <c r="B292" s="1">
        <v>2799474997</v>
      </c>
      <c r="C292">
        <f t="shared" si="17"/>
        <v>2.607214261777699</v>
      </c>
      <c r="H292" s="10">
        <v>1</v>
      </c>
      <c r="K292" s="8">
        <f t="shared" si="20"/>
        <v>2.607214261777699</v>
      </c>
      <c r="L292" s="2" t="str">
        <f t="shared" si="21"/>
        <v/>
      </c>
    </row>
    <row r="293" spans="1:12" x14ac:dyDescent="0.25">
      <c r="A293" t="s">
        <v>39</v>
      </c>
      <c r="B293" s="1">
        <v>85696064</v>
      </c>
      <c r="C293">
        <f t="shared" si="17"/>
        <v>7.9810678958892822E-2</v>
      </c>
      <c r="H293" s="10">
        <v>1</v>
      </c>
      <c r="K293" s="8">
        <f t="shared" si="20"/>
        <v>7.9810678958892822E-2</v>
      </c>
      <c r="L293" s="2" t="str">
        <f t="shared" si="21"/>
        <v/>
      </c>
    </row>
    <row r="294" spans="1:12" x14ac:dyDescent="0.25">
      <c r="A294" t="s">
        <v>352</v>
      </c>
      <c r="B294" s="1">
        <v>1704381644</v>
      </c>
      <c r="C294">
        <f t="shared" si="17"/>
        <v>1.5873291008174419</v>
      </c>
      <c r="H294" s="10">
        <v>1</v>
      </c>
      <c r="K294" s="8">
        <f t="shared" ref="K294:K303" si="22">IF(OR(H294,I294,0),C294,"")</f>
        <v>1.5873291008174419</v>
      </c>
      <c r="L294" s="2" t="str">
        <f t="shared" ref="L294:L303" si="23">IF(OR(D294,0),C294,"")</f>
        <v/>
      </c>
    </row>
    <row r="295" spans="1:12" x14ac:dyDescent="0.25">
      <c r="A295" t="s">
        <v>353</v>
      </c>
      <c r="B295" s="1">
        <v>18801333207</v>
      </c>
      <c r="C295">
        <f t="shared" si="17"/>
        <v>17.510106048546731</v>
      </c>
      <c r="H295" s="10">
        <v>1</v>
      </c>
      <c r="K295" s="8">
        <f t="shared" si="22"/>
        <v>17.510106048546731</v>
      </c>
      <c r="L295" s="2" t="str">
        <f t="shared" si="23"/>
        <v/>
      </c>
    </row>
    <row r="296" spans="1:12" x14ac:dyDescent="0.25">
      <c r="A296" t="s">
        <v>354</v>
      </c>
      <c r="B296" s="1">
        <v>37483015</v>
      </c>
      <c r="C296">
        <f t="shared" si="17"/>
        <v>3.49087780341506E-2</v>
      </c>
      <c r="H296" s="10">
        <v>1</v>
      </c>
      <c r="K296" s="8">
        <f t="shared" si="22"/>
        <v>3.49087780341506E-2</v>
      </c>
      <c r="L296" s="2" t="str">
        <f t="shared" si="23"/>
        <v/>
      </c>
    </row>
    <row r="297" spans="1:12" x14ac:dyDescent="0.25">
      <c r="A297" t="s">
        <v>355</v>
      </c>
      <c r="B297" s="1">
        <v>10071434498</v>
      </c>
      <c r="C297">
        <f t="shared" si="17"/>
        <v>9.3797543067485094</v>
      </c>
      <c r="H297" s="10">
        <v>1</v>
      </c>
      <c r="K297" s="8">
        <f t="shared" si="22"/>
        <v>9.3797543067485094</v>
      </c>
      <c r="L297" s="2" t="str">
        <f t="shared" si="23"/>
        <v/>
      </c>
    </row>
    <row r="298" spans="1:12" x14ac:dyDescent="0.25">
      <c r="A298" t="s">
        <v>356</v>
      </c>
      <c r="B298" s="1">
        <v>31410207777</v>
      </c>
      <c r="C298">
        <f t="shared" si="17"/>
        <v>29.253035576082766</v>
      </c>
      <c r="H298" s="10">
        <v>1</v>
      </c>
      <c r="K298" s="8">
        <f t="shared" si="22"/>
        <v>29.253035576082766</v>
      </c>
      <c r="L298" s="2" t="str">
        <f t="shared" si="23"/>
        <v/>
      </c>
    </row>
    <row r="299" spans="1:12" x14ac:dyDescent="0.25">
      <c r="A299" t="s">
        <v>357</v>
      </c>
      <c r="B299" s="1">
        <v>841632673</v>
      </c>
      <c r="C299">
        <f t="shared" si="17"/>
        <v>0.78383150789886713</v>
      </c>
      <c r="H299" s="10">
        <v>1</v>
      </c>
      <c r="K299" s="8">
        <f t="shared" si="22"/>
        <v>0.78383150789886713</v>
      </c>
      <c r="L299" s="2" t="str">
        <f t="shared" si="23"/>
        <v/>
      </c>
    </row>
    <row r="300" spans="1:12" x14ac:dyDescent="0.25">
      <c r="A300" t="s">
        <v>358</v>
      </c>
      <c r="B300" s="1">
        <v>1308603177</v>
      </c>
      <c r="C300">
        <f t="shared" si="17"/>
        <v>1.2187316799536347</v>
      </c>
      <c r="H300" s="10">
        <v>1</v>
      </c>
      <c r="K300" s="8">
        <f t="shared" si="22"/>
        <v>1.2187316799536347</v>
      </c>
      <c r="L300" s="2" t="str">
        <f t="shared" si="23"/>
        <v/>
      </c>
    </row>
    <row r="301" spans="1:12" x14ac:dyDescent="0.25">
      <c r="A301" t="s">
        <v>359</v>
      </c>
      <c r="B301" s="1">
        <v>6312451601</v>
      </c>
      <c r="C301">
        <f t="shared" si="17"/>
        <v>5.8789286771789193</v>
      </c>
      <c r="H301" s="10">
        <v>1</v>
      </c>
      <c r="K301" s="8">
        <f t="shared" si="22"/>
        <v>5.8789286771789193</v>
      </c>
      <c r="L301" s="2" t="str">
        <f t="shared" si="23"/>
        <v/>
      </c>
    </row>
    <row r="302" spans="1:12" x14ac:dyDescent="0.25">
      <c r="A302" t="s">
        <v>360</v>
      </c>
      <c r="B302" s="1">
        <v>1919110280</v>
      </c>
      <c r="C302">
        <f t="shared" si="17"/>
        <v>1.7873107269406319</v>
      </c>
      <c r="H302" s="10">
        <v>1</v>
      </c>
      <c r="K302" s="8">
        <f t="shared" si="22"/>
        <v>1.7873107269406319</v>
      </c>
      <c r="L302" s="2" t="str">
        <f t="shared" si="23"/>
        <v/>
      </c>
    </row>
    <row r="303" spans="1:12" x14ac:dyDescent="0.25">
      <c r="A303" t="s">
        <v>361</v>
      </c>
      <c r="B303" s="1">
        <v>89640532</v>
      </c>
      <c r="C303">
        <f t="shared" si="17"/>
        <v>8.348425105214119E-2</v>
      </c>
      <c r="H303" s="10">
        <v>1</v>
      </c>
      <c r="K303" s="8">
        <f t="shared" si="22"/>
        <v>8.348425105214119E-2</v>
      </c>
      <c r="L303" s="2" t="str">
        <f t="shared" si="23"/>
        <v/>
      </c>
    </row>
    <row r="304" spans="1:12" x14ac:dyDescent="0.25">
      <c r="A304" t="s">
        <v>16</v>
      </c>
      <c r="B304" s="1">
        <v>209593349</v>
      </c>
      <c r="C304">
        <f t="shared" si="17"/>
        <v>0.19519901741296053</v>
      </c>
      <c r="J304" s="10">
        <v>1</v>
      </c>
      <c r="K304" s="8" t="str">
        <f t="shared" si="20"/>
        <v/>
      </c>
      <c r="L304" s="2" t="str">
        <f t="shared" si="21"/>
        <v/>
      </c>
    </row>
    <row r="305" spans="1:12" x14ac:dyDescent="0.25">
      <c r="A305" t="s">
        <v>14</v>
      </c>
      <c r="B305" s="1">
        <v>23751131</v>
      </c>
      <c r="C305">
        <f t="shared" si="17"/>
        <v>2.2119964472949505E-2</v>
      </c>
      <c r="J305" s="10">
        <v>1</v>
      </c>
      <c r="K305" s="8" t="str">
        <f t="shared" si="20"/>
        <v/>
      </c>
      <c r="L305" s="2" t="str">
        <f t="shared" si="21"/>
        <v/>
      </c>
    </row>
    <row r="306" spans="1:12" x14ac:dyDescent="0.25">
      <c r="A306" t="s">
        <v>13</v>
      </c>
      <c r="B306" s="1">
        <v>45227515</v>
      </c>
      <c r="C306">
        <f t="shared" si="17"/>
        <v>4.2121405713260174E-2</v>
      </c>
      <c r="J306" s="10">
        <v>1</v>
      </c>
      <c r="K306" s="8" t="str">
        <f t="shared" si="20"/>
        <v/>
      </c>
      <c r="L306" s="2" t="str">
        <f t="shared" si="21"/>
        <v/>
      </c>
    </row>
    <row r="307" spans="1:12" x14ac:dyDescent="0.25">
      <c r="A307" t="s">
        <v>12</v>
      </c>
      <c r="B307" s="1">
        <v>104514759</v>
      </c>
      <c r="C307">
        <f t="shared" si="17"/>
        <v>9.7336954437196255E-2</v>
      </c>
      <c r="J307" s="10">
        <v>1</v>
      </c>
      <c r="K307" s="8" t="str">
        <f t="shared" si="20"/>
        <v/>
      </c>
      <c r="L307" s="2" t="str">
        <f t="shared" si="21"/>
        <v/>
      </c>
    </row>
    <row r="308" spans="1:12" x14ac:dyDescent="0.25">
      <c r="A308" t="s">
        <v>11</v>
      </c>
      <c r="B308" s="1">
        <v>573834</v>
      </c>
      <c r="C308">
        <f t="shared" si="17"/>
        <v>5.344245582818985E-4</v>
      </c>
      <c r="J308" s="10">
        <v>1</v>
      </c>
      <c r="K308" s="8" t="str">
        <f t="shared" si="20"/>
        <v/>
      </c>
      <c r="L308" s="2" t="str">
        <f t="shared" si="21"/>
        <v/>
      </c>
    </row>
    <row r="309" spans="1:12" x14ac:dyDescent="0.25">
      <c r="A309" t="s">
        <v>15</v>
      </c>
      <c r="B309" s="1">
        <v>35526111</v>
      </c>
      <c r="C309">
        <f t="shared" si="17"/>
        <v>3.3086269162595272E-2</v>
      </c>
      <c r="J309" s="10">
        <v>1</v>
      </c>
      <c r="K309" s="8" t="str">
        <f t="shared" si="20"/>
        <v/>
      </c>
      <c r="L309" s="2" t="str">
        <f t="shared" si="21"/>
        <v/>
      </c>
    </row>
    <row r="310" spans="1:12" x14ac:dyDescent="0.25">
      <c r="A310" t="s">
        <v>255</v>
      </c>
      <c r="B310" s="1">
        <v>200673</v>
      </c>
      <c r="C310">
        <f t="shared" si="17"/>
        <v>1.8689129501581192E-4</v>
      </c>
      <c r="J310" s="10">
        <v>1</v>
      </c>
      <c r="K310" s="8" t="str">
        <f t="shared" si="20"/>
        <v/>
      </c>
      <c r="L310" s="2" t="str">
        <f t="shared" si="21"/>
        <v/>
      </c>
    </row>
    <row r="311" spans="1:12" x14ac:dyDescent="0.25">
      <c r="A311" t="s">
        <v>254</v>
      </c>
      <c r="B311" s="1">
        <v>200673</v>
      </c>
      <c r="C311">
        <f t="shared" si="17"/>
        <v>1.8689129501581192E-4</v>
      </c>
      <c r="J311" s="10">
        <v>1</v>
      </c>
      <c r="K311" s="8" t="str">
        <f t="shared" si="20"/>
        <v/>
      </c>
      <c r="L311" s="2" t="str">
        <f t="shared" si="21"/>
        <v/>
      </c>
    </row>
    <row r="312" spans="1:12" x14ac:dyDescent="0.25">
      <c r="A312" t="s">
        <v>261</v>
      </c>
      <c r="B312" s="1">
        <v>60790797</v>
      </c>
      <c r="C312">
        <f t="shared" si="17"/>
        <v>5.6615841574966908E-2</v>
      </c>
      <c r="J312" s="10">
        <v>1</v>
      </c>
      <c r="K312" s="8" t="str">
        <f t="shared" si="20"/>
        <v/>
      </c>
      <c r="L312" s="2" t="str">
        <f t="shared" si="21"/>
        <v/>
      </c>
    </row>
    <row r="313" spans="1:12" x14ac:dyDescent="0.25">
      <c r="A313" t="s">
        <v>256</v>
      </c>
      <c r="B313" s="1">
        <v>33385861</v>
      </c>
      <c r="C313">
        <f t="shared" si="17"/>
        <v>3.1093006022274494E-2</v>
      </c>
      <c r="J313" s="10">
        <v>1</v>
      </c>
      <c r="K313" s="8" t="str">
        <f t="shared" si="20"/>
        <v/>
      </c>
      <c r="L313" s="2" t="str">
        <f t="shared" si="21"/>
        <v/>
      </c>
    </row>
    <row r="314" spans="1:12" x14ac:dyDescent="0.25">
      <c r="A314" t="s">
        <v>257</v>
      </c>
      <c r="B314" s="1">
        <v>24525450</v>
      </c>
      <c r="C314">
        <f t="shared" si="17"/>
        <v>2.2841105237603188E-2</v>
      </c>
      <c r="J314" s="10">
        <v>1</v>
      </c>
      <c r="K314" s="8" t="str">
        <f t="shared" si="20"/>
        <v/>
      </c>
      <c r="L314" s="2" t="str">
        <f t="shared" si="21"/>
        <v/>
      </c>
    </row>
    <row r="315" spans="1:12" x14ac:dyDescent="0.25">
      <c r="A315" t="s">
        <v>258</v>
      </c>
      <c r="B315" s="1">
        <v>952029</v>
      </c>
      <c r="C315">
        <f t="shared" si="17"/>
        <v>8.866460993885994E-4</v>
      </c>
      <c r="J315" s="10">
        <v>1</v>
      </c>
      <c r="K315" s="8" t="str">
        <f t="shared" si="20"/>
        <v/>
      </c>
      <c r="L315" s="2" t="str">
        <f t="shared" si="21"/>
        <v/>
      </c>
    </row>
    <row r="316" spans="1:12" x14ac:dyDescent="0.25">
      <c r="A316" t="s">
        <v>259</v>
      </c>
      <c r="B316" s="1">
        <v>1276650</v>
      </c>
      <c r="C316">
        <f t="shared" si="17"/>
        <v>1.1889729648828506E-3</v>
      </c>
      <c r="J316" s="10">
        <v>1</v>
      </c>
      <c r="K316" s="8" t="str">
        <f t="shared" si="20"/>
        <v/>
      </c>
      <c r="L316" s="2" t="str">
        <f t="shared" si="21"/>
        <v/>
      </c>
    </row>
    <row r="317" spans="1:12" x14ac:dyDescent="0.25">
      <c r="A317" t="s">
        <v>260</v>
      </c>
      <c r="B317" s="1">
        <v>650780</v>
      </c>
      <c r="C317">
        <f t="shared" si="17"/>
        <v>6.0608610510826111E-4</v>
      </c>
      <c r="J317" s="10">
        <v>1</v>
      </c>
      <c r="K317" s="8" t="str">
        <f t="shared" si="20"/>
        <v/>
      </c>
      <c r="L317" s="2" t="str">
        <f t="shared" si="21"/>
        <v/>
      </c>
    </row>
    <row r="318" spans="1:12" x14ac:dyDescent="0.25">
      <c r="C318">
        <f t="shared" si="17"/>
        <v>0</v>
      </c>
      <c r="K318" s="8" t="str">
        <f t="shared" si="20"/>
        <v/>
      </c>
      <c r="L318" s="2" t="str">
        <f t="shared" si="21"/>
        <v/>
      </c>
    </row>
    <row r="319" spans="1:12" x14ac:dyDescent="0.25">
      <c r="A319" s="4" t="s">
        <v>319</v>
      </c>
      <c r="C319">
        <f t="shared" si="17"/>
        <v>0</v>
      </c>
      <c r="K319" s="8" t="str">
        <f t="shared" si="20"/>
        <v/>
      </c>
      <c r="L319" s="2" t="str">
        <f t="shared" si="21"/>
        <v/>
      </c>
    </row>
    <row r="320" spans="1:12" x14ac:dyDescent="0.25">
      <c r="C320">
        <f>B320/(1024*1024*1024)</f>
        <v>0</v>
      </c>
      <c r="K320" s="8" t="str">
        <f t="shared" si="20"/>
        <v/>
      </c>
      <c r="L320" s="2" t="str">
        <f t="shared" si="21"/>
        <v/>
      </c>
    </row>
    <row r="321" spans="1:16" x14ac:dyDescent="0.25">
      <c r="A321" t="s">
        <v>323</v>
      </c>
      <c r="B321">
        <v>37976670114</v>
      </c>
      <c r="C321">
        <f>B321/(1024*1024*1024)</f>
        <v>35.368530185893178</v>
      </c>
      <c r="H321" s="10">
        <v>1</v>
      </c>
      <c r="K321" s="8">
        <f t="shared" si="20"/>
        <v>35.368530185893178</v>
      </c>
      <c r="L321" s="2" t="str">
        <f t="shared" si="21"/>
        <v/>
      </c>
    </row>
    <row r="322" spans="1:16" x14ac:dyDescent="0.25">
      <c r="A322" t="s">
        <v>324</v>
      </c>
      <c r="B322">
        <f>8*2^30</f>
        <v>8589934592</v>
      </c>
      <c r="C322">
        <f>B322/(1024*1024*1024)</f>
        <v>8</v>
      </c>
      <c r="H322" s="10">
        <v>1</v>
      </c>
      <c r="K322" s="8">
        <f t="shared" si="20"/>
        <v>8</v>
      </c>
      <c r="L322" s="2" t="str">
        <f t="shared" si="21"/>
        <v/>
      </c>
    </row>
    <row r="323" spans="1:16" x14ac:dyDescent="0.25">
      <c r="A323" t="s">
        <v>325</v>
      </c>
      <c r="B323" s="17">
        <f>3*2^30</f>
        <v>3221225472</v>
      </c>
      <c r="C323">
        <f>B323/(1024*1024*1024)</f>
        <v>3</v>
      </c>
      <c r="H323" s="10">
        <v>1</v>
      </c>
      <c r="K323" s="8">
        <f t="shared" si="20"/>
        <v>3</v>
      </c>
      <c r="L323" s="2" t="str">
        <f t="shared" si="21"/>
        <v/>
      </c>
      <c r="P323" t="s">
        <v>365</v>
      </c>
    </row>
    <row r="324" spans="1:16" x14ac:dyDescent="0.25">
      <c r="K324" s="8" t="str">
        <f t="shared" si="20"/>
        <v/>
      </c>
      <c r="L324" s="2" t="str">
        <f t="shared" si="21"/>
        <v/>
      </c>
    </row>
    <row r="325" spans="1:16" x14ac:dyDescent="0.25">
      <c r="A325" t="s">
        <v>326</v>
      </c>
      <c r="B325">
        <v>46649379691</v>
      </c>
      <c r="C325">
        <f>B325/(1024*1024*1024)</f>
        <v>43.445620398037136</v>
      </c>
      <c r="H325" s="10">
        <v>1</v>
      </c>
      <c r="K325" s="8">
        <f t="shared" si="20"/>
        <v>43.445620398037136</v>
      </c>
      <c r="L325" s="2" t="str">
        <f t="shared" si="21"/>
        <v/>
      </c>
    </row>
    <row r="326" spans="1:16" x14ac:dyDescent="0.25">
      <c r="A326" t="s">
        <v>327</v>
      </c>
      <c r="B326">
        <f>39*2^30</f>
        <v>41875931136</v>
      </c>
      <c r="C326">
        <f>B326/(1024*1024*1024)</f>
        <v>39</v>
      </c>
      <c r="H326" s="10">
        <v>1</v>
      </c>
      <c r="K326" s="8">
        <f t="shared" si="20"/>
        <v>39</v>
      </c>
      <c r="L326" s="2" t="str">
        <f t="shared" si="21"/>
        <v/>
      </c>
    </row>
    <row r="327" spans="1:16" x14ac:dyDescent="0.25">
      <c r="A327" t="s">
        <v>328</v>
      </c>
      <c r="B327" s="17">
        <f>7*2^30</f>
        <v>7516192768</v>
      </c>
      <c r="C327">
        <f>B327/(1024*1024*1024)</f>
        <v>7</v>
      </c>
      <c r="H327" s="10">
        <v>1</v>
      </c>
      <c r="K327" s="8">
        <f t="shared" si="20"/>
        <v>7</v>
      </c>
      <c r="L327" s="2" t="str">
        <f t="shared" si="21"/>
        <v/>
      </c>
      <c r="P327" t="s">
        <v>365</v>
      </c>
    </row>
    <row r="328" spans="1:16" x14ac:dyDescent="0.25">
      <c r="A328" t="s">
        <v>329</v>
      </c>
      <c r="B328">
        <f>28*2^30</f>
        <v>30064771072</v>
      </c>
      <c r="C328">
        <f>B328/(1024*1024*1024)</f>
        <v>28</v>
      </c>
      <c r="H328" s="10">
        <v>1</v>
      </c>
      <c r="K328" s="8">
        <f t="shared" si="20"/>
        <v>28</v>
      </c>
      <c r="L328" s="2" t="str">
        <f t="shared" si="21"/>
        <v/>
      </c>
    </row>
    <row r="329" spans="1:16" x14ac:dyDescent="0.25">
      <c r="K329" s="8" t="str">
        <f>IF(OR(H329,I329,0),C329,"")</f>
        <v/>
      </c>
      <c r="L329" s="2" t="str">
        <f>IF(OR(D329,0),C329,"")</f>
        <v/>
      </c>
    </row>
    <row r="330" spans="1:16" x14ac:dyDescent="0.25">
      <c r="A330" t="s">
        <v>320</v>
      </c>
      <c r="B330">
        <v>51093528959</v>
      </c>
      <c r="C330">
        <f>B330/(1024*1024*1024)</f>
        <v>47.58455693628639</v>
      </c>
      <c r="H330" s="10">
        <v>1</v>
      </c>
      <c r="K330" s="8">
        <f>IF(OR(H330,I330,0),C330,"")</f>
        <v>47.58455693628639</v>
      </c>
      <c r="L330" s="2" t="str">
        <f>IF(OR(D330,0),C330,"")</f>
        <v/>
      </c>
    </row>
    <row r="331" spans="1:16" x14ac:dyDescent="0.25">
      <c r="A331" t="s">
        <v>321</v>
      </c>
      <c r="B331">
        <f>26*2^30</f>
        <v>27917287424</v>
      </c>
      <c r="C331">
        <f>B331/(1024*1024*1024)</f>
        <v>26</v>
      </c>
      <c r="H331" s="10">
        <v>1</v>
      </c>
      <c r="K331" s="8">
        <f>IF(OR(H331,I331,0),C331,"")</f>
        <v>26</v>
      </c>
      <c r="L331" s="2" t="str">
        <f>IF(OR(D331,0),C331,"")</f>
        <v/>
      </c>
    </row>
    <row r="332" spans="1:16" x14ac:dyDescent="0.25">
      <c r="A332" t="s">
        <v>322</v>
      </c>
      <c r="B332">
        <f>6*2^30</f>
        <v>6442450944</v>
      </c>
      <c r="C332">
        <f>B332/(1024*1024*1024)</f>
        <v>6</v>
      </c>
      <c r="H332" s="10">
        <v>1</v>
      </c>
      <c r="K332" s="8">
        <f>IF(OR(H332,I332,0),C332,"")</f>
        <v>6</v>
      </c>
      <c r="L332" s="2" t="str">
        <f>IF(OR(D332,0),C332,"")</f>
        <v/>
      </c>
    </row>
    <row r="333" spans="1:16" x14ac:dyDescent="0.25">
      <c r="K333" s="8"/>
      <c r="L333" s="2"/>
    </row>
    <row r="334" spans="1:16" x14ac:dyDescent="0.25">
      <c r="A334" s="4" t="s">
        <v>362</v>
      </c>
      <c r="K334" s="8"/>
      <c r="L334" s="2"/>
    </row>
    <row r="335" spans="1:16" x14ac:dyDescent="0.25">
      <c r="A335" s="4"/>
      <c r="K335" s="8"/>
      <c r="L335" s="2"/>
    </row>
    <row r="336" spans="1:16" x14ac:dyDescent="0.25">
      <c r="A336" s="18" t="s">
        <v>363</v>
      </c>
      <c r="B336">
        <f>5.5*2^30</f>
        <v>5905580032</v>
      </c>
      <c r="C336">
        <f>B336/(1024*1024*1024)</f>
        <v>5.5</v>
      </c>
      <c r="H336" s="10">
        <v>1</v>
      </c>
      <c r="K336" s="8">
        <f>IF(OR(H336,I336,0),C336,"")</f>
        <v>5.5</v>
      </c>
      <c r="L336" s="2" t="str">
        <f>IF(OR(D336,0),C336,"")</f>
        <v/>
      </c>
    </row>
    <row r="337" spans="1:12" x14ac:dyDescent="0.25">
      <c r="A337" s="4"/>
      <c r="K337" s="8"/>
      <c r="L337" s="2"/>
    </row>
    <row r="338" spans="1:12" x14ac:dyDescent="0.25">
      <c r="A338" t="s">
        <v>364</v>
      </c>
      <c r="B338">
        <f>11*2^30</f>
        <v>11811160064</v>
      </c>
      <c r="C338">
        <f>B338/(1024*1024*1024)</f>
        <v>11</v>
      </c>
      <c r="H338" s="10">
        <v>1</v>
      </c>
      <c r="K338" s="8">
        <f>IF(OR(H338,I338,0),C338,"")</f>
        <v>11</v>
      </c>
      <c r="L338" s="2" t="str">
        <f>IF(OR(D338,0),C338,"")</f>
        <v/>
      </c>
    </row>
    <row r="339" spans="1:12" x14ac:dyDescent="0.25">
      <c r="K339" s="8" t="str">
        <f t="shared" si="20"/>
        <v/>
      </c>
      <c r="L339" s="2" t="str">
        <f t="shared" si="21"/>
        <v/>
      </c>
    </row>
    <row r="340" spans="1:12" x14ac:dyDescent="0.25">
      <c r="A340" s="4" t="s">
        <v>339</v>
      </c>
      <c r="K340" s="8" t="str">
        <f t="shared" si="20"/>
        <v/>
      </c>
      <c r="L340" s="2" t="str">
        <f t="shared" si="21"/>
        <v/>
      </c>
    </row>
    <row r="341" spans="1:12" x14ac:dyDescent="0.25">
      <c r="K341" s="8" t="str">
        <f t="shared" si="20"/>
        <v/>
      </c>
      <c r="L341" s="2" t="str">
        <f t="shared" si="21"/>
        <v/>
      </c>
    </row>
    <row r="342" spans="1:12" x14ac:dyDescent="0.25">
      <c r="A342" t="s">
        <v>331</v>
      </c>
      <c r="B342">
        <f>139*2^30</f>
        <v>149250113536</v>
      </c>
      <c r="C342">
        <f t="shared" ref="C342:C349" si="24">B342/(1024*1024*1024)</f>
        <v>139</v>
      </c>
      <c r="J342" s="10">
        <v>1</v>
      </c>
      <c r="K342" s="8" t="str">
        <f t="shared" si="20"/>
        <v/>
      </c>
      <c r="L342" s="2" t="str">
        <f t="shared" si="21"/>
        <v/>
      </c>
    </row>
    <row r="343" spans="1:12" x14ac:dyDescent="0.25">
      <c r="A343" t="s">
        <v>332</v>
      </c>
      <c r="B343">
        <v>0</v>
      </c>
      <c r="C343">
        <f t="shared" si="24"/>
        <v>0</v>
      </c>
      <c r="J343" s="10">
        <v>1</v>
      </c>
      <c r="K343" s="8" t="str">
        <f t="shared" si="20"/>
        <v/>
      </c>
      <c r="L343" s="2" t="str">
        <f t="shared" si="21"/>
        <v/>
      </c>
    </row>
    <row r="344" spans="1:12" x14ac:dyDescent="0.25">
      <c r="A344" t="s">
        <v>333</v>
      </c>
      <c r="B344">
        <f>106*2^30</f>
        <v>113816633344</v>
      </c>
      <c r="C344">
        <f t="shared" si="24"/>
        <v>106</v>
      </c>
      <c r="J344" s="10">
        <v>1</v>
      </c>
      <c r="K344" s="8" t="str">
        <f t="shared" si="20"/>
        <v/>
      </c>
      <c r="L344" s="2" t="str">
        <f t="shared" si="21"/>
        <v/>
      </c>
    </row>
    <row r="345" spans="1:12" x14ac:dyDescent="0.25">
      <c r="A345" t="s">
        <v>334</v>
      </c>
      <c r="B345">
        <f>1.3*2^30</f>
        <v>1395864371.2</v>
      </c>
      <c r="C345">
        <f t="shared" si="24"/>
        <v>1.3</v>
      </c>
      <c r="J345" s="10">
        <v>1</v>
      </c>
      <c r="K345" s="8" t="str">
        <f t="shared" si="20"/>
        <v/>
      </c>
      <c r="L345" s="2" t="str">
        <f t="shared" si="21"/>
        <v/>
      </c>
    </row>
    <row r="346" spans="1:12" x14ac:dyDescent="0.25">
      <c r="A346" t="s">
        <v>335</v>
      </c>
      <c r="B346">
        <f>16*2^10</f>
        <v>16384</v>
      </c>
      <c r="C346">
        <f t="shared" si="24"/>
        <v>1.52587890625E-5</v>
      </c>
      <c r="J346" s="10">
        <v>1</v>
      </c>
      <c r="K346" s="8" t="str">
        <f t="shared" si="20"/>
        <v/>
      </c>
      <c r="L346" s="2" t="str">
        <f t="shared" si="21"/>
        <v/>
      </c>
    </row>
    <row r="347" spans="1:12" x14ac:dyDescent="0.25">
      <c r="A347" t="s">
        <v>336</v>
      </c>
      <c r="B347">
        <f>1.8*2^30</f>
        <v>1932735283.2</v>
      </c>
      <c r="C347">
        <f t="shared" si="24"/>
        <v>1.8</v>
      </c>
      <c r="J347" s="10">
        <v>1</v>
      </c>
      <c r="K347" s="8" t="str">
        <f t="shared" si="20"/>
        <v/>
      </c>
      <c r="L347" s="2" t="str">
        <f t="shared" si="21"/>
        <v/>
      </c>
    </row>
    <row r="348" spans="1:12" x14ac:dyDescent="0.25">
      <c r="A348" t="s">
        <v>337</v>
      </c>
      <c r="B348">
        <f>544*2^20</f>
        <v>570425344</v>
      </c>
      <c r="C348">
        <f t="shared" si="24"/>
        <v>0.53125</v>
      </c>
      <c r="J348" s="10">
        <v>1</v>
      </c>
      <c r="K348" s="8" t="str">
        <f t="shared" si="20"/>
        <v/>
      </c>
      <c r="L348" s="2" t="str">
        <f t="shared" si="21"/>
        <v/>
      </c>
    </row>
    <row r="349" spans="1:12" x14ac:dyDescent="0.25">
      <c r="A349" t="s">
        <v>338</v>
      </c>
      <c r="B349">
        <f>31*2^30</f>
        <v>33285996544</v>
      </c>
      <c r="C349" s="19">
        <f t="shared" si="24"/>
        <v>31</v>
      </c>
      <c r="J349" s="10">
        <v>1</v>
      </c>
      <c r="K349" s="8" t="str">
        <f t="shared" si="20"/>
        <v/>
      </c>
      <c r="L349" s="2" t="str">
        <f t="shared" si="21"/>
        <v/>
      </c>
    </row>
    <row r="350" spans="1:12" x14ac:dyDescent="0.25">
      <c r="K350" s="8"/>
      <c r="L350" s="2"/>
    </row>
    <row r="351" spans="1:12" x14ac:dyDescent="0.25">
      <c r="K351" s="8"/>
      <c r="L351" s="2"/>
    </row>
    <row r="352" spans="1:12" x14ac:dyDescent="0.25">
      <c r="K352" s="8"/>
      <c r="L352" s="2"/>
    </row>
    <row r="353" spans="11:12" x14ac:dyDescent="0.25">
      <c r="K353" s="8"/>
      <c r="L353" s="2"/>
    </row>
    <row r="354" spans="11:12" x14ac:dyDescent="0.25">
      <c r="K354" s="8"/>
      <c r="L354" s="2"/>
    </row>
    <row r="355" spans="11:12" x14ac:dyDescent="0.25">
      <c r="K355" s="8"/>
      <c r="L355" s="2"/>
    </row>
    <row r="356" spans="11:12" x14ac:dyDescent="0.25">
      <c r="K356" s="8"/>
      <c r="L356" s="2"/>
    </row>
    <row r="357" spans="11:12" x14ac:dyDescent="0.25">
      <c r="K357" s="8"/>
      <c r="L357" s="2"/>
    </row>
    <row r="358" spans="11:12" x14ac:dyDescent="0.25">
      <c r="K358" s="8"/>
      <c r="L358" s="2"/>
    </row>
    <row r="359" spans="11:12" x14ac:dyDescent="0.25">
      <c r="K359" s="8"/>
      <c r="L359" s="2"/>
    </row>
    <row r="360" spans="11:12" x14ac:dyDescent="0.25">
      <c r="K360" s="8"/>
      <c r="L360" s="2"/>
    </row>
    <row r="361" spans="11:12" x14ac:dyDescent="0.25">
      <c r="K361" s="8"/>
      <c r="L361" s="2"/>
    </row>
    <row r="362" spans="11:12" x14ac:dyDescent="0.25">
      <c r="K362" s="8"/>
      <c r="L362" s="2"/>
    </row>
    <row r="363" spans="11:12" x14ac:dyDescent="0.25">
      <c r="K363" s="8"/>
      <c r="L363" s="2"/>
    </row>
    <row r="364" spans="11:12" x14ac:dyDescent="0.25">
      <c r="K364" s="8"/>
      <c r="L364" s="2"/>
    </row>
    <row r="365" spans="11:12" x14ac:dyDescent="0.25">
      <c r="K365" s="8"/>
      <c r="L365" s="2"/>
    </row>
  </sheetData>
  <sortState ref="A1:B29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1.42578125" style="10" customWidth="1"/>
    <col min="3" max="4" width="8.85546875" style="10"/>
  </cols>
  <sheetData>
    <row r="1" spans="1:4" x14ac:dyDescent="0.25">
      <c r="B1" s="9" t="s">
        <v>314</v>
      </c>
      <c r="C1" s="9"/>
      <c r="D1" s="9"/>
    </row>
    <row r="2" spans="1:4" x14ac:dyDescent="0.25">
      <c r="B2" s="9" t="s">
        <v>303</v>
      </c>
      <c r="C2" s="9" t="s">
        <v>297</v>
      </c>
      <c r="D2" s="9" t="s">
        <v>305</v>
      </c>
    </row>
    <row r="3" spans="1:4" x14ac:dyDescent="0.25">
      <c r="A3" s="4" t="s">
        <v>306</v>
      </c>
      <c r="B3" s="11">
        <f>Individual!M4</f>
        <v>73.055895959958434</v>
      </c>
      <c r="C3" s="11">
        <f>Individual!N4</f>
        <v>16.226487677730621</v>
      </c>
      <c r="D3" s="11">
        <f>Individual!O4</f>
        <v>89.282383637689051</v>
      </c>
    </row>
    <row r="4" spans="1:4" x14ac:dyDescent="0.25">
      <c r="A4" s="4" t="s">
        <v>367</v>
      </c>
      <c r="B4" s="11">
        <f>Individual!M72</f>
        <v>6.2750429082661867</v>
      </c>
      <c r="C4" s="11">
        <f>Individual!N72</f>
        <v>0</v>
      </c>
      <c r="D4" s="11">
        <f>Individual!O72</f>
        <v>6.2750429082661867</v>
      </c>
    </row>
    <row r="5" spans="1:4" x14ac:dyDescent="0.25">
      <c r="A5" s="4" t="s">
        <v>312</v>
      </c>
      <c r="B5" s="11">
        <f>Individual!M76</f>
        <v>116.7974826162681</v>
      </c>
      <c r="C5" s="11">
        <f>Individual!N76</f>
        <v>7.2060297094285488</v>
      </c>
      <c r="D5" s="11">
        <f>Individual!O76</f>
        <v>124.00351232569665</v>
      </c>
    </row>
    <row r="6" spans="1:4" x14ac:dyDescent="0.25">
      <c r="A6" s="4" t="s">
        <v>313</v>
      </c>
      <c r="B6" s="11">
        <f>Individual!M113</f>
        <v>632.28893222194165</v>
      </c>
      <c r="C6" s="11">
        <f>Individual!N113</f>
        <v>154.48459889162331</v>
      </c>
      <c r="D6" s="11">
        <f>Individual!O113</f>
        <v>786.77353111356501</v>
      </c>
    </row>
    <row r="7" spans="1:4" x14ac:dyDescent="0.25">
      <c r="A7" s="4" t="s">
        <v>311</v>
      </c>
      <c r="B7" s="11">
        <f>Individual!M268</f>
        <v>194.97716698888689</v>
      </c>
      <c r="C7" s="11">
        <f>Individual!N268</f>
        <v>9.6185905719175935</v>
      </c>
      <c r="D7" s="11">
        <f>Individual!O268</f>
        <v>204.59575756080449</v>
      </c>
    </row>
    <row r="8" spans="1:4" x14ac:dyDescent="0.25">
      <c r="A8" s="4" t="s">
        <v>304</v>
      </c>
      <c r="B8" s="12">
        <f>SUM(B3:B7)</f>
        <v>1023.3945206953213</v>
      </c>
      <c r="C8" s="12">
        <f>SUM(C3:C7)</f>
        <v>187.53570685070008</v>
      </c>
      <c r="D8" s="12">
        <f>SUM(D3:D7)</f>
        <v>1210.9302275460213</v>
      </c>
    </row>
    <row r="9" spans="1:4" x14ac:dyDescent="0.25">
      <c r="A9" s="4" t="s">
        <v>315</v>
      </c>
      <c r="B9" s="13">
        <f>B8/$D8</f>
        <v>0.84513087328677428</v>
      </c>
      <c r="C9" s="13">
        <f>C8/$D8</f>
        <v>0.15486912671322575</v>
      </c>
      <c r="D9" s="13">
        <f>D8/$D8</f>
        <v>1</v>
      </c>
    </row>
    <row r="11" spans="1:4" x14ac:dyDescent="0.25">
      <c r="A11" s="4" t="s">
        <v>368</v>
      </c>
      <c r="D11" s="10">
        <f>SUM(Individual!C349,Individual!C347)</f>
        <v>32.799999999999997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4" sqref="B4"/>
    </sheetView>
  </sheetViews>
  <sheetFormatPr defaultRowHeight="15" x14ac:dyDescent="0.25"/>
  <cols>
    <col min="1" max="1" width="7.85546875" style="10" customWidth="1"/>
    <col min="2" max="2" width="15.85546875" style="10" bestFit="1" customWidth="1"/>
  </cols>
  <sheetData>
    <row r="1" spans="1:2" x14ac:dyDescent="0.25">
      <c r="A1" s="9" t="s">
        <v>316</v>
      </c>
      <c r="B1" s="9" t="s">
        <v>317</v>
      </c>
    </row>
    <row r="2" spans="1:2" x14ac:dyDescent="0.25">
      <c r="A2" s="10">
        <v>2014</v>
      </c>
      <c r="B2" s="15">
        <f>SUM(Individual!C15,Individual!C91,Individual!C92,Individual!C93,Individual!C130,Individual!C129,Individual!C283,Individual!C284,Individual!C285)</f>
        <v>131.88336171768606</v>
      </c>
    </row>
    <row r="3" spans="1:2" x14ac:dyDescent="0.25">
      <c r="A3" s="14">
        <v>2015</v>
      </c>
      <c r="B3" s="16">
        <f>SUM(Individual!C16,Individual!C17,Individual!C94,Individual!C131,Individual!C132,Individual!C286,Individual!C287,Individual!C288)</f>
        <v>91.002171535976231</v>
      </c>
    </row>
    <row r="4" spans="1:2" x14ac:dyDescent="0.25">
      <c r="A4" s="14">
        <v>2016</v>
      </c>
      <c r="B4" s="15">
        <f>SUM(Individual!C95,Individual!C96,Individual!C133,Individual!C134,Individual!C135,Individual!C289,Individual!C290,Individual!C291,Individual!C292)</f>
        <v>139.42344769928604</v>
      </c>
    </row>
    <row r="5" spans="1:2" x14ac:dyDescent="0.25">
      <c r="A5" s="10" t="s">
        <v>318</v>
      </c>
      <c r="B5" s="15"/>
    </row>
    <row r="6" spans="1:2" x14ac:dyDescent="0.25">
      <c r="B6" s="15"/>
    </row>
    <row r="7" spans="1:2" x14ac:dyDescent="0.25">
      <c r="B7" s="15"/>
    </row>
    <row r="8" spans="1:2" x14ac:dyDescent="0.25">
      <c r="B8" s="15"/>
    </row>
    <row r="9" spans="1:2" x14ac:dyDescent="0.25">
      <c r="B9" s="15"/>
    </row>
    <row r="10" spans="1:2" x14ac:dyDescent="0.25">
      <c r="B10" s="15"/>
    </row>
    <row r="11" spans="1:2" x14ac:dyDescent="0.25">
      <c r="B11" s="15"/>
    </row>
    <row r="12" spans="1:2" x14ac:dyDescent="0.25">
      <c r="B12" s="15"/>
    </row>
    <row r="13" spans="1:2" x14ac:dyDescent="0.25">
      <c r="B13" s="15"/>
    </row>
    <row r="14" spans="1:2" x14ac:dyDescent="0.25">
      <c r="B14" s="15"/>
    </row>
    <row r="15" spans="1:2" x14ac:dyDescent="0.25">
      <c r="B15" s="15"/>
    </row>
    <row r="16" spans="1:2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Total</vt:lpstr>
      <vt:lpstr>Year Total</vt:lpstr>
    </vt:vector>
  </TitlesOfParts>
  <Company>University of 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Rector, Steve</dc:creator>
  <cp:lastModifiedBy>Paden, John D.</cp:lastModifiedBy>
  <dcterms:created xsi:type="dcterms:W3CDTF">2018-03-06T13:28:13Z</dcterms:created>
  <dcterms:modified xsi:type="dcterms:W3CDTF">2021-06-03T11:05:07Z</dcterms:modified>
</cp:coreProperties>
</file>