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475" yWindow="0" windowWidth="20460" windowHeight="11490" tabRatio="10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営業技術資料（ストレーナーデータ一覧（参考）" sheetId="2" state="hidden" r:id="rId2"/>
    <sheet xmlns:r="http://schemas.openxmlformats.org/officeDocument/2006/relationships" name="a" sheetId="3" state="hidden" r:id="rId3"/>
    <sheet xmlns:r="http://schemas.openxmlformats.org/officeDocument/2006/relationships" name="temp" sheetId="4" state="hidden" r:id="rId4"/>
    <sheet xmlns:r="http://schemas.openxmlformats.org/officeDocument/2006/relationships" name="ストレーナー選定方法" sheetId="5" state="hidden" r:id="rId5"/>
    <sheet xmlns:r="http://schemas.openxmlformats.org/officeDocument/2006/relationships" name="金型設計" sheetId="6" state="hidden" r:id="rId6"/>
    <sheet xmlns:r="http://schemas.openxmlformats.org/officeDocument/2006/relationships" name="ストレーナー選定方法（計算方法根拠）" sheetId="7" state="hidden" r:id="rId7"/>
    <sheet xmlns:r="http://schemas.openxmlformats.org/officeDocument/2006/relationships" name="山悦カタログ比較201905" sheetId="8" state="visible" r:id="rId8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#,##0.0;[Red]\-#,##0.0"/>
    <numFmt numFmtId="166" formatCode="0.0"/>
  </numFmts>
  <fonts count="49">
    <font>
      <name val="メイリオ"/>
      <charset val="128"/>
      <family val="3"/>
      <color theme="1"/>
      <sz val="9"/>
    </font>
    <font>
      <name val="メイリオ"/>
      <charset val="128"/>
      <family val="3"/>
      <sz val="6"/>
    </font>
    <font>
      <name val="ＭＳ Ｐゴシック"/>
      <charset val="128"/>
      <family val="3"/>
      <sz val="11"/>
    </font>
    <font>
      <name val="メイリオ"/>
      <charset val="128"/>
      <family val="3"/>
      <color theme="1"/>
      <sz val="9"/>
    </font>
    <font>
      <name val="メイリオ"/>
      <charset val="128"/>
      <family val="3"/>
      <color theme="1"/>
      <sz val="8"/>
    </font>
    <font>
      <name val="HG正楷書体-PRO"/>
      <charset val="128"/>
      <family val="4"/>
      <b val="1"/>
      <color theme="1"/>
      <sz val="16"/>
    </font>
    <font>
      <name val="HG正楷書体-PRO"/>
      <charset val="128"/>
      <family val="4"/>
      <color theme="1"/>
      <sz val="11"/>
    </font>
    <font>
      <name val="ＭＳ Ｐゴシック"/>
      <charset val="128"/>
      <family val="3"/>
      <color theme="1"/>
      <sz val="6"/>
      <scheme val="minor"/>
    </font>
    <font>
      <name val="メイリオ"/>
      <charset val="128"/>
      <family val="3"/>
      <color theme="1"/>
      <sz val="6"/>
    </font>
    <font>
      <name val="ＭＳ Ｐゴシック"/>
      <charset val="128"/>
      <family val="3"/>
      <color theme="1"/>
      <sz val="7"/>
      <scheme val="minor"/>
    </font>
    <font>
      <name val="メイリオ"/>
      <charset val="128"/>
      <family val="3"/>
      <color theme="1"/>
      <sz val="7"/>
    </font>
    <font>
      <name val="Inherit"/>
      <family val="2"/>
      <color rgb="FF444444"/>
      <sz val="7"/>
    </font>
    <font>
      <name val="Verdana"/>
      <family val="2"/>
      <color rgb="FF444444"/>
      <sz val="7"/>
    </font>
    <font>
      <name val="Verdana"/>
      <family val="2"/>
      <color rgb="FF444444"/>
      <sz val="6"/>
    </font>
    <font>
      <name val="Inherit"/>
      <family val="2"/>
      <color rgb="FF444444"/>
      <sz val="6"/>
    </font>
    <font>
      <name val="ＭＳ Ｐゴシック"/>
      <charset val="128"/>
      <family val="3"/>
      <color rgb="FF444444"/>
      <sz val="6"/>
    </font>
    <font>
      <name val="メイリオ"/>
      <charset val="128"/>
      <family val="3"/>
      <color theme="1"/>
      <sz val="10"/>
    </font>
    <font>
      <name val="HG正楷書体-PRO"/>
      <charset val="128"/>
      <family val="4"/>
      <color theme="1"/>
      <sz val="10"/>
    </font>
    <font>
      <name val="HG正楷書体-PRO"/>
      <charset val="128"/>
      <family val="4"/>
      <color rgb="FFFF0000"/>
      <sz val="10"/>
    </font>
    <font>
      <name val="ＭＳ Ｐゴシック"/>
      <charset val="128"/>
      <family val="3"/>
      <color rgb="FF444444"/>
      <sz val="7"/>
    </font>
    <font>
      <name val="メイリオ"/>
      <charset val="128"/>
      <family val="3"/>
      <b val="1"/>
      <color rgb="FFFF0000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theme="1"/>
      <sz val="8"/>
    </font>
    <font>
      <name val="メイリオ"/>
      <charset val="128"/>
      <family val="3"/>
      <b val="1"/>
      <color theme="0"/>
      <sz val="8"/>
    </font>
    <font>
      <name val="メイリオ"/>
      <charset val="128"/>
      <family val="3"/>
      <color theme="2" tint="-0.499984740745262"/>
      <sz val="8"/>
    </font>
    <font>
      <name val="ＭＳ Ｐゴシック"/>
      <charset val="128"/>
      <family val="3"/>
      <sz val="6"/>
      <scheme val="minor"/>
    </font>
    <font>
      <name val="メイリオ"/>
      <charset val="128"/>
      <family val="3"/>
      <color theme="0" tint="-0.0499893185216834"/>
      <sz val="7"/>
    </font>
    <font>
      <name val="ＭＳ Ｐゴシック"/>
      <charset val="128"/>
      <family val="3"/>
      <color theme="0" tint="-0.0499893185216834"/>
      <sz val="7"/>
      <scheme val="minor"/>
    </font>
    <font>
      <name val="ＭＳ Ｐゴシック"/>
      <charset val="128"/>
      <family val="3"/>
      <color theme="0" tint="-0.0499893185216834"/>
      <sz val="2"/>
      <scheme val="minor"/>
    </font>
    <font>
      <name val="ＭＳ Ｐゴシック"/>
      <charset val="128"/>
      <family val="3"/>
      <b val="1"/>
      <sz val="6"/>
      <scheme val="minor"/>
    </font>
    <font>
      <name val="ＭＳ Ｐゴシック"/>
      <charset val="128"/>
      <family val="3"/>
      <color theme="0" tint="-0.499984740745262"/>
      <sz val="6"/>
      <scheme val="minor"/>
    </font>
    <font>
      <name val="Inherit"/>
      <family val="2"/>
      <b val="1"/>
      <color theme="1"/>
      <sz val="7"/>
    </font>
    <font>
      <name val="Verdana"/>
      <family val="2"/>
      <b val="1"/>
      <color theme="1"/>
      <sz val="7"/>
    </font>
    <font>
      <name val="ＭＳ Ｐゴシック"/>
      <charset val="128"/>
      <family val="3"/>
      <b val="1"/>
      <color theme="1"/>
      <sz val="7"/>
    </font>
    <font>
      <name val="メイリオ"/>
      <charset val="128"/>
      <family val="3"/>
      <color rgb="FFFF0000"/>
      <sz val="8"/>
    </font>
    <font>
      <name val="メイリオ"/>
      <charset val="128"/>
      <family val="3"/>
      <color rgb="FFFF0000"/>
      <sz val="6"/>
    </font>
    <font>
      <name val="メイリオ"/>
      <charset val="128"/>
      <family val="3"/>
      <color theme="0" tint="-0.0499893185216834"/>
      <sz val="8"/>
    </font>
    <font>
      <name val="メイリオ"/>
      <charset val="128"/>
      <family val="3"/>
      <b val="1"/>
      <color rgb="FFFF0000"/>
      <sz val="8"/>
    </font>
    <font>
      <name val="メイリオ"/>
      <charset val="128"/>
      <family val="3"/>
      <b val="1"/>
      <color theme="1"/>
      <sz val="9"/>
    </font>
    <font>
      <name val="メイリオ"/>
      <charset val="128"/>
      <family val="3"/>
      <sz val="7"/>
    </font>
    <font>
      <name val="Meiryo UI"/>
      <charset val="128"/>
      <family val="3"/>
      <color theme="1"/>
      <sz val="9"/>
    </font>
    <font>
      <name val="ＭＳ Ｐゴシック"/>
      <charset val="128"/>
      <family val="2"/>
      <color theme="1"/>
      <sz val="9"/>
    </font>
    <font>
      <name val="ＭＳ Ｐゴシック"/>
      <charset val="128"/>
      <family val="2"/>
      <color theme="1"/>
      <sz val="8"/>
    </font>
    <font>
      <name val="ＭＳ Ｐゴシック"/>
      <charset val="128"/>
      <family val="3"/>
      <b val="1"/>
      <color theme="1"/>
      <sz val="9"/>
    </font>
    <font>
      <name val="ＭＳ Ｐゴシック"/>
      <charset val="128"/>
      <family val="3"/>
      <color theme="1"/>
      <sz val="8"/>
    </font>
    <font>
      <name val="メイリオ"/>
      <charset val="128"/>
      <family val="3"/>
      <color rgb="FFFF0000"/>
      <sz val="10"/>
    </font>
    <font>
      <name val="ＭＳ Ｐゴシック"/>
      <charset val="128"/>
      <family val="3"/>
      <b val="1"/>
      <color theme="1"/>
      <sz val="10"/>
      <scheme val="minor"/>
    </font>
    <font>
      <name val="メイリオ"/>
      <charset val="128"/>
      <family val="3"/>
      <b val="1"/>
      <color rgb="FF444444"/>
      <sz val="10"/>
    </font>
    <font>
      <name val="メイリオ"/>
      <charset val="128"/>
      <family val="3"/>
      <b val="1"/>
      <color rgb="FFFF0000"/>
      <sz val="11"/>
    </font>
  </fonts>
  <fills count="2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double">
        <color rgb="FFCCCCCC"/>
      </bottom>
      <diagonal/>
    </border>
    <border>
      <left/>
      <right/>
      <top style="medium">
        <color rgb="FFCCCCCC"/>
      </top>
      <bottom style="double">
        <color rgb="FFCCCCCC"/>
      </bottom>
      <diagonal/>
    </border>
    <border>
      <left style="medium">
        <color rgb="FFCCCCCC"/>
      </left>
      <right/>
      <top/>
      <bottom style="double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double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indexed="64"/>
      </top>
      <bottom style="thin">
        <color theme="2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1"/>
      </right>
      <top style="medium">
        <color theme="1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1"/>
      </bottom>
      <diagonal/>
    </border>
    <border>
      <left style="thin">
        <color theme="2" tint="-0.499984740745262"/>
      </left>
      <right style="medium">
        <color theme="1"/>
      </right>
      <top style="thin">
        <color theme="2" tint="-0.499984740745262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1"/>
      </bottom>
      <diagonal/>
    </border>
    <border>
      <left/>
      <right style="medium">
        <color rgb="FFCCCCCC"/>
      </right>
      <top style="medium">
        <color rgb="FFCCCCCC"/>
      </top>
      <bottom style="double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theme="0" tint="-0.1499984740745262"/>
      </right>
      <top/>
      <bottom/>
      <diagonal/>
    </border>
    <border>
      <left style="medium">
        <color theme="0" tint="-0.1499984740745262"/>
      </left>
      <right/>
      <top style="medium">
        <color rgb="FFCCCCCC"/>
      </top>
      <bottom style="medium">
        <color rgb="FFCCCCCC"/>
      </bottom>
      <diagonal/>
    </border>
    <border>
      <left style="medium">
        <color theme="0" tint="-0.1499984740745262"/>
      </left>
      <right style="medium">
        <color rgb="FFCCCCCC"/>
      </right>
      <top/>
      <bottom style="double">
        <color rgb="FFCCCCCC"/>
      </bottom>
      <diagonal/>
    </border>
    <border>
      <left style="medium">
        <color theme="0" tint="-0.1499984740745262"/>
      </left>
      <right/>
      <top/>
      <bottom style="medium">
        <color rgb="FFCCCCCC"/>
      </bottom>
      <diagonal/>
    </border>
    <border>
      <left style="medium">
        <color theme="0" tint="-0.1499984740745262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0" tint="-0.1499984740745262"/>
      </left>
      <right/>
      <top/>
      <bottom/>
      <diagonal/>
    </border>
    <border>
      <left style="medium">
        <color theme="0" tint="-0.1499984740745262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/>
      <top/>
      <bottom style="double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theme="0" tint="-0.1499984740745262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theme="0" tint="-0.1499984740745262"/>
      </left>
      <right style="medium">
        <color rgb="FFCCCCCC"/>
      </right>
      <top style="medium">
        <color rgb="FFCCCCCC"/>
      </top>
      <bottom style="double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CCCCCC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 style="medium">
        <color theme="0" tint="-0.1499984740745262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3" fillId="0" borderId="0" applyAlignment="1">
      <alignment vertical="center"/>
    </xf>
    <xf numFmtId="38" fontId="3" fillId="0" borderId="0" applyAlignment="1">
      <alignment vertical="center"/>
    </xf>
    <xf numFmtId="0" fontId="2" fillId="0" borderId="0" applyAlignment="1">
      <alignment vertical="center"/>
    </xf>
    <xf numFmtId="9" fontId="3" fillId="0" borderId="0" applyAlignment="1">
      <alignment vertical="center"/>
    </xf>
  </cellStyleXfs>
  <cellXfs count="296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5" fillId="3" borderId="0" applyAlignment="1" pivotButton="0" quotePrefix="0" xfId="0">
      <alignment vertical="center"/>
    </xf>
    <xf numFmtId="0" fontId="6" fillId="3" borderId="0" applyAlignment="1" pivotButton="0" quotePrefix="0" xfId="0">
      <alignment vertical="center"/>
    </xf>
    <xf numFmtId="0" fontId="6" fillId="4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5" fillId="5" borderId="0" applyAlignment="1" pivotButton="0" quotePrefix="0" xfId="0">
      <alignment vertical="center"/>
    </xf>
    <xf numFmtId="0" fontId="6" fillId="5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6" borderId="13" applyAlignment="1" pivotButton="0" quotePrefix="0" xfId="0">
      <alignment horizontal="center" vertical="center" wrapText="1"/>
    </xf>
    <xf numFmtId="0" fontId="11" fillId="7" borderId="13" applyAlignment="1" pivotButton="0" quotePrefix="0" xfId="0">
      <alignment horizontal="center" vertical="center" wrapText="1"/>
    </xf>
    <xf numFmtId="0" fontId="11" fillId="8" borderId="14" applyAlignment="1" pivotButton="0" quotePrefix="0" xfId="0">
      <alignment horizontal="center" vertical="center" wrapText="1"/>
    </xf>
    <xf numFmtId="0" fontId="11" fillId="9" borderId="14" applyAlignment="1" pivotButton="0" quotePrefix="0" xfId="0">
      <alignment horizontal="center" vertical="center" wrapText="1"/>
    </xf>
    <xf numFmtId="0" fontId="11" fillId="6" borderId="15" applyAlignment="1" pivotButton="0" quotePrefix="0" xfId="0">
      <alignment horizontal="center" vertical="center" wrapText="1"/>
    </xf>
    <xf numFmtId="0" fontId="11" fillId="7" borderId="15" applyAlignment="1" pivotButton="0" quotePrefix="0" xfId="0">
      <alignment horizontal="center" vertical="center" wrapText="1"/>
    </xf>
    <xf numFmtId="0" fontId="11" fillId="8" borderId="15" applyAlignment="1" pivotButton="0" quotePrefix="0" xfId="0">
      <alignment horizontal="center" vertical="center" wrapText="1"/>
    </xf>
    <xf numFmtId="0" fontId="11" fillId="9" borderId="15" applyAlignment="1" pivotButton="0" quotePrefix="0" xfId="0">
      <alignment horizontal="center" vertical="center" wrapText="1"/>
    </xf>
    <xf numFmtId="0" fontId="12" fillId="6" borderId="17" applyAlignment="1" pivotButton="0" quotePrefix="0" xfId="0">
      <alignment horizontal="center" vertical="center" wrapText="1"/>
    </xf>
    <xf numFmtId="0" fontId="12" fillId="10" borderId="17" applyAlignment="1" pivotButton="0" quotePrefix="0" xfId="0">
      <alignment horizontal="center" vertical="center" wrapText="1"/>
    </xf>
    <xf numFmtId="3" fontId="12" fillId="10" borderId="17" applyAlignment="1" pivotButton="0" quotePrefix="0" xfId="0">
      <alignment horizontal="center" vertical="center" wrapText="1"/>
    </xf>
    <xf numFmtId="3" fontId="12" fillId="8" borderId="17" applyAlignment="1" pivotButton="0" quotePrefix="0" xfId="0">
      <alignment horizontal="center" vertical="center" wrapText="1"/>
    </xf>
    <xf numFmtId="164" fontId="12" fillId="9" borderId="17" applyAlignment="1" pivotButton="0" quotePrefix="0" xfId="0">
      <alignment horizontal="center" vertical="center" wrapText="1"/>
    </xf>
    <xf numFmtId="0" fontId="12" fillId="10" borderId="19" applyAlignment="1" pivotButton="0" quotePrefix="0" xfId="0">
      <alignment horizontal="center" vertical="center" wrapText="1"/>
    </xf>
    <xf numFmtId="164" fontId="12" fillId="9" borderId="19" applyAlignment="1" pivotButton="0" quotePrefix="0" xfId="0">
      <alignment horizontal="center" vertical="center" wrapText="1"/>
    </xf>
    <xf numFmtId="0" fontId="9" fillId="10" borderId="0" applyAlignment="1" pivotButton="0" quotePrefix="0" xfId="0">
      <alignment vertical="center"/>
    </xf>
    <xf numFmtId="0" fontId="12" fillId="10" borderId="21" applyAlignment="1" pivotButton="0" quotePrefix="0" xfId="0">
      <alignment horizontal="center" vertical="center" wrapText="1"/>
    </xf>
    <xf numFmtId="0" fontId="12" fillId="6" borderId="21" applyAlignment="1" pivotButton="0" quotePrefix="0" xfId="0">
      <alignment horizontal="center" vertical="center" wrapText="1"/>
    </xf>
    <xf numFmtId="3" fontId="12" fillId="10" borderId="21" applyAlignment="1" pivotButton="0" quotePrefix="0" xfId="0">
      <alignment horizontal="center" vertical="center" wrapText="1"/>
    </xf>
    <xf numFmtId="0" fontId="9" fillId="6" borderId="0" applyAlignment="1" pivotButton="0" quotePrefix="0" xfId="0">
      <alignment vertical="center"/>
    </xf>
    <xf numFmtId="0" fontId="12" fillId="8" borderId="17" applyAlignment="1" pivotButton="0" quotePrefix="0" xfId="0">
      <alignment horizontal="center" vertical="center" wrapText="1"/>
    </xf>
    <xf numFmtId="0" fontId="12" fillId="11" borderId="21" applyAlignment="1" pivotButton="0" quotePrefix="0" xfId="0">
      <alignment horizontal="center" vertical="center" wrapText="1"/>
    </xf>
    <xf numFmtId="0" fontId="12" fillId="11" borderId="17" applyAlignment="1" pivotButton="0" quotePrefix="0" xfId="0">
      <alignment horizontal="center" vertical="center" wrapText="1"/>
    </xf>
    <xf numFmtId="0" fontId="13" fillId="10" borderId="19" applyAlignment="1" pivotButton="0" quotePrefix="0" xfId="0">
      <alignment horizontal="center" vertical="center" wrapText="1"/>
    </xf>
    <xf numFmtId="0" fontId="13" fillId="10" borderId="17" applyAlignment="1" pivotButton="0" quotePrefix="0" xfId="0">
      <alignment horizontal="center" vertical="center" wrapText="1"/>
    </xf>
    <xf numFmtId="0" fontId="14" fillId="9" borderId="14" applyAlignment="1" pivotButton="0" quotePrefix="0" xfId="0">
      <alignment horizontal="center" vertical="center" wrapText="1"/>
    </xf>
    <xf numFmtId="165" fontId="4" fillId="0" borderId="0" applyAlignment="1" pivotButton="0" quotePrefix="0" xfId="1">
      <alignment vertical="center"/>
    </xf>
    <xf numFmtId="0" fontId="15" fillId="7" borderId="15" applyAlignment="1" pivotButton="0" quotePrefix="0" xfId="0">
      <alignment horizontal="center" vertical="center" wrapText="1"/>
    </xf>
    <xf numFmtId="0" fontId="13" fillId="10" borderId="2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38" fontId="9" fillId="0" borderId="0" applyAlignment="1" pivotButton="0" quotePrefix="0" xfId="1">
      <alignment vertical="center"/>
    </xf>
    <xf numFmtId="38" fontId="10" fillId="0" borderId="0" applyAlignment="1" pivotButton="0" quotePrefix="0" xfId="1">
      <alignment vertical="center"/>
    </xf>
    <xf numFmtId="0" fontId="15" fillId="12" borderId="14" applyAlignment="1" pivotButton="0" quotePrefix="0" xfId="0">
      <alignment horizontal="center" vertical="center" wrapText="1"/>
    </xf>
    <xf numFmtId="0" fontId="19" fillId="12" borderId="14" applyAlignment="1" pivotButton="0" quotePrefix="0" xfId="0">
      <alignment horizontal="center" vertical="center" wrapText="1"/>
    </xf>
    <xf numFmtId="0" fontId="11" fillId="12" borderId="15" applyAlignment="1" pivotButton="0" quotePrefix="0" xfId="0">
      <alignment horizontal="center" vertical="center" wrapText="1"/>
    </xf>
    <xf numFmtId="38" fontId="12" fillId="12" borderId="17" applyAlignment="1" pivotButton="0" quotePrefix="0" xfId="1">
      <alignment horizontal="center" vertical="center" wrapText="1"/>
    </xf>
    <xf numFmtId="165" fontId="12" fillId="12" borderId="17" applyAlignment="1" pivotButton="0" quotePrefix="0" xfId="1">
      <alignment horizontal="center" vertical="center" wrapText="1"/>
    </xf>
    <xf numFmtId="38" fontId="15" fillId="5" borderId="14" applyAlignment="1" pivotButton="0" quotePrefix="0" xfId="1">
      <alignment horizontal="center" vertical="center" wrapText="1"/>
    </xf>
    <xf numFmtId="0" fontId="15" fillId="5" borderId="14" applyAlignment="1" pivotButton="0" quotePrefix="0" xfId="0">
      <alignment horizontal="center" vertical="center" wrapText="1"/>
    </xf>
    <xf numFmtId="0" fontId="19" fillId="5" borderId="14" applyAlignment="1" pivotButton="0" quotePrefix="0" xfId="0">
      <alignment horizontal="center" vertical="center" wrapText="1"/>
    </xf>
    <xf numFmtId="38" fontId="11" fillId="5" borderId="15" applyAlignment="1" pivotButton="0" quotePrefix="0" xfId="1">
      <alignment horizontal="center" vertical="center" wrapText="1"/>
    </xf>
    <xf numFmtId="0" fontId="11" fillId="5" borderId="15" applyAlignment="1" pivotButton="0" quotePrefix="0" xfId="0">
      <alignment horizontal="center" vertical="center" wrapText="1"/>
    </xf>
    <xf numFmtId="38" fontId="12" fillId="5" borderId="17" applyAlignment="1" pivotButton="0" quotePrefix="0" xfId="1">
      <alignment horizontal="center" vertical="center" wrapText="1"/>
    </xf>
    <xf numFmtId="165" fontId="12" fillId="5" borderId="17" applyAlignment="1" pivotButton="0" quotePrefix="0" xfId="1">
      <alignment horizontal="center" vertical="center" wrapText="1"/>
    </xf>
    <xf numFmtId="165" fontId="9" fillId="0" borderId="0" applyAlignment="1" pivotButton="0" quotePrefix="0" xfId="1">
      <alignment vertical="center"/>
    </xf>
    <xf numFmtId="165" fontId="15" fillId="12" borderId="14" applyAlignment="1" pivotButton="0" quotePrefix="0" xfId="1">
      <alignment horizontal="center" vertical="center" wrapText="1"/>
    </xf>
    <xf numFmtId="165" fontId="11" fillId="12" borderId="15" applyAlignment="1" pivotButton="0" quotePrefix="0" xfId="1">
      <alignment horizontal="center" vertical="center" wrapText="1"/>
    </xf>
    <xf numFmtId="165" fontId="10" fillId="0" borderId="0" applyAlignment="1" pivotButton="0" quotePrefix="0" xfId="1">
      <alignment vertical="center"/>
    </xf>
    <xf numFmtId="0" fontId="4" fillId="0" borderId="0" applyAlignment="1" applyProtection="1" pivotButton="0" quotePrefix="0" xfId="0">
      <alignment vertical="center"/>
      <protection locked="0" hidden="0"/>
    </xf>
    <xf numFmtId="0" fontId="20" fillId="13" borderId="0" applyAlignment="1" applyProtection="1" pivotButton="0" quotePrefix="0" xfId="0">
      <alignment vertical="center"/>
      <protection locked="0" hidden="0"/>
    </xf>
    <xf numFmtId="0" fontId="4" fillId="13" borderId="0" applyAlignment="1" applyProtection="1" pivotButton="0" quotePrefix="0" xfId="0">
      <alignment vertical="center"/>
      <protection locked="0" hidden="0"/>
    </xf>
    <xf numFmtId="165" fontId="4" fillId="13" borderId="0" applyAlignment="1" applyProtection="1" pivotButton="0" quotePrefix="0" xfId="1">
      <alignment vertical="center"/>
      <protection locked="0" hidden="0"/>
    </xf>
    <xf numFmtId="0" fontId="4" fillId="13" borderId="0" applyAlignment="1" pivotButton="0" quotePrefix="0" xfId="0">
      <alignment vertical="center"/>
    </xf>
    <xf numFmtId="0" fontId="21" fillId="13" borderId="0" applyAlignment="1" applyProtection="1" pivotButton="0" quotePrefix="0" xfId="0">
      <alignment vertical="center"/>
      <protection locked="0" hidden="0"/>
    </xf>
    <xf numFmtId="165" fontId="4" fillId="13" borderId="0" applyAlignment="1" pivotButton="0" quotePrefix="0" xfId="1">
      <alignment vertical="center"/>
    </xf>
    <xf numFmtId="0" fontId="10" fillId="13" borderId="1" applyAlignment="1" pivotButton="0" quotePrefix="0" xfId="0">
      <alignment vertical="center"/>
    </xf>
    <xf numFmtId="0" fontId="10" fillId="13" borderId="1" applyAlignment="1" pivotButton="0" quotePrefix="0" xfId="0">
      <alignment horizontal="center" vertical="center"/>
    </xf>
    <xf numFmtId="165" fontId="10" fillId="13" borderId="1" applyAlignment="1" pivotButton="0" quotePrefix="0" xfId="1">
      <alignment horizontal="center" vertical="center"/>
    </xf>
    <xf numFmtId="0" fontId="10" fillId="13" borderId="0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 vertical="center" wrapText="1"/>
    </xf>
    <xf numFmtId="0" fontId="10" fillId="13" borderId="0" applyAlignment="1" pivotButton="0" quotePrefix="0" xfId="0">
      <alignment vertical="center"/>
    </xf>
    <xf numFmtId="0" fontId="4" fillId="13" borderId="2" applyAlignment="1" pivotButton="0" quotePrefix="0" xfId="0">
      <alignment horizontal="center" vertical="center"/>
    </xf>
    <xf numFmtId="165" fontId="4" fillId="13" borderId="2" applyAlignment="1" pivotButton="0" quotePrefix="0" xfId="1">
      <alignment horizontal="center" vertical="center"/>
    </xf>
    <xf numFmtId="0" fontId="4" fillId="13" borderId="0" applyAlignment="1" pivotButton="0" quotePrefix="0" xfId="0">
      <alignment horizontal="center" vertical="center"/>
    </xf>
    <xf numFmtId="0" fontId="4" fillId="13" borderId="0" applyAlignment="1" pivotButton="0" quotePrefix="0" xfId="0">
      <alignment horizontal="left" vertical="center"/>
    </xf>
    <xf numFmtId="0" fontId="4" fillId="13" borderId="3" applyAlignment="1" pivotButton="0" quotePrefix="0" xfId="0">
      <alignment horizontal="center" vertical="center"/>
    </xf>
    <xf numFmtId="165" fontId="4" fillId="13" borderId="3" applyAlignment="1" pivotButton="0" quotePrefix="0" xfId="1">
      <alignment horizontal="center" vertical="center"/>
    </xf>
    <xf numFmtId="0" fontId="22" fillId="13" borderId="0" applyAlignment="1" pivotButton="0" quotePrefix="0" xfId="0">
      <alignment vertical="center"/>
    </xf>
    <xf numFmtId="0" fontId="10" fillId="13" borderId="0" applyAlignment="1" pivotButton="0" quotePrefix="0" xfId="0">
      <alignment horizontal="left" vertical="center"/>
    </xf>
    <xf numFmtId="0" fontId="10" fillId="5" borderId="1" applyAlignment="1" pivotButton="0" quotePrefix="0" xfId="0">
      <alignment horizontal="center" vertical="center" wrapText="1"/>
    </xf>
    <xf numFmtId="38" fontId="4" fillId="5" borderId="2" applyAlignment="1" pivotButton="0" quotePrefix="0" xfId="1">
      <alignment horizontal="center" vertical="center"/>
    </xf>
    <xf numFmtId="38" fontId="4" fillId="5" borderId="3" applyAlignment="1" pivotButton="0" quotePrefix="0" xfId="1">
      <alignment horizontal="center" vertical="center"/>
    </xf>
    <xf numFmtId="0" fontId="10" fillId="6" borderId="1" applyAlignment="1" pivotButton="0" quotePrefix="0" xfId="0">
      <alignment horizontal="center" vertical="center" wrapText="1"/>
    </xf>
    <xf numFmtId="38" fontId="4" fillId="6" borderId="2" applyAlignment="1" pivotButton="0" quotePrefix="0" xfId="1">
      <alignment horizontal="center" vertical="center"/>
    </xf>
    <xf numFmtId="0" fontId="4" fillId="13" borderId="4" applyAlignment="1" pivotButton="0" quotePrefix="0" xfId="0">
      <alignment vertical="center"/>
    </xf>
    <xf numFmtId="0" fontId="23" fillId="14" borderId="4" applyAlignment="1" applyProtection="1" pivotButton="0" quotePrefix="0" xfId="0">
      <alignment horizontal="center" vertical="center"/>
      <protection locked="0" hidden="0"/>
    </xf>
    <xf numFmtId="0" fontId="22" fillId="13" borderId="4" applyAlignment="1" applyProtection="1" pivotButton="0" quotePrefix="0" xfId="0">
      <alignment vertical="center"/>
      <protection locked="0" hidden="0"/>
    </xf>
    <xf numFmtId="0" fontId="4" fillId="13" borderId="4" applyAlignment="1" applyProtection="1" pivotButton="0" quotePrefix="0" xfId="0">
      <alignment vertical="center"/>
      <protection locked="0" hidden="0"/>
    </xf>
    <xf numFmtId="165" fontId="4" fillId="13" borderId="5" applyAlignment="1" pivotButton="0" quotePrefix="0" xfId="1">
      <alignment vertical="center"/>
    </xf>
    <xf numFmtId="0" fontId="22" fillId="13" borderId="4" applyAlignment="1" pivotButton="0" quotePrefix="0" xfId="0">
      <alignment vertical="center"/>
    </xf>
    <xf numFmtId="0" fontId="4" fillId="13" borderId="6" applyAlignment="1" pivotButton="0" quotePrefix="0" xfId="0">
      <alignment vertical="center"/>
    </xf>
    <xf numFmtId="0" fontId="4" fillId="13" borderId="7" applyAlignment="1" pivotButton="0" quotePrefix="0" xfId="0">
      <alignment horizontal="right" vertical="center"/>
    </xf>
    <xf numFmtId="0" fontId="23" fillId="14" borderId="8" applyAlignment="1" pivotButton="0" quotePrefix="0" xfId="0">
      <alignment horizontal="center" vertical="center"/>
    </xf>
    <xf numFmtId="0" fontId="23" fillId="14" borderId="6" applyAlignment="1" pivotButton="0" quotePrefix="0" xfId="0">
      <alignment horizontal="center" vertical="center"/>
    </xf>
    <xf numFmtId="0" fontId="4" fillId="15" borderId="9" applyAlignment="1" pivotButton="0" quotePrefix="0" xfId="0">
      <alignment vertical="center"/>
    </xf>
    <xf numFmtId="38" fontId="4" fillId="15" borderId="4" applyAlignment="1" pivotButton="0" quotePrefix="0" xfId="1">
      <alignment horizontal="center" vertical="center"/>
    </xf>
    <xf numFmtId="165" fontId="10" fillId="15" borderId="4" applyAlignment="1" pivotButton="0" quotePrefix="0" xfId="1">
      <alignment horizontal="right" vertical="center"/>
    </xf>
    <xf numFmtId="0" fontId="23" fillId="14" borderId="8" applyAlignment="1" applyProtection="1" pivotButton="0" quotePrefix="0" xfId="0">
      <alignment horizontal="center" vertical="center"/>
      <protection locked="0" hidden="0"/>
    </xf>
    <xf numFmtId="0" fontId="4" fillId="15" borderId="22" applyAlignment="1" pivotButton="0" quotePrefix="0" xfId="0">
      <alignment vertical="center"/>
    </xf>
    <xf numFmtId="165" fontId="10" fillId="15" borderId="22" applyAlignment="1" pivotButton="0" quotePrefix="0" xfId="1">
      <alignment horizontal="right" vertical="center"/>
    </xf>
    <xf numFmtId="38" fontId="4" fillId="15" borderId="22" applyAlignment="1" pivotButton="0" quotePrefix="0" xfId="1">
      <alignment horizontal="center" vertical="center"/>
    </xf>
    <xf numFmtId="165" fontId="10" fillId="15" borderId="23" applyAlignment="1" pivotButton="0" quotePrefix="0" xfId="1">
      <alignment horizontal="right" vertical="center"/>
    </xf>
    <xf numFmtId="0" fontId="4" fillId="15" borderId="24" applyAlignment="1" pivotButton="0" quotePrefix="0" xfId="0">
      <alignment vertical="center"/>
    </xf>
    <xf numFmtId="0" fontId="4" fillId="15" borderId="25" applyAlignment="1" pivotButton="0" quotePrefix="0" xfId="0">
      <alignment vertical="center"/>
    </xf>
    <xf numFmtId="0" fontId="4" fillId="15" borderId="26" applyAlignment="1" pivotButton="0" quotePrefix="0" xfId="0">
      <alignment vertical="center"/>
    </xf>
    <xf numFmtId="0" fontId="4" fillId="15" borderId="27" applyAlignment="1" pivotButton="0" quotePrefix="0" xfId="0">
      <alignment vertical="center"/>
    </xf>
    <xf numFmtId="165" fontId="10" fillId="15" borderId="27" applyAlignment="1" pivotButton="0" quotePrefix="0" xfId="1">
      <alignment horizontal="right" vertical="center"/>
    </xf>
    <xf numFmtId="165" fontId="4" fillId="15" borderId="27" applyAlignment="1" pivotButton="0" quotePrefix="0" xfId="1">
      <alignment horizontal="center" vertical="center"/>
    </xf>
    <xf numFmtId="0" fontId="4" fillId="15" borderId="28" applyAlignment="1" pivotButton="0" quotePrefix="0" xfId="0">
      <alignment vertical="center"/>
    </xf>
    <xf numFmtId="0" fontId="4" fillId="15" borderId="29" applyAlignment="1" pivotButton="0" quotePrefix="0" xfId="0">
      <alignment vertical="center"/>
    </xf>
    <xf numFmtId="38" fontId="4" fillId="15" borderId="30" applyAlignment="1" pivotButton="0" quotePrefix="0" xfId="1">
      <alignment horizontal="center" vertical="center"/>
    </xf>
    <xf numFmtId="0" fontId="4" fillId="15" borderId="31" applyAlignment="1" pivotButton="0" quotePrefix="0" xfId="0">
      <alignment vertical="center"/>
    </xf>
    <xf numFmtId="0" fontId="10" fillId="13" borderId="10" applyAlignment="1" pivotButton="0" quotePrefix="0" xfId="0">
      <alignment vertical="center"/>
    </xf>
    <xf numFmtId="0" fontId="11" fillId="7" borderId="14" applyAlignment="1" pivotButton="0" quotePrefix="0" xfId="0">
      <alignment horizontal="center" vertical="center" wrapText="1"/>
    </xf>
    <xf numFmtId="0" fontId="23" fillId="14" borderId="0" applyAlignment="1" applyProtection="1" pivotButton="0" quotePrefix="0" xfId="0">
      <alignment horizontal="center" vertical="center"/>
      <protection locked="0" hidden="0"/>
    </xf>
    <xf numFmtId="165" fontId="0" fillId="0" borderId="0" applyAlignment="1" pivotButton="0" quotePrefix="0" xfId="1">
      <alignment vertical="center"/>
    </xf>
    <xf numFmtId="0" fontId="26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2" fillId="10" borderId="12" applyAlignment="1" pivotButton="0" quotePrefix="0" xfId="0">
      <alignment horizontal="center" vertical="center" wrapText="1"/>
    </xf>
    <xf numFmtId="0" fontId="12" fillId="10" borderId="43" applyAlignment="1" pivotButton="0" quotePrefix="0" xfId="0">
      <alignment horizontal="center" vertical="center" wrapText="1"/>
    </xf>
    <xf numFmtId="0" fontId="28" fillId="0" borderId="0" applyAlignment="1" pivotButton="0" quotePrefix="0" xfId="0">
      <alignment vertical="center"/>
    </xf>
    <xf numFmtId="0" fontId="9" fillId="0" borderId="44" applyAlignment="1" pivotButton="0" quotePrefix="0" xfId="0">
      <alignment vertical="center"/>
    </xf>
    <xf numFmtId="0" fontId="11" fillId="7" borderId="51" applyAlignment="1" pivotButton="0" quotePrefix="0" xfId="0">
      <alignment horizontal="center" vertical="center" wrapText="1"/>
    </xf>
    <xf numFmtId="0" fontId="25" fillId="0" borderId="50" applyAlignment="1" pivotButton="0" quotePrefix="0" xfId="0">
      <alignment vertical="center" wrapText="1"/>
    </xf>
    <xf numFmtId="0" fontId="28" fillId="0" borderId="50" applyAlignment="1" pivotButton="0" quotePrefix="0" xfId="0">
      <alignment vertical="center"/>
    </xf>
    <xf numFmtId="38" fontId="29" fillId="0" borderId="50" applyAlignment="1" pivotButton="0" quotePrefix="0" xfId="0">
      <alignment vertical="center"/>
    </xf>
    <xf numFmtId="38" fontId="29" fillId="0" borderId="50" applyAlignment="1" pivotButton="0" quotePrefix="0" xfId="0">
      <alignment vertical="center" wrapText="1"/>
    </xf>
    <xf numFmtId="0" fontId="30" fillId="0" borderId="50" applyAlignment="1" pivotButton="0" quotePrefix="0" xfId="0">
      <alignment horizontal="right" vertical="center"/>
    </xf>
    <xf numFmtId="0" fontId="30" fillId="0" borderId="50" applyAlignment="1" pivotButton="0" quotePrefix="0" xfId="0">
      <alignment horizontal="center" vertical="center"/>
    </xf>
    <xf numFmtId="0" fontId="31" fillId="17" borderId="15" applyAlignment="1" pivotButton="0" quotePrefix="0" xfId="0">
      <alignment horizontal="center" vertical="center" wrapText="1"/>
    </xf>
    <xf numFmtId="0" fontId="32" fillId="17" borderId="17" applyAlignment="1" pivotButton="0" quotePrefix="0" xfId="0">
      <alignment horizontal="center" vertical="center" wrapText="1"/>
    </xf>
    <xf numFmtId="3" fontId="32" fillId="17" borderId="17" applyAlignment="1" pivotButton="0" quotePrefix="0" xfId="0">
      <alignment horizontal="center" vertical="center" wrapText="1"/>
    </xf>
    <xf numFmtId="0" fontId="32" fillId="17" borderId="21" applyAlignment="1" pivotButton="0" quotePrefix="0" xfId="0">
      <alignment horizontal="center" vertical="center" wrapText="1"/>
    </xf>
    <xf numFmtId="0" fontId="13" fillId="18" borderId="17" applyAlignment="1" pivotButton="0" quotePrefix="0" xfId="0">
      <alignment horizontal="center" vertical="center" wrapText="1"/>
    </xf>
    <xf numFmtId="166" fontId="12" fillId="10" borderId="17" applyAlignment="1" pivotButton="0" quotePrefix="0" xfId="0">
      <alignment horizontal="center" vertical="center" wrapText="1"/>
    </xf>
    <xf numFmtId="0" fontId="33" fillId="17" borderId="13" applyAlignment="1" pivotButton="0" quotePrefix="0" xfId="0">
      <alignment horizontal="center" vertical="center" wrapText="1"/>
    </xf>
    <xf numFmtId="0" fontId="34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0" fontId="36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 wrapText="1"/>
    </xf>
    <xf numFmtId="38" fontId="4" fillId="0" borderId="0" applyAlignment="1" pivotButton="0" quotePrefix="0" xfId="1">
      <alignment vertical="center"/>
    </xf>
    <xf numFmtId="0" fontId="4" fillId="0" borderId="12" applyAlignment="1" pivotButton="0" quotePrefix="0" xfId="0">
      <alignment vertical="center"/>
    </xf>
    <xf numFmtId="0" fontId="38" fillId="0" borderId="0" applyAlignment="1" pivotButton="0" quotePrefix="0" xfId="0">
      <alignment vertical="center"/>
    </xf>
    <xf numFmtId="0" fontId="39" fillId="0" borderId="0" applyAlignment="1" pivotButton="0" quotePrefix="0" xfId="0">
      <alignment vertical="center"/>
    </xf>
    <xf numFmtId="165" fontId="4" fillId="15" borderId="23" applyAlignment="1" pivotButton="0" quotePrefix="0" xfId="1">
      <alignment horizontal="center" vertical="center"/>
    </xf>
    <xf numFmtId="38" fontId="13" fillId="5" borderId="17" applyAlignment="1" pivotButton="0" quotePrefix="0" xfId="1">
      <alignment horizontal="center" vertical="center" wrapText="1"/>
    </xf>
    <xf numFmtId="0" fontId="40" fillId="0" borderId="0" applyAlignment="1" pivotButton="0" quotePrefix="0" xfId="0">
      <alignment vertical="center"/>
    </xf>
    <xf numFmtId="0" fontId="41" fillId="0" borderId="0" applyAlignment="1" pivotButton="0" quotePrefix="0" xfId="0">
      <alignment horizontal="center" vertical="center"/>
    </xf>
    <xf numFmtId="165" fontId="41" fillId="0" borderId="0" applyAlignment="1" pivotButton="0" quotePrefix="0" xfId="1">
      <alignment horizontal="center" vertical="center"/>
    </xf>
    <xf numFmtId="0" fontId="42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right" vertical="center"/>
    </xf>
    <xf numFmtId="14" fontId="42" fillId="0" borderId="0" applyAlignment="1" pivotButton="0" quotePrefix="0" xfId="0">
      <alignment vertical="center"/>
    </xf>
    <xf numFmtId="0" fontId="41" fillId="0" borderId="0" applyAlignment="1" pivotButton="0" quotePrefix="0" xfId="0">
      <alignment vertical="center"/>
    </xf>
    <xf numFmtId="0" fontId="42" fillId="0" borderId="0" applyAlignment="1" pivotButton="0" quotePrefix="0" xfId="0">
      <alignment vertical="center"/>
    </xf>
    <xf numFmtId="0" fontId="41" fillId="0" borderId="0" applyAlignment="1" pivotButton="0" quotePrefix="0" xfId="0">
      <alignment horizontal="left" vertical="center"/>
    </xf>
    <xf numFmtId="0" fontId="41" fillId="0" borderId="3" applyAlignment="1" pivotButton="0" quotePrefix="0" xfId="0">
      <alignment horizontal="center" vertical="center"/>
    </xf>
    <xf numFmtId="165" fontId="41" fillId="0" borderId="3" applyAlignment="1" pivotButton="0" quotePrefix="0" xfId="1">
      <alignment horizontal="center" vertical="center"/>
    </xf>
    <xf numFmtId="0" fontId="41" fillId="19" borderId="3" applyAlignment="1" pivotButton="0" quotePrefix="0" xfId="0">
      <alignment horizontal="center" vertical="center"/>
    </xf>
    <xf numFmtId="165" fontId="41" fillId="19" borderId="3" applyAlignment="1" pivotButton="0" quotePrefix="0" xfId="1">
      <alignment horizontal="center" vertical="center"/>
    </xf>
    <xf numFmtId="0" fontId="41" fillId="5" borderId="3" applyAlignment="1" pivotButton="0" quotePrefix="0" xfId="0">
      <alignment horizontal="center" vertical="center"/>
    </xf>
    <xf numFmtId="165" fontId="41" fillId="5" borderId="3" applyAlignment="1" pivotButton="0" quotePrefix="0" xfId="1">
      <alignment horizontal="center" vertical="center"/>
    </xf>
    <xf numFmtId="0" fontId="42" fillId="0" borderId="0" applyAlignment="1" pivotButton="0" quotePrefix="0" xfId="0">
      <alignment horizontal="left" vertical="center"/>
    </xf>
    <xf numFmtId="0" fontId="41" fillId="19" borderId="3" applyAlignment="1" pivotButton="0" quotePrefix="0" xfId="0">
      <alignment horizontal="left" vertical="center"/>
    </xf>
    <xf numFmtId="0" fontId="41" fillId="2" borderId="3" applyAlignment="1" pivotButton="0" quotePrefix="0" xfId="0">
      <alignment horizontal="center" vertical="center"/>
    </xf>
    <xf numFmtId="165" fontId="41" fillId="2" borderId="3" applyAlignment="1" pivotButton="0" quotePrefix="0" xfId="1">
      <alignment horizontal="center" vertical="center"/>
    </xf>
    <xf numFmtId="9" fontId="44" fillId="0" borderId="0" applyAlignment="1" pivotButton="0" quotePrefix="0" xfId="3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7" fillId="10" borderId="47" applyAlignment="1" pivotButton="0" quotePrefix="0" xfId="0">
      <alignment horizontal="center" vertical="center" wrapText="1"/>
    </xf>
    <xf numFmtId="0" fontId="47" fillId="16" borderId="47" applyAlignment="1" pivotButton="0" quotePrefix="0" xfId="0">
      <alignment horizontal="center" vertical="center" wrapText="1"/>
    </xf>
    <xf numFmtId="0" fontId="21" fillId="0" borderId="49" applyAlignment="1" pivotButton="0" quotePrefix="0" xfId="0">
      <alignment vertical="center"/>
    </xf>
    <xf numFmtId="0" fontId="47" fillId="10" borderId="45" applyAlignment="1" pivotButton="0" quotePrefix="0" xfId="0">
      <alignment horizontal="center" vertical="center" wrapText="1"/>
    </xf>
    <xf numFmtId="0" fontId="47" fillId="16" borderId="45" applyAlignment="1" pivotButton="0" quotePrefix="0" xfId="0">
      <alignment horizontal="center" vertical="center" wrapText="1"/>
    </xf>
    <xf numFmtId="0" fontId="47" fillId="16" borderId="12" applyAlignment="1" pivotButton="0" quotePrefix="0" xfId="0">
      <alignment horizontal="center" vertical="center" wrapText="1"/>
    </xf>
    <xf numFmtId="0" fontId="47" fillId="10" borderId="12" applyAlignment="1" pivotButton="0" quotePrefix="0" xfId="0">
      <alignment horizontal="center" vertical="center" wrapText="1"/>
    </xf>
    <xf numFmtId="0" fontId="46" fillId="18" borderId="0" applyAlignment="1" pivotButton="0" quotePrefix="0" xfId="0">
      <alignment vertical="center"/>
    </xf>
    <xf numFmtId="0" fontId="16" fillId="0" borderId="0" pivotButton="0" quotePrefix="0" xfId="0"/>
    <xf numFmtId="0" fontId="16" fillId="18" borderId="0" pivotButton="0" quotePrefix="0" xfId="0"/>
    <xf numFmtId="0" fontId="45" fillId="0" borderId="0" pivotButton="0" quotePrefix="0" xfId="0"/>
    <xf numFmtId="0" fontId="16" fillId="12" borderId="0" pivotButton="0" quotePrefix="0" xfId="0"/>
    <xf numFmtId="0" fontId="0" fillId="0" borderId="3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0" borderId="52" applyAlignment="1" pivotButton="0" quotePrefix="0" xfId="0">
      <alignment vertical="center"/>
    </xf>
    <xf numFmtId="0" fontId="0" fillId="16" borderId="0" applyAlignment="1" pivotButton="0" quotePrefix="0" xfId="0">
      <alignment vertical="center"/>
    </xf>
    <xf numFmtId="0" fontId="0" fillId="20" borderId="3" applyAlignment="1" pivotButton="0" quotePrefix="0" xfId="0">
      <alignment vertical="center"/>
    </xf>
    <xf numFmtId="0" fontId="0" fillId="0" borderId="53" applyAlignment="1" pivotButton="0" quotePrefix="0" xfId="0">
      <alignment vertical="center"/>
    </xf>
    <xf numFmtId="0" fontId="0" fillId="0" borderId="53" applyAlignment="1" pivotButton="0" quotePrefix="0" xfId="0">
      <alignment vertical="center" wrapText="1"/>
    </xf>
    <xf numFmtId="0" fontId="16" fillId="0" borderId="3" pivotButton="0" quotePrefix="0" xfId="0"/>
    <xf numFmtId="0" fontId="0" fillId="9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21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4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21" fillId="19" borderId="0" applyAlignment="1" pivotButton="0" quotePrefix="0" xfId="0">
      <alignment vertical="center"/>
    </xf>
    <xf numFmtId="0" fontId="21" fillId="23" borderId="0" applyAlignment="1" pivotButton="0" quotePrefix="0" xfId="0">
      <alignment vertical="center" wrapText="1"/>
    </xf>
    <xf numFmtId="0" fontId="21" fillId="22" borderId="0" applyAlignment="1" pivotButton="0" quotePrefix="0" xfId="0">
      <alignment vertical="center"/>
    </xf>
    <xf numFmtId="0" fontId="0" fillId="0" borderId="0" pivotButton="0" quotePrefix="0" xfId="0"/>
    <xf numFmtId="0" fontId="12" fillId="6" borderId="54" applyAlignment="1" pivotButton="0" quotePrefix="0" xfId="0">
      <alignment horizontal="center" vertical="center" wrapText="1"/>
    </xf>
    <xf numFmtId="0" fontId="0" fillId="0" borderId="39" pivotButton="0" quotePrefix="0" xfId="0"/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47" fillId="7" borderId="56" applyAlignment="1" pivotButton="0" quotePrefix="0" xfId="0">
      <alignment horizontal="center" vertical="center" wrapText="1"/>
    </xf>
    <xf numFmtId="0" fontId="0" fillId="0" borderId="46" pivotButton="0" quotePrefix="0" xfId="0"/>
    <xf numFmtId="0" fontId="11" fillId="7" borderId="5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8" pivotButton="0" quotePrefix="0" xfId="0"/>
    <xf numFmtId="0" fontId="11" fillId="6" borderId="57" applyAlignment="1" pivotButton="0" quotePrefix="0" xfId="0">
      <alignment horizontal="center" vertical="center" wrapText="1"/>
    </xf>
    <xf numFmtId="0" fontId="0" fillId="0" borderId="16" pivotButton="0" quotePrefix="0" xfId="0"/>
    <xf numFmtId="0" fontId="19" fillId="7" borderId="14" applyAlignment="1" pivotButton="0" quotePrefix="0" xfId="0">
      <alignment horizontal="center" vertical="center" wrapText="1"/>
    </xf>
    <xf numFmtId="0" fontId="21" fillId="0" borderId="0" applyAlignment="1" pivotButton="0" quotePrefix="0" xfId="0">
      <alignment vertical="center"/>
    </xf>
    <xf numFmtId="0" fontId="0" fillId="0" borderId="18" pivotButton="0" quotePrefix="0" xfId="0"/>
    <xf numFmtId="0" fontId="12" fillId="10" borderId="54" applyAlignment="1" pivotButton="0" quotePrefix="0" xfId="0">
      <alignment horizontal="center" vertical="center" wrapText="1"/>
    </xf>
    <xf numFmtId="0" fontId="13" fillId="10" borderId="54" applyAlignment="1" pivotButton="0" quotePrefix="0" xfId="0">
      <alignment horizontal="center" vertical="center" wrapText="1"/>
    </xf>
    <xf numFmtId="0" fontId="32" fillId="17" borderId="21" applyAlignment="1" pivotButton="0" quotePrefix="0" xfId="0">
      <alignment horizontal="center" vertical="center" wrapText="1"/>
    </xf>
    <xf numFmtId="0" fontId="0" fillId="0" borderId="17" pivotButton="0" quotePrefix="0" xfId="0"/>
    <xf numFmtId="0" fontId="12" fillId="10" borderId="39" applyAlignment="1" pivotButton="0" quotePrefix="0" xfId="0">
      <alignment horizontal="center" vertical="center" wrapText="1"/>
    </xf>
    <xf numFmtId="0" fontId="0" fillId="0" borderId="42" pivotButton="0" quotePrefix="0" xfId="0"/>
    <xf numFmtId="3" fontId="12" fillId="10" borderId="54" applyAlignment="1" pivotButton="0" quotePrefix="0" xfId="0">
      <alignment horizontal="center" vertical="center" wrapText="1"/>
    </xf>
    <xf numFmtId="0" fontId="12" fillId="10" borderId="21" applyAlignment="1" pivotButton="0" quotePrefix="0" xfId="0">
      <alignment horizontal="center" vertical="center" wrapText="1"/>
    </xf>
    <xf numFmtId="0" fontId="0" fillId="0" borderId="40" pivotButton="0" quotePrefix="0" xfId="0"/>
    <xf numFmtId="0" fontId="0" fillId="0" borderId="43" pivotButton="0" quotePrefix="0" xfId="0"/>
    <xf numFmtId="3" fontId="32" fillId="17" borderId="21" applyAlignment="1" pivotButton="0" quotePrefix="0" xfId="0">
      <alignment horizontal="center" vertical="center" wrapText="1"/>
    </xf>
    <xf numFmtId="0" fontId="47" fillId="10" borderId="55" applyAlignment="1" pivotButton="0" quotePrefix="0" xfId="0">
      <alignment horizontal="center" vertical="center" wrapText="1"/>
    </xf>
    <xf numFmtId="0" fontId="0" fillId="0" borderId="48" pivotButton="0" quotePrefix="0" xfId="0"/>
    <xf numFmtId="0" fontId="0" fillId="0" borderId="19" pivotButton="0" quotePrefix="0" xfId="0"/>
    <xf numFmtId="0" fontId="47" fillId="16" borderId="55" applyAlignment="1" pivotButton="0" quotePrefix="0" xfId="0">
      <alignment horizontal="center" vertical="center" wrapText="1"/>
    </xf>
    <xf numFmtId="0" fontId="0" fillId="0" borderId="20" pivotButton="0" quotePrefix="0" xfId="0"/>
    <xf numFmtId="0" fontId="47" fillId="16" borderId="39" applyAlignment="1" pivotButton="0" quotePrefix="0" xfId="0">
      <alignment horizontal="center" vertical="center" wrapText="1"/>
    </xf>
    <xf numFmtId="0" fontId="0" fillId="0" borderId="41" pivotButton="0" quotePrefix="0" xfId="0"/>
    <xf numFmtId="0" fontId="13" fillId="10" borderId="21" applyAlignment="1" pivotButton="0" quotePrefix="0" xfId="0">
      <alignment horizontal="center" vertical="center" wrapText="1"/>
    </xf>
    <xf numFmtId="38" fontId="34" fillId="0" borderId="0" applyAlignment="1" pivotButton="0" quotePrefix="0" xfId="1">
      <alignment horizontal="center" vertical="center"/>
    </xf>
    <xf numFmtId="0" fontId="4" fillId="0" borderId="0" applyAlignment="1" pivotButton="0" quotePrefix="0" xfId="0">
      <alignment vertical="center"/>
    </xf>
    <xf numFmtId="0" fontId="24" fillId="13" borderId="0" applyAlignment="1" pivotButton="0" quotePrefix="0" xfId="0">
      <alignment horizontal="center" vertical="center"/>
    </xf>
    <xf numFmtId="0" fontId="4" fillId="13" borderId="3" applyAlignment="1" pivotButton="0" quotePrefix="0" xfId="0">
      <alignment horizontal="center" vertical="center"/>
    </xf>
    <xf numFmtId="0" fontId="0" fillId="0" borderId="2" pivotButton="0" quotePrefix="0" xfId="0"/>
    <xf numFmtId="0" fontId="4" fillId="13" borderId="2" applyAlignment="1" pivotButton="0" quotePrefix="0" xfId="0">
      <alignment horizontal="center" vertical="center"/>
    </xf>
    <xf numFmtId="0" fontId="4" fillId="15" borderId="7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0" pivotButton="0" quotePrefix="0" xfId="0"/>
    <xf numFmtId="0" fontId="0" fillId="0" borderId="4" pivotButton="0" quotePrefix="0" xfId="0"/>
    <xf numFmtId="0" fontId="4" fillId="15" borderId="58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5" pivotButton="0" quotePrefix="0" xfId="0"/>
    <xf numFmtId="165" fontId="10" fillId="15" borderId="22" applyAlignment="1" pivotButton="0" quotePrefix="0" xfId="1">
      <alignment horizontal="center" vertical="center"/>
    </xf>
    <xf numFmtId="0" fontId="0" fillId="0" borderId="36" pivotButton="0" quotePrefix="0" xfId="0"/>
    <xf numFmtId="165" fontId="10" fillId="15" borderId="30" applyAlignment="1" pivotButton="0" quotePrefix="0" xfId="1">
      <alignment horizontal="center" vertical="center"/>
    </xf>
    <xf numFmtId="0" fontId="0" fillId="0" borderId="37" pivotButton="0" quotePrefix="0" xfId="0"/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6" fillId="0" borderId="11" applyAlignment="1" pivotButton="0" quotePrefix="0" xfId="0">
      <alignment horizontal="center" vertical="center"/>
    </xf>
    <xf numFmtId="0" fontId="43" fillId="0" borderId="4" applyAlignment="1" pivotButton="0" quotePrefix="0" xfId="0">
      <alignment horizontal="center" vertical="center"/>
    </xf>
    <xf numFmtId="0" fontId="41" fillId="0" borderId="3" applyAlignment="1" pivotButton="0" quotePrefix="0" xfId="0">
      <alignment horizontal="center" vertical="center"/>
    </xf>
    <xf numFmtId="0" fontId="0" fillId="0" borderId="59" pivotButton="0" quotePrefix="0" xfId="0"/>
    <xf numFmtId="165" fontId="9" fillId="0" borderId="0" applyAlignment="1" pivotButton="0" quotePrefix="0" xfId="1">
      <alignment vertical="center"/>
    </xf>
    <xf numFmtId="165" fontId="10" fillId="0" borderId="0" applyAlignment="1" pivotButton="0" quotePrefix="0" xfId="1">
      <alignment vertical="center"/>
    </xf>
    <xf numFmtId="165" fontId="4" fillId="0" borderId="0" applyAlignment="1" pivotButton="0" quotePrefix="0" xfId="1">
      <alignment vertical="center"/>
    </xf>
    <xf numFmtId="165" fontId="15" fillId="12" borderId="14" applyAlignment="1" pivotButton="0" quotePrefix="0" xfId="1">
      <alignment horizontal="center" vertical="center" wrapText="1"/>
    </xf>
    <xf numFmtId="165" fontId="11" fillId="12" borderId="15" applyAlignment="1" pivotButton="0" quotePrefix="0" xfId="1">
      <alignment horizontal="center" vertical="center" wrapText="1"/>
    </xf>
    <xf numFmtId="164" fontId="12" fillId="9" borderId="17" applyAlignment="1" pivotButton="0" quotePrefix="0" xfId="0">
      <alignment horizontal="center" vertical="center" wrapText="1"/>
    </xf>
    <xf numFmtId="165" fontId="12" fillId="12" borderId="17" applyAlignment="1" pivotButton="0" quotePrefix="0" xfId="1">
      <alignment horizontal="center" vertical="center" wrapText="1"/>
    </xf>
    <xf numFmtId="165" fontId="12" fillId="5" borderId="17" applyAlignment="1" pivotButton="0" quotePrefix="0" xfId="1">
      <alignment horizontal="center" vertical="center" wrapText="1"/>
    </xf>
    <xf numFmtId="164" fontId="12" fillId="9" borderId="19" applyAlignment="1" pivotButton="0" quotePrefix="0" xfId="0">
      <alignment horizontal="center" vertical="center" wrapText="1"/>
    </xf>
    <xf numFmtId="166" fontId="12" fillId="10" borderId="17" applyAlignment="1" pivotButton="0" quotePrefix="0" xfId="0">
      <alignment horizontal="center" vertical="center" wrapText="1"/>
    </xf>
    <xf numFmtId="165" fontId="4" fillId="13" borderId="0" applyAlignment="1" applyProtection="1" pivotButton="0" quotePrefix="0" xfId="1">
      <alignment vertical="center"/>
      <protection locked="0" hidden="0"/>
    </xf>
    <xf numFmtId="165" fontId="4" fillId="13" borderId="5" applyAlignment="1" pivotButton="0" quotePrefix="0" xfId="1">
      <alignment vertical="center"/>
    </xf>
    <xf numFmtId="165" fontId="4" fillId="13" borderId="0" applyAlignment="1" pivotButton="0" quotePrefix="0" xfId="1">
      <alignment vertical="center"/>
    </xf>
    <xf numFmtId="165" fontId="10" fillId="15" borderId="23" applyAlignment="1" pivotButton="0" quotePrefix="0" xfId="1">
      <alignment horizontal="right" vertical="center"/>
    </xf>
    <xf numFmtId="165" fontId="4" fillId="15" borderId="23" applyAlignment="1" pivotButton="0" quotePrefix="0" xfId="1">
      <alignment horizontal="center" vertical="center"/>
    </xf>
    <xf numFmtId="165" fontId="10" fillId="15" borderId="4" applyAlignment="1" pivotButton="0" quotePrefix="0" xfId="1">
      <alignment horizontal="right" vertical="center"/>
    </xf>
    <xf numFmtId="165" fontId="10" fillId="13" borderId="1" applyAlignment="1" pivotButton="0" quotePrefix="0" xfId="1">
      <alignment horizontal="center" vertical="center"/>
    </xf>
    <xf numFmtId="165" fontId="4" fillId="13" borderId="2" applyAlignment="1" pivotButton="0" quotePrefix="0" xfId="1">
      <alignment horizontal="center" vertical="center"/>
    </xf>
    <xf numFmtId="165" fontId="4" fillId="13" borderId="3" applyAlignment="1" pivotButton="0" quotePrefix="0" xfId="1">
      <alignment horizontal="center" vertical="center"/>
    </xf>
    <xf numFmtId="165" fontId="10" fillId="15" borderId="27" applyAlignment="1" pivotButton="0" quotePrefix="0" xfId="1">
      <alignment horizontal="right" vertical="center"/>
    </xf>
    <xf numFmtId="165" fontId="4" fillId="15" borderId="27" applyAlignment="1" pivotButton="0" quotePrefix="0" xfId="1">
      <alignment horizontal="center" vertical="center"/>
    </xf>
    <xf numFmtId="165" fontId="10" fillId="15" borderId="22" applyAlignment="1" pivotButton="0" quotePrefix="0" xfId="1">
      <alignment horizontal="right" vertical="center"/>
    </xf>
    <xf numFmtId="165" fontId="10" fillId="15" borderId="22" applyAlignment="1" pivotButton="0" quotePrefix="0" xfId="1">
      <alignment horizontal="center" vertical="center"/>
    </xf>
    <xf numFmtId="165" fontId="10" fillId="15" borderId="30" applyAlignment="1" pivotButton="0" quotePrefix="0" xfId="1">
      <alignment horizontal="center" vertical="center"/>
    </xf>
    <xf numFmtId="165" fontId="0" fillId="0" borderId="0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5" fontId="41" fillId="0" borderId="3" applyAlignment="1" pivotButton="0" quotePrefix="0" xfId="1">
      <alignment horizontal="center" vertical="center"/>
    </xf>
    <xf numFmtId="165" fontId="41" fillId="19" borderId="3" applyAlignment="1" pivotButton="0" quotePrefix="0" xfId="1">
      <alignment horizontal="center" vertical="center"/>
    </xf>
    <xf numFmtId="165" fontId="41" fillId="5" borderId="3" applyAlignment="1" pivotButton="0" quotePrefix="0" xfId="1">
      <alignment horizontal="center" vertical="center"/>
    </xf>
    <xf numFmtId="165" fontId="41" fillId="2" borderId="3" applyAlignment="1" pivotButton="0" quotePrefix="0" xfId="1">
      <alignment horizontal="center" vertical="center"/>
    </xf>
  </cellXfs>
  <cellStyles count="4">
    <cellStyle name="標準" xfId="0" builtinId="0"/>
    <cellStyle name="桁区切り" xfId="1" builtinId="6"/>
    <cellStyle name="標準 2" xfId="2"/>
    <cellStyle name="パーセント" xfId="3" builtinId="5"/>
  </cellStyles>
  <dxfs count="12">
    <dxf>
      <fill>
        <patternFill>
          <bgColor rgb="FFFF0066"/>
        </patternFill>
      </fill>
    </dxf>
    <dxf>
      <fill>
        <patternFill>
          <bgColor rgb="FFFF33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66"/>
        </patternFill>
      </fill>
    </dxf>
    <dxf>
      <fill>
        <patternFill>
          <bgColor rgb="FFFF33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h-inoue</author>
  </authors>
  <commentList>
    <comment ref="D6" authorId="0" shapeId="0">
      <text>
        <t>h-inoue:
型番グレー塗りつぶしは
工場要確認
＊詳細はＡＥ列の
　コスト確認の事</t>
      </text>
    </comment>
    <comment ref="L6" authorId="0" shapeId="0">
      <text>
        <t xml:space="preserve">h-inoue:
カラーサイン有にて把握
（範囲は-20～+80）
</t>
      </text>
    </comment>
    <comment ref="T6" authorId="0" shapeId="0">
      <text>
        <t>h-inoue:
経験値より
有効面積(cm2)x0.8
にて算出</t>
      </text>
    </comment>
    <comment ref="U6" authorId="0" shapeId="0">
      <text>
        <t>h-inoue:
経験値より
有効面積(cm2)x0.7
にて算出</t>
      </text>
    </comment>
  </commentList>
</comments>
</file>

<file path=xl/comments/comment2.xml><?xml version="1.0" encoding="utf-8"?>
<comments xmlns="http://schemas.openxmlformats.org/spreadsheetml/2006/main">
  <authors>
    <author>h-inoue</author>
  </authors>
  <commentList>
    <comment ref="D6" authorId="0" shapeId="0">
      <text>
        <t>h-inoue:
型番グレー塗りつぶしは
工場要確認
＊詳細はＡＥ列の
　コスト確認の事</t>
      </text>
    </comment>
    <comment ref="L6" authorId="0" shapeId="0">
      <text>
        <t xml:space="preserve">h-inoue:
カラーサイン有にて把握
（範囲は-20～+80）
</t>
      </text>
    </comment>
    <comment ref="T6" authorId="0" shapeId="0">
      <text>
        <t>h-inoue:
経験値より
有効面積(cm2)x0.8
にて算出</t>
      </text>
    </comment>
    <comment ref="U6" authorId="0" shapeId="0">
      <text>
        <t>h-inoue:
経験値より
有効面積(cm2)x0.7
にて算出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</col>
      <colOff>314325</colOff>
      <row>64</row>
      <rowOff>95250</rowOff>
    </from>
    <to>
      <col>9</col>
      <colOff>314325</colOff>
      <row>78</row>
      <rowOff>38100</rowOff>
    </to>
    <pic>
      <nvPicPr>
        <cNvPr id="24633" name="図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" y="19640550"/>
          <a:ext cx="4876800" cy="28765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2"/>
  <sheetViews>
    <sheetView tabSelected="1" workbookViewId="0">
      <selection activeCell="N6" sqref="N6"/>
    </sheetView>
  </sheetViews>
  <sheetFormatPr baseColWidth="8" defaultRowHeight="15"/>
  <cols>
    <col width="6.5703125" customWidth="1" style="207" min="1" max="1"/>
    <col width="16.7109375" customWidth="1" style="207" min="2" max="2"/>
    <col width="8.28515625" customWidth="1" style="207" min="3" max="3"/>
    <col width="6.42578125" customWidth="1" style="207" min="4" max="7"/>
    <col width="8.28515625" customWidth="1" style="207" min="8" max="9"/>
    <col hidden="1" width="13" customWidth="1" style="207" min="10" max="11"/>
    <col width="1.140625" customWidth="1" style="207" min="12" max="12"/>
    <col width="6.5703125" customWidth="1" style="190" min="13" max="22"/>
    <col width="1.7109375" customWidth="1" style="207" min="23" max="23"/>
    <col width="9.140625" customWidth="1" style="173" min="24" max="24"/>
    <col width="31.85546875" customWidth="1" style="207" min="25" max="25"/>
  </cols>
  <sheetData>
    <row r="1" ht="26.25" customFormat="1" customHeight="1" s="220">
      <c r="C1" s="204" t="inlineStr">
        <is>
          <t>カタログ</t>
        </is>
      </c>
      <c r="D1" s="204" t="n"/>
      <c r="E1" s="204" t="n"/>
      <c r="F1" s="204" t="n"/>
      <c r="G1" s="204" t="n"/>
      <c r="H1" s="204" t="n"/>
      <c r="I1" s="204" t="n"/>
      <c r="M1" s="205" t="inlineStr">
        <is>
          <t>製品</t>
        </is>
      </c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X1" s="203" t="n"/>
      <c r="Y1" s="206" t="inlineStr">
        <is>
          <t>金型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06" t="n"/>
    </row>
    <row r="2" ht="30" customHeight="1" s="207">
      <c r="N2" s="190" t="inlineStr">
        <is>
          <t>実態の確認</t>
        </is>
      </c>
      <c r="P2" s="190" t="inlineStr">
        <is>
          <t>n数</t>
        </is>
      </c>
      <c r="Z2" s="202" t="inlineStr">
        <is>
          <t>※詳細分岐するため再構成：現状はメモ</t>
        </is>
      </c>
      <c r="AF2" s="261" t="inlineStr">
        <is>
          <t>勢東さん交えて調整</t>
        </is>
      </c>
    </row>
    <row r="3" ht="45" customHeight="1" s="207">
      <c r="A3" s="261" t="inlineStr">
        <is>
          <t>売上との合致</t>
        </is>
      </c>
      <c r="B3" s="189" t="inlineStr">
        <is>
          <t>サイズ</t>
        </is>
      </c>
      <c r="C3" s="189" t="inlineStr">
        <is>
          <t>品番</t>
        </is>
      </c>
      <c r="D3" s="189" t="inlineStr">
        <is>
          <t>外径(φ)　（α）</t>
        </is>
      </c>
      <c r="E3" s="189" t="n"/>
      <c r="F3" s="189" t="n"/>
      <c r="G3" s="189" t="inlineStr">
        <is>
          <t>厚み</t>
        </is>
      </c>
      <c r="H3" s="189" t="inlineStr">
        <is>
          <t>孔数</t>
        </is>
      </c>
      <c r="I3" s="189" t="inlineStr">
        <is>
          <t>孔径</t>
        </is>
      </c>
      <c r="J3" s="261" t="inlineStr">
        <is>
          <t>有効面積　　（β）</t>
        </is>
      </c>
      <c r="M3" s="191" t="inlineStr">
        <is>
          <t>外径(φ)　（α）</t>
        </is>
      </c>
      <c r="N3" s="191" t="n"/>
      <c r="O3" s="191" t="n"/>
      <c r="P3" s="191" t="n"/>
      <c r="Q3" s="191" t="n"/>
      <c r="R3" s="191" t="inlineStr">
        <is>
          <t>厚み</t>
        </is>
      </c>
      <c r="S3" s="191" t="n"/>
      <c r="T3" s="191" t="inlineStr">
        <is>
          <t>孔数</t>
        </is>
      </c>
      <c r="U3" s="191" t="inlineStr">
        <is>
          <t>孔径</t>
        </is>
      </c>
      <c r="V3" s="191" t="n"/>
      <c r="X3" s="201" t="inlineStr">
        <is>
          <t>勢東様
想定収縮
(%)</t>
        </is>
      </c>
      <c r="Y3" s="173" t="inlineStr">
        <is>
          <t>型情報/勢東様より</t>
        </is>
      </c>
      <c r="Z3" s="192" t="inlineStr">
        <is>
          <t>上型、下型、中型</t>
        </is>
      </c>
      <c r="AA3" s="261" t="inlineStr">
        <is>
          <t>面数</t>
        </is>
      </c>
      <c r="AB3" s="261" t="inlineStr">
        <is>
          <t>型数</t>
        </is>
      </c>
      <c r="AE3" s="261" t="inlineStr">
        <is>
          <t>使用ピン（サシ or ネジ）</t>
        </is>
      </c>
      <c r="AH3" s="261" t="inlineStr">
        <is>
          <t>備考</t>
        </is>
      </c>
    </row>
    <row r="4" ht="30" customHeight="1" s="207">
      <c r="B4" s="189" t="n"/>
      <c r="C4" s="189" t="n"/>
      <c r="D4" s="189" t="inlineStr">
        <is>
          <t>A</t>
        </is>
      </c>
      <c r="E4" s="189" t="inlineStr">
        <is>
          <t>B</t>
        </is>
      </c>
      <c r="F4" s="189" t="inlineStr">
        <is>
          <t>有効　　    外径</t>
        </is>
      </c>
      <c r="G4" s="189" t="inlineStr">
        <is>
          <t>T</t>
        </is>
      </c>
      <c r="H4" s="189" t="n"/>
      <c r="I4" s="189" t="inlineStr">
        <is>
          <t>(φ)</t>
        </is>
      </c>
      <c r="J4" s="261" t="inlineStr">
        <is>
          <t>(mm2)</t>
        </is>
      </c>
      <c r="M4" s="191" t="inlineStr">
        <is>
          <t>amin</t>
        </is>
      </c>
      <c r="N4" s="191" t="inlineStr">
        <is>
          <t>amin</t>
        </is>
      </c>
      <c r="O4" s="191" t="inlineStr">
        <is>
          <t>bmax</t>
        </is>
      </c>
      <c r="P4" s="191" t="inlineStr">
        <is>
          <t>bmin</t>
        </is>
      </c>
      <c r="Q4" s="191" t="n"/>
      <c r="R4" s="191" t="inlineStr">
        <is>
          <t>cmax</t>
        </is>
      </c>
      <c r="S4" s="191" t="inlineStr">
        <is>
          <t>cmin</t>
        </is>
      </c>
      <c r="T4" s="191" t="n"/>
      <c r="U4" s="191" t="inlineStr">
        <is>
          <t>dax</t>
        </is>
      </c>
      <c r="V4" s="191" t="inlineStr">
        <is>
          <t>dmin</t>
        </is>
      </c>
    </row>
    <row r="5">
      <c r="A5" s="193" t="e">
        <v>#N/A</v>
      </c>
      <c r="B5" s="194" t="inlineStr">
        <is>
          <t>30X8X9</t>
        </is>
      </c>
      <c r="C5" s="189" t="n">
        <v>301</v>
      </c>
      <c r="D5" s="189" t="n">
        <v>30</v>
      </c>
      <c r="E5" s="189" t="n">
        <v>27</v>
      </c>
      <c r="F5" s="189" t="n">
        <v>22</v>
      </c>
      <c r="G5" s="189" t="n">
        <v>8</v>
      </c>
      <c r="H5" s="189" t="n">
        <v>9</v>
      </c>
      <c r="I5" s="189" t="n">
        <v>5</v>
      </c>
      <c r="J5" s="261" t="n">
        <v>176</v>
      </c>
      <c r="M5" s="191" t="n"/>
      <c r="N5" s="191" t="n"/>
      <c r="O5" s="191" t="n"/>
      <c r="P5" s="191" t="n"/>
      <c r="Q5" s="191" t="n"/>
      <c r="R5" s="191" t="n"/>
      <c r="S5" s="191" t="n"/>
      <c r="T5" s="191" t="n"/>
      <c r="U5" s="191" t="n"/>
      <c r="V5" s="191" t="n"/>
      <c r="X5" s="173" t="n">
        <v>2</v>
      </c>
    </row>
    <row r="6">
      <c r="A6" s="261" t="inlineStr">
        <is>
          <t>355</t>
        </is>
      </c>
      <c r="B6" s="189" t="inlineStr">
        <is>
          <t>35X9X16</t>
        </is>
      </c>
      <c r="C6" s="189" t="n">
        <v>355</v>
      </c>
      <c r="D6" s="189" t="n">
        <v>35</v>
      </c>
      <c r="E6" s="189" t="n">
        <v>33</v>
      </c>
      <c r="F6" s="189" t="n">
        <v>28</v>
      </c>
      <c r="G6" s="189" t="n">
        <v>9</v>
      </c>
      <c r="H6" s="189" t="n">
        <v>16</v>
      </c>
      <c r="I6" s="189" t="n">
        <v>4</v>
      </c>
      <c r="J6" s="261" t="n">
        <v>201</v>
      </c>
      <c r="M6" s="191" t="n">
        <v>34.4</v>
      </c>
      <c r="N6" s="191" t="n"/>
      <c r="O6" s="191" t="n"/>
      <c r="P6" s="191" t="n"/>
      <c r="Q6" s="191" t="n"/>
      <c r="R6" s="191" t="n"/>
      <c r="S6" s="191" t="n"/>
      <c r="T6" s="191" t="n"/>
      <c r="U6" s="191" t="n"/>
      <c r="V6" s="191" t="n"/>
      <c r="X6" s="173" t="n">
        <v>2</v>
      </c>
    </row>
    <row r="7">
      <c r="A7" s="261" t="inlineStr">
        <is>
          <t>380</t>
        </is>
      </c>
      <c r="B7" s="189" t="inlineStr">
        <is>
          <t>38X6X29</t>
        </is>
      </c>
      <c r="C7" s="189" t="n">
        <v>380</v>
      </c>
      <c r="D7" s="189" t="n">
        <v>38</v>
      </c>
      <c r="E7" s="189" t="n">
        <v>36</v>
      </c>
      <c r="F7" s="189" t="n">
        <v>29</v>
      </c>
      <c r="G7" s="189" t="n">
        <v>6</v>
      </c>
      <c r="H7" s="189" t="n">
        <v>29</v>
      </c>
      <c r="I7" s="189" t="n">
        <v>3</v>
      </c>
      <c r="J7" s="261" t="n">
        <v>204</v>
      </c>
      <c r="M7" s="191" t="n"/>
      <c r="N7" s="191" t="n"/>
      <c r="O7" s="191" t="n"/>
      <c r="P7" s="191" t="n"/>
      <c r="Q7" s="191" t="n"/>
      <c r="R7" s="191" t="n"/>
      <c r="S7" s="191" t="n"/>
      <c r="T7" s="191" t="n"/>
      <c r="U7" s="191" t="n"/>
      <c r="V7" s="191" t="n"/>
      <c r="X7" s="173" t="n">
        <v>2</v>
      </c>
    </row>
    <row r="8">
      <c r="A8" s="261" t="inlineStr">
        <is>
          <t>381</t>
        </is>
      </c>
      <c r="B8" s="189" t="inlineStr">
        <is>
          <t>38X6X7</t>
        </is>
      </c>
      <c r="C8" s="189" t="n">
        <v>381</v>
      </c>
      <c r="D8" s="189" t="n">
        <v>38</v>
      </c>
      <c r="E8" s="189" t="n">
        <v>36</v>
      </c>
      <c r="F8" s="189" t="n">
        <v>25</v>
      </c>
      <c r="G8" s="189" t="n">
        <v>6</v>
      </c>
      <c r="H8" s="189" t="n">
        <v>7</v>
      </c>
      <c r="I8" s="189" t="n">
        <v>6.5</v>
      </c>
      <c r="J8" s="261" t="n">
        <v>232</v>
      </c>
      <c r="M8" s="191" t="n"/>
      <c r="N8" s="191" t="n"/>
      <c r="O8" s="191" t="n"/>
      <c r="P8" s="191" t="n"/>
      <c r="Q8" s="191" t="n"/>
      <c r="R8" s="191" t="n"/>
      <c r="S8" s="191" t="n"/>
      <c r="T8" s="191" t="n"/>
      <c r="U8" s="191" t="n"/>
      <c r="V8" s="191" t="n"/>
      <c r="X8" s="173" t="n">
        <v>2</v>
      </c>
    </row>
    <row r="9">
      <c r="A9" s="200" t="inlineStr">
        <is>
          <t>383</t>
        </is>
      </c>
      <c r="B9" s="189" t="inlineStr">
        <is>
          <t>38X6X11</t>
        </is>
      </c>
      <c r="C9" s="189" t="n">
        <v>383</v>
      </c>
      <c r="D9" s="189" t="n">
        <v>38</v>
      </c>
      <c r="E9" s="189" t="n">
        <v>36</v>
      </c>
      <c r="F9" s="189" t="n">
        <v>24</v>
      </c>
      <c r="G9" s="189" t="n">
        <v>6</v>
      </c>
      <c r="H9" s="189" t="n">
        <v>11</v>
      </c>
      <c r="I9" s="189" t="n">
        <v>3</v>
      </c>
      <c r="J9" s="261" t="n">
        <v>77</v>
      </c>
      <c r="M9" s="191" t="n"/>
      <c r="N9" s="191" t="n"/>
      <c r="O9" s="191" t="n"/>
      <c r="P9" s="191" t="n"/>
      <c r="Q9" s="191" t="n"/>
      <c r="R9" s="191" t="n"/>
      <c r="S9" s="191" t="n"/>
      <c r="T9" s="191" t="n"/>
      <c r="U9" s="191" t="n"/>
      <c r="V9" s="191" t="n"/>
      <c r="Y9" s="198" t="inlineStr">
        <is>
          <t>不明</t>
        </is>
      </c>
    </row>
    <row r="10">
      <c r="A10" s="200" t="inlineStr">
        <is>
          <t>386</t>
        </is>
      </c>
      <c r="B10" s="189" t="inlineStr">
        <is>
          <t>38X6X22</t>
        </is>
      </c>
      <c r="C10" s="189" t="n">
        <v>386</v>
      </c>
      <c r="D10" s="189" t="n">
        <v>38</v>
      </c>
      <c r="E10" s="189" t="n">
        <v>36</v>
      </c>
      <c r="F10" s="189" t="n">
        <v>30</v>
      </c>
      <c r="G10" s="189" t="n">
        <v>6</v>
      </c>
      <c r="H10" s="189" t="n">
        <v>22</v>
      </c>
      <c r="I10" s="189" t="n">
        <v>3</v>
      </c>
      <c r="J10" s="261" t="n">
        <v>155</v>
      </c>
      <c r="M10" s="191" t="n"/>
      <c r="N10" s="191" t="n"/>
      <c r="O10" s="191" t="n"/>
      <c r="P10" s="191" t="n"/>
      <c r="Q10" s="191" t="n"/>
      <c r="R10" s="191" t="n"/>
      <c r="S10" s="191" t="n"/>
      <c r="T10" s="191" t="n"/>
      <c r="U10" s="191" t="n"/>
      <c r="V10" s="191" t="n"/>
      <c r="Y10" s="199" t="inlineStr">
        <is>
          <t>型図面無し</t>
        </is>
      </c>
    </row>
    <row r="11">
      <c r="A11" s="261" t="inlineStr">
        <is>
          <t>400</t>
        </is>
      </c>
      <c r="B11" s="189" t="inlineStr">
        <is>
          <t>40X6X8</t>
        </is>
      </c>
      <c r="C11" s="189" t="n">
        <v>400</v>
      </c>
      <c r="D11" s="189" t="n">
        <v>40</v>
      </c>
      <c r="E11" s="189" t="n">
        <v>38</v>
      </c>
      <c r="F11" s="189" t="n">
        <v>25</v>
      </c>
      <c r="G11" s="189" t="n">
        <v>6</v>
      </c>
      <c r="H11" s="189" t="n">
        <v>8</v>
      </c>
      <c r="I11" s="189" t="n">
        <v>5</v>
      </c>
      <c r="J11" s="261" t="n">
        <v>157</v>
      </c>
      <c r="M11" s="191" t="n"/>
      <c r="N11" s="191" t="n"/>
      <c r="O11" s="191" t="n"/>
      <c r="P11" s="191" t="n"/>
      <c r="Q11" s="191" t="n"/>
      <c r="R11" s="191" t="n"/>
      <c r="S11" s="191" t="n"/>
      <c r="T11" s="191" t="n"/>
      <c r="U11" s="191" t="n"/>
      <c r="V11" s="191" t="n"/>
      <c r="X11" s="173" t="n">
        <v>2</v>
      </c>
    </row>
    <row r="12">
      <c r="A12" s="261" t="inlineStr">
        <is>
          <t>402</t>
        </is>
      </c>
      <c r="B12" s="189" t="inlineStr">
        <is>
          <t>40X6X11</t>
        </is>
      </c>
      <c r="C12" s="189" t="n">
        <v>402</v>
      </c>
      <c r="D12" s="189" t="n">
        <v>40</v>
      </c>
      <c r="E12" s="189" t="n">
        <v>38</v>
      </c>
      <c r="F12" s="189" t="n">
        <v>30</v>
      </c>
      <c r="G12" s="189" t="n">
        <v>6</v>
      </c>
      <c r="H12" s="189" t="n">
        <v>11</v>
      </c>
      <c r="I12" s="189" t="n">
        <v>5.5</v>
      </c>
      <c r="J12" s="261" t="n">
        <v>261</v>
      </c>
      <c r="M12" s="191" t="n"/>
      <c r="N12" s="191" t="n"/>
      <c r="O12" s="191" t="n"/>
      <c r="P12" s="191" t="n"/>
      <c r="Q12" s="191" t="n"/>
      <c r="R12" s="191" t="n"/>
      <c r="S12" s="191" t="n"/>
      <c r="T12" s="191" t="n"/>
      <c r="U12" s="191" t="n"/>
      <c r="V12" s="191" t="n"/>
      <c r="X12" s="173" t="n">
        <v>3</v>
      </c>
    </row>
    <row r="13">
      <c r="A13" s="261" t="inlineStr">
        <is>
          <t>403</t>
        </is>
      </c>
      <c r="B13" s="189" t="inlineStr">
        <is>
          <t>40X6X11</t>
        </is>
      </c>
      <c r="C13" s="189" t="n">
        <v>403</v>
      </c>
      <c r="D13" s="189" t="n">
        <v>40</v>
      </c>
      <c r="E13" s="189" t="n">
        <v>38</v>
      </c>
      <c r="F13" s="189" t="n">
        <v>32</v>
      </c>
      <c r="G13" s="189" t="n">
        <v>6</v>
      </c>
      <c r="H13" s="189" t="n">
        <v>11</v>
      </c>
      <c r="I13" s="189" t="n">
        <v>6</v>
      </c>
      <c r="J13" s="261" t="n">
        <v>311</v>
      </c>
      <c r="M13" s="191" t="n"/>
      <c r="N13" s="191" t="n"/>
      <c r="O13" s="191" t="n"/>
      <c r="P13" s="191" t="n"/>
      <c r="Q13" s="191" t="n"/>
      <c r="R13" s="191" t="n"/>
      <c r="S13" s="191" t="n"/>
      <c r="T13" s="191" t="n"/>
      <c r="U13" s="191" t="n"/>
      <c r="V13" s="191" t="n"/>
      <c r="X13" s="173" t="n">
        <v>2</v>
      </c>
    </row>
    <row r="14">
      <c r="A14" s="200" t="inlineStr">
        <is>
          <t>411</t>
        </is>
      </c>
      <c r="B14" s="189" t="inlineStr">
        <is>
          <t>41X8X19</t>
        </is>
      </c>
      <c r="C14" s="189" t="n">
        <v>411</v>
      </c>
      <c r="D14" s="189" t="n">
        <v>41</v>
      </c>
      <c r="E14" s="189" t="n">
        <v>38</v>
      </c>
      <c r="F14" s="189" t="n">
        <v>31</v>
      </c>
      <c r="G14" s="189" t="n">
        <v>8</v>
      </c>
      <c r="H14" s="189" t="n">
        <v>19</v>
      </c>
      <c r="I14" s="189" t="n">
        <v>6</v>
      </c>
      <c r="J14" s="261" t="n">
        <v>537</v>
      </c>
      <c r="M14" s="191" t="n"/>
      <c r="N14" s="191" t="n"/>
      <c r="O14" s="191" t="n"/>
      <c r="P14" s="191" t="n"/>
      <c r="Q14" s="191" t="n"/>
      <c r="R14" s="191" t="n"/>
      <c r="S14" s="191" t="n"/>
      <c r="T14" s="191" t="n"/>
      <c r="U14" s="191" t="n"/>
      <c r="V14" s="191" t="n"/>
      <c r="Y14" s="198" t="inlineStr">
        <is>
          <t>不明</t>
        </is>
      </c>
    </row>
    <row r="15">
      <c r="A15" s="261" t="inlineStr">
        <is>
          <t>412</t>
        </is>
      </c>
      <c r="B15" s="189" t="inlineStr">
        <is>
          <t>41X9X19</t>
        </is>
      </c>
      <c r="C15" s="189" t="n">
        <v>412</v>
      </c>
      <c r="D15" s="189" t="n">
        <v>41</v>
      </c>
      <c r="E15" s="189" t="n">
        <v>38</v>
      </c>
      <c r="F15" s="189" t="n">
        <v>31</v>
      </c>
      <c r="G15" s="189" t="n">
        <v>9</v>
      </c>
      <c r="H15" s="189" t="n">
        <v>19</v>
      </c>
      <c r="I15" s="189" t="n">
        <v>4</v>
      </c>
      <c r="J15" s="261" t="n">
        <v>238</v>
      </c>
      <c r="M15" s="191" t="n"/>
      <c r="N15" s="191" t="n"/>
      <c r="O15" s="191" t="n"/>
      <c r="P15" s="191" t="n"/>
      <c r="Q15" s="191" t="n"/>
      <c r="R15" s="191" t="n"/>
      <c r="S15" s="191" t="n"/>
      <c r="T15" s="191" t="n"/>
      <c r="U15" s="191" t="n"/>
      <c r="V15" s="191" t="n"/>
      <c r="X15" s="173" t="n">
        <v>2</v>
      </c>
    </row>
    <row r="16">
      <c r="A16" s="261" t="inlineStr">
        <is>
          <t>431</t>
        </is>
      </c>
      <c r="B16" s="189" t="inlineStr">
        <is>
          <t>43X9X16</t>
        </is>
      </c>
      <c r="C16" s="189" t="n">
        <v>431</v>
      </c>
      <c r="D16" s="189" t="n">
        <v>43</v>
      </c>
      <c r="E16" s="189" t="n">
        <v>37</v>
      </c>
      <c r="F16" s="189" t="n">
        <v>28</v>
      </c>
      <c r="G16" s="189" t="n">
        <v>9</v>
      </c>
      <c r="H16" s="189" t="n">
        <v>16</v>
      </c>
      <c r="I16" s="189" t="n">
        <v>4</v>
      </c>
      <c r="J16" s="261" t="n">
        <v>201</v>
      </c>
      <c r="M16" s="191" t="n"/>
      <c r="N16" s="191" t="n"/>
      <c r="O16" s="191" t="n"/>
      <c r="P16" s="191" t="n"/>
      <c r="Q16" s="191" t="n"/>
      <c r="R16" s="191" t="n"/>
      <c r="S16" s="191" t="n"/>
      <c r="T16" s="191" t="n"/>
      <c r="U16" s="191" t="n"/>
      <c r="V16" s="191" t="n"/>
      <c r="X16" s="173" t="n">
        <v>3</v>
      </c>
    </row>
    <row r="17">
      <c r="A17" s="261" t="inlineStr">
        <is>
          <t>432</t>
        </is>
      </c>
      <c r="B17" s="189" t="inlineStr">
        <is>
          <t>43X9X9</t>
        </is>
      </c>
      <c r="C17" s="189" t="n">
        <v>432</v>
      </c>
      <c r="D17" s="189" t="n">
        <v>43</v>
      </c>
      <c r="E17" s="189" t="n">
        <v>37</v>
      </c>
      <c r="F17" s="189" t="n">
        <v>27</v>
      </c>
      <c r="G17" s="189" t="n">
        <v>9</v>
      </c>
      <c r="H17" s="189" t="n">
        <v>9</v>
      </c>
      <c r="I17" s="189" t="n">
        <v>6</v>
      </c>
      <c r="J17" s="261" t="n">
        <v>254</v>
      </c>
      <c r="M17" s="191" t="n"/>
      <c r="N17" s="191" t="n"/>
      <c r="O17" s="191" t="n"/>
      <c r="P17" s="191" t="n"/>
      <c r="Q17" s="191" t="n"/>
      <c r="R17" s="191" t="n"/>
      <c r="S17" s="191" t="n"/>
      <c r="T17" s="191" t="n"/>
      <c r="U17" s="191" t="n"/>
      <c r="V17" s="191" t="n"/>
      <c r="X17" s="173" t="n">
        <v>2</v>
      </c>
    </row>
    <row r="18">
      <c r="A18" s="261" t="inlineStr">
        <is>
          <t>433</t>
        </is>
      </c>
      <c r="B18" s="189" t="inlineStr">
        <is>
          <t>43X9X19</t>
        </is>
      </c>
      <c r="C18" s="189" t="n">
        <v>433</v>
      </c>
      <c r="D18" s="189" t="n">
        <v>43</v>
      </c>
      <c r="E18" s="189" t="n">
        <v>41</v>
      </c>
      <c r="F18" s="189" t="n">
        <v>33</v>
      </c>
      <c r="G18" s="189" t="n">
        <v>9</v>
      </c>
      <c r="H18" s="189" t="n">
        <v>19</v>
      </c>
      <c r="I18" s="189" t="n">
        <v>4.5</v>
      </c>
      <c r="J18" s="261" t="n">
        <v>302</v>
      </c>
      <c r="M18" s="191" t="n"/>
      <c r="N18" s="191" t="n"/>
      <c r="O18" s="191" t="n"/>
      <c r="P18" s="191" t="n"/>
      <c r="Q18" s="191" t="n"/>
      <c r="R18" s="191" t="n"/>
      <c r="S18" s="191" t="n"/>
      <c r="T18" s="191" t="n"/>
      <c r="U18" s="191" t="n"/>
      <c r="V18" s="191" t="n"/>
      <c r="X18" s="173" t="n">
        <v>2</v>
      </c>
    </row>
    <row r="19">
      <c r="A19" s="261" t="inlineStr">
        <is>
          <t>434</t>
        </is>
      </c>
      <c r="B19" s="189" t="inlineStr">
        <is>
          <t>43X9X19</t>
        </is>
      </c>
      <c r="C19" s="189" t="n">
        <v>434</v>
      </c>
      <c r="D19" s="189" t="n">
        <v>43</v>
      </c>
      <c r="E19" s="189" t="n">
        <v>41</v>
      </c>
      <c r="F19" s="189" t="n">
        <v>34</v>
      </c>
      <c r="G19" s="189" t="n">
        <v>9</v>
      </c>
      <c r="H19" s="189" t="n">
        <v>19</v>
      </c>
      <c r="I19" s="189" t="n">
        <v>5</v>
      </c>
      <c r="J19" s="261" t="n">
        <v>373</v>
      </c>
      <c r="M19" s="191" t="n"/>
      <c r="N19" s="191" t="n"/>
      <c r="O19" s="191" t="n"/>
      <c r="P19" s="191" t="n"/>
      <c r="Q19" s="191" t="n"/>
      <c r="R19" s="191" t="n"/>
      <c r="S19" s="191" t="n"/>
      <c r="T19" s="191" t="n"/>
      <c r="U19" s="191" t="n"/>
      <c r="V19" s="191" t="n"/>
      <c r="X19" s="173" t="n">
        <v>2</v>
      </c>
    </row>
    <row r="20">
      <c r="A20" s="261" t="inlineStr">
        <is>
          <t>435</t>
        </is>
      </c>
      <c r="B20" s="189" t="inlineStr">
        <is>
          <t>43X9X16</t>
        </is>
      </c>
      <c r="C20" s="189" t="n">
        <v>435</v>
      </c>
      <c r="D20" s="189" t="n">
        <v>43</v>
      </c>
      <c r="E20" s="189" t="n">
        <v>41</v>
      </c>
      <c r="F20" s="189" t="n">
        <v>33</v>
      </c>
      <c r="G20" s="189" t="n">
        <v>9</v>
      </c>
      <c r="H20" s="189" t="n">
        <v>16</v>
      </c>
      <c r="I20" s="189" t="n">
        <v>4.5</v>
      </c>
      <c r="J20" s="261" t="n">
        <v>254</v>
      </c>
      <c r="M20" s="191" t="n"/>
      <c r="N20" s="191" t="n"/>
      <c r="O20" s="191" t="n"/>
      <c r="P20" s="191" t="n"/>
      <c r="Q20" s="191" t="n"/>
      <c r="R20" s="191" t="n"/>
      <c r="S20" s="191" t="n"/>
      <c r="T20" s="191" t="n"/>
      <c r="U20" s="191" t="n"/>
      <c r="V20" s="191" t="n"/>
      <c r="X20" s="173" t="n">
        <v>2</v>
      </c>
    </row>
    <row r="21">
      <c r="A21" s="200" t="e">
        <v>#N/A</v>
      </c>
      <c r="B21" s="194" t="inlineStr">
        <is>
          <t>44X10X18</t>
        </is>
      </c>
      <c r="C21" s="189" t="n">
        <v>442</v>
      </c>
      <c r="D21" s="189" t="n">
        <v>44</v>
      </c>
      <c r="E21" s="189" t="n">
        <v>42</v>
      </c>
      <c r="F21" s="189" t="n">
        <v>31</v>
      </c>
      <c r="G21" s="189" t="n">
        <v>10</v>
      </c>
      <c r="H21" s="189" t="n">
        <v>18</v>
      </c>
      <c r="I21" s="189" t="n">
        <v>4</v>
      </c>
      <c r="J21" s="261" t="n">
        <v>226</v>
      </c>
      <c r="M21" s="191" t="n"/>
      <c r="N21" s="191" t="n"/>
      <c r="O21" s="191" t="n"/>
      <c r="P21" s="191" t="n"/>
      <c r="Q21" s="191" t="n"/>
      <c r="R21" s="191" t="n"/>
      <c r="S21" s="191" t="n"/>
      <c r="T21" s="191" t="n"/>
      <c r="U21" s="191" t="n"/>
      <c r="V21" s="191" t="n"/>
      <c r="Y21" s="199" t="inlineStr">
        <is>
          <t>不明 型図面無し</t>
        </is>
      </c>
    </row>
    <row r="22">
      <c r="A22" s="261" t="inlineStr">
        <is>
          <t>450</t>
        </is>
      </c>
      <c r="B22" s="189" t="inlineStr">
        <is>
          <t>45X8X12</t>
        </is>
      </c>
      <c r="C22" s="189" t="n">
        <v>450</v>
      </c>
      <c r="D22" s="189" t="n">
        <v>45</v>
      </c>
      <c r="E22" s="189" t="n">
        <v>42</v>
      </c>
      <c r="F22" s="189" t="n">
        <v>33</v>
      </c>
      <c r="G22" s="189" t="n">
        <v>8</v>
      </c>
      <c r="H22" s="189" t="n">
        <v>12</v>
      </c>
      <c r="I22" s="189" t="inlineStr">
        <is>
          <t>5.0×3</t>
        </is>
      </c>
      <c r="J22" s="261" t="n">
        <v>313</v>
      </c>
      <c r="M22" s="191" t="n"/>
      <c r="N22" s="191" t="n"/>
      <c r="O22" s="191" t="n"/>
      <c r="P22" s="191" t="n"/>
      <c r="Q22" s="191" t="n"/>
      <c r="R22" s="191" t="n"/>
      <c r="S22" s="191" t="n"/>
      <c r="T22" s="191" t="n"/>
      <c r="U22" s="191" t="n"/>
      <c r="V22" s="191" t="n"/>
      <c r="X22" s="173" t="n">
        <v>2</v>
      </c>
    </row>
    <row r="23">
      <c r="B23" s="189" t="n"/>
      <c r="C23" s="189" t="n"/>
      <c r="D23" s="189" t="n"/>
      <c r="E23" s="189" t="n"/>
      <c r="F23" s="189" t="n"/>
      <c r="G23" s="189" t="n"/>
      <c r="H23" s="189" t="n"/>
      <c r="I23" s="189" t="inlineStr">
        <is>
          <t>6.0×9</t>
        </is>
      </c>
      <c r="M23" s="191" t="n"/>
      <c r="N23" s="191" t="n"/>
      <c r="O23" s="191" t="n"/>
      <c r="P23" s="191" t="n"/>
      <c r="Q23" s="191" t="n"/>
      <c r="R23" s="191" t="n"/>
      <c r="S23" s="191" t="n"/>
      <c r="T23" s="191" t="n"/>
      <c r="U23" s="191" t="n"/>
      <c r="V23" s="191" t="n"/>
    </row>
    <row r="24">
      <c r="A24" s="261" t="inlineStr">
        <is>
          <t>451</t>
        </is>
      </c>
      <c r="B24" s="189" t="inlineStr">
        <is>
          <t>45X10X12</t>
        </is>
      </c>
      <c r="C24" s="189" t="n">
        <v>451</v>
      </c>
      <c r="D24" s="189" t="n">
        <v>45</v>
      </c>
      <c r="E24" s="189" t="n">
        <v>42</v>
      </c>
      <c r="F24" s="189" t="n">
        <v>33</v>
      </c>
      <c r="G24" s="189" t="n">
        <v>10</v>
      </c>
      <c r="H24" s="189" t="n">
        <v>12</v>
      </c>
      <c r="I24" s="189" t="inlineStr">
        <is>
          <t>5.0×3</t>
        </is>
      </c>
      <c r="J24" s="261" t="n">
        <v>313</v>
      </c>
      <c r="M24" s="191" t="n"/>
      <c r="N24" s="191" t="n"/>
      <c r="O24" s="191" t="n"/>
      <c r="P24" s="191" t="n"/>
      <c r="Q24" s="191" t="n"/>
      <c r="R24" s="191" t="n"/>
      <c r="S24" s="191" t="n"/>
      <c r="T24" s="191" t="n"/>
      <c r="U24" s="191" t="n"/>
      <c r="V24" s="191" t="n"/>
      <c r="X24" s="173" t="n">
        <v>2</v>
      </c>
    </row>
    <row r="25">
      <c r="B25" s="189" t="n"/>
      <c r="C25" s="189" t="n"/>
      <c r="D25" s="189" t="n"/>
      <c r="E25" s="189" t="n"/>
      <c r="F25" s="189" t="n"/>
      <c r="G25" s="189" t="n"/>
      <c r="H25" s="189" t="n"/>
      <c r="I25" s="189" t="inlineStr">
        <is>
          <t>6.0×9</t>
        </is>
      </c>
      <c r="M25" s="191" t="n"/>
      <c r="N25" s="191" t="n"/>
      <c r="O25" s="191" t="n"/>
      <c r="P25" s="191" t="n"/>
      <c r="Q25" s="191" t="n"/>
      <c r="R25" s="191" t="n"/>
      <c r="S25" s="191" t="n"/>
      <c r="T25" s="191" t="n"/>
      <c r="U25" s="191" t="n"/>
      <c r="V25" s="191" t="n"/>
    </row>
    <row r="26">
      <c r="A26" s="261" t="inlineStr">
        <is>
          <t>452</t>
        </is>
      </c>
      <c r="B26" s="189" t="inlineStr">
        <is>
          <t>45X10X12</t>
        </is>
      </c>
      <c r="C26" s="189" t="n">
        <v>452</v>
      </c>
      <c r="D26" s="189" t="n">
        <v>45</v>
      </c>
      <c r="E26" s="189" t="n">
        <v>42</v>
      </c>
      <c r="F26" s="189" t="n">
        <v>36</v>
      </c>
      <c r="G26" s="189" t="n">
        <v>10</v>
      </c>
      <c r="H26" s="189" t="n">
        <v>12</v>
      </c>
      <c r="I26" s="189" t="inlineStr">
        <is>
          <t>6.0×3</t>
        </is>
      </c>
      <c r="J26" s="261" t="n">
        <v>430</v>
      </c>
      <c r="M26" s="191" t="n"/>
      <c r="N26" s="191" t="n"/>
      <c r="O26" s="191" t="n"/>
      <c r="P26" s="191" t="n"/>
      <c r="Q26" s="191" t="n"/>
      <c r="R26" s="191" t="n"/>
      <c r="S26" s="191" t="n"/>
      <c r="T26" s="191" t="n"/>
      <c r="U26" s="191" t="n"/>
      <c r="V26" s="191" t="n"/>
      <c r="X26" s="173" t="n">
        <v>3</v>
      </c>
    </row>
    <row r="27">
      <c r="B27" s="189" t="n"/>
      <c r="C27" s="189" t="n"/>
      <c r="D27" s="189" t="n"/>
      <c r="E27" s="189" t="n"/>
      <c r="F27" s="189" t="n"/>
      <c r="G27" s="189" t="n"/>
      <c r="H27" s="189" t="n"/>
      <c r="I27" s="189" t="inlineStr">
        <is>
          <t>7.0×9</t>
        </is>
      </c>
      <c r="M27" s="191" t="n"/>
      <c r="N27" s="191" t="n"/>
      <c r="O27" s="191" t="n"/>
      <c r="P27" s="191" t="n"/>
      <c r="Q27" s="191" t="n"/>
      <c r="R27" s="191" t="n"/>
      <c r="S27" s="191" t="n"/>
      <c r="T27" s="191" t="n"/>
      <c r="U27" s="191" t="n"/>
      <c r="V27" s="191" t="n"/>
    </row>
    <row r="28">
      <c r="A28" s="261" t="inlineStr">
        <is>
          <t>453</t>
        </is>
      </c>
      <c r="B28" s="189" t="inlineStr">
        <is>
          <t>45X10X17</t>
        </is>
      </c>
      <c r="C28" s="189" t="n">
        <v>453</v>
      </c>
      <c r="D28" s="189" t="n">
        <v>45</v>
      </c>
      <c r="E28" s="189" t="n">
        <v>42</v>
      </c>
      <c r="F28" s="189" t="n">
        <v>35</v>
      </c>
      <c r="G28" s="189" t="n">
        <v>10</v>
      </c>
      <c r="H28" s="189" t="n">
        <v>17</v>
      </c>
      <c r="I28" s="189" t="inlineStr">
        <is>
          <t>5.0×12</t>
        </is>
      </c>
      <c r="J28" s="261" t="n">
        <v>314</v>
      </c>
      <c r="M28" s="191" t="n"/>
      <c r="N28" s="191" t="n"/>
      <c r="O28" s="191" t="n"/>
      <c r="P28" s="191" t="n"/>
      <c r="Q28" s="191" t="n"/>
      <c r="R28" s="191" t="n"/>
      <c r="S28" s="191" t="n"/>
      <c r="T28" s="191" t="n"/>
      <c r="U28" s="191" t="n"/>
      <c r="V28" s="191" t="n"/>
      <c r="X28" s="173" t="n">
        <v>2</v>
      </c>
    </row>
    <row r="29">
      <c r="B29" s="189" t="n"/>
      <c r="C29" s="189" t="n"/>
      <c r="D29" s="189" t="n"/>
      <c r="E29" s="189" t="n"/>
      <c r="F29" s="189" t="n"/>
      <c r="G29" s="189" t="n"/>
      <c r="H29" s="189" t="n"/>
      <c r="I29" s="189" t="inlineStr">
        <is>
          <t>4.5×5</t>
        </is>
      </c>
      <c r="M29" s="191" t="n"/>
      <c r="N29" s="191" t="n"/>
      <c r="O29" s="191" t="n"/>
      <c r="P29" s="191" t="n"/>
      <c r="Q29" s="191" t="n"/>
      <c r="R29" s="191" t="n"/>
      <c r="S29" s="191" t="n"/>
      <c r="T29" s="191" t="n"/>
      <c r="U29" s="191" t="n"/>
      <c r="V29" s="191" t="n"/>
    </row>
    <row r="30">
      <c r="A30" s="261" t="inlineStr">
        <is>
          <t>460</t>
        </is>
      </c>
      <c r="B30" s="189" t="inlineStr">
        <is>
          <t>46X6X10</t>
        </is>
      </c>
      <c r="C30" s="189" t="n">
        <v>460</v>
      </c>
      <c r="D30" s="189" t="n">
        <v>46</v>
      </c>
      <c r="E30" s="189" t="n">
        <v>44</v>
      </c>
      <c r="F30" s="189" t="n">
        <v>32</v>
      </c>
      <c r="G30" s="189" t="n">
        <v>6</v>
      </c>
      <c r="H30" s="189" t="n">
        <v>10</v>
      </c>
      <c r="I30" s="189" t="n">
        <v>5</v>
      </c>
      <c r="J30" s="261" t="n">
        <v>196</v>
      </c>
      <c r="M30" s="191" t="n"/>
      <c r="N30" s="191" t="n"/>
      <c r="O30" s="191" t="n"/>
      <c r="P30" s="191" t="n"/>
      <c r="Q30" s="191" t="n"/>
      <c r="R30" s="191" t="n"/>
      <c r="S30" s="191" t="n"/>
      <c r="T30" s="191" t="n"/>
      <c r="U30" s="191" t="n"/>
      <c r="V30" s="191" t="n"/>
      <c r="X30" s="173" t="n">
        <v>2.1</v>
      </c>
      <c r="Y30" s="261" t="inlineStr">
        <is>
          <t>現合</t>
        </is>
      </c>
    </row>
    <row r="31">
      <c r="A31" s="200" t="e">
        <v>#N/A</v>
      </c>
      <c r="B31" s="194" t="inlineStr">
        <is>
          <t>47X7X7</t>
        </is>
      </c>
      <c r="C31" s="189" t="n">
        <v>470</v>
      </c>
      <c r="D31" s="189" t="n">
        <v>47</v>
      </c>
      <c r="E31" s="189" t="n">
        <v>45</v>
      </c>
      <c r="F31" s="189" t="n">
        <v>36</v>
      </c>
      <c r="G31" s="189" t="n">
        <v>7</v>
      </c>
      <c r="H31" s="189" t="n">
        <v>7</v>
      </c>
      <c r="I31" s="189" t="n">
        <v>8.5</v>
      </c>
      <c r="J31" s="261" t="n">
        <v>397</v>
      </c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Y31" s="198" t="inlineStr">
        <is>
          <t>不明</t>
        </is>
      </c>
    </row>
    <row r="32">
      <c r="A32" s="261" t="inlineStr">
        <is>
          <t>471</t>
        </is>
      </c>
      <c r="B32" s="189" t="inlineStr">
        <is>
          <t>47X9X13</t>
        </is>
      </c>
      <c r="C32" s="189" t="n">
        <v>471</v>
      </c>
      <c r="D32" s="189" t="n">
        <v>47</v>
      </c>
      <c r="E32" s="189" t="n">
        <v>42</v>
      </c>
      <c r="F32" s="189" t="n">
        <v>32</v>
      </c>
      <c r="G32" s="189" t="n">
        <v>9</v>
      </c>
      <c r="H32" s="189" t="n">
        <v>13</v>
      </c>
      <c r="I32" s="189" t="n">
        <v>6</v>
      </c>
      <c r="J32" s="261" t="n">
        <v>367</v>
      </c>
      <c r="M32" s="191" t="n"/>
      <c r="N32" s="191" t="n"/>
      <c r="O32" s="191" t="n"/>
      <c r="P32" s="191" t="n"/>
      <c r="Q32" s="191" t="n"/>
      <c r="R32" s="191" t="n"/>
      <c r="S32" s="191" t="n"/>
      <c r="T32" s="191" t="n"/>
      <c r="U32" s="191" t="n"/>
      <c r="V32" s="191" t="n"/>
      <c r="X32" s="173" t="n">
        <v>2</v>
      </c>
    </row>
    <row r="33">
      <c r="A33" s="261" t="inlineStr">
        <is>
          <t>480</t>
        </is>
      </c>
      <c r="B33" s="189" t="inlineStr">
        <is>
          <t>48X8X17</t>
        </is>
      </c>
      <c r="C33" s="189" t="n">
        <v>480</v>
      </c>
      <c r="D33" s="189" t="n">
        <v>48</v>
      </c>
      <c r="E33" s="189" t="n">
        <v>44</v>
      </c>
      <c r="F33" s="189" t="n">
        <v>39</v>
      </c>
      <c r="G33" s="189" t="n">
        <v>8</v>
      </c>
      <c r="H33" s="189" t="n">
        <v>17</v>
      </c>
      <c r="I33" s="189" t="n">
        <v>6</v>
      </c>
      <c r="J33" s="261" t="n">
        <v>480</v>
      </c>
      <c r="M33" s="191" t="n"/>
      <c r="N33" s="191" t="n"/>
      <c r="O33" s="191" t="n"/>
      <c r="P33" s="191" t="n"/>
      <c r="Q33" s="191" t="n"/>
      <c r="R33" s="191" t="n"/>
      <c r="S33" s="191" t="n"/>
      <c r="T33" s="191" t="n"/>
      <c r="U33" s="191" t="n"/>
      <c r="V33" s="191" t="n"/>
      <c r="X33" s="173" t="n">
        <v>2.1</v>
      </c>
      <c r="Y33" s="261" t="inlineStr">
        <is>
          <t>現合</t>
        </is>
      </c>
    </row>
    <row r="34">
      <c r="A34" s="261" t="inlineStr">
        <is>
          <t>499</t>
        </is>
      </c>
      <c r="B34" s="189" t="inlineStr">
        <is>
          <t>50X10X22</t>
        </is>
      </c>
      <c r="C34" s="189" t="n">
        <v>499</v>
      </c>
      <c r="D34" s="189" t="n">
        <v>50</v>
      </c>
      <c r="E34" s="189" t="n">
        <v>48</v>
      </c>
      <c r="F34" s="189" t="n">
        <v>40</v>
      </c>
      <c r="G34" s="189" t="n">
        <v>10</v>
      </c>
      <c r="H34" s="189" t="n">
        <v>22</v>
      </c>
      <c r="I34" s="189" t="n">
        <v>4.5</v>
      </c>
      <c r="J34" s="261" t="n">
        <v>349</v>
      </c>
      <c r="M34" s="191" t="n"/>
      <c r="N34" s="191" t="n"/>
      <c r="O34" s="191" t="n"/>
      <c r="P34" s="191" t="n"/>
      <c r="Q34" s="191" t="n"/>
      <c r="R34" s="191" t="n"/>
      <c r="S34" s="191" t="n"/>
      <c r="T34" s="191" t="n"/>
      <c r="U34" s="191" t="n"/>
      <c r="V34" s="191" t="n"/>
      <c r="X34" s="173" t="n">
        <v>3</v>
      </c>
    </row>
    <row r="35">
      <c r="A35" s="261" t="inlineStr">
        <is>
          <t>501</t>
        </is>
      </c>
      <c r="B35" s="189" t="inlineStr">
        <is>
          <t>50X7X12</t>
        </is>
      </c>
      <c r="C35" s="189" t="n">
        <v>501</v>
      </c>
      <c r="D35" s="189" t="n">
        <v>50</v>
      </c>
      <c r="E35" s="189" t="n">
        <v>48</v>
      </c>
      <c r="F35" s="189" t="n">
        <v>37</v>
      </c>
      <c r="G35" s="189" t="n">
        <v>7</v>
      </c>
      <c r="H35" s="189" t="n">
        <v>12</v>
      </c>
      <c r="I35" s="189" t="n">
        <v>6</v>
      </c>
      <c r="J35" s="261" t="n">
        <v>339</v>
      </c>
      <c r="M35" s="191" t="n"/>
      <c r="N35" s="191" t="n"/>
      <c r="O35" s="191" t="n"/>
      <c r="P35" s="191" t="n"/>
      <c r="Q35" s="191" t="n"/>
      <c r="R35" s="191" t="n"/>
      <c r="S35" s="191" t="n"/>
      <c r="T35" s="191" t="n"/>
      <c r="U35" s="191" t="n"/>
      <c r="V35" s="191" t="n"/>
      <c r="X35" s="173" t="n">
        <v>2</v>
      </c>
      <c r="Y35" s="261" t="inlineStr">
        <is>
          <t>R4.10 1ケ取新作</t>
        </is>
      </c>
      <c r="AA35" s="261" t="n">
        <v>1</v>
      </c>
      <c r="AB35" s="261" t="n">
        <v>1</v>
      </c>
    </row>
    <row r="36">
      <c r="A36" s="261" t="inlineStr">
        <is>
          <t>502</t>
        </is>
      </c>
      <c r="B36" s="189" t="inlineStr">
        <is>
          <t>50X7X15</t>
        </is>
      </c>
      <c r="C36" s="189" t="n">
        <v>502</v>
      </c>
      <c r="D36" s="189" t="n">
        <v>50</v>
      </c>
      <c r="E36" s="189" t="n">
        <v>48</v>
      </c>
      <c r="F36" s="189" t="n">
        <v>37</v>
      </c>
      <c r="G36" s="189" t="n">
        <v>7</v>
      </c>
      <c r="H36" s="189" t="n">
        <v>15</v>
      </c>
      <c r="I36" s="189" t="n">
        <v>6</v>
      </c>
      <c r="J36" s="261" t="n">
        <v>424</v>
      </c>
      <c r="M36" s="191" t="n"/>
      <c r="N36" s="191" t="n"/>
      <c r="O36" s="191" t="n"/>
      <c r="P36" s="191" t="n"/>
      <c r="Q36" s="191" t="n"/>
      <c r="R36" s="191" t="n"/>
      <c r="S36" s="191" t="n"/>
      <c r="T36" s="191" t="n"/>
      <c r="U36" s="191" t="n"/>
      <c r="V36" s="191" t="n"/>
      <c r="X36" s="173" t="n">
        <v>2</v>
      </c>
    </row>
    <row r="37">
      <c r="A37" s="261" t="inlineStr">
        <is>
          <t>503</t>
        </is>
      </c>
      <c r="B37" s="189" t="inlineStr">
        <is>
          <t>50X8X11</t>
        </is>
      </c>
      <c r="C37" s="189" t="n">
        <v>503</v>
      </c>
      <c r="D37" s="189" t="n">
        <v>50</v>
      </c>
      <c r="E37" s="189" t="n">
        <v>50</v>
      </c>
      <c r="F37" s="189" t="n">
        <v>40</v>
      </c>
      <c r="G37" s="189" t="n">
        <v>8</v>
      </c>
      <c r="H37" s="189" t="n">
        <v>11</v>
      </c>
      <c r="I37" s="189" t="n">
        <v>8</v>
      </c>
      <c r="J37" s="261" t="n">
        <v>552</v>
      </c>
      <c r="M37" s="191" t="n"/>
      <c r="N37" s="191" t="n"/>
      <c r="O37" s="191" t="n"/>
      <c r="P37" s="191" t="n"/>
      <c r="Q37" s="191" t="n"/>
      <c r="R37" s="191" t="n"/>
      <c r="S37" s="191" t="n"/>
      <c r="T37" s="191" t="n"/>
      <c r="U37" s="191" t="n"/>
      <c r="V37" s="191" t="n"/>
      <c r="X37" s="173" t="n">
        <v>2</v>
      </c>
    </row>
    <row r="38">
      <c r="A38" s="261" t="inlineStr">
        <is>
          <t>507</t>
        </is>
      </c>
      <c r="B38" s="189" t="inlineStr">
        <is>
          <t>50X8X19</t>
        </is>
      </c>
      <c r="C38" s="189" t="n">
        <v>507</v>
      </c>
      <c r="D38" s="189" t="n">
        <v>50</v>
      </c>
      <c r="E38" s="189" t="n">
        <v>48</v>
      </c>
      <c r="F38" s="189" t="n">
        <v>38</v>
      </c>
      <c r="G38" s="189" t="n">
        <v>8</v>
      </c>
      <c r="H38" s="189" t="n">
        <v>19</v>
      </c>
      <c r="I38" s="189" t="n">
        <v>6</v>
      </c>
      <c r="J38" s="261" t="n">
        <v>537</v>
      </c>
      <c r="M38" s="191" t="n">
        <v>49.1</v>
      </c>
      <c r="N38" s="191" t="n"/>
      <c r="O38" s="191" t="n"/>
      <c r="P38" s="191" t="n"/>
      <c r="Q38" s="191" t="n"/>
      <c r="R38" s="191" t="n"/>
      <c r="S38" s="191" t="n"/>
      <c r="T38" s="191" t="n"/>
      <c r="U38" s="191" t="n"/>
      <c r="V38" s="191" t="n"/>
      <c r="X38" s="173" t="n">
        <v>2</v>
      </c>
    </row>
    <row r="39">
      <c r="A39" s="261" t="inlineStr">
        <is>
          <t>508</t>
        </is>
      </c>
      <c r="B39" s="189" t="inlineStr">
        <is>
          <t>50X10X18</t>
        </is>
      </c>
      <c r="C39" s="189" t="n">
        <v>508</v>
      </c>
      <c r="D39" s="189" t="n">
        <v>50</v>
      </c>
      <c r="E39" s="189" t="n">
        <v>48</v>
      </c>
      <c r="F39" s="189" t="n">
        <v>37</v>
      </c>
      <c r="G39" s="189" t="n">
        <v>10</v>
      </c>
      <c r="H39" s="189" t="n">
        <v>18</v>
      </c>
      <c r="I39" s="189" t="n">
        <v>5.5</v>
      </c>
      <c r="J39" s="261" t="n">
        <v>427</v>
      </c>
      <c r="M39" s="191" t="n"/>
      <c r="N39" s="191" t="n"/>
      <c r="O39" s="191" t="n"/>
      <c r="P39" s="191" t="n"/>
      <c r="Q39" s="191" t="n"/>
      <c r="R39" s="191" t="n"/>
      <c r="S39" s="191" t="n"/>
      <c r="T39" s="191" t="n"/>
      <c r="U39" s="191" t="n"/>
      <c r="V39" s="191" t="n"/>
      <c r="X39" s="173" t="n">
        <v>2</v>
      </c>
    </row>
    <row r="40">
      <c r="A40" s="261" t="inlineStr">
        <is>
          <t>509</t>
        </is>
      </c>
      <c r="B40" s="189" t="inlineStr">
        <is>
          <t>50X10X19</t>
        </is>
      </c>
      <c r="C40" s="189" t="n">
        <v>509</v>
      </c>
      <c r="D40" s="189" t="n">
        <v>50</v>
      </c>
      <c r="E40" s="189" t="n">
        <v>48</v>
      </c>
      <c r="F40" s="189" t="n">
        <v>38</v>
      </c>
      <c r="G40" s="189" t="n">
        <v>10</v>
      </c>
      <c r="H40" s="189" t="n">
        <v>19</v>
      </c>
      <c r="I40" s="189" t="n">
        <v>6</v>
      </c>
      <c r="J40" s="261" t="n">
        <v>537</v>
      </c>
      <c r="M40" s="191" t="n"/>
      <c r="N40" s="191" t="n"/>
      <c r="O40" s="191" t="n"/>
      <c r="P40" s="191" t="n"/>
      <c r="Q40" s="191" t="n"/>
      <c r="R40" s="191" t="n"/>
      <c r="S40" s="191" t="n"/>
      <c r="T40" s="191" t="n"/>
      <c r="U40" s="191" t="n"/>
      <c r="V40" s="191" t="n"/>
      <c r="X40" s="173" t="n">
        <v>2</v>
      </c>
    </row>
    <row r="41">
      <c r="A41" s="261" t="inlineStr">
        <is>
          <t>510</t>
        </is>
      </c>
      <c r="B41" s="189" t="inlineStr">
        <is>
          <t>51X7X11</t>
        </is>
      </c>
      <c r="C41" s="189" t="n">
        <v>510</v>
      </c>
      <c r="D41" s="189" t="n">
        <v>51</v>
      </c>
      <c r="E41" s="189" t="n">
        <v>49</v>
      </c>
      <c r="F41" s="189" t="n">
        <v>33</v>
      </c>
      <c r="G41" s="189" t="n">
        <v>7</v>
      </c>
      <c r="H41" s="189" t="n">
        <v>11</v>
      </c>
      <c r="I41" s="189" t="n">
        <v>5.5</v>
      </c>
      <c r="J41" s="261" t="n">
        <v>261</v>
      </c>
      <c r="M41" s="191" t="n"/>
      <c r="N41" s="191" t="n"/>
      <c r="O41" s="191" t="n"/>
      <c r="P41" s="191" t="n"/>
      <c r="Q41" s="191" t="n"/>
      <c r="R41" s="191" t="n"/>
      <c r="S41" s="191" t="n"/>
      <c r="T41" s="191" t="n"/>
      <c r="U41" s="191" t="n"/>
      <c r="V41" s="191" t="n"/>
      <c r="X41" s="173" t="inlineStr">
        <is>
          <t>2と仮定</t>
        </is>
      </c>
      <c r="Y41" s="261" t="inlineStr">
        <is>
          <t>現合</t>
        </is>
      </c>
      <c r="Z41" s="261" t="inlineStr">
        <is>
          <t>50.8 48.5</t>
        </is>
      </c>
    </row>
    <row r="42">
      <c r="A42" s="193" t="e">
        <v>#N/A</v>
      </c>
      <c r="B42" s="194" t="inlineStr">
        <is>
          <t>52X10X19</t>
        </is>
      </c>
      <c r="C42" s="189" t="n">
        <v>520</v>
      </c>
      <c r="D42" s="189" t="n">
        <v>52</v>
      </c>
      <c r="E42" s="189" t="n">
        <v>50</v>
      </c>
      <c r="F42" s="189" t="n">
        <v>43</v>
      </c>
      <c r="G42" s="189" t="n">
        <v>10</v>
      </c>
      <c r="H42" s="189" t="n">
        <v>19</v>
      </c>
      <c r="I42" s="189" t="n">
        <v>6</v>
      </c>
      <c r="J42" s="261" t="n">
        <v>537</v>
      </c>
      <c r="M42" s="191" t="n"/>
      <c r="N42" s="191" t="n"/>
      <c r="O42" s="191" t="n"/>
      <c r="P42" s="191" t="n"/>
      <c r="Q42" s="191" t="n"/>
      <c r="R42" s="191" t="n"/>
      <c r="S42" s="191" t="n"/>
      <c r="T42" s="191" t="n"/>
      <c r="U42" s="191" t="n"/>
      <c r="V42" s="191" t="n"/>
      <c r="X42" s="173" t="inlineStr">
        <is>
          <t>2%+α</t>
        </is>
      </c>
      <c r="Y42" s="261" t="inlineStr">
        <is>
          <t>現合</t>
        </is>
      </c>
    </row>
    <row r="43">
      <c r="A43" s="200" t="e">
        <v>#N/A</v>
      </c>
      <c r="B43" s="194" t="inlineStr">
        <is>
          <t>52X8X19</t>
        </is>
      </c>
      <c r="C43" s="189" t="n">
        <v>521</v>
      </c>
      <c r="D43" s="189" t="n">
        <v>52</v>
      </c>
      <c r="E43" s="189" t="n">
        <v>50</v>
      </c>
      <c r="F43" s="189" t="n">
        <v>42</v>
      </c>
      <c r="G43" s="189" t="n">
        <v>8</v>
      </c>
      <c r="H43" s="189" t="n">
        <v>19</v>
      </c>
      <c r="I43" s="189" t="n">
        <v>6</v>
      </c>
      <c r="J43" s="261" t="n">
        <v>537</v>
      </c>
      <c r="M43" s="191" t="n"/>
      <c r="N43" s="191" t="n"/>
      <c r="O43" s="191" t="n"/>
      <c r="P43" s="191" t="n"/>
      <c r="Q43" s="191" t="n"/>
      <c r="R43" s="191" t="n"/>
      <c r="S43" s="191" t="n"/>
      <c r="T43" s="191" t="n"/>
      <c r="U43" s="191" t="n"/>
      <c r="V43" s="191" t="n"/>
      <c r="Y43" s="199" t="inlineStr">
        <is>
          <t>不明/型図無し</t>
        </is>
      </c>
    </row>
    <row r="44">
      <c r="A44" s="193" t="e">
        <v>#N/A</v>
      </c>
      <c r="B44" s="194" t="inlineStr">
        <is>
          <t>52X10X22</t>
        </is>
      </c>
      <c r="C44" s="189" t="n">
        <v>522</v>
      </c>
      <c r="D44" s="189" t="n">
        <v>52</v>
      </c>
      <c r="E44" s="189" t="n">
        <v>51</v>
      </c>
      <c r="F44" s="189" t="n">
        <v>40</v>
      </c>
      <c r="G44" s="189" t="n">
        <v>10</v>
      </c>
      <c r="H44" s="189" t="n">
        <v>22</v>
      </c>
      <c r="I44" s="189" t="n">
        <v>4.8</v>
      </c>
      <c r="J44" s="261" t="n">
        <v>398</v>
      </c>
      <c r="M44" s="191" t="n"/>
      <c r="N44" s="191" t="n"/>
      <c r="O44" s="191" t="n"/>
      <c r="P44" s="191" t="n"/>
      <c r="Q44" s="191" t="n"/>
      <c r="R44" s="191" t="n"/>
      <c r="S44" s="191" t="n"/>
      <c r="T44" s="191" t="n"/>
      <c r="U44" s="191" t="n"/>
      <c r="V44" s="191" t="n"/>
      <c r="X44" s="173" t="n">
        <v>2</v>
      </c>
    </row>
    <row r="45">
      <c r="A45" s="200" t="inlineStr">
        <is>
          <t>540</t>
        </is>
      </c>
      <c r="B45" s="189" t="inlineStr">
        <is>
          <t>54X7X12</t>
        </is>
      </c>
      <c r="C45" s="189" t="n">
        <v>540</v>
      </c>
      <c r="D45" s="189" t="n">
        <v>54</v>
      </c>
      <c r="E45" s="189" t="n">
        <v>52</v>
      </c>
      <c r="F45" s="189" t="n">
        <v>37</v>
      </c>
      <c r="G45" s="189" t="n">
        <v>7</v>
      </c>
      <c r="H45" s="189" t="n">
        <v>12</v>
      </c>
      <c r="I45" s="189" t="n">
        <v>5.6</v>
      </c>
      <c r="J45" s="261" t="n">
        <v>295</v>
      </c>
      <c r="M45" s="191" t="n"/>
      <c r="N45" s="191" t="n"/>
      <c r="O45" s="191" t="n"/>
      <c r="P45" s="191" t="n"/>
      <c r="Q45" s="191" t="n"/>
      <c r="R45" s="191" t="n"/>
      <c r="S45" s="191" t="n"/>
      <c r="T45" s="191" t="n"/>
      <c r="U45" s="191" t="n"/>
      <c r="V45" s="191" t="n"/>
      <c r="Y45" s="198" t="inlineStr">
        <is>
          <t>不明</t>
        </is>
      </c>
    </row>
    <row r="46">
      <c r="A46" s="261" t="inlineStr">
        <is>
          <t>541</t>
        </is>
      </c>
      <c r="B46" s="189" t="inlineStr">
        <is>
          <t>54X9X32</t>
        </is>
      </c>
      <c r="C46" s="189" t="n">
        <v>541</v>
      </c>
      <c r="D46" s="189" t="n">
        <v>54</v>
      </c>
      <c r="E46" s="189" t="n">
        <v>51</v>
      </c>
      <c r="F46" s="189" t="n">
        <v>41</v>
      </c>
      <c r="G46" s="189" t="n">
        <v>9</v>
      </c>
      <c r="H46" s="189" t="n">
        <v>32</v>
      </c>
      <c r="I46" s="189" t="n">
        <v>4</v>
      </c>
      <c r="J46" s="261" t="n">
        <v>402</v>
      </c>
      <c r="M46" s="191" t="n"/>
      <c r="N46" s="191" t="n"/>
      <c r="O46" s="191" t="n"/>
      <c r="P46" s="191" t="n"/>
      <c r="Q46" s="191" t="n"/>
      <c r="R46" s="191" t="n"/>
      <c r="S46" s="191" t="n"/>
      <c r="T46" s="191" t="n"/>
      <c r="U46" s="191" t="n"/>
      <c r="V46" s="191" t="n"/>
      <c r="X46" s="173" t="n">
        <v>2</v>
      </c>
    </row>
    <row r="47">
      <c r="A47" s="193" t="e">
        <v>#N/A</v>
      </c>
      <c r="B47" s="194" t="inlineStr">
        <is>
          <t>55X9X13</t>
        </is>
      </c>
      <c r="C47" s="189" t="n">
        <v>550</v>
      </c>
      <c r="D47" s="189" t="n">
        <v>55</v>
      </c>
      <c r="E47" s="189" t="n">
        <v>51</v>
      </c>
      <c r="F47" s="189" t="n">
        <v>42</v>
      </c>
      <c r="G47" s="189" t="n">
        <v>9</v>
      </c>
      <c r="H47" s="189" t="n">
        <v>13</v>
      </c>
      <c r="I47" s="189" t="n">
        <v>6</v>
      </c>
      <c r="J47" s="261" t="n">
        <v>367</v>
      </c>
      <c r="M47" s="191" t="n"/>
      <c r="N47" s="191" t="n"/>
      <c r="O47" s="191" t="n"/>
      <c r="P47" s="191" t="n"/>
      <c r="Q47" s="191" t="n"/>
      <c r="R47" s="191" t="n"/>
      <c r="S47" s="191" t="n"/>
      <c r="T47" s="191" t="n"/>
      <c r="U47" s="191" t="n"/>
      <c r="V47" s="191" t="n"/>
      <c r="X47" s="173" t="n">
        <v>2</v>
      </c>
    </row>
    <row r="48">
      <c r="A48" s="200" t="e">
        <v>#N/A</v>
      </c>
      <c r="B48" s="194" t="inlineStr">
        <is>
          <t>55X10X16</t>
        </is>
      </c>
      <c r="C48" s="189" t="n">
        <v>551</v>
      </c>
      <c r="D48" s="189" t="n">
        <v>55</v>
      </c>
      <c r="E48" s="189" t="n">
        <v>52</v>
      </c>
      <c r="F48" s="189" t="n">
        <v>41</v>
      </c>
      <c r="G48" s="189" t="n">
        <v>10</v>
      </c>
      <c r="H48" s="189" t="n">
        <v>16</v>
      </c>
      <c r="I48" s="189" t="n">
        <v>6</v>
      </c>
      <c r="J48" s="261" t="n">
        <v>452</v>
      </c>
      <c r="M48" s="191" t="n"/>
      <c r="N48" s="191" t="n"/>
      <c r="O48" s="191" t="n"/>
      <c r="P48" s="191" t="n"/>
      <c r="Q48" s="191" t="n"/>
      <c r="R48" s="191" t="n"/>
      <c r="S48" s="191" t="n"/>
      <c r="T48" s="191" t="n"/>
      <c r="U48" s="191" t="n"/>
      <c r="V48" s="191" t="n"/>
      <c r="Y48" s="198" t="inlineStr">
        <is>
          <t>不明</t>
        </is>
      </c>
    </row>
    <row r="49">
      <c r="A49" s="261" t="inlineStr">
        <is>
          <t>560</t>
        </is>
      </c>
      <c r="B49" s="189" t="inlineStr">
        <is>
          <t>56X10X13</t>
        </is>
      </c>
      <c r="C49" s="189" t="n">
        <v>560</v>
      </c>
      <c r="D49" s="189" t="n">
        <v>56</v>
      </c>
      <c r="E49" s="189" t="n">
        <v>54</v>
      </c>
      <c r="F49" s="189" t="n">
        <v>44</v>
      </c>
      <c r="G49" s="189" t="n">
        <v>10</v>
      </c>
      <c r="H49" s="189" t="n">
        <v>13</v>
      </c>
      <c r="I49" s="189" t="n">
        <v>6.5</v>
      </c>
      <c r="J49" s="261" t="n">
        <v>431</v>
      </c>
      <c r="M49" s="191" t="n"/>
      <c r="N49" s="191" t="n"/>
      <c r="O49" s="191" t="n"/>
      <c r="P49" s="191" t="n"/>
      <c r="Q49" s="191" t="n"/>
      <c r="R49" s="191" t="n"/>
      <c r="S49" s="191" t="n"/>
      <c r="T49" s="191" t="n"/>
      <c r="U49" s="191" t="n"/>
      <c r="V49" s="191" t="n"/>
      <c r="X49" s="173" t="inlineStr">
        <is>
          <t>2%+α</t>
        </is>
      </c>
      <c r="Y49" s="261" t="inlineStr">
        <is>
          <t>現合</t>
        </is>
      </c>
    </row>
    <row r="50">
      <c r="A50" s="261" t="inlineStr">
        <is>
          <t>562</t>
        </is>
      </c>
      <c r="B50" s="189" t="inlineStr">
        <is>
          <t>56X10X19</t>
        </is>
      </c>
      <c r="C50" s="189" t="n">
        <v>562</v>
      </c>
      <c r="D50" s="189" t="n">
        <v>56</v>
      </c>
      <c r="E50" s="189" t="n">
        <v>54</v>
      </c>
      <c r="F50" s="189" t="n">
        <v>44</v>
      </c>
      <c r="G50" s="189" t="n">
        <v>10</v>
      </c>
      <c r="H50" s="189" t="n">
        <v>19</v>
      </c>
      <c r="I50" s="189" t="n">
        <v>5</v>
      </c>
      <c r="J50" s="261" t="n">
        <v>373</v>
      </c>
      <c r="M50" s="191" t="n"/>
      <c r="N50" s="191" t="n"/>
      <c r="O50" s="191" t="n"/>
      <c r="P50" s="191" t="n"/>
      <c r="Q50" s="191" t="n"/>
      <c r="R50" s="191" t="n"/>
      <c r="S50" s="191" t="n"/>
      <c r="T50" s="191" t="n"/>
      <c r="U50" s="191" t="n"/>
      <c r="V50" s="191" t="n"/>
      <c r="X50" s="173" t="n">
        <v>2</v>
      </c>
    </row>
    <row r="51">
      <c r="A51" s="261" t="inlineStr">
        <is>
          <t>564</t>
        </is>
      </c>
      <c r="B51" s="189" t="inlineStr">
        <is>
          <t>56X10X19</t>
        </is>
      </c>
      <c r="C51" s="189" t="n">
        <v>564</v>
      </c>
      <c r="D51" s="189" t="n">
        <v>56</v>
      </c>
      <c r="E51" s="189" t="n">
        <v>54</v>
      </c>
      <c r="F51" s="189" t="n">
        <v>45</v>
      </c>
      <c r="G51" s="189" t="n">
        <v>10</v>
      </c>
      <c r="H51" s="189" t="n">
        <v>19</v>
      </c>
      <c r="I51" s="189" t="n">
        <v>6</v>
      </c>
      <c r="J51" s="261" t="n">
        <v>537</v>
      </c>
      <c r="M51" s="191" t="n">
        <v>55.6</v>
      </c>
      <c r="N51" s="191" t="n"/>
      <c r="O51" s="191" t="n"/>
      <c r="P51" s="191" t="n"/>
      <c r="Q51" s="191" t="n"/>
      <c r="R51" s="191" t="n"/>
      <c r="S51" s="191" t="n"/>
      <c r="T51" s="191" t="n"/>
      <c r="U51" s="191" t="n"/>
      <c r="V51" s="191" t="n"/>
      <c r="X51" s="173" t="n">
        <v>2</v>
      </c>
      <c r="AA51" s="261" t="n">
        <v>2</v>
      </c>
    </row>
    <row r="52">
      <c r="B52" s="189" t="inlineStr">
        <is>
          <t>56X10X19</t>
        </is>
      </c>
      <c r="C52" s="189" t="n"/>
      <c r="D52" s="189" t="n"/>
      <c r="E52" s="189" t="n"/>
      <c r="F52" s="189" t="n"/>
      <c r="G52" s="189" t="n"/>
      <c r="H52" s="189" t="n"/>
      <c r="I52" s="189" t="n"/>
      <c r="M52" s="191" t="n"/>
      <c r="N52" s="191" t="n"/>
      <c r="O52" s="191" t="n"/>
      <c r="P52" s="191" t="n"/>
      <c r="Q52" s="191" t="n"/>
      <c r="R52" s="191" t="n"/>
      <c r="S52" s="191" t="n"/>
      <c r="T52" s="191" t="n"/>
      <c r="U52" s="191" t="n"/>
      <c r="V52" s="191" t="n"/>
      <c r="X52" s="173" t="inlineStr">
        <is>
          <t>2%+α</t>
        </is>
      </c>
      <c r="AA52" s="261" t="n">
        <v>5</v>
      </c>
    </row>
    <row r="53">
      <c r="A53" s="261" t="inlineStr">
        <is>
          <t>566</t>
        </is>
      </c>
      <c r="B53" s="189" t="inlineStr">
        <is>
          <t>56X10X20</t>
        </is>
      </c>
      <c r="C53" s="189" t="n">
        <v>566</v>
      </c>
      <c r="D53" s="189" t="n">
        <v>56</v>
      </c>
      <c r="E53" s="189" t="n">
        <v>54</v>
      </c>
      <c r="F53" s="189" t="n">
        <v>47</v>
      </c>
      <c r="G53" s="189" t="n">
        <v>10</v>
      </c>
      <c r="H53" s="189" t="n">
        <v>20</v>
      </c>
      <c r="I53" s="189" t="n">
        <v>6.5</v>
      </c>
      <c r="J53" s="261" t="n">
        <v>663</v>
      </c>
      <c r="M53" s="191" t="n"/>
      <c r="N53" s="191" t="n"/>
      <c r="O53" s="191" t="n"/>
      <c r="P53" s="191" t="n"/>
      <c r="Q53" s="191" t="n"/>
      <c r="R53" s="191" t="n"/>
      <c r="S53" s="191" t="n"/>
      <c r="T53" s="191" t="n"/>
      <c r="U53" s="191" t="n"/>
      <c r="V53" s="191" t="n"/>
      <c r="X53" s="173" t="n">
        <v>2</v>
      </c>
    </row>
    <row r="54">
      <c r="A54" s="261" t="inlineStr">
        <is>
          <t>568</t>
        </is>
      </c>
      <c r="B54" s="189" t="inlineStr">
        <is>
          <t>56X10X22</t>
        </is>
      </c>
      <c r="C54" s="189" t="n">
        <v>568</v>
      </c>
      <c r="D54" s="189" t="n">
        <v>56</v>
      </c>
      <c r="E54" s="189" t="n">
        <v>54</v>
      </c>
      <c r="F54" s="189" t="n">
        <v>48</v>
      </c>
      <c r="G54" s="189" t="n">
        <v>10</v>
      </c>
      <c r="H54" s="189" t="n">
        <v>22</v>
      </c>
      <c r="I54" s="189" t="n">
        <v>6.5</v>
      </c>
      <c r="J54" s="261" t="n">
        <v>730</v>
      </c>
      <c r="M54" s="191" t="n"/>
      <c r="N54" s="191" t="n"/>
      <c r="O54" s="191" t="n"/>
      <c r="P54" s="191" t="n"/>
      <c r="Q54" s="191" t="n"/>
      <c r="R54" s="191" t="n"/>
      <c r="S54" s="191" t="n"/>
      <c r="T54" s="191" t="n"/>
      <c r="U54" s="191" t="n"/>
      <c r="V54" s="191" t="n"/>
      <c r="X54" s="173" t="n">
        <v>2</v>
      </c>
    </row>
    <row r="55">
      <c r="A55" s="261" t="inlineStr">
        <is>
          <t>570</t>
        </is>
      </c>
      <c r="B55" s="189" t="inlineStr">
        <is>
          <t>56X10X15</t>
        </is>
      </c>
      <c r="C55" s="189" t="n">
        <v>570</v>
      </c>
      <c r="D55" s="189" t="n">
        <v>56</v>
      </c>
      <c r="E55" s="189" t="n">
        <v>54</v>
      </c>
      <c r="F55" s="189" t="n">
        <v>47</v>
      </c>
      <c r="G55" s="189" t="n">
        <v>10</v>
      </c>
      <c r="H55" s="189" t="n">
        <v>15</v>
      </c>
      <c r="I55" s="189" t="n">
        <v>8.5</v>
      </c>
      <c r="J55" s="261" t="n">
        <v>851</v>
      </c>
      <c r="M55" s="191" t="n"/>
      <c r="N55" s="191" t="n"/>
      <c r="O55" s="191" t="n"/>
      <c r="P55" s="191" t="n"/>
      <c r="Q55" s="191" t="n"/>
      <c r="R55" s="191" t="n"/>
      <c r="S55" s="191" t="n"/>
      <c r="T55" s="191" t="n"/>
      <c r="U55" s="191" t="n"/>
      <c r="V55" s="191" t="n"/>
      <c r="X55" s="173" t="n">
        <v>2</v>
      </c>
    </row>
    <row r="56">
      <c r="A56" s="200" t="e">
        <v>#N/A</v>
      </c>
      <c r="B56" s="194" t="inlineStr">
        <is>
          <t>56X10X15</t>
        </is>
      </c>
      <c r="C56" s="189" t="n">
        <v>572</v>
      </c>
      <c r="D56" s="189" t="n">
        <v>56</v>
      </c>
      <c r="E56" s="189" t="n">
        <v>54</v>
      </c>
      <c r="F56" s="189" t="n">
        <v>47</v>
      </c>
      <c r="G56" s="189" t="n">
        <v>10</v>
      </c>
      <c r="H56" s="189" t="n">
        <v>15</v>
      </c>
      <c r="I56" s="189" t="n">
        <v>6</v>
      </c>
      <c r="J56" s="261" t="n">
        <v>424</v>
      </c>
      <c r="M56" s="191" t="n"/>
      <c r="N56" s="191" t="n"/>
      <c r="O56" s="191" t="n"/>
      <c r="P56" s="191" t="n"/>
      <c r="Q56" s="191" t="n"/>
      <c r="R56" s="191" t="n"/>
      <c r="S56" s="191" t="n"/>
      <c r="T56" s="191" t="n"/>
      <c r="U56" s="191" t="n"/>
      <c r="V56" s="191" t="n"/>
      <c r="Y56" s="198" t="inlineStr">
        <is>
          <t>不明</t>
        </is>
      </c>
    </row>
    <row r="57">
      <c r="A57" s="261" t="inlineStr">
        <is>
          <t>573</t>
        </is>
      </c>
      <c r="B57" s="189" t="inlineStr">
        <is>
          <t>56X10X17</t>
        </is>
      </c>
      <c r="C57" s="189" t="n">
        <v>573</v>
      </c>
      <c r="D57" s="189" t="n">
        <v>56</v>
      </c>
      <c r="E57" s="189" t="n">
        <v>54</v>
      </c>
      <c r="F57" s="189" t="n">
        <v>46</v>
      </c>
      <c r="G57" s="189" t="n">
        <v>10</v>
      </c>
      <c r="H57" s="189" t="n">
        <v>17</v>
      </c>
      <c r="I57" s="189" t="n">
        <v>6</v>
      </c>
      <c r="J57" s="261" t="n">
        <v>480</v>
      </c>
      <c r="M57" s="191" t="n">
        <v>55.9</v>
      </c>
      <c r="N57" s="191" t="n"/>
      <c r="O57" s="191" t="n"/>
      <c r="P57" s="191" t="n"/>
      <c r="Q57" s="191" t="n"/>
      <c r="R57" s="191" t="n"/>
      <c r="S57" s="191" t="n"/>
      <c r="T57" s="191" t="n"/>
      <c r="U57" s="191" t="n"/>
      <c r="V57" s="191" t="n"/>
      <c r="X57" s="173" t="n">
        <v>2</v>
      </c>
    </row>
    <row r="58">
      <c r="A58" s="261" t="inlineStr">
        <is>
          <t>600</t>
        </is>
      </c>
      <c r="B58" s="189" t="inlineStr">
        <is>
          <t>60X7.5X12</t>
        </is>
      </c>
      <c r="C58" s="189" t="n">
        <v>600</v>
      </c>
      <c r="D58" s="189" t="n">
        <v>60</v>
      </c>
      <c r="E58" s="189" t="n">
        <v>56</v>
      </c>
      <c r="F58" s="189" t="n">
        <v>44</v>
      </c>
      <c r="G58" s="189" t="n">
        <v>7.5</v>
      </c>
      <c r="H58" s="189" t="n">
        <v>12</v>
      </c>
      <c r="I58" s="189" t="n">
        <v>7</v>
      </c>
      <c r="J58" s="261" t="n">
        <v>461</v>
      </c>
      <c r="M58" s="191" t="n"/>
      <c r="N58" s="191" t="n"/>
      <c r="O58" s="191" t="n"/>
      <c r="P58" s="191" t="n"/>
      <c r="Q58" s="191" t="n"/>
      <c r="R58" s="191" t="n"/>
      <c r="S58" s="191" t="n"/>
      <c r="T58" s="191" t="n"/>
      <c r="U58" s="191" t="n"/>
      <c r="V58" s="191" t="n"/>
      <c r="X58" s="173" t="n">
        <v>2</v>
      </c>
    </row>
    <row r="59">
      <c r="A59" s="261" t="inlineStr">
        <is>
          <t>601</t>
        </is>
      </c>
      <c r="B59" s="189" t="inlineStr">
        <is>
          <t>60X10X17</t>
        </is>
      </c>
      <c r="C59" s="189" t="n">
        <v>601</v>
      </c>
      <c r="D59" s="189" t="n">
        <v>60</v>
      </c>
      <c r="E59" s="189" t="n">
        <v>55</v>
      </c>
      <c r="F59" s="189" t="n">
        <v>44</v>
      </c>
      <c r="G59" s="189" t="n">
        <v>10</v>
      </c>
      <c r="H59" s="189" t="n">
        <v>17</v>
      </c>
      <c r="I59" s="189" t="n">
        <v>6</v>
      </c>
      <c r="J59" s="261" t="n">
        <v>480</v>
      </c>
      <c r="M59" s="191" t="n"/>
      <c r="N59" s="191" t="n"/>
      <c r="O59" s="191" t="n"/>
      <c r="P59" s="191" t="n"/>
      <c r="Q59" s="191" t="n"/>
      <c r="R59" s="191" t="n"/>
      <c r="S59" s="191" t="n"/>
      <c r="T59" s="191" t="n"/>
      <c r="U59" s="191" t="n"/>
      <c r="V59" s="191" t="n"/>
      <c r="X59" s="173" t="n">
        <v>2.5</v>
      </c>
    </row>
    <row r="60">
      <c r="A60" s="200" t="e">
        <v>#N/A</v>
      </c>
      <c r="B60" s="194" t="inlineStr">
        <is>
          <t>60X8.5X17</t>
        </is>
      </c>
      <c r="C60" s="189" t="n">
        <v>602</v>
      </c>
      <c r="D60" s="189" t="n">
        <v>60</v>
      </c>
      <c r="E60" s="189" t="n">
        <v>55</v>
      </c>
      <c r="F60" s="189" t="n">
        <v>44</v>
      </c>
      <c r="G60" s="189" t="n">
        <v>8.5</v>
      </c>
      <c r="H60" s="189" t="n">
        <v>17</v>
      </c>
      <c r="I60" s="189" t="n">
        <v>6</v>
      </c>
      <c r="J60" s="261" t="n">
        <v>480</v>
      </c>
      <c r="M60" s="191" t="n"/>
      <c r="N60" s="191" t="n"/>
      <c r="O60" s="191" t="n"/>
      <c r="P60" s="191" t="n"/>
      <c r="Q60" s="191" t="n"/>
      <c r="R60" s="191" t="n"/>
      <c r="S60" s="191" t="n"/>
      <c r="T60" s="191" t="n"/>
      <c r="U60" s="191" t="n"/>
      <c r="V60" s="191" t="n"/>
      <c r="Y60" s="198" t="inlineStr">
        <is>
          <t>不明</t>
        </is>
      </c>
    </row>
    <row r="61">
      <c r="A61" s="261" t="inlineStr">
        <is>
          <t>603</t>
        </is>
      </c>
      <c r="B61" s="189" t="inlineStr">
        <is>
          <t>60X12X18</t>
        </is>
      </c>
      <c r="C61" s="189" t="n">
        <v>603</v>
      </c>
      <c r="D61" s="189" t="n">
        <v>60</v>
      </c>
      <c r="E61" s="189" t="n">
        <v>58</v>
      </c>
      <c r="F61" s="189" t="n">
        <v>45</v>
      </c>
      <c r="G61" s="189" t="n">
        <v>12</v>
      </c>
      <c r="H61" s="189" t="n">
        <v>18</v>
      </c>
      <c r="I61" s="189" t="n">
        <v>7.5</v>
      </c>
      <c r="J61" s="261" t="n">
        <v>795</v>
      </c>
      <c r="M61" s="191" t="n"/>
      <c r="N61" s="191" t="n"/>
      <c r="O61" s="191" t="n"/>
      <c r="P61" s="191" t="n"/>
      <c r="Q61" s="191" t="n"/>
      <c r="R61" s="191" t="n"/>
      <c r="S61" s="191" t="n"/>
      <c r="T61" s="191" t="n"/>
      <c r="U61" s="191" t="n"/>
      <c r="V61" s="191" t="n"/>
      <c r="X61" s="173" t="n">
        <v>2</v>
      </c>
    </row>
    <row r="62">
      <c r="A62" s="200" t="e">
        <v>#N/A</v>
      </c>
      <c r="B62" s="194" t="inlineStr">
        <is>
          <t>60X12X17</t>
        </is>
      </c>
      <c r="C62" s="189" t="n">
        <v>604</v>
      </c>
      <c r="D62" s="189" t="n">
        <v>60</v>
      </c>
      <c r="E62" s="189" t="n">
        <v>55</v>
      </c>
      <c r="F62" s="189" t="n">
        <v>44</v>
      </c>
      <c r="G62" s="189" t="n">
        <v>12</v>
      </c>
      <c r="H62" s="189" t="n">
        <v>17</v>
      </c>
      <c r="I62" s="189" t="n">
        <v>6</v>
      </c>
      <c r="J62" s="261" t="n">
        <v>480</v>
      </c>
      <c r="M62" s="191" t="n"/>
      <c r="N62" s="191" t="n"/>
      <c r="O62" s="191" t="n"/>
      <c r="P62" s="191" t="n"/>
      <c r="Q62" s="191" t="n"/>
      <c r="R62" s="191" t="n"/>
      <c r="S62" s="191" t="n"/>
      <c r="T62" s="191" t="n"/>
      <c r="U62" s="191" t="n"/>
      <c r="V62" s="191" t="n"/>
      <c r="Y62" s="198" t="inlineStr">
        <is>
          <t>不明</t>
        </is>
      </c>
    </row>
    <row r="63">
      <c r="A63" s="261" t="inlineStr">
        <is>
          <t>610</t>
        </is>
      </c>
      <c r="B63" s="189" t="inlineStr">
        <is>
          <t>61X7X15</t>
        </is>
      </c>
      <c r="C63" s="189" t="n">
        <v>610</v>
      </c>
      <c r="D63" s="189" t="n">
        <v>61</v>
      </c>
      <c r="E63" s="189" t="n">
        <v>58</v>
      </c>
      <c r="F63" s="189" t="n">
        <v>43</v>
      </c>
      <c r="G63" s="189" t="n">
        <v>7</v>
      </c>
      <c r="H63" s="189" t="n">
        <v>15</v>
      </c>
      <c r="I63" s="189" t="n">
        <v>5.8</v>
      </c>
      <c r="J63" s="261" t="n">
        <v>396</v>
      </c>
      <c r="M63" s="191" t="n"/>
      <c r="N63" s="191" t="n"/>
      <c r="O63" s="191" t="n"/>
      <c r="P63" s="191" t="n"/>
      <c r="Q63" s="191" t="n"/>
      <c r="R63" s="191" t="n"/>
      <c r="S63" s="191" t="n"/>
      <c r="T63" s="191" t="n"/>
      <c r="U63" s="191" t="n"/>
      <c r="V63" s="191" t="n"/>
      <c r="X63" s="173" t="n">
        <v>2.5</v>
      </c>
    </row>
    <row r="64">
      <c r="A64" s="261" t="inlineStr">
        <is>
          <t>620</t>
        </is>
      </c>
      <c r="B64" s="189" t="inlineStr">
        <is>
          <t>62X10X17</t>
        </is>
      </c>
      <c r="C64" s="189" t="n">
        <v>620</v>
      </c>
      <c r="D64" s="189" t="n">
        <v>62</v>
      </c>
      <c r="E64" s="189" t="n">
        <v>58</v>
      </c>
      <c r="F64" s="189" t="n">
        <v>46</v>
      </c>
      <c r="G64" s="189" t="n">
        <v>10</v>
      </c>
      <c r="H64" s="189" t="n">
        <v>17</v>
      </c>
      <c r="I64" s="189" t="n">
        <v>7</v>
      </c>
      <c r="J64" s="261" t="n">
        <v>654</v>
      </c>
      <c r="M64" s="191" t="n"/>
      <c r="N64" s="191" t="n"/>
      <c r="O64" s="191" t="n"/>
      <c r="P64" s="191" t="n"/>
      <c r="Q64" s="191" t="n"/>
      <c r="R64" s="191" t="n"/>
      <c r="S64" s="191" t="n"/>
      <c r="T64" s="191" t="n"/>
      <c r="U64" s="191" t="n"/>
      <c r="V64" s="191" t="n"/>
      <c r="X64" s="173" t="n">
        <v>2</v>
      </c>
    </row>
    <row r="65">
      <c r="A65" s="200" t="e">
        <v>#N/A</v>
      </c>
      <c r="B65" s="194" t="inlineStr">
        <is>
          <t>62X8.5X19</t>
        </is>
      </c>
      <c r="C65" s="189" t="n">
        <v>621</v>
      </c>
      <c r="D65" s="189" t="n">
        <v>62</v>
      </c>
      <c r="E65" s="189" t="n">
        <v>58</v>
      </c>
      <c r="F65" s="189" t="n">
        <v>53</v>
      </c>
      <c r="G65" s="189" t="n">
        <v>8.5</v>
      </c>
      <c r="H65" s="189" t="n">
        <v>19</v>
      </c>
      <c r="I65" s="189" t="n">
        <v>6</v>
      </c>
      <c r="J65" s="261" t="n">
        <v>537</v>
      </c>
      <c r="M65" s="191" t="n"/>
      <c r="N65" s="191" t="n"/>
      <c r="O65" s="191" t="n"/>
      <c r="P65" s="191" t="n"/>
      <c r="Q65" s="191" t="n"/>
      <c r="R65" s="191" t="n"/>
      <c r="S65" s="191" t="n"/>
      <c r="T65" s="191" t="n"/>
      <c r="U65" s="191" t="n"/>
      <c r="V65" s="191" t="n"/>
      <c r="Y65" s="198" t="inlineStr">
        <is>
          <t>不明</t>
        </is>
      </c>
    </row>
    <row r="66">
      <c r="A66" s="261" t="inlineStr">
        <is>
          <t>650</t>
        </is>
      </c>
      <c r="B66" s="189" t="inlineStr">
        <is>
          <t>65X7.5X15</t>
        </is>
      </c>
      <c r="C66" s="189" t="n">
        <v>650</v>
      </c>
      <c r="D66" s="189" t="n">
        <v>65</v>
      </c>
      <c r="E66" s="189" t="n">
        <v>60</v>
      </c>
      <c r="F66" s="189" t="n">
        <v>46</v>
      </c>
      <c r="G66" s="189" t="n">
        <v>7.5</v>
      </c>
      <c r="H66" s="189" t="n">
        <v>15</v>
      </c>
      <c r="I66" s="189" t="n">
        <v>7</v>
      </c>
      <c r="J66" s="261" t="n">
        <v>577</v>
      </c>
      <c r="M66" s="191" t="n"/>
      <c r="N66" s="191" t="n"/>
      <c r="O66" s="191" t="n"/>
      <c r="P66" s="191" t="n"/>
      <c r="Q66" s="191" t="n"/>
      <c r="R66" s="191" t="n"/>
      <c r="S66" s="191" t="n"/>
      <c r="T66" s="191" t="n"/>
      <c r="U66" s="191" t="n"/>
      <c r="V66" s="191" t="n"/>
      <c r="X66" s="173" t="n">
        <v>2</v>
      </c>
    </row>
    <row r="67">
      <c r="A67" s="261" t="inlineStr">
        <is>
          <t>651</t>
        </is>
      </c>
      <c r="B67" s="189" t="inlineStr">
        <is>
          <t>65X10X33</t>
        </is>
      </c>
      <c r="C67" s="189" t="n">
        <v>651</v>
      </c>
      <c r="D67" s="189" t="n">
        <v>65</v>
      </c>
      <c r="E67" s="189" t="n">
        <v>63</v>
      </c>
      <c r="F67" s="189" t="n">
        <v>53</v>
      </c>
      <c r="G67" s="189" t="n">
        <v>10</v>
      </c>
      <c r="H67" s="189" t="n">
        <v>33</v>
      </c>
      <c r="I67" s="189" t="n">
        <v>5</v>
      </c>
      <c r="J67" s="261" t="n">
        <v>647</v>
      </c>
      <c r="M67" s="191" t="n"/>
      <c r="N67" s="191" t="n"/>
      <c r="O67" s="191" t="n"/>
      <c r="P67" s="191" t="n"/>
      <c r="Q67" s="191" t="n"/>
      <c r="R67" s="191" t="n"/>
      <c r="S67" s="191" t="n"/>
      <c r="T67" s="191" t="n"/>
      <c r="U67" s="191" t="n"/>
      <c r="V67" s="191" t="n"/>
      <c r="X67" s="173" t="n">
        <v>2</v>
      </c>
    </row>
    <row r="68">
      <c r="A68" s="200" t="inlineStr">
        <is>
          <t>660</t>
        </is>
      </c>
      <c r="B68" s="189" t="inlineStr">
        <is>
          <t>66X8X16</t>
        </is>
      </c>
      <c r="C68" s="189" t="n">
        <v>660</v>
      </c>
      <c r="D68" s="189" t="n">
        <v>66</v>
      </c>
      <c r="E68" s="189" t="n">
        <v>63</v>
      </c>
      <c r="F68" s="189" t="n">
        <v>48</v>
      </c>
      <c r="G68" s="189" t="n">
        <v>8</v>
      </c>
      <c r="H68" s="189" t="n">
        <v>16</v>
      </c>
      <c r="I68" s="189" t="n">
        <v>6.3</v>
      </c>
      <c r="J68" s="261" t="n">
        <v>498</v>
      </c>
      <c r="M68" s="191" t="n"/>
      <c r="N68" s="191" t="n"/>
      <c r="O68" s="191" t="n"/>
      <c r="P68" s="191" t="n"/>
      <c r="Q68" s="191" t="n"/>
      <c r="R68" s="191" t="n"/>
      <c r="S68" s="191" t="n"/>
      <c r="T68" s="191" t="n"/>
      <c r="U68" s="191" t="n"/>
      <c r="V68" s="191" t="n"/>
      <c r="Y68" s="198" t="inlineStr">
        <is>
          <t>不明 / 注文書有り</t>
        </is>
      </c>
    </row>
    <row r="69">
      <c r="A69" s="261" t="inlineStr">
        <is>
          <t>700</t>
        </is>
      </c>
      <c r="B69" s="189" t="inlineStr">
        <is>
          <t>70X10X17</t>
        </is>
      </c>
      <c r="C69" s="189" t="n">
        <v>700</v>
      </c>
      <c r="D69" s="189" t="n">
        <v>70</v>
      </c>
      <c r="E69" s="189" t="n">
        <v>67</v>
      </c>
      <c r="F69" s="189" t="n">
        <v>54</v>
      </c>
      <c r="G69" s="189" t="n">
        <v>10</v>
      </c>
      <c r="H69" s="189" t="n">
        <v>17</v>
      </c>
      <c r="I69" s="189" t="n">
        <v>7</v>
      </c>
      <c r="J69" s="261" t="n">
        <v>654</v>
      </c>
      <c r="M69" s="191" t="n"/>
      <c r="N69" s="191" t="n"/>
      <c r="O69" s="191" t="n"/>
      <c r="P69" s="191" t="n"/>
      <c r="Q69" s="191" t="n"/>
      <c r="R69" s="191" t="n"/>
      <c r="S69" s="191" t="n"/>
      <c r="T69" s="191" t="n"/>
      <c r="U69" s="191" t="n"/>
      <c r="V69" s="191" t="n"/>
      <c r="Y69" s="199" t="inlineStr">
        <is>
          <t xml:space="preserve">型図無し次回作替 </t>
        </is>
      </c>
    </row>
    <row r="70">
      <c r="A70" s="261" t="inlineStr">
        <is>
          <t>701</t>
        </is>
      </c>
      <c r="B70" s="189" t="inlineStr">
        <is>
          <t>70X10X21</t>
        </is>
      </c>
      <c r="C70" s="189" t="n">
        <v>701</v>
      </c>
      <c r="D70" s="189" t="n">
        <v>70</v>
      </c>
      <c r="E70" s="189" t="n">
        <v>67</v>
      </c>
      <c r="F70" s="189" t="n">
        <v>55</v>
      </c>
      <c r="G70" s="189" t="n">
        <v>10</v>
      </c>
      <c r="H70" s="189" t="n">
        <v>21</v>
      </c>
      <c r="I70" s="189" t="n">
        <v>7</v>
      </c>
      <c r="J70" s="261" t="n">
        <v>808</v>
      </c>
      <c r="M70" s="191" t="n"/>
      <c r="N70" s="191" t="n"/>
      <c r="O70" s="191" t="n"/>
      <c r="P70" s="191" t="n"/>
      <c r="Q70" s="191" t="n"/>
      <c r="R70" s="191" t="n"/>
      <c r="S70" s="191" t="n"/>
      <c r="T70" s="191" t="n"/>
      <c r="U70" s="191" t="n"/>
      <c r="V70" s="191" t="n"/>
      <c r="X70" s="173" t="inlineStr">
        <is>
          <t>2と仮定</t>
        </is>
      </c>
      <c r="Y70" s="261" t="inlineStr">
        <is>
          <t>現合</t>
        </is>
      </c>
    </row>
    <row r="71">
      <c r="A71" s="261" t="inlineStr">
        <is>
          <t>702</t>
        </is>
      </c>
      <c r="B71" s="189" t="inlineStr">
        <is>
          <t>70X10X16</t>
        </is>
      </c>
      <c r="C71" s="189" t="n">
        <v>702</v>
      </c>
      <c r="D71" s="189" t="n">
        <v>70</v>
      </c>
      <c r="E71" s="189" t="n">
        <v>67</v>
      </c>
      <c r="F71" s="189" t="n">
        <v>61</v>
      </c>
      <c r="G71" s="189" t="n">
        <v>10</v>
      </c>
      <c r="H71" s="189" t="n">
        <v>16</v>
      </c>
      <c r="I71" s="189" t="n">
        <v>9</v>
      </c>
      <c r="J71" s="261" t="n">
        <v>1017</v>
      </c>
      <c r="M71" s="191" t="n"/>
      <c r="N71" s="191" t="n"/>
      <c r="O71" s="191" t="n"/>
      <c r="P71" s="191" t="n"/>
      <c r="Q71" s="191" t="n"/>
      <c r="R71" s="191" t="n"/>
      <c r="S71" s="191" t="n"/>
      <c r="T71" s="191" t="n"/>
      <c r="U71" s="191" t="n"/>
      <c r="V71" s="191" t="n"/>
      <c r="X71" s="173" t="inlineStr">
        <is>
          <t>2と仮定</t>
        </is>
      </c>
      <c r="Y71" s="261" t="inlineStr">
        <is>
          <t>現合</t>
        </is>
      </c>
    </row>
    <row r="72">
      <c r="A72" s="200" t="inlineStr">
        <is>
          <t>750</t>
        </is>
      </c>
      <c r="B72" s="189" t="inlineStr">
        <is>
          <t>75X10X18</t>
        </is>
      </c>
      <c r="C72" s="189" t="n">
        <v>750</v>
      </c>
      <c r="D72" s="189" t="n">
        <v>75</v>
      </c>
      <c r="E72" s="189" t="n">
        <v>70</v>
      </c>
      <c r="F72" s="189" t="n">
        <v>53</v>
      </c>
      <c r="G72" s="189" t="n">
        <v>10</v>
      </c>
      <c r="H72" s="189" t="n">
        <v>18</v>
      </c>
      <c r="I72" s="189" t="n">
        <v>7.5</v>
      </c>
      <c r="J72" s="261" t="n">
        <v>795</v>
      </c>
      <c r="M72" s="191" t="n"/>
      <c r="N72" s="191" t="n"/>
      <c r="O72" s="191" t="n"/>
      <c r="P72" s="191" t="n"/>
      <c r="Q72" s="191" t="n"/>
      <c r="R72" s="191" t="n"/>
      <c r="S72" s="191" t="n"/>
      <c r="T72" s="191" t="n"/>
      <c r="U72" s="191" t="n"/>
      <c r="V72" s="191" t="n"/>
      <c r="Y72" s="198" t="inlineStr">
        <is>
          <t>不明</t>
        </is>
      </c>
    </row>
    <row r="73">
      <c r="A73" s="200" t="inlineStr">
        <is>
          <t>752</t>
        </is>
      </c>
      <c r="B73" s="189" t="inlineStr">
        <is>
          <t>75X13X17</t>
        </is>
      </c>
      <c r="C73" s="189" t="n">
        <v>752</v>
      </c>
      <c r="D73" s="189" t="n">
        <v>75</v>
      </c>
      <c r="E73" s="189" t="n">
        <v>70</v>
      </c>
      <c r="F73" s="189" t="n">
        <v>57</v>
      </c>
      <c r="G73" s="189" t="n">
        <v>13</v>
      </c>
      <c r="H73" s="189" t="n">
        <v>17</v>
      </c>
      <c r="I73" s="189" t="n">
        <v>8</v>
      </c>
      <c r="J73" s="261" t="n">
        <v>854</v>
      </c>
      <c r="M73" s="191" t="n"/>
      <c r="N73" s="191" t="n"/>
      <c r="O73" s="191" t="n"/>
      <c r="P73" s="191" t="n"/>
      <c r="Q73" s="191" t="n"/>
      <c r="R73" s="191" t="n"/>
      <c r="S73" s="191" t="n"/>
      <c r="T73" s="191" t="n"/>
      <c r="U73" s="191" t="n"/>
      <c r="V73" s="191" t="n"/>
      <c r="Y73" s="198" t="inlineStr">
        <is>
          <t>不明</t>
        </is>
      </c>
    </row>
    <row r="74">
      <c r="A74" s="200" t="inlineStr">
        <is>
          <t>753</t>
        </is>
      </c>
      <c r="B74" s="189" t="inlineStr">
        <is>
          <t>75X9X19</t>
        </is>
      </c>
      <c r="C74" s="189" t="n">
        <v>753</v>
      </c>
      <c r="D74" s="189" t="n">
        <v>75</v>
      </c>
      <c r="E74" s="189" t="n">
        <v>73</v>
      </c>
      <c r="F74" s="189" t="n">
        <v>56</v>
      </c>
      <c r="G74" s="189" t="n">
        <v>9</v>
      </c>
      <c r="H74" s="189" t="n">
        <v>19</v>
      </c>
      <c r="I74" s="189" t="n">
        <v>6.6</v>
      </c>
      <c r="J74" s="261" t="n">
        <v>650</v>
      </c>
      <c r="M74" s="191" t="n"/>
      <c r="N74" s="191" t="n"/>
      <c r="O74" s="191" t="n"/>
      <c r="P74" s="191" t="n"/>
      <c r="Q74" s="191" t="n"/>
      <c r="R74" s="191" t="n"/>
      <c r="S74" s="191" t="n"/>
      <c r="T74" s="191" t="n"/>
      <c r="U74" s="191" t="n"/>
      <c r="V74" s="191" t="n"/>
      <c r="Y74" s="198" t="inlineStr">
        <is>
          <t>不明</t>
        </is>
      </c>
    </row>
    <row r="75">
      <c r="A75" s="261" t="inlineStr">
        <is>
          <t>760</t>
        </is>
      </c>
      <c r="B75" s="189" t="inlineStr">
        <is>
          <t>76X10X19</t>
        </is>
      </c>
      <c r="C75" s="189" t="n">
        <v>760</v>
      </c>
      <c r="D75" s="189" t="n">
        <v>76</v>
      </c>
      <c r="E75" s="189" t="n">
        <v>74</v>
      </c>
      <c r="F75" s="189" t="n">
        <v>56</v>
      </c>
      <c r="G75" s="189" t="n">
        <v>10</v>
      </c>
      <c r="H75" s="189" t="n">
        <v>19</v>
      </c>
      <c r="I75" s="189" t="n">
        <v>6.6</v>
      </c>
      <c r="J75" s="261" t="n">
        <v>650</v>
      </c>
      <c r="M75" s="191" t="n"/>
      <c r="N75" s="191" t="n"/>
      <c r="O75" s="191" t="n"/>
      <c r="P75" s="191" t="n"/>
      <c r="Q75" s="191" t="n"/>
      <c r="R75" s="191" t="n"/>
      <c r="S75" s="191" t="n"/>
      <c r="T75" s="191" t="n"/>
      <c r="U75" s="191" t="n"/>
      <c r="V75" s="191" t="n"/>
      <c r="X75" s="173" t="n">
        <v>1.5</v>
      </c>
    </row>
    <row r="76">
      <c r="A76" s="261" t="inlineStr">
        <is>
          <t>800</t>
        </is>
      </c>
      <c r="B76" s="189" t="inlineStr">
        <is>
          <t>80X10X16</t>
        </is>
      </c>
      <c r="C76" s="189" t="n">
        <v>800</v>
      </c>
      <c r="D76" s="189" t="n">
        <v>80</v>
      </c>
      <c r="E76" s="189" t="n">
        <v>77</v>
      </c>
      <c r="F76" s="189" t="n">
        <v>66</v>
      </c>
      <c r="G76" s="189" t="n">
        <v>10</v>
      </c>
      <c r="H76" s="189" t="n">
        <v>16</v>
      </c>
      <c r="I76" s="189" t="n">
        <v>11</v>
      </c>
      <c r="J76" s="261" t="n">
        <v>1520</v>
      </c>
      <c r="M76" s="191" t="n"/>
      <c r="N76" s="191" t="n"/>
      <c r="O76" s="191" t="n"/>
      <c r="P76" s="191" t="n"/>
      <c r="Q76" s="191" t="n"/>
      <c r="R76" s="191" t="n"/>
      <c r="S76" s="191" t="n"/>
      <c r="T76" s="191" t="n"/>
      <c r="U76" s="191" t="n"/>
      <c r="V76" s="191" t="n"/>
      <c r="X76" s="173" t="n">
        <v>2</v>
      </c>
    </row>
    <row r="77">
      <c r="A77" s="261" t="inlineStr">
        <is>
          <t>802</t>
        </is>
      </c>
      <c r="B77" s="189" t="inlineStr">
        <is>
          <t>80X11X23</t>
        </is>
      </c>
      <c r="C77" s="189" t="n">
        <v>802</v>
      </c>
      <c r="D77" s="189" t="n">
        <v>80</v>
      </c>
      <c r="E77" s="189" t="n">
        <v>77</v>
      </c>
      <c r="F77" s="189" t="n">
        <v>60</v>
      </c>
      <c r="G77" s="189" t="n">
        <v>11</v>
      </c>
      <c r="H77" s="189" t="n">
        <v>23</v>
      </c>
      <c r="I77" s="189" t="n">
        <v>8</v>
      </c>
      <c r="J77" s="261" t="n">
        <v>1156</v>
      </c>
      <c r="M77" s="191" t="n"/>
      <c r="N77" s="191" t="n"/>
      <c r="O77" s="191" t="n"/>
      <c r="P77" s="191" t="n"/>
      <c r="Q77" s="191" t="n"/>
      <c r="R77" s="191" t="n"/>
      <c r="S77" s="191" t="n"/>
      <c r="T77" s="191" t="n"/>
      <c r="U77" s="191" t="n"/>
      <c r="V77" s="191" t="n"/>
      <c r="X77" s="173" t="n">
        <v>1</v>
      </c>
    </row>
    <row r="78">
      <c r="A78" s="261" t="e">
        <v>#N/A</v>
      </c>
      <c r="B78" s="194" t="inlineStr">
        <is>
          <t>80X10X23</t>
        </is>
      </c>
      <c r="C78" s="189" t="n">
        <v>803</v>
      </c>
      <c r="D78" s="189" t="n">
        <v>80</v>
      </c>
      <c r="E78" s="189" t="n">
        <v>77</v>
      </c>
      <c r="F78" s="189" t="n">
        <v>61</v>
      </c>
      <c r="G78" s="189" t="n">
        <v>10</v>
      </c>
      <c r="H78" s="189" t="n">
        <v>23</v>
      </c>
      <c r="I78" s="189" t="n">
        <v>8</v>
      </c>
      <c r="J78" s="261" t="n">
        <v>1156</v>
      </c>
      <c r="M78" s="191" t="n"/>
      <c r="N78" s="191" t="n"/>
      <c r="O78" s="191" t="n"/>
      <c r="P78" s="191" t="n"/>
      <c r="Q78" s="191" t="n"/>
      <c r="R78" s="191" t="n"/>
      <c r="S78" s="191" t="n"/>
      <c r="T78" s="191" t="n"/>
      <c r="U78" s="191" t="n"/>
      <c r="V78" s="191" t="n"/>
      <c r="Y78" s="199" t="inlineStr">
        <is>
          <t xml:space="preserve">型図無し </t>
        </is>
      </c>
    </row>
    <row r="79">
      <c r="A79" s="261" t="inlineStr">
        <is>
          <t>804</t>
        </is>
      </c>
      <c r="B79" s="189" t="inlineStr">
        <is>
          <t>80X12X23</t>
        </is>
      </c>
      <c r="C79" s="189" t="n">
        <v>804</v>
      </c>
      <c r="D79" s="189" t="n">
        <v>80</v>
      </c>
      <c r="E79" s="189" t="n">
        <v>74</v>
      </c>
      <c r="F79" s="189" t="n">
        <v>60</v>
      </c>
      <c r="G79" s="189" t="n">
        <v>12</v>
      </c>
      <c r="H79" s="189" t="n">
        <v>23</v>
      </c>
      <c r="I79" s="189" t="n">
        <v>7.5</v>
      </c>
      <c r="J79" s="261" t="n">
        <v>1016</v>
      </c>
      <c r="M79" s="191" t="n"/>
      <c r="N79" s="191" t="n"/>
      <c r="O79" s="191" t="n"/>
      <c r="P79" s="191" t="n"/>
      <c r="Q79" s="191" t="n"/>
      <c r="R79" s="191" t="n"/>
      <c r="S79" s="191" t="n"/>
      <c r="T79" s="191" t="n"/>
      <c r="U79" s="191" t="n"/>
      <c r="V79" s="191" t="n"/>
      <c r="X79" s="173" t="n">
        <v>2</v>
      </c>
    </row>
    <row r="80">
      <c r="A80" s="261" t="e">
        <v>#N/A</v>
      </c>
      <c r="B80" s="194" t="inlineStr">
        <is>
          <t>80X20X23</t>
        </is>
      </c>
      <c r="C80" s="189" t="n">
        <v>806</v>
      </c>
      <c r="D80" s="189" t="n">
        <v>80</v>
      </c>
      <c r="E80" s="189" t="n">
        <v>74</v>
      </c>
      <c r="F80" s="189" t="n">
        <v>60</v>
      </c>
      <c r="G80" s="189" t="n">
        <v>20</v>
      </c>
      <c r="H80" s="189" t="n">
        <v>23</v>
      </c>
      <c r="I80" s="189" t="n">
        <v>8</v>
      </c>
      <c r="J80" s="261" t="n">
        <v>1156</v>
      </c>
      <c r="M80" s="191" t="n"/>
      <c r="N80" s="191" t="n"/>
      <c r="O80" s="191" t="n"/>
      <c r="P80" s="191" t="n"/>
      <c r="Q80" s="191" t="n"/>
      <c r="R80" s="191" t="n"/>
      <c r="S80" s="191" t="n"/>
      <c r="T80" s="191" t="n"/>
      <c r="U80" s="191" t="n"/>
      <c r="V80" s="191" t="n"/>
      <c r="Y80" s="199" t="inlineStr">
        <is>
          <t>型図無し / 802の厚み違い</t>
        </is>
      </c>
    </row>
    <row r="81">
      <c r="A81" s="261" t="inlineStr">
        <is>
          <t>841</t>
        </is>
      </c>
      <c r="B81" s="189" t="inlineStr">
        <is>
          <t>84X12X13</t>
        </is>
      </c>
      <c r="C81" s="189" t="n">
        <v>841</v>
      </c>
      <c r="D81" s="189" t="n">
        <v>84</v>
      </c>
      <c r="E81" s="189" t="n">
        <v>82</v>
      </c>
      <c r="F81" s="189" t="n">
        <v>62</v>
      </c>
      <c r="G81" s="189" t="n">
        <v>12</v>
      </c>
      <c r="H81" s="189" t="n">
        <v>13</v>
      </c>
      <c r="I81" s="189" t="n">
        <v>10</v>
      </c>
      <c r="J81" s="261" t="n">
        <v>1021</v>
      </c>
      <c r="M81" s="191" t="n"/>
      <c r="N81" s="191" t="n"/>
      <c r="O81" s="191" t="n"/>
      <c r="P81" s="191" t="n"/>
      <c r="Q81" s="191" t="n"/>
      <c r="R81" s="191" t="n"/>
      <c r="S81" s="191" t="n"/>
      <c r="T81" s="191" t="n"/>
      <c r="U81" s="191" t="n"/>
      <c r="V81" s="191" t="n"/>
      <c r="X81" s="173" t="n">
        <v>2</v>
      </c>
      <c r="Y81" s="199" t="inlineStr">
        <is>
          <t xml:space="preserve">次回作替 </t>
        </is>
      </c>
    </row>
    <row r="82">
      <c r="A82" s="261" t="inlineStr">
        <is>
          <t>842</t>
        </is>
      </c>
      <c r="B82" s="189" t="inlineStr">
        <is>
          <t>84X12X20</t>
        </is>
      </c>
      <c r="C82" s="189" t="n">
        <v>842</v>
      </c>
      <c r="D82" s="189" t="n">
        <v>84</v>
      </c>
      <c r="E82" s="189" t="n">
        <v>82</v>
      </c>
      <c r="F82" s="189" t="n">
        <v>72</v>
      </c>
      <c r="G82" s="189" t="n">
        <v>12</v>
      </c>
      <c r="H82" s="189" t="n">
        <v>20</v>
      </c>
      <c r="I82" s="189" t="n">
        <v>10</v>
      </c>
      <c r="J82" s="261" t="n">
        <v>1570</v>
      </c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191" t="n"/>
      <c r="X82" s="173" t="n">
        <v>2</v>
      </c>
      <c r="Y82" s="199" t="inlineStr">
        <is>
          <t xml:space="preserve">次回作替 </t>
        </is>
      </c>
    </row>
    <row r="83">
      <c r="A83" s="261" t="inlineStr">
        <is>
          <t>843</t>
        </is>
      </c>
      <c r="B83" s="189" t="inlineStr">
        <is>
          <t>84X12X8</t>
        </is>
      </c>
      <c r="C83" s="189" t="n">
        <v>843</v>
      </c>
      <c r="D83" s="189" t="n">
        <v>84</v>
      </c>
      <c r="E83" s="189" t="n">
        <v>82</v>
      </c>
      <c r="F83" s="189" t="n">
        <v>46</v>
      </c>
      <c r="G83" s="189" t="n">
        <v>12</v>
      </c>
      <c r="H83" s="189" t="n">
        <v>8</v>
      </c>
      <c r="I83" s="189" t="n">
        <v>10</v>
      </c>
      <c r="J83" s="261" t="n">
        <v>628</v>
      </c>
      <c r="M83" s="191" t="n"/>
      <c r="N83" s="191" t="n"/>
      <c r="O83" s="191" t="n"/>
      <c r="P83" s="191" t="n"/>
      <c r="Q83" s="191" t="n"/>
      <c r="R83" s="191" t="n"/>
      <c r="S83" s="191" t="n"/>
      <c r="T83" s="191" t="n"/>
      <c r="U83" s="191" t="n"/>
      <c r="V83" s="191" t="n"/>
      <c r="X83" s="173" t="n">
        <v>2</v>
      </c>
    </row>
    <row r="84">
      <c r="A84" s="261" t="e">
        <v>#N/A</v>
      </c>
      <c r="B84" s="194" t="inlineStr">
        <is>
          <t>84X12X29</t>
        </is>
      </c>
      <c r="C84" s="189" t="n">
        <v>844</v>
      </c>
      <c r="D84" s="189" t="n">
        <v>84</v>
      </c>
      <c r="E84" s="189" t="n">
        <v>82</v>
      </c>
      <c r="F84" s="189" t="n">
        <v>70</v>
      </c>
      <c r="G84" s="189" t="n">
        <v>12</v>
      </c>
      <c r="H84" s="189" t="n">
        <v>29</v>
      </c>
      <c r="I84" s="189" t="inlineStr">
        <is>
          <t>10.0×20</t>
        </is>
      </c>
      <c r="J84" s="261" t="n">
        <v>2023</v>
      </c>
      <c r="M84" s="191" t="n"/>
      <c r="N84" s="191" t="n"/>
      <c r="O84" s="191" t="n"/>
      <c r="P84" s="191" t="n"/>
      <c r="Q84" s="191" t="n"/>
      <c r="R84" s="191" t="n"/>
      <c r="S84" s="191" t="n"/>
      <c r="T84" s="191" t="n"/>
      <c r="U84" s="191" t="n"/>
      <c r="V84" s="191" t="n"/>
      <c r="X84" s="173" t="n">
        <v>2</v>
      </c>
    </row>
    <row r="85">
      <c r="A85" s="261" t="e">
        <v>#N/A</v>
      </c>
      <c r="B85" s="194" t="inlineStr">
        <is>
          <t>XX</t>
        </is>
      </c>
      <c r="C85" s="189" t="n"/>
      <c r="D85" s="189" t="n"/>
      <c r="E85" s="189" t="n"/>
      <c r="F85" s="189" t="n"/>
      <c r="G85" s="189" t="n"/>
      <c r="H85" s="189" t="n"/>
      <c r="I85" s="189" t="inlineStr">
        <is>
          <t>8.0×9</t>
        </is>
      </c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V85" s="191" t="n"/>
    </row>
    <row r="86">
      <c r="A86" s="261" t="inlineStr">
        <is>
          <t>845</t>
        </is>
      </c>
      <c r="B86" s="189" t="inlineStr">
        <is>
          <t>84X12X10</t>
        </is>
      </c>
      <c r="C86" s="189" t="n">
        <v>845</v>
      </c>
      <c r="D86" s="189" t="n">
        <v>84</v>
      </c>
      <c r="E86" s="189" t="n">
        <v>82</v>
      </c>
      <c r="F86" s="189" t="n">
        <v>57</v>
      </c>
      <c r="G86" s="189" t="n">
        <v>12</v>
      </c>
      <c r="H86" s="189" t="n">
        <v>10</v>
      </c>
      <c r="I86" s="189" t="n">
        <v>10</v>
      </c>
      <c r="J86" s="261" t="n">
        <v>785</v>
      </c>
      <c r="M86" s="191" t="n"/>
      <c r="N86" s="191" t="n"/>
      <c r="O86" s="191" t="n"/>
      <c r="P86" s="191" t="n"/>
      <c r="Q86" s="191" t="n"/>
      <c r="R86" s="191" t="n"/>
      <c r="S86" s="191" t="n"/>
      <c r="T86" s="191" t="n"/>
      <c r="U86" s="191" t="n"/>
      <c r="V86" s="191" t="n"/>
      <c r="X86" s="173" t="n">
        <v>2</v>
      </c>
    </row>
    <row r="87">
      <c r="A87" s="261" t="inlineStr">
        <is>
          <t>890</t>
        </is>
      </c>
      <c r="B87" s="189" t="inlineStr">
        <is>
          <t>89X14X21</t>
        </is>
      </c>
      <c r="C87" s="189" t="n">
        <v>890</v>
      </c>
      <c r="D87" s="189" t="n">
        <v>89</v>
      </c>
      <c r="E87" s="189" t="n">
        <v>85</v>
      </c>
      <c r="F87" s="189" t="n">
        <v>60</v>
      </c>
      <c r="G87" s="189" t="n">
        <v>14</v>
      </c>
      <c r="H87" s="189" t="n">
        <v>21</v>
      </c>
      <c r="I87" s="189" t="n">
        <v>7</v>
      </c>
      <c r="J87" s="261" t="n">
        <v>808</v>
      </c>
      <c r="M87" s="191" t="n"/>
      <c r="N87" s="191" t="n"/>
      <c r="O87" s="191" t="n"/>
      <c r="P87" s="191" t="n"/>
      <c r="Q87" s="191" t="n"/>
      <c r="R87" s="191" t="n"/>
      <c r="S87" s="191" t="n"/>
      <c r="T87" s="191" t="n"/>
      <c r="U87" s="191" t="n"/>
      <c r="V87" s="191" t="n"/>
      <c r="X87" s="173" t="n">
        <v>3</v>
      </c>
    </row>
    <row r="88">
      <c r="A88" s="261" t="inlineStr">
        <is>
          <t>900</t>
        </is>
      </c>
      <c r="B88" s="189" t="inlineStr">
        <is>
          <t>90X13X19</t>
        </is>
      </c>
      <c r="C88" s="189" t="n">
        <v>900</v>
      </c>
      <c r="D88" s="189" t="n">
        <v>90</v>
      </c>
      <c r="E88" s="189" t="n">
        <v>87</v>
      </c>
      <c r="F88" s="189" t="n">
        <v>66</v>
      </c>
      <c r="G88" s="189" t="n">
        <v>13</v>
      </c>
      <c r="H88" s="189" t="n">
        <v>19</v>
      </c>
      <c r="I88" s="189" t="n">
        <v>9.5</v>
      </c>
      <c r="J88" s="261" t="n">
        <v>1346</v>
      </c>
      <c r="M88" s="191" t="n"/>
      <c r="N88" s="191" t="n"/>
      <c r="O88" s="191" t="n"/>
      <c r="P88" s="191" t="n"/>
      <c r="Q88" s="191" t="n"/>
      <c r="R88" s="191" t="n"/>
      <c r="S88" s="191" t="n"/>
      <c r="T88" s="191" t="n"/>
      <c r="U88" s="191" t="n"/>
      <c r="V88" s="191" t="n"/>
      <c r="X88" s="173" t="n">
        <v>2</v>
      </c>
    </row>
    <row r="89">
      <c r="A89" s="261" t="inlineStr">
        <is>
          <t>901</t>
        </is>
      </c>
      <c r="B89" s="189" t="inlineStr">
        <is>
          <t>90X14X36</t>
        </is>
      </c>
      <c r="C89" s="189" t="n">
        <v>901</v>
      </c>
      <c r="D89" s="189" t="n">
        <v>90</v>
      </c>
      <c r="E89" s="189" t="n">
        <v>87</v>
      </c>
      <c r="F89" s="189" t="n">
        <v>71</v>
      </c>
      <c r="G89" s="189" t="n">
        <v>14</v>
      </c>
      <c r="H89" s="189" t="n">
        <v>36</v>
      </c>
      <c r="I89" s="189" t="n">
        <v>7.5</v>
      </c>
      <c r="J89" s="261" t="n">
        <v>1590</v>
      </c>
      <c r="M89" s="191" t="n"/>
      <c r="N89" s="191" t="n"/>
      <c r="O89" s="191" t="n"/>
      <c r="P89" s="191" t="n"/>
      <c r="Q89" s="191" t="n"/>
      <c r="R89" s="191" t="n"/>
      <c r="S89" s="191" t="n"/>
      <c r="T89" s="191" t="n"/>
      <c r="U89" s="191" t="n"/>
      <c r="V89" s="191" t="n"/>
      <c r="X89" s="173" t="n">
        <v>2</v>
      </c>
    </row>
    <row r="90">
      <c r="A90" s="261" t="inlineStr">
        <is>
          <t>902</t>
        </is>
      </c>
      <c r="B90" s="189" t="inlineStr">
        <is>
          <t>90X17X37</t>
        </is>
      </c>
      <c r="C90" s="189" t="n">
        <v>902</v>
      </c>
      <c r="D90" s="189" t="n">
        <v>90</v>
      </c>
      <c r="E90" s="189" t="n">
        <v>86</v>
      </c>
      <c r="F90" s="189" t="n">
        <v>76</v>
      </c>
      <c r="G90" s="189" t="n">
        <v>17</v>
      </c>
      <c r="H90" s="189" t="n">
        <v>37</v>
      </c>
      <c r="I90" s="189" t="n">
        <v>8</v>
      </c>
      <c r="J90" s="261" t="n">
        <v>1859</v>
      </c>
      <c r="M90" s="191" t="n"/>
      <c r="N90" s="191" t="n"/>
      <c r="O90" s="191" t="n"/>
      <c r="P90" s="191" t="n"/>
      <c r="Q90" s="191" t="n"/>
      <c r="R90" s="191" t="n"/>
      <c r="S90" s="191" t="n"/>
      <c r="T90" s="191" t="n"/>
      <c r="U90" s="191" t="n"/>
      <c r="V90" s="191" t="n"/>
      <c r="X90" s="173" t="n">
        <v>2</v>
      </c>
    </row>
    <row r="91">
      <c r="A91" s="261" t="inlineStr">
        <is>
          <t>920</t>
        </is>
      </c>
      <c r="B91" s="189" t="inlineStr">
        <is>
          <t>92X14X19</t>
        </is>
      </c>
      <c r="C91" s="189" t="n">
        <v>920</v>
      </c>
      <c r="D91" s="189" t="n">
        <v>92</v>
      </c>
      <c r="E91" s="189" t="n">
        <v>88</v>
      </c>
      <c r="F91" s="189" t="n">
        <v>75</v>
      </c>
      <c r="G91" s="189" t="n">
        <v>14</v>
      </c>
      <c r="H91" s="189" t="n">
        <v>19</v>
      </c>
      <c r="I91" s="189" t="n">
        <v>10</v>
      </c>
      <c r="J91" s="261" t="n">
        <v>1492</v>
      </c>
      <c r="M91" s="191" t="n"/>
      <c r="N91" s="191" t="n"/>
      <c r="O91" s="191" t="n"/>
      <c r="P91" s="191" t="n"/>
      <c r="Q91" s="191" t="n"/>
      <c r="R91" s="191" t="n"/>
      <c r="S91" s="191" t="n"/>
      <c r="T91" s="191" t="n"/>
      <c r="U91" s="191" t="n"/>
      <c r="V91" s="191" t="n"/>
      <c r="X91" s="173" t="n">
        <v>2</v>
      </c>
    </row>
    <row r="92">
      <c r="A92" s="261" t="inlineStr">
        <is>
          <t>940</t>
        </is>
      </c>
      <c r="B92" s="189" t="inlineStr">
        <is>
          <t>94X12X37</t>
        </is>
      </c>
      <c r="C92" s="189" t="n">
        <v>940</v>
      </c>
      <c r="D92" s="189" t="n">
        <v>94</v>
      </c>
      <c r="E92" s="189" t="n">
        <v>90</v>
      </c>
      <c r="F92" s="189" t="n">
        <v>75</v>
      </c>
      <c r="G92" s="189" t="n">
        <v>12</v>
      </c>
      <c r="H92" s="189" t="n">
        <v>37</v>
      </c>
      <c r="I92" s="189" t="n">
        <v>6.3</v>
      </c>
      <c r="J92" s="261" t="n">
        <v>1153</v>
      </c>
      <c r="M92" s="191" t="n"/>
      <c r="N92" s="191" t="n"/>
      <c r="O92" s="191" t="n"/>
      <c r="P92" s="191" t="n"/>
      <c r="Q92" s="191" t="n"/>
      <c r="R92" s="191" t="n"/>
      <c r="S92" s="191" t="n"/>
      <c r="T92" s="191" t="n"/>
      <c r="U92" s="191" t="n"/>
      <c r="V92" s="191" t="n"/>
      <c r="X92" s="173" t="n">
        <v>1.5</v>
      </c>
    </row>
    <row r="93">
      <c r="A93" s="261" t="inlineStr">
        <is>
          <t>950</t>
        </is>
      </c>
      <c r="B93" s="189" t="inlineStr">
        <is>
          <t>104X15X31</t>
        </is>
      </c>
      <c r="C93" s="189" t="n">
        <v>950</v>
      </c>
      <c r="D93" s="189" t="n">
        <v>104</v>
      </c>
      <c r="E93" s="189" t="n">
        <v>100</v>
      </c>
      <c r="F93" s="189" t="n">
        <v>81</v>
      </c>
      <c r="G93" s="189" t="n">
        <v>15</v>
      </c>
      <c r="H93" s="189" t="n">
        <v>31</v>
      </c>
      <c r="I93" s="189" t="n">
        <v>7</v>
      </c>
      <c r="J93" s="261" t="n">
        <v>1193</v>
      </c>
      <c r="M93" s="191" t="n"/>
      <c r="N93" s="191" t="n"/>
      <c r="O93" s="191" t="n"/>
      <c r="P93" s="191" t="n"/>
      <c r="Q93" s="191" t="n"/>
      <c r="R93" s="191" t="n"/>
      <c r="S93" s="191" t="n"/>
      <c r="T93" s="191" t="n"/>
      <c r="U93" s="191" t="n"/>
      <c r="V93" s="191" t="n"/>
      <c r="X93" s="173" t="n">
        <v>1.2</v>
      </c>
    </row>
    <row r="94">
      <c r="A94" s="261" t="inlineStr">
        <is>
          <t>951</t>
        </is>
      </c>
      <c r="B94" s="189" t="inlineStr">
        <is>
          <t>105X15X32</t>
        </is>
      </c>
      <c r="C94" s="189" t="n">
        <v>951</v>
      </c>
      <c r="D94" s="189" t="n">
        <v>105</v>
      </c>
      <c r="E94" s="189" t="n">
        <v>102</v>
      </c>
      <c r="F94" s="189" t="n">
        <v>84</v>
      </c>
      <c r="G94" s="189" t="n">
        <v>15</v>
      </c>
      <c r="H94" s="189" t="n">
        <v>32</v>
      </c>
      <c r="I94" s="189" t="n">
        <v>9</v>
      </c>
      <c r="J94" s="261" t="n">
        <v>2035</v>
      </c>
      <c r="M94" s="191" t="n"/>
      <c r="N94" s="191" t="n"/>
      <c r="O94" s="191" t="n"/>
      <c r="P94" s="191" t="n"/>
      <c r="Q94" s="191" t="n"/>
      <c r="R94" s="191" t="n"/>
      <c r="S94" s="191" t="n"/>
      <c r="T94" s="191" t="n"/>
      <c r="U94" s="191" t="n"/>
      <c r="V94" s="191" t="n"/>
      <c r="X94" s="173" t="n">
        <v>1.5</v>
      </c>
    </row>
    <row r="95">
      <c r="A95" s="261" t="inlineStr">
        <is>
          <t>952</t>
        </is>
      </c>
      <c r="B95" s="189" t="inlineStr">
        <is>
          <t>105X15X56</t>
        </is>
      </c>
      <c r="C95" s="189" t="n">
        <v>952</v>
      </c>
      <c r="D95" s="189" t="n">
        <v>105</v>
      </c>
      <c r="E95" s="189" t="n">
        <v>102</v>
      </c>
      <c r="F95" s="189" t="n">
        <v>90</v>
      </c>
      <c r="G95" s="189" t="n">
        <v>15</v>
      </c>
      <c r="H95" s="189" t="n">
        <v>56</v>
      </c>
      <c r="I95" s="189" t="n">
        <v>8</v>
      </c>
      <c r="J95" s="261" t="n">
        <v>2814</v>
      </c>
      <c r="M95" s="191" t="n"/>
      <c r="N95" s="191" t="n"/>
      <c r="O95" s="191" t="n"/>
      <c r="P95" s="191" t="n"/>
      <c r="Q95" s="191" t="n"/>
      <c r="R95" s="191" t="n"/>
      <c r="S95" s="191" t="n"/>
      <c r="T95" s="191" t="n"/>
      <c r="U95" s="191" t="n"/>
      <c r="V95" s="191" t="n"/>
      <c r="X95" s="173" t="inlineStr">
        <is>
          <t>1.3-1.5</t>
        </is>
      </c>
      <c r="Y95" s="261" t="inlineStr">
        <is>
          <t>現合/次回作替</t>
        </is>
      </c>
    </row>
    <row r="96">
      <c r="A96" s="261" t="inlineStr">
        <is>
          <t>956</t>
        </is>
      </c>
      <c r="B96" s="189" t="inlineStr">
        <is>
          <t>110X20X30</t>
        </is>
      </c>
      <c r="C96" s="189" t="n">
        <v>956</v>
      </c>
      <c r="D96" s="189" t="n">
        <v>110</v>
      </c>
      <c r="E96" s="189" t="n">
        <v>106</v>
      </c>
      <c r="F96" s="189" t="n">
        <v>92</v>
      </c>
      <c r="G96" s="189" t="n">
        <v>20</v>
      </c>
      <c r="H96" s="189" t="n">
        <v>30</v>
      </c>
      <c r="I96" s="189" t="n">
        <v>9.5</v>
      </c>
      <c r="J96" s="261" t="n">
        <v>2126</v>
      </c>
      <c r="M96" s="191" t="n"/>
      <c r="N96" s="191" t="n"/>
      <c r="O96" s="191" t="n"/>
      <c r="P96" s="191" t="n"/>
      <c r="Q96" s="191" t="n"/>
      <c r="R96" s="191" t="n"/>
      <c r="S96" s="191" t="n"/>
      <c r="T96" s="191" t="n"/>
      <c r="U96" s="191" t="n"/>
      <c r="V96" s="191" t="n"/>
      <c r="X96" s="173" t="inlineStr">
        <is>
          <t>2と仮定</t>
        </is>
      </c>
      <c r="Y96" s="261" t="inlineStr">
        <is>
          <t>現合</t>
        </is>
      </c>
    </row>
    <row r="97">
      <c r="A97" s="261" t="inlineStr">
        <is>
          <t>959</t>
        </is>
      </c>
      <c r="B97" s="189" t="n"/>
      <c r="C97" s="189" t="n">
        <v>959</v>
      </c>
      <c r="D97" s="189" t="n">
        <v>129</v>
      </c>
      <c r="E97" s="189" t="n">
        <v>129</v>
      </c>
      <c r="F97" s="189" t="n">
        <v>103</v>
      </c>
      <c r="G97" s="189" t="n">
        <v>16</v>
      </c>
      <c r="H97" s="189" t="n">
        <v>26</v>
      </c>
      <c r="I97" s="189" t="inlineStr">
        <is>
          <t>25.0×1</t>
        </is>
      </c>
      <c r="J97" s="261" t="n">
        <v>3205</v>
      </c>
      <c r="M97" s="191" t="n"/>
      <c r="N97" s="191" t="n"/>
      <c r="O97" s="191" t="n"/>
      <c r="P97" s="191" t="n"/>
      <c r="Q97" s="191" t="n"/>
      <c r="R97" s="191" t="n"/>
      <c r="S97" s="191" t="n"/>
      <c r="T97" s="191" t="n"/>
      <c r="U97" s="191" t="n"/>
      <c r="V97" s="191" t="n"/>
      <c r="X97" s="173" t="n">
        <v>4</v>
      </c>
      <c r="Y97" s="261" t="inlineStr">
        <is>
          <t>現物合わせ</t>
        </is>
      </c>
    </row>
    <row r="98">
      <c r="B98" s="189" t="n"/>
      <c r="C98" s="189" t="n"/>
      <c r="D98" s="189" t="n"/>
      <c r="E98" s="189" t="n"/>
      <c r="F98" s="189" t="n"/>
      <c r="G98" s="189" t="n"/>
      <c r="H98" s="189" t="n"/>
      <c r="I98" s="189" t="inlineStr">
        <is>
          <t>13.0×9</t>
        </is>
      </c>
      <c r="M98" s="191" t="n"/>
      <c r="N98" s="191" t="n"/>
      <c r="O98" s="191" t="n"/>
      <c r="P98" s="191" t="n"/>
      <c r="Q98" s="191" t="n"/>
      <c r="R98" s="191" t="n"/>
      <c r="S98" s="191" t="n"/>
      <c r="T98" s="191" t="n"/>
      <c r="U98" s="191" t="n"/>
      <c r="V98" s="191" t="n"/>
    </row>
    <row r="99">
      <c r="B99" s="189" t="n"/>
      <c r="C99" s="189" t="n"/>
      <c r="D99" s="189" t="n"/>
      <c r="E99" s="189" t="n"/>
      <c r="F99" s="189" t="n"/>
      <c r="G99" s="189" t="n"/>
      <c r="H99" s="189" t="n"/>
      <c r="I99" s="189" t="inlineStr">
        <is>
          <t>11.0×16</t>
        </is>
      </c>
      <c r="M99" s="191" t="n"/>
      <c r="N99" s="191" t="n"/>
      <c r="O99" s="191" t="n"/>
      <c r="P99" s="191" t="n"/>
      <c r="Q99" s="191" t="n"/>
      <c r="R99" s="191" t="n"/>
      <c r="S99" s="191" t="n"/>
      <c r="T99" s="191" t="n"/>
      <c r="U99" s="191" t="n"/>
      <c r="V99" s="191" t="n"/>
    </row>
    <row r="100">
      <c r="A100" s="200" t="inlineStr">
        <is>
          <t>964</t>
        </is>
      </c>
      <c r="B100" s="189" t="inlineStr">
        <is>
          <t>130X15X37</t>
        </is>
      </c>
      <c r="C100" s="189" t="n">
        <v>964</v>
      </c>
      <c r="D100" s="189" t="n">
        <v>130</v>
      </c>
      <c r="E100" s="189" t="n">
        <v>126</v>
      </c>
      <c r="F100" s="189" t="n">
        <v>106</v>
      </c>
      <c r="G100" s="189" t="n">
        <v>15</v>
      </c>
      <c r="H100" s="189" t="n">
        <v>37</v>
      </c>
      <c r="I100" s="189" t="n">
        <v>11</v>
      </c>
      <c r="J100" s="261" t="n">
        <v>3516</v>
      </c>
      <c r="M100" s="191" t="n"/>
      <c r="N100" s="191" t="n"/>
      <c r="O100" s="191" t="n"/>
      <c r="P100" s="191" t="n"/>
      <c r="Q100" s="191" t="n"/>
      <c r="R100" s="191" t="n"/>
      <c r="S100" s="191" t="n"/>
      <c r="T100" s="191" t="n"/>
      <c r="U100" s="191" t="n"/>
      <c r="V100" s="191" t="n"/>
      <c r="Y100" s="198" t="inlineStr">
        <is>
          <t>不明</t>
        </is>
      </c>
    </row>
    <row r="101">
      <c r="A101" s="261" t="inlineStr">
        <is>
          <t>965</t>
        </is>
      </c>
      <c r="B101" s="189" t="inlineStr">
        <is>
          <t>130X20X37</t>
        </is>
      </c>
      <c r="C101" s="189" t="n">
        <v>965</v>
      </c>
      <c r="D101" s="189" t="n">
        <v>130</v>
      </c>
      <c r="E101" s="189" t="n">
        <v>126</v>
      </c>
      <c r="F101" s="189" t="n">
        <v>106</v>
      </c>
      <c r="G101" s="189" t="n">
        <v>20</v>
      </c>
      <c r="H101" s="189" t="n">
        <v>37</v>
      </c>
      <c r="I101" s="189" t="n">
        <v>11</v>
      </c>
      <c r="J101" s="261" t="n">
        <v>3516</v>
      </c>
      <c r="M101" s="191" t="n"/>
      <c r="N101" s="191" t="n"/>
      <c r="O101" s="191" t="n"/>
      <c r="P101" s="191" t="n"/>
      <c r="Q101" s="191" t="n"/>
      <c r="R101" s="191" t="n"/>
      <c r="S101" s="191" t="n"/>
      <c r="T101" s="191" t="n"/>
      <c r="U101" s="191" t="n"/>
      <c r="V101" s="191" t="n"/>
      <c r="X101" s="173" t="inlineStr">
        <is>
          <t>2と仮定</t>
        </is>
      </c>
      <c r="Y101" s="261" t="inlineStr">
        <is>
          <t>現合</t>
        </is>
      </c>
    </row>
    <row r="102">
      <c r="A102" s="261" t="inlineStr">
        <is>
          <t>967</t>
        </is>
      </c>
      <c r="B102" s="189" t="inlineStr">
        <is>
          <t>130X20X27</t>
        </is>
      </c>
      <c r="C102" s="189" t="n">
        <v>967</v>
      </c>
      <c r="D102" s="189" t="n">
        <v>130</v>
      </c>
      <c r="E102" s="189" t="n">
        <v>126</v>
      </c>
      <c r="F102" s="189" t="n">
        <v>106</v>
      </c>
      <c r="G102" s="189" t="n">
        <v>20</v>
      </c>
      <c r="H102" s="189" t="n">
        <v>27</v>
      </c>
      <c r="I102" s="189" t="n">
        <v>11</v>
      </c>
      <c r="J102" s="261" t="n">
        <v>2565</v>
      </c>
      <c r="M102" s="191" t="n"/>
      <c r="N102" s="191" t="n"/>
      <c r="O102" s="191" t="n"/>
      <c r="P102" s="191" t="n"/>
      <c r="Q102" s="191" t="n"/>
      <c r="R102" s="191" t="n"/>
      <c r="S102" s="191" t="n"/>
      <c r="T102" s="191" t="n"/>
      <c r="U102" s="191" t="n"/>
      <c r="V102" s="191" t="n"/>
      <c r="X102" s="173" t="inlineStr">
        <is>
          <t>2と仮定</t>
        </is>
      </c>
      <c r="Y102" s="261" t="inlineStr">
        <is>
          <t>現合</t>
        </is>
      </c>
    </row>
    <row r="103">
      <c r="A103" s="200" t="e">
        <v>#N/A</v>
      </c>
      <c r="B103" s="194" t="inlineStr">
        <is>
          <t>102X12X32</t>
        </is>
      </c>
      <c r="C103" s="189" t="n">
        <v>969</v>
      </c>
      <c r="D103" s="189" t="n">
        <v>102</v>
      </c>
      <c r="E103" s="189" t="n">
        <v>60</v>
      </c>
      <c r="F103" s="189" t="n">
        <v>88</v>
      </c>
      <c r="G103" s="189" t="n">
        <v>12</v>
      </c>
      <c r="H103" s="189" t="n">
        <v>32</v>
      </c>
      <c r="I103" s="189" t="n">
        <v>7</v>
      </c>
      <c r="J103" s="261" t="n">
        <v>1231</v>
      </c>
      <c r="M103" s="191" t="n"/>
      <c r="N103" s="191" t="n"/>
      <c r="O103" s="191" t="n"/>
      <c r="P103" s="191" t="n"/>
      <c r="Q103" s="191" t="n"/>
      <c r="R103" s="191" t="n"/>
      <c r="S103" s="191" t="n"/>
      <c r="T103" s="191" t="n"/>
      <c r="U103" s="191" t="n"/>
      <c r="V103" s="191" t="n"/>
      <c r="Y103" s="198" t="inlineStr">
        <is>
          <t>不明</t>
        </is>
      </c>
    </row>
    <row r="104">
      <c r="B104" s="189" t="n"/>
      <c r="C104" s="189" t="n"/>
      <c r="D104" s="189" t="n"/>
      <c r="E104" s="189" t="n"/>
      <c r="F104" s="189" t="n">
        <v>49</v>
      </c>
      <c r="G104" s="189" t="n"/>
      <c r="H104" s="189" t="n"/>
      <c r="I104" s="189" t="n"/>
      <c r="M104" s="191" t="n"/>
      <c r="N104" s="191" t="n"/>
      <c r="O104" s="191" t="n"/>
      <c r="P104" s="191" t="n"/>
      <c r="Q104" s="191" t="n"/>
      <c r="R104" s="191" t="n"/>
      <c r="S104" s="191" t="n"/>
      <c r="T104" s="191" t="n"/>
      <c r="U104" s="191" t="n"/>
      <c r="V104" s="191" t="n"/>
    </row>
    <row r="105">
      <c r="A105" s="261" t="inlineStr">
        <is>
          <t>970</t>
        </is>
      </c>
      <c r="B105" s="189" t="inlineStr">
        <is>
          <t>150X20X38</t>
        </is>
      </c>
      <c r="C105" s="189" t="n">
        <v>970</v>
      </c>
      <c r="D105" s="189" t="n">
        <v>150</v>
      </c>
      <c r="E105" s="189" t="n">
        <v>144</v>
      </c>
      <c r="F105" s="189" t="n">
        <v>130</v>
      </c>
      <c r="G105" s="189" t="n">
        <v>20</v>
      </c>
      <c r="H105" s="189" t="n">
        <v>38</v>
      </c>
      <c r="I105" s="189" t="n">
        <v>13</v>
      </c>
      <c r="J105" s="261" t="n">
        <v>5043</v>
      </c>
      <c r="M105" s="191" t="n"/>
      <c r="N105" s="191" t="n"/>
      <c r="O105" s="191" t="n"/>
      <c r="P105" s="191" t="n"/>
      <c r="Q105" s="191" t="n"/>
      <c r="R105" s="191" t="n"/>
      <c r="S105" s="191" t="n"/>
      <c r="T105" s="191" t="n"/>
      <c r="U105" s="191" t="n"/>
      <c r="V105" s="191" t="n"/>
      <c r="X105" s="173" t="n">
        <v>1.25</v>
      </c>
    </row>
    <row r="106">
      <c r="B106" s="189" t="n"/>
      <c r="C106" s="189" t="n"/>
      <c r="D106" s="189" t="n"/>
      <c r="E106" s="189" t="n"/>
      <c r="F106" s="189" t="n"/>
      <c r="G106" s="189" t="n"/>
      <c r="H106" s="189" t="n"/>
      <c r="I106" s="189" t="n"/>
      <c r="M106" s="191" t="n"/>
      <c r="N106" s="191" t="n"/>
      <c r="O106" s="191" t="n"/>
      <c r="P106" s="191" t="n"/>
      <c r="Q106" s="191" t="n"/>
      <c r="R106" s="191" t="n"/>
      <c r="S106" s="191" t="n"/>
      <c r="T106" s="191" t="n"/>
      <c r="U106" s="191" t="n"/>
      <c r="V106" s="191" t="n"/>
    </row>
    <row r="107">
      <c r="B107" s="189" t="n"/>
      <c r="C107" s="189" t="inlineStr">
        <is>
          <t>＜セラ＞</t>
        </is>
      </c>
      <c r="D107" s="189" t="n"/>
      <c r="E107" s="189" t="n"/>
      <c r="F107" s="189" t="n"/>
      <c r="G107" s="189" t="n"/>
      <c r="H107" s="189" t="n"/>
      <c r="I107" s="189" t="n"/>
      <c r="M107" s="191" t="n"/>
      <c r="N107" s="191" t="n"/>
      <c r="O107" s="191" t="n"/>
      <c r="P107" s="191" t="n"/>
      <c r="Q107" s="191" t="n"/>
      <c r="R107" s="191" t="n"/>
      <c r="S107" s="191" t="n"/>
      <c r="T107" s="191" t="n"/>
      <c r="U107" s="191" t="n"/>
      <c r="V107" s="191" t="n"/>
    </row>
    <row r="108">
      <c r="A108" s="200" t="e">
        <v>#N/A</v>
      </c>
      <c r="B108" s="194" t="inlineStr">
        <is>
          <t>30X4X21</t>
        </is>
      </c>
      <c r="C108" s="189" t="n">
        <v>30</v>
      </c>
      <c r="D108" s="189" t="n">
        <v>30</v>
      </c>
      <c r="E108" s="189" t="n">
        <v>30</v>
      </c>
      <c r="F108" s="189" t="n">
        <v>24</v>
      </c>
      <c r="G108" s="189" t="n">
        <v>4</v>
      </c>
      <c r="H108" s="189" t="n">
        <v>21</v>
      </c>
      <c r="I108" s="189" t="n">
        <v>3</v>
      </c>
      <c r="J108" s="261" t="n">
        <v>148</v>
      </c>
      <c r="M108" s="191" t="n"/>
      <c r="N108" s="191" t="n"/>
      <c r="O108" s="191" t="n"/>
      <c r="P108" s="191" t="n"/>
      <c r="Q108" s="191" t="n"/>
      <c r="R108" s="191" t="n"/>
      <c r="S108" s="191" t="n"/>
      <c r="T108" s="191" t="n"/>
      <c r="U108" s="191" t="n"/>
      <c r="V108" s="191" t="n"/>
      <c r="Y108" s="198" t="inlineStr">
        <is>
          <t>不明</t>
        </is>
      </c>
    </row>
    <row r="109">
      <c r="A109" s="261" t="inlineStr">
        <is>
          <t>310</t>
        </is>
      </c>
      <c r="B109" s="189" t="inlineStr">
        <is>
          <t>30X5X36</t>
        </is>
      </c>
      <c r="C109" s="189" t="n">
        <v>31</v>
      </c>
      <c r="D109" s="189" t="n">
        <v>30</v>
      </c>
      <c r="E109" s="189" t="n">
        <v>30</v>
      </c>
      <c r="F109" s="189" t="n">
        <v>25</v>
      </c>
      <c r="G109" s="189" t="n">
        <v>5</v>
      </c>
      <c r="H109" s="189" t="n">
        <v>36</v>
      </c>
      <c r="I109" s="189" t="n">
        <v>2.7</v>
      </c>
      <c r="J109" s="261" t="n">
        <v>206</v>
      </c>
      <c r="M109" s="191" t="n"/>
      <c r="N109" s="191" t="n"/>
      <c r="O109" s="191" t="n"/>
      <c r="P109" s="191" t="n"/>
      <c r="Q109" s="191" t="n"/>
      <c r="R109" s="191" t="n"/>
      <c r="S109" s="191" t="n"/>
      <c r="T109" s="191" t="n"/>
      <c r="U109" s="191" t="n"/>
      <c r="V109" s="191" t="n"/>
      <c r="X109" s="173" t="n">
        <v>2</v>
      </c>
    </row>
    <row r="110">
      <c r="A110" s="261" t="inlineStr">
        <is>
          <t>035</t>
        </is>
      </c>
      <c r="B110" s="189" t="inlineStr">
        <is>
          <t>35X4X33</t>
        </is>
      </c>
      <c r="C110" s="189" t="n">
        <v>35</v>
      </c>
      <c r="D110" s="189" t="n">
        <v>35</v>
      </c>
      <c r="E110" s="189" t="n">
        <v>34</v>
      </c>
      <c r="F110" s="189" t="n">
        <v>28</v>
      </c>
      <c r="G110" s="189" t="n">
        <v>4</v>
      </c>
      <c r="H110" s="189" t="n">
        <v>33</v>
      </c>
      <c r="I110" s="189" t="n">
        <v>3</v>
      </c>
      <c r="J110" s="261" t="n">
        <v>233</v>
      </c>
      <c r="M110" s="191" t="n"/>
      <c r="N110" s="191" t="n"/>
      <c r="O110" s="191" t="n"/>
      <c r="P110" s="191" t="n"/>
      <c r="Q110" s="191" t="n"/>
      <c r="R110" s="191" t="n"/>
      <c r="S110" s="191" t="n"/>
      <c r="T110" s="191" t="n"/>
      <c r="U110" s="191" t="n"/>
      <c r="V110" s="191" t="n"/>
      <c r="X110" s="173" t="n">
        <v>2</v>
      </c>
    </row>
    <row r="111">
      <c r="A111" s="261" t="inlineStr">
        <is>
          <t>040</t>
        </is>
      </c>
      <c r="B111" s="189" t="inlineStr">
        <is>
          <t>40X4X46</t>
        </is>
      </c>
      <c r="C111" s="189" t="n">
        <v>40</v>
      </c>
      <c r="D111" s="189" t="n">
        <v>40</v>
      </c>
      <c r="E111" s="189" t="n">
        <v>39</v>
      </c>
      <c r="F111" s="189" t="n">
        <v>33</v>
      </c>
      <c r="G111" s="189" t="n">
        <v>4</v>
      </c>
      <c r="H111" s="189" t="n">
        <v>46</v>
      </c>
      <c r="I111" s="189" t="n">
        <v>3</v>
      </c>
      <c r="J111" s="261" t="n">
        <v>325</v>
      </c>
      <c r="M111" s="191" t="n"/>
      <c r="N111" s="191" t="n"/>
      <c r="O111" s="191" t="n"/>
      <c r="P111" s="191" t="n"/>
      <c r="Q111" s="191" t="n"/>
      <c r="R111" s="191" t="n"/>
      <c r="S111" s="191" t="n"/>
      <c r="T111" s="191" t="n"/>
      <c r="U111" s="191" t="n"/>
      <c r="V111" s="191" t="n"/>
      <c r="X111" s="173" t="n">
        <v>2</v>
      </c>
    </row>
    <row r="112">
      <c r="A112" s="200" t="inlineStr">
        <is>
          <t>045</t>
        </is>
      </c>
      <c r="B112" s="189" t="inlineStr">
        <is>
          <t>45X5X53</t>
        </is>
      </c>
      <c r="C112" s="189" t="n">
        <v>45</v>
      </c>
      <c r="D112" s="189" t="n">
        <v>45</v>
      </c>
      <c r="E112" s="189" t="n">
        <v>44</v>
      </c>
      <c r="F112" s="189" t="n">
        <v>38</v>
      </c>
      <c r="G112" s="189" t="n">
        <v>5</v>
      </c>
      <c r="H112" s="189" t="n">
        <v>53</v>
      </c>
      <c r="I112" s="189" t="n">
        <v>3</v>
      </c>
      <c r="J112" s="261" t="n">
        <v>374</v>
      </c>
      <c r="M112" s="191" t="n"/>
      <c r="N112" s="191" t="n"/>
      <c r="O112" s="191" t="n"/>
      <c r="P112" s="191" t="n"/>
      <c r="Q112" s="191" t="n"/>
      <c r="R112" s="191" t="n"/>
      <c r="S112" s="191" t="n"/>
      <c r="T112" s="191" t="n"/>
      <c r="U112" s="191" t="n"/>
      <c r="V112" s="191" t="n"/>
      <c r="X112" s="173" t="n">
        <v>2</v>
      </c>
      <c r="Y112" s="199" t="inlineStr">
        <is>
          <t>不明/型図無し</t>
        </is>
      </c>
    </row>
    <row r="113">
      <c r="A113" s="200" t="inlineStr">
        <is>
          <t>046</t>
        </is>
      </c>
      <c r="B113" s="189" t="inlineStr">
        <is>
          <t>45X5X62</t>
        </is>
      </c>
      <c r="C113" s="189" t="n">
        <v>46</v>
      </c>
      <c r="D113" s="189" t="n">
        <v>45</v>
      </c>
      <c r="E113" s="189" t="n">
        <v>44</v>
      </c>
      <c r="F113" s="189" t="n">
        <v>36</v>
      </c>
      <c r="G113" s="189" t="n">
        <v>5</v>
      </c>
      <c r="H113" s="189" t="n">
        <v>62</v>
      </c>
      <c r="I113" s="189" t="n">
        <v>3</v>
      </c>
      <c r="J113" s="261" t="n">
        <v>438</v>
      </c>
      <c r="M113" s="191" t="n"/>
      <c r="N113" s="191" t="n"/>
      <c r="O113" s="191" t="n"/>
      <c r="P113" s="191" t="n"/>
      <c r="Q113" s="191" t="n"/>
      <c r="R113" s="191" t="n"/>
      <c r="S113" s="191" t="n"/>
      <c r="T113" s="191" t="n"/>
      <c r="U113" s="191" t="n"/>
      <c r="V113" s="191" t="n"/>
      <c r="Y113" s="198" t="inlineStr">
        <is>
          <t>不明</t>
        </is>
      </c>
    </row>
    <row r="114">
      <c r="A114" s="261" t="inlineStr">
        <is>
          <t>050</t>
        </is>
      </c>
      <c r="B114" s="189" t="inlineStr">
        <is>
          <t>50X6X61</t>
        </is>
      </c>
      <c r="C114" s="189" t="n">
        <v>50</v>
      </c>
      <c r="D114" s="189" t="n">
        <v>50</v>
      </c>
      <c r="E114" s="189" t="n">
        <v>49</v>
      </c>
      <c r="F114" s="189" t="n">
        <v>40</v>
      </c>
      <c r="G114" s="189" t="n">
        <v>6</v>
      </c>
      <c r="H114" s="189" t="n">
        <v>61</v>
      </c>
      <c r="I114" s="189" t="n">
        <v>3</v>
      </c>
      <c r="J114" s="261" t="n">
        <v>431</v>
      </c>
      <c r="M114" s="191" t="n"/>
      <c r="N114" s="191" t="n"/>
      <c r="O114" s="191" t="n"/>
      <c r="P114" s="191" t="n"/>
      <c r="Q114" s="191" t="n"/>
      <c r="R114" s="191" t="n"/>
      <c r="S114" s="191" t="n"/>
      <c r="T114" s="191" t="n"/>
      <c r="U114" s="191" t="n"/>
      <c r="V114" s="191" t="n"/>
      <c r="X114" s="173" t="n">
        <v>2</v>
      </c>
    </row>
    <row r="115">
      <c r="A115" s="261" t="inlineStr">
        <is>
          <t>051</t>
        </is>
      </c>
      <c r="B115" s="189" t="inlineStr">
        <is>
          <t>50X6X143</t>
        </is>
      </c>
      <c r="C115" s="189" t="n">
        <v>51</v>
      </c>
      <c r="D115" s="189" t="n">
        <v>50</v>
      </c>
      <c r="E115" s="189" t="n">
        <v>50</v>
      </c>
      <c r="F115" s="189" t="n">
        <v>39</v>
      </c>
      <c r="G115" s="189" t="n">
        <v>6</v>
      </c>
      <c r="H115" s="189" t="n">
        <v>143</v>
      </c>
      <c r="I115" s="189" t="n">
        <v>1.5</v>
      </c>
      <c r="J115" s="261" t="n">
        <v>252</v>
      </c>
      <c r="M115" s="191" t="n"/>
      <c r="N115" s="191" t="n"/>
      <c r="O115" s="191" t="n"/>
      <c r="P115" s="191" t="n"/>
      <c r="Q115" s="191" t="n"/>
      <c r="R115" s="191" t="n"/>
      <c r="S115" s="191" t="n"/>
      <c r="T115" s="191" t="n"/>
      <c r="U115" s="191" t="n"/>
      <c r="V115" s="191" t="n"/>
      <c r="X115" s="173" t="n">
        <v>2</v>
      </c>
    </row>
    <row r="116">
      <c r="A116" s="261" t="inlineStr">
        <is>
          <t>052</t>
        </is>
      </c>
      <c r="B116" s="189" t="inlineStr">
        <is>
          <t>50X6X139</t>
        </is>
      </c>
      <c r="C116" s="189" t="n">
        <v>52</v>
      </c>
      <c r="D116" s="189" t="n">
        <v>50</v>
      </c>
      <c r="E116" s="189" t="n">
        <v>50</v>
      </c>
      <c r="F116" s="189" t="n">
        <v>47</v>
      </c>
      <c r="G116" s="189" t="n">
        <v>6</v>
      </c>
      <c r="H116" s="189" t="n">
        <v>139</v>
      </c>
      <c r="I116" s="189" t="n">
        <v>2</v>
      </c>
      <c r="J116" s="261" t="n">
        <v>436</v>
      </c>
      <c r="M116" s="191" t="n"/>
      <c r="N116" s="191" t="n"/>
      <c r="O116" s="191" t="n"/>
      <c r="P116" s="191" t="n"/>
      <c r="Q116" s="191" t="n"/>
      <c r="R116" s="191" t="n"/>
      <c r="S116" s="191" t="n"/>
      <c r="T116" s="191" t="n"/>
      <c r="U116" s="191" t="n"/>
      <c r="V116" s="191" t="n"/>
      <c r="X116" s="173" t="n">
        <v>2</v>
      </c>
    </row>
    <row r="117">
      <c r="A117" s="261" t="e">
        <v>#N/A</v>
      </c>
      <c r="B117" s="194" t="inlineStr">
        <is>
          <t>50X10X143</t>
        </is>
      </c>
      <c r="C117" s="189" t="n">
        <v>53</v>
      </c>
      <c r="D117" s="189" t="n">
        <v>50</v>
      </c>
      <c r="E117" s="189" t="n">
        <v>50</v>
      </c>
      <c r="F117" s="189" t="n">
        <v>40</v>
      </c>
      <c r="G117" s="189" t="n">
        <v>10</v>
      </c>
      <c r="H117" s="189" t="n">
        <v>143</v>
      </c>
      <c r="I117" s="189" t="n">
        <v>1.5</v>
      </c>
      <c r="J117" s="261" t="n">
        <v>252</v>
      </c>
      <c r="M117" s="191" t="n"/>
      <c r="N117" s="191" t="n"/>
      <c r="O117" s="191" t="n"/>
      <c r="P117" s="191" t="n"/>
      <c r="Q117" s="191" t="n"/>
      <c r="R117" s="191" t="n"/>
      <c r="S117" s="191" t="n"/>
      <c r="T117" s="191" t="n"/>
      <c r="U117" s="191" t="n"/>
      <c r="V117" s="191" t="n"/>
      <c r="Y117" s="261" t="inlineStr">
        <is>
          <t>セラ51の厚み違い</t>
        </is>
      </c>
    </row>
    <row r="118">
      <c r="A118" s="200" t="inlineStr">
        <is>
          <t>055</t>
        </is>
      </c>
      <c r="B118" s="189" t="inlineStr">
        <is>
          <t>56X6X95</t>
        </is>
      </c>
      <c r="C118" s="189" t="n">
        <v>55</v>
      </c>
      <c r="D118" s="189" t="n">
        <v>56</v>
      </c>
      <c r="E118" s="189" t="n">
        <v>56</v>
      </c>
      <c r="F118" s="189" t="n">
        <v>47</v>
      </c>
      <c r="G118" s="189" t="n">
        <v>6</v>
      </c>
      <c r="H118" s="189" t="n">
        <v>95</v>
      </c>
      <c r="I118" s="189" t="n">
        <v>3</v>
      </c>
      <c r="J118" s="261" t="n">
        <v>671</v>
      </c>
      <c r="M118" s="191" t="n"/>
      <c r="N118" s="191" t="n"/>
      <c r="O118" s="191" t="n"/>
      <c r="P118" s="191" t="n"/>
      <c r="Q118" s="191" t="n"/>
      <c r="R118" s="191" t="n"/>
      <c r="S118" s="191" t="n"/>
      <c r="T118" s="191" t="n"/>
      <c r="U118" s="191" t="n"/>
      <c r="V118" s="191" t="n"/>
      <c r="Y118" s="199" t="inlineStr">
        <is>
          <t>型図無し / 次回作替</t>
        </is>
      </c>
    </row>
    <row r="119">
      <c r="A119" s="261" t="inlineStr">
        <is>
          <t>060</t>
        </is>
      </c>
      <c r="B119" s="189" t="inlineStr">
        <is>
          <t>60X7X72</t>
        </is>
      </c>
      <c r="C119" s="189" t="n">
        <v>60</v>
      </c>
      <c r="D119" s="189" t="n">
        <v>60</v>
      </c>
      <c r="E119" s="189" t="n">
        <v>55</v>
      </c>
      <c r="F119" s="189" t="n">
        <v>50</v>
      </c>
      <c r="G119" s="189" t="n">
        <v>7</v>
      </c>
      <c r="H119" s="189" t="n">
        <v>72</v>
      </c>
      <c r="I119" s="189" t="n">
        <v>3</v>
      </c>
      <c r="J119" s="261" t="n">
        <v>508</v>
      </c>
      <c r="M119" s="191" t="n"/>
      <c r="N119" s="191" t="n"/>
      <c r="O119" s="191" t="n"/>
      <c r="P119" s="191" t="n"/>
      <c r="Q119" s="191" t="n"/>
      <c r="R119" s="191" t="n"/>
      <c r="S119" s="191" t="n"/>
      <c r="T119" s="191" t="n"/>
      <c r="U119" s="191" t="n"/>
      <c r="V119" s="191" t="n"/>
    </row>
    <row r="120">
      <c r="A120" s="261" t="inlineStr">
        <is>
          <t>070</t>
        </is>
      </c>
      <c r="B120" s="189" t="inlineStr">
        <is>
          <t>70X10X199</t>
        </is>
      </c>
      <c r="C120" s="189" t="n">
        <v>70</v>
      </c>
      <c r="D120" s="189" t="n">
        <v>70</v>
      </c>
      <c r="E120" s="189" t="n">
        <v>70</v>
      </c>
      <c r="F120" s="189" t="n">
        <v>64</v>
      </c>
      <c r="G120" s="189" t="n">
        <v>10</v>
      </c>
      <c r="H120" s="189" t="n">
        <v>199</v>
      </c>
      <c r="I120" s="189" t="n">
        <v>3</v>
      </c>
      <c r="J120" s="261" t="n">
        <v>1406</v>
      </c>
      <c r="M120" s="191" t="n"/>
      <c r="N120" s="191" t="n"/>
      <c r="O120" s="191" t="n"/>
      <c r="P120" s="191" t="n"/>
      <c r="Q120" s="191" t="n"/>
      <c r="R120" s="191" t="n"/>
      <c r="S120" s="191" t="n"/>
      <c r="T120" s="191" t="n"/>
      <c r="U120" s="191" t="n"/>
      <c r="V120" s="191" t="n"/>
      <c r="X120" s="173" t="n">
        <v>2</v>
      </c>
    </row>
    <row r="121">
      <c r="A121" s="261" t="inlineStr">
        <is>
          <t>071</t>
        </is>
      </c>
      <c r="B121" s="189" t="inlineStr">
        <is>
          <t>70X10X94</t>
        </is>
      </c>
      <c r="C121" s="189" t="n">
        <v>71</v>
      </c>
      <c r="D121" s="189" t="n">
        <v>70</v>
      </c>
      <c r="E121" s="189" t="n">
        <v>67</v>
      </c>
      <c r="F121" s="189" t="n">
        <v>60</v>
      </c>
      <c r="G121" s="189" t="n">
        <v>10</v>
      </c>
      <c r="H121" s="189" t="n">
        <v>94</v>
      </c>
      <c r="I121" s="189" t="n">
        <v>3.5</v>
      </c>
      <c r="J121" s="261" t="n">
        <v>904</v>
      </c>
      <c r="M121" s="191" t="n"/>
      <c r="N121" s="191" t="n"/>
      <c r="O121" s="191" t="n"/>
      <c r="P121" s="191" t="n"/>
      <c r="Q121" s="191" t="n"/>
      <c r="R121" s="191" t="n"/>
      <c r="S121" s="191" t="n"/>
      <c r="T121" s="191" t="n"/>
      <c r="U121" s="191" t="n"/>
      <c r="V121" s="191" t="n"/>
      <c r="X121" s="173" t="n">
        <v>1</v>
      </c>
    </row>
    <row r="122">
      <c r="A122" s="261" t="inlineStr">
        <is>
          <t>072</t>
        </is>
      </c>
      <c r="B122" s="189" t="inlineStr">
        <is>
          <t>70X12X199</t>
        </is>
      </c>
      <c r="C122" s="189" t="n">
        <v>72</v>
      </c>
      <c r="D122" s="189" t="n">
        <v>70</v>
      </c>
      <c r="E122" s="189" t="n">
        <v>70</v>
      </c>
      <c r="F122" s="189" t="n">
        <v>64</v>
      </c>
      <c r="G122" s="189" t="n">
        <v>12</v>
      </c>
      <c r="H122" s="189" t="n">
        <v>199</v>
      </c>
      <c r="I122" s="189" t="n">
        <v>3</v>
      </c>
      <c r="J122" s="261" t="n">
        <v>1406</v>
      </c>
      <c r="M122" s="191" t="n"/>
      <c r="N122" s="191" t="n"/>
      <c r="O122" s="191" t="n"/>
      <c r="P122" s="191" t="n"/>
      <c r="Q122" s="191" t="n"/>
      <c r="R122" s="191" t="n"/>
      <c r="S122" s="191" t="n"/>
      <c r="T122" s="191" t="n"/>
      <c r="U122" s="191" t="n"/>
      <c r="V122" s="191" t="n"/>
      <c r="X122" s="173" t="n">
        <v>2</v>
      </c>
    </row>
    <row r="123">
      <c r="A123" s="261" t="inlineStr">
        <is>
          <t>080</t>
        </is>
      </c>
      <c r="B123" s="189" t="inlineStr">
        <is>
          <t>80X12X109</t>
        </is>
      </c>
      <c r="C123" s="189" t="n">
        <v>80</v>
      </c>
      <c r="D123" s="189" t="n">
        <v>80</v>
      </c>
      <c r="E123" s="189" t="n">
        <v>74</v>
      </c>
      <c r="F123" s="189" t="n">
        <v>62</v>
      </c>
      <c r="G123" s="189" t="n">
        <v>12</v>
      </c>
      <c r="H123" s="189" t="n">
        <v>109</v>
      </c>
      <c r="I123" s="189" t="n">
        <v>3.5</v>
      </c>
      <c r="J123" s="261" t="n">
        <v>1048</v>
      </c>
      <c r="M123" s="191" t="n"/>
      <c r="N123" s="191" t="n"/>
      <c r="O123" s="191" t="n"/>
      <c r="P123" s="191" t="n"/>
      <c r="Q123" s="191" t="n"/>
      <c r="R123" s="191" t="n"/>
      <c r="S123" s="191" t="n"/>
      <c r="T123" s="191" t="n"/>
      <c r="U123" s="191" t="n"/>
      <c r="V123" s="191" t="n"/>
    </row>
    <row r="124">
      <c r="A124" s="261" t="e">
        <v>#N/A</v>
      </c>
      <c r="B124" s="194" t="inlineStr">
        <is>
          <t>88X12X89</t>
        </is>
      </c>
      <c r="C124" s="189" t="n">
        <v>88</v>
      </c>
      <c r="D124" s="189" t="n">
        <v>88</v>
      </c>
      <c r="E124" s="189" t="n">
        <v>88</v>
      </c>
      <c r="F124" s="189" t="n">
        <v>72</v>
      </c>
      <c r="G124" s="189" t="n">
        <v>12</v>
      </c>
      <c r="H124" s="189" t="n">
        <v>89</v>
      </c>
      <c r="I124" s="189" t="n">
        <v>4.5</v>
      </c>
      <c r="J124" s="261" t="n">
        <v>1415</v>
      </c>
      <c r="M124" s="191" t="n"/>
      <c r="N124" s="191" t="n"/>
      <c r="O124" s="191" t="n"/>
      <c r="P124" s="191" t="n"/>
      <c r="Q124" s="191" t="n"/>
      <c r="R124" s="191" t="n"/>
      <c r="S124" s="191" t="n"/>
      <c r="T124" s="191" t="n"/>
      <c r="U124" s="191" t="n"/>
      <c r="V124" s="191" t="n"/>
      <c r="X124" s="173" t="n">
        <v>3</v>
      </c>
    </row>
    <row r="125">
      <c r="A125" s="261" t="inlineStr">
        <is>
          <t>105</t>
        </is>
      </c>
      <c r="B125" s="189" t="inlineStr">
        <is>
          <t>105X15X188</t>
        </is>
      </c>
      <c r="C125" s="189" t="n">
        <v>105</v>
      </c>
      <c r="D125" s="189" t="n">
        <v>105</v>
      </c>
      <c r="E125" s="189" t="n">
        <v>102</v>
      </c>
      <c r="F125" s="189" t="n">
        <v>90</v>
      </c>
      <c r="G125" s="189" t="n">
        <v>15</v>
      </c>
      <c r="H125" s="189" t="n">
        <v>188</v>
      </c>
      <c r="I125" s="189" t="n">
        <v>4</v>
      </c>
      <c r="J125" s="261" t="n">
        <v>2362</v>
      </c>
      <c r="M125" s="191" t="n"/>
      <c r="N125" s="191" t="n"/>
      <c r="O125" s="191" t="n"/>
      <c r="P125" s="191" t="n"/>
      <c r="Q125" s="191" t="n"/>
      <c r="R125" s="191" t="n"/>
      <c r="S125" s="191" t="n"/>
      <c r="T125" s="191" t="n"/>
      <c r="U125" s="191" t="n"/>
      <c r="V125" s="191" t="n"/>
      <c r="X125" s="173" t="n">
        <v>1</v>
      </c>
    </row>
    <row r="126">
      <c r="A126" s="200" t="e">
        <v>#N/A</v>
      </c>
      <c r="B126" s="194" t="inlineStr">
        <is>
          <t>105X20X188</t>
        </is>
      </c>
      <c r="C126" s="189" t="n">
        <v>106</v>
      </c>
      <c r="D126" s="189" t="n">
        <v>105</v>
      </c>
      <c r="E126" s="189" t="n">
        <v>102</v>
      </c>
      <c r="F126" s="189" t="n">
        <v>90</v>
      </c>
      <c r="G126" s="189" t="n">
        <v>20</v>
      </c>
      <c r="H126" s="189" t="n">
        <v>188</v>
      </c>
      <c r="I126" s="189" t="n">
        <v>4</v>
      </c>
      <c r="J126" s="261" t="n">
        <v>2362</v>
      </c>
      <c r="M126" s="191" t="n"/>
      <c r="N126" s="191" t="n"/>
      <c r="O126" s="191" t="n"/>
      <c r="P126" s="191" t="n"/>
      <c r="Q126" s="191" t="n"/>
      <c r="R126" s="191" t="n"/>
      <c r="S126" s="191" t="n"/>
      <c r="T126" s="191" t="n"/>
      <c r="U126" s="191" t="n"/>
      <c r="V126" s="191" t="n"/>
      <c r="Y126" s="199" t="inlineStr">
        <is>
          <t>型図無し /105の厚み違い</t>
        </is>
      </c>
    </row>
    <row r="127">
      <c r="A127" s="261" t="e">
        <v>#N/A</v>
      </c>
      <c r="B127" s="194" t="inlineStr">
        <is>
          <t>140X20X225</t>
        </is>
      </c>
      <c r="C127" s="189" t="n">
        <v>140</v>
      </c>
      <c r="D127" s="189" t="n">
        <v>140</v>
      </c>
      <c r="E127" s="189" t="n">
        <v>140</v>
      </c>
      <c r="F127" s="189" t="n">
        <v>130</v>
      </c>
      <c r="G127" s="189" t="n">
        <v>20</v>
      </c>
      <c r="H127" s="189" t="n">
        <v>225</v>
      </c>
      <c r="I127" s="189" t="n">
        <v>4</v>
      </c>
      <c r="J127" s="261" t="n">
        <v>2827</v>
      </c>
      <c r="M127" s="191" t="n"/>
      <c r="N127" s="191" t="n"/>
      <c r="O127" s="191" t="n"/>
      <c r="P127" s="191" t="n"/>
      <c r="Q127" s="191" t="n"/>
      <c r="R127" s="191" t="n"/>
      <c r="S127" s="191" t="n"/>
      <c r="T127" s="191" t="n"/>
      <c r="U127" s="191" t="n"/>
      <c r="V127" s="191" t="n"/>
      <c r="X127" s="173" t="n">
        <v>3</v>
      </c>
    </row>
    <row r="128">
      <c r="B128" s="194" t="n"/>
      <c r="C128" s="189" t="inlineStr">
        <is>
          <t>＜Ｔ＞</t>
        </is>
      </c>
      <c r="D128" s="189" t="n"/>
      <c r="E128" s="189" t="n"/>
      <c r="F128" s="189" t="n"/>
      <c r="G128" s="189" t="n"/>
      <c r="H128" s="189" t="n"/>
      <c r="I128" s="189" t="n"/>
      <c r="M128" s="191" t="n"/>
      <c r="N128" s="191" t="n"/>
      <c r="O128" s="191" t="n"/>
      <c r="P128" s="191" t="n"/>
      <c r="Q128" s="191" t="n"/>
      <c r="R128" s="191" t="n"/>
      <c r="S128" s="191" t="n"/>
      <c r="T128" s="191" t="n"/>
      <c r="U128" s="191" t="n"/>
      <c r="V128" s="191" t="n"/>
    </row>
    <row r="129">
      <c r="A129" s="261" t="inlineStr">
        <is>
          <t>T40</t>
        </is>
      </c>
      <c r="B129" s="189" t="inlineStr">
        <is>
          <t>40X5X62</t>
        </is>
      </c>
      <c r="C129" s="189" t="inlineStr">
        <is>
          <t>T40</t>
        </is>
      </c>
      <c r="D129" s="189" t="n">
        <v>40</v>
      </c>
      <c r="E129" s="189" t="n">
        <v>40</v>
      </c>
      <c r="F129" s="189" t="n">
        <v>38</v>
      </c>
      <c r="G129" s="189" t="n">
        <v>5</v>
      </c>
      <c r="H129" s="189" t="n">
        <v>62</v>
      </c>
      <c r="I129" s="189" t="n">
        <v>3</v>
      </c>
      <c r="J129" s="261" t="n">
        <v>438</v>
      </c>
      <c r="M129" s="191" t="n"/>
      <c r="N129" s="191" t="n"/>
      <c r="O129" s="191" t="n"/>
      <c r="P129" s="191" t="n"/>
      <c r="Q129" s="191" t="n"/>
      <c r="R129" s="191" t="n"/>
      <c r="S129" s="191" t="n"/>
      <c r="T129" s="191" t="n"/>
      <c r="U129" s="191" t="n"/>
      <c r="V129" s="191" t="n"/>
      <c r="X129" s="173" t="n">
        <v>2</v>
      </c>
    </row>
    <row r="130">
      <c r="A130" s="261" t="inlineStr">
        <is>
          <t>T41</t>
        </is>
      </c>
      <c r="B130" s="189" t="inlineStr">
        <is>
          <t>40X8X62</t>
        </is>
      </c>
      <c r="C130" s="189" t="inlineStr">
        <is>
          <t>T41</t>
        </is>
      </c>
      <c r="D130" s="189" t="n">
        <v>40</v>
      </c>
      <c r="E130" s="189" t="n">
        <v>40</v>
      </c>
      <c r="F130" s="189" t="n">
        <v>38</v>
      </c>
      <c r="G130" s="189" t="n">
        <v>8</v>
      </c>
      <c r="H130" s="189" t="n">
        <v>62</v>
      </c>
      <c r="I130" s="189" t="n">
        <v>3</v>
      </c>
      <c r="J130" s="261" t="n">
        <v>438</v>
      </c>
      <c r="M130" s="191" t="n"/>
      <c r="N130" s="191" t="n"/>
      <c r="O130" s="191" t="n"/>
      <c r="P130" s="191" t="n"/>
      <c r="Q130" s="191" t="n"/>
      <c r="R130" s="191" t="n"/>
      <c r="S130" s="191" t="n"/>
      <c r="T130" s="191" t="n"/>
      <c r="U130" s="191" t="n"/>
      <c r="V130" s="191" t="n"/>
      <c r="X130" s="173" t="n">
        <v>2</v>
      </c>
    </row>
    <row r="131">
      <c r="A131" s="261" t="e">
        <v>#N/A</v>
      </c>
      <c r="B131" s="194" t="inlineStr">
        <is>
          <t>40X8X63</t>
        </is>
      </c>
      <c r="C131" s="189" t="inlineStr">
        <is>
          <t>T42</t>
        </is>
      </c>
      <c r="D131" s="189" t="n">
        <v>40</v>
      </c>
      <c r="E131" s="189" t="n">
        <v>40</v>
      </c>
      <c r="F131" s="189" t="n">
        <v>38</v>
      </c>
      <c r="G131" s="189" t="n">
        <v>8</v>
      </c>
      <c r="H131" s="189" t="n">
        <v>63</v>
      </c>
      <c r="I131" s="189" t="n">
        <v>3</v>
      </c>
      <c r="J131" s="261" t="n">
        <v>445</v>
      </c>
      <c r="M131" s="191" t="n"/>
      <c r="N131" s="191" t="n"/>
      <c r="O131" s="191" t="n"/>
      <c r="P131" s="191" t="n"/>
      <c r="Q131" s="191" t="n"/>
      <c r="R131" s="191" t="n"/>
      <c r="S131" s="191" t="n"/>
      <c r="T131" s="191" t="n"/>
      <c r="U131" s="191" t="n"/>
      <c r="V131" s="191" t="n"/>
      <c r="X131" s="173" t="n">
        <v>2</v>
      </c>
    </row>
    <row r="132">
      <c r="A132" s="200" t="inlineStr">
        <is>
          <t>T45</t>
        </is>
      </c>
      <c r="B132" s="189" t="inlineStr">
        <is>
          <t>45X8X62</t>
        </is>
      </c>
      <c r="C132" s="189" t="inlineStr">
        <is>
          <t>T45</t>
        </is>
      </c>
      <c r="D132" s="189" t="n">
        <v>45</v>
      </c>
      <c r="E132" s="189" t="n">
        <v>45</v>
      </c>
      <c r="F132" s="189" t="n">
        <v>38</v>
      </c>
      <c r="G132" s="189" t="n">
        <v>8</v>
      </c>
      <c r="H132" s="189" t="n">
        <v>62</v>
      </c>
      <c r="I132" s="189" t="n">
        <v>3</v>
      </c>
      <c r="J132" s="261" t="n">
        <v>438</v>
      </c>
      <c r="M132" s="191" t="n"/>
      <c r="N132" s="191" t="n"/>
      <c r="O132" s="191" t="n"/>
      <c r="P132" s="191" t="n"/>
      <c r="Q132" s="191" t="n"/>
      <c r="R132" s="191" t="n"/>
      <c r="S132" s="191" t="n"/>
      <c r="T132" s="191" t="n"/>
      <c r="U132" s="191" t="n"/>
      <c r="V132" s="191" t="n"/>
      <c r="Y132" s="199" t="inlineStr">
        <is>
          <t>不明/型図無し</t>
        </is>
      </c>
    </row>
    <row r="133">
      <c r="A133" s="261" t="e">
        <v>#N/A</v>
      </c>
      <c r="B133" s="194" t="inlineStr">
        <is>
          <t>45X10X52</t>
        </is>
      </c>
      <c r="C133" s="189" t="inlineStr">
        <is>
          <t>T46</t>
        </is>
      </c>
      <c r="D133" s="189" t="n">
        <v>45</v>
      </c>
      <c r="E133" s="189" t="n">
        <v>42</v>
      </c>
      <c r="F133" s="189" t="n">
        <v>35</v>
      </c>
      <c r="G133" s="189" t="n">
        <v>10</v>
      </c>
      <c r="H133" s="189" t="n">
        <v>52</v>
      </c>
      <c r="I133" s="189" t="n">
        <v>3</v>
      </c>
      <c r="J133" s="261" t="n">
        <v>367</v>
      </c>
      <c r="M133" s="191" t="n"/>
      <c r="N133" s="191" t="n"/>
      <c r="O133" s="191" t="n"/>
      <c r="P133" s="191" t="n"/>
      <c r="Q133" s="191" t="n"/>
      <c r="R133" s="191" t="n"/>
      <c r="S133" s="191" t="n"/>
      <c r="T133" s="191" t="n"/>
      <c r="U133" s="191" t="n"/>
      <c r="V133" s="191" t="n"/>
      <c r="X133" s="173" t="n">
        <v>3</v>
      </c>
    </row>
    <row r="134">
      <c r="A134" s="261" t="inlineStr">
        <is>
          <t>T47</t>
        </is>
      </c>
      <c r="B134" s="189" t="inlineStr">
        <is>
          <t>45X8X80</t>
        </is>
      </c>
      <c r="C134" s="189" t="inlineStr">
        <is>
          <t>T47</t>
        </is>
      </c>
      <c r="D134" s="189" t="n">
        <v>45</v>
      </c>
      <c r="E134" s="189" t="n">
        <v>45</v>
      </c>
      <c r="F134" s="189" t="n">
        <v>42</v>
      </c>
      <c r="G134" s="189" t="n">
        <v>8</v>
      </c>
      <c r="H134" s="189" t="n">
        <v>80</v>
      </c>
      <c r="I134" s="189" t="n">
        <v>3</v>
      </c>
      <c r="J134" s="261" t="n">
        <v>565</v>
      </c>
      <c r="M134" s="191" t="n"/>
      <c r="N134" s="191" t="n"/>
      <c r="O134" s="191" t="n"/>
      <c r="P134" s="191" t="n"/>
      <c r="Q134" s="191" t="n"/>
      <c r="R134" s="191" t="n"/>
      <c r="S134" s="191" t="n"/>
      <c r="T134" s="191" t="n"/>
      <c r="U134" s="191" t="n"/>
      <c r="V134" s="191" t="n"/>
      <c r="X134" s="173" t="n">
        <v>2</v>
      </c>
    </row>
    <row r="135">
      <c r="A135" s="261" t="inlineStr">
        <is>
          <t>T49</t>
        </is>
      </c>
      <c r="B135" s="189" t="inlineStr">
        <is>
          <t>50X10X34</t>
        </is>
      </c>
      <c r="C135" s="189" t="inlineStr">
        <is>
          <t>T49</t>
        </is>
      </c>
      <c r="D135" s="189" t="n">
        <v>50</v>
      </c>
      <c r="E135" s="189" t="n">
        <v>48</v>
      </c>
      <c r="F135" s="189" t="n">
        <v>43</v>
      </c>
      <c r="G135" s="189" t="n">
        <v>10</v>
      </c>
      <c r="H135" s="189" t="n">
        <v>34</v>
      </c>
      <c r="I135" s="189" t="n">
        <v>4</v>
      </c>
      <c r="J135" s="261" t="n">
        <v>427</v>
      </c>
      <c r="M135" s="191" t="n"/>
      <c r="N135" s="191" t="n"/>
      <c r="O135" s="191" t="n"/>
      <c r="P135" s="191" t="n"/>
      <c r="Q135" s="191" t="n"/>
      <c r="R135" s="191" t="n"/>
      <c r="S135" s="191" t="n"/>
      <c r="T135" s="191" t="n"/>
      <c r="U135" s="191" t="n"/>
      <c r="V135" s="191" t="n"/>
      <c r="X135" s="173" t="n">
        <v>2</v>
      </c>
    </row>
    <row r="136">
      <c r="A136" s="261" t="inlineStr">
        <is>
          <t>T50</t>
        </is>
      </c>
      <c r="B136" s="189" t="inlineStr">
        <is>
          <t>50X8X96</t>
        </is>
      </c>
      <c r="C136" s="189" t="inlineStr">
        <is>
          <t>T50</t>
        </is>
      </c>
      <c r="D136" s="189" t="n">
        <v>50</v>
      </c>
      <c r="E136" s="189" t="n">
        <v>50</v>
      </c>
      <c r="F136" s="189" t="n">
        <v>46</v>
      </c>
      <c r="G136" s="189" t="n">
        <v>8</v>
      </c>
      <c r="H136" s="189" t="n">
        <v>96</v>
      </c>
      <c r="I136" s="189" t="n">
        <v>3</v>
      </c>
      <c r="J136" s="261" t="n">
        <v>678</v>
      </c>
      <c r="M136" s="191" t="n"/>
      <c r="N136" s="191" t="n"/>
      <c r="O136" s="191" t="n"/>
      <c r="P136" s="191" t="n"/>
      <c r="Q136" s="191" t="n"/>
      <c r="R136" s="191" t="n"/>
      <c r="S136" s="191" t="n"/>
      <c r="T136" s="191" t="n"/>
      <c r="U136" s="191" t="n"/>
      <c r="V136" s="191" t="n"/>
      <c r="X136" s="173" t="n">
        <v>2</v>
      </c>
    </row>
    <row r="137">
      <c r="A137" s="261" t="inlineStr">
        <is>
          <t>T51</t>
        </is>
      </c>
      <c r="B137" s="189" t="inlineStr">
        <is>
          <t>50X12X96</t>
        </is>
      </c>
      <c r="C137" s="189" t="inlineStr">
        <is>
          <t>T51</t>
        </is>
      </c>
      <c r="D137" s="189" t="n">
        <v>50</v>
      </c>
      <c r="E137" s="189" t="n">
        <v>50</v>
      </c>
      <c r="F137" s="189" t="n">
        <v>46</v>
      </c>
      <c r="G137" s="189" t="n">
        <v>12</v>
      </c>
      <c r="H137" s="189" t="n">
        <v>96</v>
      </c>
      <c r="I137" s="189" t="n">
        <v>3</v>
      </c>
      <c r="J137" s="261" t="n">
        <v>678</v>
      </c>
      <c r="M137" s="191" t="n"/>
      <c r="N137" s="191" t="n"/>
      <c r="O137" s="191" t="n"/>
      <c r="P137" s="191" t="n"/>
      <c r="Q137" s="191" t="n"/>
      <c r="R137" s="191" t="n"/>
      <c r="S137" s="191" t="n"/>
      <c r="T137" s="191" t="n"/>
      <c r="U137" s="191" t="n"/>
      <c r="V137" s="191" t="n"/>
      <c r="X137" s="173" t="n">
        <v>2</v>
      </c>
    </row>
    <row r="138">
      <c r="A138" s="261" t="inlineStr">
        <is>
          <t>T53</t>
        </is>
      </c>
      <c r="B138" s="189" t="inlineStr">
        <is>
          <t>50X10X62</t>
        </is>
      </c>
      <c r="C138" s="189" t="inlineStr">
        <is>
          <t>T53</t>
        </is>
      </c>
      <c r="D138" s="189" t="n">
        <v>50</v>
      </c>
      <c r="E138" s="189" t="n">
        <v>49</v>
      </c>
      <c r="F138" s="189" t="n">
        <v>40</v>
      </c>
      <c r="G138" s="189" t="n">
        <v>10</v>
      </c>
      <c r="H138" s="189" t="n">
        <v>62</v>
      </c>
      <c r="I138" s="189" t="n">
        <v>3</v>
      </c>
      <c r="J138" s="261" t="n">
        <v>438</v>
      </c>
      <c r="M138" s="191" t="n"/>
      <c r="N138" s="191" t="n"/>
      <c r="O138" s="191" t="n"/>
      <c r="P138" s="191" t="n"/>
      <c r="Q138" s="191" t="n"/>
      <c r="R138" s="191" t="n"/>
      <c r="S138" s="191" t="n"/>
      <c r="T138" s="191" t="n"/>
      <c r="U138" s="191" t="n"/>
      <c r="V138" s="191" t="n"/>
      <c r="X138" s="173" t="n">
        <v>2</v>
      </c>
    </row>
    <row r="139">
      <c r="A139" s="200" t="e">
        <v>#N/A</v>
      </c>
      <c r="B139" s="194" t="inlineStr">
        <is>
          <t>50X7X55</t>
        </is>
      </c>
      <c r="C139" s="189" t="inlineStr">
        <is>
          <t>T54</t>
        </is>
      </c>
      <c r="D139" s="189" t="n">
        <v>50</v>
      </c>
      <c r="E139" s="189" t="n">
        <v>48</v>
      </c>
      <c r="F139" s="189" t="n">
        <v>40</v>
      </c>
      <c r="G139" s="189" t="n">
        <v>7</v>
      </c>
      <c r="H139" s="189" t="n">
        <v>55</v>
      </c>
      <c r="I139" s="189" t="n">
        <v>3</v>
      </c>
      <c r="J139" s="261" t="n">
        <v>388</v>
      </c>
      <c r="M139" s="191" t="n"/>
      <c r="N139" s="191" t="n"/>
      <c r="O139" s="191" t="n"/>
      <c r="P139" s="191" t="n"/>
      <c r="Q139" s="191" t="n"/>
      <c r="R139" s="191" t="n"/>
      <c r="S139" s="191" t="n"/>
      <c r="T139" s="191" t="n"/>
      <c r="U139" s="191" t="n"/>
      <c r="V139" s="191" t="n"/>
      <c r="Y139" s="198" t="inlineStr">
        <is>
          <t>不明</t>
        </is>
      </c>
    </row>
    <row r="140">
      <c r="A140" s="200" t="e">
        <v>#N/A</v>
      </c>
      <c r="B140" s="194" t="inlineStr">
        <is>
          <t>56X10X44</t>
        </is>
      </c>
      <c r="C140" s="189" t="inlineStr">
        <is>
          <t>T56</t>
        </is>
      </c>
      <c r="D140" s="189" t="n">
        <v>56</v>
      </c>
      <c r="E140" s="189" t="n">
        <v>54</v>
      </c>
      <c r="F140" s="189" t="n">
        <v>44</v>
      </c>
      <c r="G140" s="189" t="n">
        <v>10</v>
      </c>
      <c r="H140" s="189" t="n">
        <v>44</v>
      </c>
      <c r="I140" s="189" t="n">
        <v>4</v>
      </c>
      <c r="J140" s="261" t="n">
        <v>552</v>
      </c>
      <c r="M140" s="191" t="n"/>
      <c r="N140" s="191" t="n"/>
      <c r="O140" s="191" t="n"/>
      <c r="P140" s="191" t="n"/>
      <c r="Q140" s="191" t="n"/>
      <c r="R140" s="191" t="n"/>
      <c r="S140" s="191" t="n"/>
      <c r="T140" s="191" t="n"/>
      <c r="U140" s="191" t="n"/>
      <c r="V140" s="191" t="n"/>
      <c r="Y140" s="198" t="inlineStr">
        <is>
          <t>不明</t>
        </is>
      </c>
    </row>
    <row r="141">
      <c r="A141" s="261" t="e">
        <v>#N/A</v>
      </c>
      <c r="B141" s="194" t="inlineStr">
        <is>
          <t>56X10X62</t>
        </is>
      </c>
      <c r="C141" s="189" t="inlineStr">
        <is>
          <t>T57</t>
        </is>
      </c>
      <c r="D141" s="189" t="n">
        <v>56</v>
      </c>
      <c r="E141" s="189" t="n">
        <v>54</v>
      </c>
      <c r="F141" s="189" t="n">
        <v>44</v>
      </c>
      <c r="G141" s="189" t="n">
        <v>10</v>
      </c>
      <c r="H141" s="189" t="n">
        <v>62</v>
      </c>
      <c r="I141" s="189" t="n">
        <v>3</v>
      </c>
      <c r="J141" s="261" t="n">
        <v>438</v>
      </c>
      <c r="M141" s="191" t="n"/>
      <c r="N141" s="191" t="n"/>
      <c r="O141" s="191" t="n"/>
      <c r="P141" s="191" t="n"/>
      <c r="Q141" s="191" t="n"/>
      <c r="R141" s="191" t="n"/>
      <c r="S141" s="191" t="n"/>
      <c r="T141" s="191" t="n"/>
      <c r="U141" s="191" t="n"/>
      <c r="V141" s="191" t="n"/>
      <c r="X141" s="173" t="n">
        <v>2</v>
      </c>
    </row>
    <row r="142">
      <c r="A142" s="261" t="inlineStr">
        <is>
          <t>T58</t>
        </is>
      </c>
      <c r="B142" s="189" t="inlineStr">
        <is>
          <t>58X10X95</t>
        </is>
      </c>
      <c r="C142" s="189" t="inlineStr">
        <is>
          <t>T58</t>
        </is>
      </c>
      <c r="D142" s="189" t="n">
        <v>58</v>
      </c>
      <c r="E142" s="189" t="n">
        <v>56</v>
      </c>
      <c r="F142" s="189" t="n">
        <v>50</v>
      </c>
      <c r="G142" s="189" t="n">
        <v>10</v>
      </c>
      <c r="H142" s="189" t="n">
        <v>95</v>
      </c>
      <c r="I142" s="189" t="n">
        <v>3</v>
      </c>
      <c r="J142" s="261" t="n">
        <v>671</v>
      </c>
      <c r="M142" s="191" t="n"/>
      <c r="N142" s="191" t="n"/>
      <c r="O142" s="191" t="n"/>
      <c r="P142" s="191" t="n"/>
      <c r="Q142" s="191" t="n"/>
      <c r="R142" s="191" t="n"/>
      <c r="S142" s="191" t="n"/>
      <c r="T142" s="191" t="n"/>
      <c r="U142" s="191" t="n"/>
      <c r="V142" s="191" t="n"/>
      <c r="X142" s="173" t="n">
        <v>1.6</v>
      </c>
      <c r="Y142" s="261" t="inlineStr">
        <is>
          <t>現合</t>
        </is>
      </c>
    </row>
    <row r="143">
      <c r="A143" s="261" t="inlineStr">
        <is>
          <t>T60</t>
        </is>
      </c>
      <c r="B143" s="189" t="inlineStr">
        <is>
          <t>60X10X34</t>
        </is>
      </c>
      <c r="C143" s="189" t="inlineStr">
        <is>
          <t>T60</t>
        </is>
      </c>
      <c r="D143" s="189" t="n">
        <v>60</v>
      </c>
      <c r="E143" s="189" t="n">
        <v>55</v>
      </c>
      <c r="F143" s="189" t="n">
        <v>44</v>
      </c>
      <c r="G143" s="189" t="n">
        <v>10</v>
      </c>
      <c r="H143" s="189" t="n">
        <v>34</v>
      </c>
      <c r="I143" s="189" t="n">
        <v>4.5</v>
      </c>
      <c r="J143" s="261" t="n">
        <v>540</v>
      </c>
      <c r="M143" s="191" t="n"/>
      <c r="N143" s="191" t="n"/>
      <c r="O143" s="191" t="n"/>
      <c r="P143" s="191" t="n"/>
      <c r="Q143" s="191" t="n"/>
      <c r="R143" s="191" t="n"/>
      <c r="S143" s="191" t="n"/>
      <c r="T143" s="191" t="n"/>
      <c r="U143" s="191" t="n"/>
      <c r="V143" s="191" t="n"/>
      <c r="X143" s="173" t="n">
        <v>2</v>
      </c>
    </row>
    <row r="144">
      <c r="A144" s="200" t="e">
        <v>#N/A</v>
      </c>
      <c r="B144" s="194" t="inlineStr">
        <is>
          <t>60X10X34</t>
        </is>
      </c>
      <c r="C144" s="189" t="inlineStr">
        <is>
          <t>T61</t>
        </is>
      </c>
      <c r="D144" s="189" t="n">
        <v>60</v>
      </c>
      <c r="E144" s="189" t="n">
        <v>60</v>
      </c>
      <c r="F144" s="189" t="n">
        <v>44</v>
      </c>
      <c r="G144" s="189" t="n">
        <v>10</v>
      </c>
      <c r="H144" s="189" t="n">
        <v>34</v>
      </c>
      <c r="I144" s="189" t="n">
        <v>4.5</v>
      </c>
      <c r="J144" s="261" t="n">
        <v>540</v>
      </c>
      <c r="M144" s="191" t="n"/>
      <c r="N144" s="191" t="n"/>
      <c r="O144" s="191" t="n"/>
      <c r="P144" s="191" t="n"/>
      <c r="Q144" s="191" t="n"/>
      <c r="R144" s="191" t="n"/>
      <c r="S144" s="191" t="n"/>
      <c r="T144" s="191" t="n"/>
      <c r="U144" s="191" t="n"/>
      <c r="V144" s="191" t="n"/>
      <c r="Y144" s="198" t="inlineStr">
        <is>
          <t>不明</t>
        </is>
      </c>
    </row>
    <row r="145">
      <c r="A145" s="261" t="inlineStr">
        <is>
          <t>T62</t>
        </is>
      </c>
      <c r="B145" s="189" t="inlineStr">
        <is>
          <t>60X7X93</t>
        </is>
      </c>
      <c r="C145" s="189" t="inlineStr">
        <is>
          <t>T62</t>
        </is>
      </c>
      <c r="D145" s="189" t="n">
        <v>60</v>
      </c>
      <c r="E145" s="189" t="n">
        <v>58</v>
      </c>
      <c r="F145" s="189" t="n">
        <v>54</v>
      </c>
      <c r="G145" s="189" t="n">
        <v>7</v>
      </c>
      <c r="H145" s="189" t="n">
        <v>93</v>
      </c>
      <c r="I145" s="189" t="n">
        <v>3</v>
      </c>
      <c r="J145" s="261" t="n">
        <v>657</v>
      </c>
      <c r="M145" s="191" t="n"/>
      <c r="N145" s="191" t="n"/>
      <c r="O145" s="191" t="n"/>
      <c r="P145" s="191" t="n"/>
      <c r="Q145" s="191" t="n"/>
      <c r="R145" s="191" t="n"/>
      <c r="S145" s="191" t="n"/>
      <c r="T145" s="191" t="n"/>
      <c r="U145" s="191" t="n"/>
      <c r="V145" s="191" t="n"/>
      <c r="X145" s="173" t="n">
        <v>2</v>
      </c>
    </row>
    <row r="146">
      <c r="A146" s="261" t="inlineStr">
        <is>
          <t>063</t>
        </is>
      </c>
      <c r="B146" s="189" t="inlineStr">
        <is>
          <t>63.5X10.2X163</t>
        </is>
      </c>
      <c r="C146" s="189" t="inlineStr">
        <is>
          <t>T63</t>
        </is>
      </c>
      <c r="D146" s="189" t="n">
        <v>63.5</v>
      </c>
      <c r="E146" s="189" t="n">
        <v>60.5</v>
      </c>
      <c r="F146" s="189" t="n">
        <v>54</v>
      </c>
      <c r="G146" s="189" t="n">
        <v>10.2</v>
      </c>
      <c r="H146" s="189" t="n">
        <v>163</v>
      </c>
      <c r="I146" s="189" t="n">
        <v>2.7</v>
      </c>
      <c r="J146" s="261" t="n">
        <v>933</v>
      </c>
      <c r="M146" s="191" t="n"/>
      <c r="N146" s="191" t="n"/>
      <c r="O146" s="191" t="n"/>
      <c r="P146" s="191" t="n"/>
      <c r="Q146" s="191" t="n"/>
      <c r="R146" s="191" t="n"/>
      <c r="S146" s="191" t="n"/>
      <c r="T146" s="191" t="n"/>
      <c r="U146" s="191" t="n"/>
      <c r="V146" s="191" t="n"/>
      <c r="Y146" s="261" t="inlineStr">
        <is>
          <t>現合</t>
        </is>
      </c>
    </row>
    <row r="147">
      <c r="A147" s="261" t="inlineStr">
        <is>
          <t>T65</t>
        </is>
      </c>
      <c r="B147" s="189" t="inlineStr">
        <is>
          <t>65X10X112</t>
        </is>
      </c>
      <c r="C147" s="189" t="inlineStr">
        <is>
          <t>T65</t>
        </is>
      </c>
      <c r="D147" s="189" t="n">
        <v>65</v>
      </c>
      <c r="E147" s="189" t="n">
        <v>63</v>
      </c>
      <c r="F147" s="189" t="n">
        <v>55</v>
      </c>
      <c r="G147" s="189" t="n">
        <v>10</v>
      </c>
      <c r="H147" s="189" t="n">
        <v>112</v>
      </c>
      <c r="I147" s="189" t="n">
        <v>3</v>
      </c>
      <c r="J147" s="261" t="n">
        <v>791</v>
      </c>
      <c r="M147" s="191" t="n"/>
      <c r="N147" s="191" t="n"/>
      <c r="O147" s="191" t="n"/>
      <c r="P147" s="191" t="n"/>
      <c r="Q147" s="191" t="n"/>
      <c r="R147" s="191" t="n"/>
      <c r="S147" s="191" t="n"/>
      <c r="T147" s="191" t="n"/>
      <c r="U147" s="191" t="n"/>
      <c r="V147" s="191" t="n"/>
      <c r="X147" s="173" t="n">
        <v>1.25</v>
      </c>
    </row>
    <row r="148">
      <c r="A148" s="261" t="inlineStr">
        <is>
          <t>T70</t>
        </is>
      </c>
      <c r="B148" s="189" t="inlineStr">
        <is>
          <t>70X10X144</t>
        </is>
      </c>
      <c r="C148" s="189" t="inlineStr">
        <is>
          <t>T70</t>
        </is>
      </c>
      <c r="D148" s="189" t="n">
        <v>70</v>
      </c>
      <c r="E148" s="189" t="n">
        <v>68</v>
      </c>
      <c r="F148" s="189" t="n">
        <v>62</v>
      </c>
      <c r="G148" s="189" t="n">
        <v>10</v>
      </c>
      <c r="H148" s="189" t="n">
        <v>144</v>
      </c>
      <c r="I148" s="189" t="n">
        <v>3</v>
      </c>
      <c r="J148" s="261" t="n">
        <v>1017</v>
      </c>
      <c r="M148" s="191" t="n"/>
      <c r="N148" s="191" t="n"/>
      <c r="O148" s="191" t="n"/>
      <c r="P148" s="191" t="n"/>
      <c r="Q148" s="191" t="n"/>
      <c r="R148" s="191" t="n"/>
      <c r="S148" s="191" t="n"/>
      <c r="T148" s="191" t="n"/>
      <c r="U148" s="191" t="n"/>
      <c r="V148" s="191" t="n"/>
      <c r="X148" s="173" t="n">
        <v>1</v>
      </c>
    </row>
    <row r="149">
      <c r="A149" s="200" t="e">
        <v>#N/A</v>
      </c>
      <c r="B149" s="194" t="inlineStr">
        <is>
          <t>70X12X94</t>
        </is>
      </c>
      <c r="C149" s="189" t="inlineStr">
        <is>
          <t>T73</t>
        </is>
      </c>
      <c r="D149" s="189" t="n">
        <v>70</v>
      </c>
      <c r="E149" s="189" t="n">
        <v>67</v>
      </c>
      <c r="F149" s="189" t="n">
        <v>60</v>
      </c>
      <c r="G149" s="189" t="n">
        <v>12</v>
      </c>
      <c r="H149" s="189" t="n">
        <v>94</v>
      </c>
      <c r="I149" s="189" t="n">
        <v>3.5</v>
      </c>
      <c r="J149" s="261" t="n">
        <v>904</v>
      </c>
      <c r="M149" s="191" t="n"/>
      <c r="N149" s="191" t="n"/>
      <c r="O149" s="191" t="n"/>
      <c r="P149" s="191" t="n"/>
      <c r="Q149" s="191" t="n"/>
      <c r="R149" s="191" t="n"/>
      <c r="S149" s="191" t="n"/>
      <c r="T149" s="191" t="n"/>
      <c r="U149" s="191" t="n"/>
      <c r="V149" s="191" t="n"/>
      <c r="Y149" s="198" t="inlineStr">
        <is>
          <t>不明</t>
        </is>
      </c>
    </row>
    <row r="150">
      <c r="A150" s="261" t="inlineStr">
        <is>
          <t>T76</t>
        </is>
      </c>
      <c r="B150" s="189" t="inlineStr">
        <is>
          <t>75X10X94</t>
        </is>
      </c>
      <c r="C150" s="189" t="inlineStr">
        <is>
          <t>T76</t>
        </is>
      </c>
      <c r="D150" s="189" t="n">
        <v>75</v>
      </c>
      <c r="E150" s="189" t="n">
        <v>74</v>
      </c>
      <c r="F150" s="189" t="n">
        <v>60</v>
      </c>
      <c r="G150" s="189" t="n">
        <v>10</v>
      </c>
      <c r="H150" s="189" t="n">
        <v>94</v>
      </c>
      <c r="I150" s="189" t="n">
        <v>3.5</v>
      </c>
      <c r="J150" s="261" t="n">
        <v>904</v>
      </c>
      <c r="M150" s="191" t="n"/>
      <c r="N150" s="191" t="n"/>
      <c r="O150" s="191" t="n"/>
      <c r="P150" s="191" t="n"/>
      <c r="Q150" s="191" t="n"/>
      <c r="R150" s="191" t="n"/>
      <c r="S150" s="191" t="n"/>
      <c r="T150" s="191" t="n"/>
      <c r="U150" s="191" t="n"/>
      <c r="V150" s="191" t="n"/>
      <c r="X150" s="173" t="n">
        <v>1</v>
      </c>
    </row>
    <row r="151">
      <c r="A151" s="261" t="e">
        <v>#N/A</v>
      </c>
      <c r="B151" s="194" t="inlineStr">
        <is>
          <t>80X12X109</t>
        </is>
      </c>
      <c r="C151" s="189" t="inlineStr">
        <is>
          <t>T80</t>
        </is>
      </c>
      <c r="D151" s="189" t="n">
        <v>80</v>
      </c>
      <c r="E151" s="189" t="n">
        <v>74</v>
      </c>
      <c r="F151" s="189" t="n">
        <v>63</v>
      </c>
      <c r="G151" s="189" t="n">
        <v>12</v>
      </c>
      <c r="H151" s="189" t="n">
        <v>109</v>
      </c>
      <c r="I151" s="189" t="n">
        <v>3.5</v>
      </c>
      <c r="J151" s="261" t="n">
        <v>1048</v>
      </c>
      <c r="M151" s="191" t="n"/>
      <c r="N151" s="191" t="n"/>
      <c r="O151" s="191" t="n"/>
      <c r="P151" s="191" t="n"/>
      <c r="Q151" s="191" t="n"/>
      <c r="R151" s="191" t="n"/>
      <c r="S151" s="191" t="n"/>
      <c r="T151" s="191" t="n"/>
      <c r="U151" s="191" t="n"/>
      <c r="V151" s="191" t="n"/>
      <c r="X151" s="173" t="n">
        <v>1</v>
      </c>
    </row>
    <row r="152">
      <c r="A152" s="261" t="inlineStr">
        <is>
          <t>T88</t>
        </is>
      </c>
      <c r="B152" s="189" t="inlineStr">
        <is>
          <t>88X12X89</t>
        </is>
      </c>
      <c r="C152" s="189" t="inlineStr">
        <is>
          <t>T88</t>
        </is>
      </c>
      <c r="D152" s="189" t="n">
        <v>88</v>
      </c>
      <c r="E152" s="189" t="n">
        <v>88</v>
      </c>
      <c r="F152" s="189" t="n">
        <v>72</v>
      </c>
      <c r="G152" s="189" t="n">
        <v>12</v>
      </c>
      <c r="H152" s="189" t="n">
        <v>89</v>
      </c>
      <c r="I152" s="189" t="n">
        <v>4.5</v>
      </c>
      <c r="J152" s="261" t="n">
        <v>1415</v>
      </c>
      <c r="M152" s="191" t="n"/>
      <c r="N152" s="191" t="n"/>
      <c r="O152" s="191" t="n"/>
      <c r="P152" s="191" t="n"/>
      <c r="Q152" s="191" t="n"/>
      <c r="R152" s="191" t="n"/>
      <c r="S152" s="191" t="n"/>
      <c r="T152" s="191" t="n"/>
      <c r="U152" s="191" t="n"/>
      <c r="V152" s="191" t="n"/>
      <c r="X152" s="173" t="n">
        <v>3</v>
      </c>
    </row>
    <row r="153">
      <c r="A153" s="261" t="e">
        <v>#N/A</v>
      </c>
      <c r="B153" s="194" t="inlineStr">
        <is>
          <t>105X15X188</t>
        </is>
      </c>
      <c r="C153" s="189" t="inlineStr">
        <is>
          <t>T105</t>
        </is>
      </c>
      <c r="D153" s="189" t="n">
        <v>105</v>
      </c>
      <c r="E153" s="189" t="n">
        <v>102</v>
      </c>
      <c r="F153" s="189" t="n">
        <v>90</v>
      </c>
      <c r="G153" s="189" t="n">
        <v>15</v>
      </c>
      <c r="H153" s="189" t="n">
        <v>188</v>
      </c>
      <c r="I153" s="189" t="n">
        <v>4</v>
      </c>
      <c r="J153" s="261" t="n">
        <v>2362</v>
      </c>
      <c r="M153" s="191" t="n"/>
      <c r="N153" s="191" t="n"/>
      <c r="O153" s="191" t="n"/>
      <c r="P153" s="191" t="n"/>
      <c r="Q153" s="191" t="n"/>
      <c r="R153" s="191" t="n"/>
      <c r="S153" s="191" t="n"/>
      <c r="T153" s="191" t="n"/>
      <c r="U153" s="191" t="n"/>
      <c r="V153" s="191" t="n"/>
      <c r="X153" s="173" t="n">
        <v>1</v>
      </c>
    </row>
    <row r="154">
      <c r="B154" s="189" t="n"/>
      <c r="C154" s="189" t="inlineStr">
        <is>
          <t>＜Ｓ＞</t>
        </is>
      </c>
      <c r="D154" s="189" t="n"/>
      <c r="E154" s="189" t="n"/>
      <c r="F154" s="189" t="n"/>
      <c r="G154" s="189" t="n"/>
      <c r="H154" s="189" t="n"/>
      <c r="I154" s="189" t="n"/>
      <c r="M154" s="191" t="n"/>
      <c r="N154" s="191" t="n"/>
      <c r="O154" s="191" t="n"/>
      <c r="P154" s="191" t="n"/>
      <c r="Q154" s="191" t="n"/>
      <c r="R154" s="191" t="n"/>
      <c r="S154" s="191" t="n"/>
      <c r="T154" s="191" t="n"/>
      <c r="U154" s="191" t="n"/>
      <c r="V154" s="191" t="n"/>
    </row>
    <row r="155">
      <c r="A155" s="261" t="inlineStr">
        <is>
          <t>530</t>
        </is>
      </c>
      <c r="B155" s="189" t="inlineStr">
        <is>
          <t>30X5X55</t>
        </is>
      </c>
      <c r="C155" s="189" t="inlineStr">
        <is>
          <t>S30</t>
        </is>
      </c>
      <c r="D155" s="189" t="n">
        <v>30</v>
      </c>
      <c r="E155" s="189" t="n">
        <v>30</v>
      </c>
      <c r="F155" s="189" t="n">
        <v>27</v>
      </c>
      <c r="G155" s="189" t="n">
        <v>5</v>
      </c>
      <c r="H155" s="189" t="n">
        <v>55</v>
      </c>
      <c r="I155" s="189" t="n">
        <v>2.7</v>
      </c>
      <c r="J155" s="261" t="n">
        <v>315</v>
      </c>
      <c r="M155" s="191" t="n"/>
      <c r="N155" s="191" t="n"/>
      <c r="O155" s="191" t="n"/>
      <c r="P155" s="191" t="n"/>
      <c r="Q155" s="191" t="n"/>
      <c r="R155" s="191" t="n"/>
      <c r="S155" s="191" t="n"/>
      <c r="T155" s="191" t="n"/>
      <c r="U155" s="191" t="n"/>
      <c r="V155" s="191" t="n"/>
      <c r="X155" s="173" t="n">
        <v>3</v>
      </c>
    </row>
    <row r="156">
      <c r="A156" s="261" t="e">
        <v>#N/A</v>
      </c>
      <c r="B156" s="194" t="inlineStr">
        <is>
          <t>40X8X85</t>
        </is>
      </c>
      <c r="C156" s="189" t="inlineStr">
        <is>
          <t>S40</t>
        </is>
      </c>
      <c r="D156" s="189" t="n">
        <v>40</v>
      </c>
      <c r="E156" s="189" t="n">
        <v>40</v>
      </c>
      <c r="F156" s="189" t="n">
        <v>37</v>
      </c>
      <c r="G156" s="189" t="n">
        <v>8</v>
      </c>
      <c r="H156" s="189" t="n">
        <v>85</v>
      </c>
      <c r="I156" s="189" t="n">
        <v>2.7</v>
      </c>
      <c r="J156" s="261" t="n">
        <v>486</v>
      </c>
      <c r="M156" s="191" t="n"/>
      <c r="N156" s="191" t="n"/>
      <c r="O156" s="191" t="n"/>
      <c r="P156" s="191" t="n"/>
      <c r="Q156" s="191" t="n"/>
      <c r="R156" s="191" t="n"/>
      <c r="S156" s="191" t="n"/>
      <c r="T156" s="191" t="n"/>
      <c r="U156" s="191" t="n"/>
      <c r="V156" s="191" t="n"/>
      <c r="X156" s="173" t="n">
        <v>2</v>
      </c>
    </row>
    <row r="157">
      <c r="A157" s="261" t="e">
        <v>#N/A</v>
      </c>
      <c r="B157" s="194" t="inlineStr">
        <is>
          <t>40X7X85</t>
        </is>
      </c>
      <c r="C157" s="189" t="inlineStr">
        <is>
          <t>S41</t>
        </is>
      </c>
      <c r="D157" s="189" t="n">
        <v>40</v>
      </c>
      <c r="E157" s="189" t="n">
        <v>40</v>
      </c>
      <c r="F157" s="189" t="n">
        <v>36</v>
      </c>
      <c r="G157" s="189" t="n">
        <v>7</v>
      </c>
      <c r="H157" s="189" t="n">
        <v>85</v>
      </c>
      <c r="I157" s="189" t="n">
        <v>2.7</v>
      </c>
      <c r="J157" s="261" t="n">
        <v>486</v>
      </c>
      <c r="M157" s="191" t="n"/>
      <c r="N157" s="191" t="n"/>
      <c r="O157" s="191" t="n"/>
      <c r="P157" s="191" t="n"/>
      <c r="Q157" s="191" t="n"/>
      <c r="R157" s="191" t="n"/>
      <c r="S157" s="191" t="n"/>
      <c r="T157" s="191" t="n"/>
      <c r="U157" s="191" t="n"/>
      <c r="V157" s="191" t="n"/>
    </row>
    <row r="158">
      <c r="A158" s="261" t="e">
        <v>#N/A</v>
      </c>
      <c r="B158" s="194" t="inlineStr">
        <is>
          <t>40X4X85</t>
        </is>
      </c>
      <c r="C158" s="189" t="inlineStr">
        <is>
          <t>S42</t>
        </is>
      </c>
      <c r="D158" s="189" t="n">
        <v>40</v>
      </c>
      <c r="E158" s="189" t="n">
        <v>40</v>
      </c>
      <c r="F158" s="189" t="n">
        <v>36</v>
      </c>
      <c r="G158" s="189" t="n">
        <v>4</v>
      </c>
      <c r="H158" s="189" t="n">
        <v>85</v>
      </c>
      <c r="I158" s="189" t="n">
        <v>2.7</v>
      </c>
      <c r="J158" s="261" t="n">
        <v>486</v>
      </c>
      <c r="M158" s="191" t="n"/>
      <c r="N158" s="191" t="n"/>
      <c r="O158" s="191" t="n"/>
      <c r="P158" s="191" t="n"/>
      <c r="Q158" s="191" t="n"/>
      <c r="R158" s="191" t="n"/>
      <c r="S158" s="191" t="n"/>
      <c r="T158" s="191" t="n"/>
      <c r="U158" s="191" t="n"/>
      <c r="V158" s="191" t="n"/>
    </row>
    <row r="159">
      <c r="A159" s="261" t="inlineStr">
        <is>
          <t>050</t>
        </is>
      </c>
      <c r="B159" s="189" t="inlineStr">
        <is>
          <t>50X8X159</t>
        </is>
      </c>
      <c r="C159" s="189" t="inlineStr">
        <is>
          <t>S50</t>
        </is>
      </c>
      <c r="D159" s="189" t="n">
        <v>50</v>
      </c>
      <c r="E159" s="189" t="n">
        <v>50</v>
      </c>
      <c r="F159" s="189" t="n">
        <v>47</v>
      </c>
      <c r="G159" s="189" t="n">
        <v>8</v>
      </c>
      <c r="H159" s="189" t="n">
        <v>159</v>
      </c>
      <c r="I159" s="189" t="n">
        <v>2.7</v>
      </c>
      <c r="J159" s="261" t="n">
        <v>910</v>
      </c>
      <c r="M159" s="191" t="n"/>
      <c r="N159" s="191" t="n"/>
      <c r="O159" s="191" t="n"/>
      <c r="P159" s="191" t="n"/>
      <c r="Q159" s="191" t="n"/>
      <c r="R159" s="191" t="n"/>
      <c r="S159" s="191" t="n"/>
      <c r="T159" s="191" t="n"/>
      <c r="U159" s="191" t="n"/>
      <c r="V159" s="191" t="n"/>
      <c r="X159" s="173" t="inlineStr">
        <is>
          <t>50の2%</t>
        </is>
      </c>
    </row>
    <row r="160">
      <c r="A160" s="261" t="e">
        <v>#N/A</v>
      </c>
      <c r="B160" s="194" t="inlineStr">
        <is>
          <t>70X8X309</t>
        </is>
      </c>
      <c r="C160" s="189" t="inlineStr">
        <is>
          <t>S70</t>
        </is>
      </c>
      <c r="D160" s="189" t="n">
        <v>70</v>
      </c>
      <c r="E160" s="189" t="n">
        <v>70</v>
      </c>
      <c r="F160" s="189" t="n">
        <v>67</v>
      </c>
      <c r="G160" s="189" t="n">
        <v>8</v>
      </c>
      <c r="H160" s="189" t="n">
        <v>309</v>
      </c>
      <c r="I160" s="189" t="n">
        <v>2.7</v>
      </c>
      <c r="J160" s="261" t="n">
        <v>1768</v>
      </c>
      <c r="M160" s="191" t="n"/>
      <c r="N160" s="191" t="n"/>
      <c r="O160" s="191" t="n"/>
      <c r="P160" s="191" t="n"/>
      <c r="Q160" s="191" t="n"/>
      <c r="R160" s="191" t="n"/>
      <c r="S160" s="191" t="n"/>
      <c r="T160" s="191" t="n"/>
      <c r="U160" s="191" t="n"/>
      <c r="V160" s="191" t="n"/>
      <c r="X160" s="173" t="inlineStr">
        <is>
          <t>70の3.5%</t>
        </is>
      </c>
    </row>
    <row r="161">
      <c r="A161" s="200" t="e">
        <v>#N/A</v>
      </c>
      <c r="B161" s="194" t="inlineStr">
        <is>
          <t>40×40X7X52</t>
        </is>
      </c>
      <c r="C161" s="189" t="inlineStr">
        <is>
          <t>S角39</t>
        </is>
      </c>
      <c r="D161" s="189" t="inlineStr">
        <is>
          <t>40×40</t>
        </is>
      </c>
      <c r="E161" s="189" t="n"/>
      <c r="F161" s="189" t="inlineStr">
        <is>
          <t>30×30</t>
        </is>
      </c>
      <c r="G161" s="189" t="n">
        <v>7</v>
      </c>
      <c r="H161" s="189" t="n">
        <v>52</v>
      </c>
      <c r="I161" s="189" t="n">
        <v>3.2</v>
      </c>
      <c r="J161" s="261" t="n">
        <v>418</v>
      </c>
      <c r="M161" s="191" t="n"/>
      <c r="N161" s="191" t="n"/>
      <c r="O161" s="191" t="n"/>
      <c r="P161" s="191" t="n"/>
      <c r="Q161" s="191" t="n"/>
      <c r="R161" s="191" t="n"/>
      <c r="S161" s="191" t="n"/>
      <c r="T161" s="191" t="n"/>
      <c r="U161" s="191" t="n"/>
      <c r="V161" s="191" t="n"/>
      <c r="Y161" s="198" t="inlineStr">
        <is>
          <t>不明（段付き</t>
        </is>
      </c>
    </row>
    <row r="162">
      <c r="A162" s="200" t="e">
        <v>#N/A</v>
      </c>
      <c r="B162" s="194" t="inlineStr">
        <is>
          <t>40×40X10X52</t>
        </is>
      </c>
      <c r="C162" s="189" t="inlineStr">
        <is>
          <t>S角40</t>
        </is>
      </c>
      <c r="D162" s="189" t="inlineStr">
        <is>
          <t>40×40</t>
        </is>
      </c>
      <c r="E162" s="189" t="n"/>
      <c r="F162" s="189" t="inlineStr">
        <is>
          <t>30×30</t>
        </is>
      </c>
      <c r="G162" s="189" t="n">
        <v>10</v>
      </c>
      <c r="H162" s="189" t="n">
        <v>52</v>
      </c>
      <c r="I162" s="189" t="n">
        <v>3.2</v>
      </c>
      <c r="J162" s="261" t="n">
        <v>418</v>
      </c>
      <c r="M162" s="191" t="n"/>
      <c r="N162" s="191" t="n"/>
      <c r="O162" s="191" t="n"/>
      <c r="P162" s="191" t="n"/>
      <c r="Q162" s="191" t="n"/>
      <c r="R162" s="191" t="n"/>
      <c r="S162" s="191" t="n"/>
      <c r="T162" s="191" t="n"/>
      <c r="U162" s="191" t="n"/>
      <c r="V162" s="191" t="n"/>
      <c r="Y162" s="198" t="inlineStr">
        <is>
          <t>不明（段付き</t>
        </is>
      </c>
    </row>
    <row r="163">
      <c r="A163" s="261" t="inlineStr">
        <is>
          <t>041</t>
        </is>
      </c>
      <c r="B163" s="189" t="inlineStr">
        <is>
          <t>40×40X10X90</t>
        </is>
      </c>
      <c r="C163" s="189" t="inlineStr">
        <is>
          <t>S角41</t>
        </is>
      </c>
      <c r="D163" s="189" t="inlineStr">
        <is>
          <t>40×40</t>
        </is>
      </c>
      <c r="E163" s="189" t="n"/>
      <c r="F163" s="189" t="inlineStr">
        <is>
          <t>34×34</t>
        </is>
      </c>
      <c r="G163" s="189" t="n">
        <v>10</v>
      </c>
      <c r="H163" s="189" t="n">
        <v>90</v>
      </c>
      <c r="I163" s="189" t="n">
        <v>2.7</v>
      </c>
      <c r="J163" s="261" t="n">
        <v>515</v>
      </c>
      <c r="M163" s="191" t="n"/>
      <c r="N163" s="191" t="n"/>
      <c r="O163" s="191" t="n"/>
      <c r="P163" s="191" t="n"/>
      <c r="Q163" s="191" t="n"/>
      <c r="R163" s="191" t="n"/>
      <c r="S163" s="191" t="n"/>
      <c r="T163" s="191" t="n"/>
      <c r="U163" s="191" t="n"/>
      <c r="V163" s="191" t="n"/>
      <c r="X163" s="173" t="n">
        <v>1</v>
      </c>
    </row>
    <row r="164">
      <c r="A164" s="261" t="inlineStr">
        <is>
          <t>042</t>
        </is>
      </c>
      <c r="B164" s="189" t="inlineStr">
        <is>
          <t>40×40X20X90</t>
        </is>
      </c>
      <c r="C164" s="189" t="inlineStr">
        <is>
          <t>S角42</t>
        </is>
      </c>
      <c r="D164" s="189" t="inlineStr">
        <is>
          <t>40×40</t>
        </is>
      </c>
      <c r="E164" s="189" t="n"/>
      <c r="F164" s="189" t="inlineStr">
        <is>
          <t>34×34</t>
        </is>
      </c>
      <c r="G164" s="189" t="n">
        <v>20</v>
      </c>
      <c r="H164" s="189" t="n">
        <v>90</v>
      </c>
      <c r="I164" s="189" t="n">
        <v>2.7</v>
      </c>
      <c r="J164" s="261" t="n">
        <v>515</v>
      </c>
      <c r="M164" s="191" t="n"/>
      <c r="N164" s="191" t="n"/>
      <c r="O164" s="191" t="n"/>
      <c r="P164" s="191" t="n"/>
      <c r="Q164" s="191" t="n"/>
      <c r="R164" s="191" t="n"/>
      <c r="S164" s="191" t="n"/>
      <c r="T164" s="191" t="n"/>
      <c r="U164" s="191" t="n"/>
      <c r="V164" s="191" t="n"/>
    </row>
    <row r="165">
      <c r="A165" s="261" t="e">
        <v>#N/A</v>
      </c>
      <c r="B165" s="194" t="inlineStr">
        <is>
          <t>40×40X5X90</t>
        </is>
      </c>
      <c r="C165" s="189" t="inlineStr">
        <is>
          <t>S角43</t>
        </is>
      </c>
      <c r="D165" s="189" t="inlineStr">
        <is>
          <t>40×40</t>
        </is>
      </c>
      <c r="E165" s="189" t="n"/>
      <c r="F165" s="189" t="inlineStr">
        <is>
          <t>34×34</t>
        </is>
      </c>
      <c r="G165" s="189" t="n">
        <v>5</v>
      </c>
      <c r="H165" s="189" t="n">
        <v>90</v>
      </c>
      <c r="I165" s="189" t="n">
        <v>2.7</v>
      </c>
      <c r="J165" s="261" t="n">
        <v>515</v>
      </c>
      <c r="M165" s="191" t="n"/>
      <c r="N165" s="191" t="n"/>
      <c r="O165" s="191" t="n"/>
      <c r="P165" s="191" t="n"/>
      <c r="Q165" s="191" t="n"/>
      <c r="R165" s="191" t="n"/>
      <c r="S165" s="191" t="n"/>
      <c r="T165" s="191" t="n"/>
      <c r="U165" s="191" t="n"/>
      <c r="V165" s="191" t="n"/>
    </row>
    <row r="166">
      <c r="A166" s="261" t="e">
        <v>#N/A</v>
      </c>
      <c r="B166" s="194" t="inlineStr">
        <is>
          <t>40×40X7X90</t>
        </is>
      </c>
      <c r="C166" s="189" t="inlineStr">
        <is>
          <t>S角43</t>
        </is>
      </c>
      <c r="D166" s="189" t="inlineStr">
        <is>
          <t>40×40</t>
        </is>
      </c>
      <c r="E166" s="189" t="n"/>
      <c r="F166" s="189" t="inlineStr">
        <is>
          <t>34×34</t>
        </is>
      </c>
      <c r="G166" s="189" t="n">
        <v>7</v>
      </c>
      <c r="H166" s="189" t="n">
        <v>90</v>
      </c>
      <c r="I166" s="189" t="n">
        <v>2.7</v>
      </c>
      <c r="J166" s="261" t="n">
        <v>515</v>
      </c>
      <c r="M166" s="191" t="n"/>
      <c r="N166" s="191" t="n"/>
      <c r="O166" s="191" t="n"/>
      <c r="P166" s="191" t="n"/>
      <c r="Q166" s="191" t="n"/>
      <c r="R166" s="191" t="n"/>
      <c r="S166" s="191" t="n"/>
      <c r="T166" s="191" t="n"/>
      <c r="U166" s="191" t="n"/>
      <c r="V166" s="191" t="n"/>
    </row>
    <row r="167">
      <c r="A167" s="261" t="e">
        <v>#N/A</v>
      </c>
      <c r="B167" s="194" t="inlineStr">
        <is>
          <t>40×40X14X90</t>
        </is>
      </c>
      <c r="C167" s="189" t="inlineStr">
        <is>
          <t>S角46</t>
        </is>
      </c>
      <c r="D167" s="189" t="inlineStr">
        <is>
          <t>40×40</t>
        </is>
      </c>
      <c r="E167" s="189" t="n"/>
      <c r="F167" s="189" t="inlineStr">
        <is>
          <t>34×34</t>
        </is>
      </c>
      <c r="G167" s="189" t="n">
        <v>14</v>
      </c>
      <c r="H167" s="189" t="n">
        <v>90</v>
      </c>
      <c r="I167" s="189" t="n">
        <v>2.7</v>
      </c>
      <c r="J167" s="261" t="n">
        <v>515</v>
      </c>
      <c r="M167" s="191" t="n"/>
      <c r="N167" s="191" t="n"/>
      <c r="O167" s="191" t="n"/>
      <c r="P167" s="191" t="n"/>
      <c r="Q167" s="191" t="n"/>
      <c r="R167" s="191" t="n"/>
      <c r="S167" s="191" t="n"/>
      <c r="T167" s="191" t="n"/>
      <c r="U167" s="191" t="n"/>
      <c r="V167" s="191" t="n"/>
    </row>
    <row r="168">
      <c r="A168" s="261" t="inlineStr">
        <is>
          <t>048</t>
        </is>
      </c>
      <c r="B168" s="189" t="inlineStr">
        <is>
          <t>49×49X7X97</t>
        </is>
      </c>
      <c r="C168" s="189" t="inlineStr">
        <is>
          <t>S角48</t>
        </is>
      </c>
      <c r="D168" s="189" t="inlineStr">
        <is>
          <t>49×49</t>
        </is>
      </c>
      <c r="E168" s="189" t="n"/>
      <c r="F168" s="189" t="inlineStr">
        <is>
          <t>41×41</t>
        </is>
      </c>
      <c r="G168" s="189" t="n">
        <v>7</v>
      </c>
      <c r="H168" s="189" t="n">
        <v>97</v>
      </c>
      <c r="I168" s="189" t="n">
        <v>3.2</v>
      </c>
      <c r="J168" s="261" t="n">
        <v>780</v>
      </c>
      <c r="M168" s="191" t="n"/>
      <c r="N168" s="191" t="n"/>
      <c r="O168" s="191" t="n"/>
      <c r="P168" s="191" t="n"/>
      <c r="Q168" s="191" t="n"/>
      <c r="R168" s="191" t="n"/>
      <c r="S168" s="191" t="n"/>
      <c r="T168" s="191" t="n"/>
      <c r="U168" s="191" t="n"/>
      <c r="V168" s="191" t="n"/>
      <c r="X168" s="173" t="n">
        <v>2</v>
      </c>
    </row>
    <row r="169">
      <c r="A169" s="261" t="inlineStr">
        <is>
          <t>049</t>
        </is>
      </c>
      <c r="B169" s="189" t="inlineStr">
        <is>
          <t>49×49X14X97</t>
        </is>
      </c>
      <c r="C169" s="189" t="inlineStr">
        <is>
          <t>S角49</t>
        </is>
      </c>
      <c r="D169" s="189" t="inlineStr">
        <is>
          <t>49×49</t>
        </is>
      </c>
      <c r="E169" s="189" t="n"/>
      <c r="F169" s="189" t="inlineStr">
        <is>
          <t>41×41</t>
        </is>
      </c>
      <c r="G169" s="189" t="n">
        <v>14</v>
      </c>
      <c r="H169" s="189" t="n">
        <v>97</v>
      </c>
      <c r="I169" s="189" t="n">
        <v>3.2</v>
      </c>
      <c r="J169" s="261" t="n">
        <v>780</v>
      </c>
      <c r="M169" s="191" t="n"/>
      <c r="N169" s="191" t="n"/>
      <c r="O169" s="191" t="n"/>
      <c r="P169" s="191" t="n"/>
      <c r="Q169" s="191" t="n"/>
      <c r="R169" s="191" t="n"/>
      <c r="S169" s="191" t="n"/>
      <c r="T169" s="191" t="n"/>
      <c r="U169" s="191" t="n"/>
      <c r="V169" s="191" t="n"/>
    </row>
    <row r="170">
      <c r="A170" s="261" t="e">
        <v>#N/A</v>
      </c>
      <c r="B170" s="194" t="inlineStr">
        <is>
          <t>50×50X7X142</t>
        </is>
      </c>
      <c r="C170" s="189" t="inlineStr">
        <is>
          <t>S角50</t>
        </is>
      </c>
      <c r="D170" s="189" t="inlineStr">
        <is>
          <t>50×50</t>
        </is>
      </c>
      <c r="E170" s="189" t="n"/>
      <c r="F170" s="189" t="inlineStr">
        <is>
          <t>43×43</t>
        </is>
      </c>
      <c r="G170" s="189" t="n">
        <v>7</v>
      </c>
      <c r="H170" s="189" t="n">
        <v>142</v>
      </c>
      <c r="I170" s="189" t="n">
        <v>2.7</v>
      </c>
      <c r="J170" s="261" t="n">
        <v>813</v>
      </c>
      <c r="M170" s="191" t="n"/>
      <c r="N170" s="191" t="n"/>
      <c r="O170" s="191" t="n"/>
      <c r="P170" s="191" t="n"/>
      <c r="Q170" s="191" t="n"/>
      <c r="R170" s="191" t="n"/>
      <c r="S170" s="191" t="n"/>
      <c r="T170" s="191" t="n"/>
      <c r="U170" s="191" t="n"/>
      <c r="V170" s="191" t="n"/>
      <c r="X170" s="173" t="n">
        <v>2</v>
      </c>
    </row>
    <row r="171">
      <c r="A171" s="261" t="inlineStr">
        <is>
          <t>051</t>
        </is>
      </c>
      <c r="B171" s="189" t="inlineStr">
        <is>
          <t>50×50X10X142</t>
        </is>
      </c>
      <c r="C171" s="189" t="inlineStr">
        <is>
          <t>S角51</t>
        </is>
      </c>
      <c r="D171" s="189" t="inlineStr">
        <is>
          <t>50×50</t>
        </is>
      </c>
      <c r="E171" s="189" t="n"/>
      <c r="F171" s="189" t="inlineStr">
        <is>
          <t>43×43</t>
        </is>
      </c>
      <c r="G171" s="189" t="n">
        <v>10</v>
      </c>
      <c r="H171" s="189" t="n">
        <v>142</v>
      </c>
      <c r="I171" s="189" t="n">
        <v>2.7</v>
      </c>
      <c r="J171" s="261" t="n">
        <v>813</v>
      </c>
      <c r="M171" s="191" t="n"/>
      <c r="N171" s="191" t="n"/>
      <c r="O171" s="191" t="n"/>
      <c r="P171" s="191" t="n"/>
      <c r="Q171" s="191" t="n"/>
      <c r="R171" s="191" t="n"/>
      <c r="S171" s="191" t="n"/>
      <c r="T171" s="191" t="n"/>
      <c r="U171" s="191" t="n"/>
      <c r="V171" s="191" t="n"/>
    </row>
    <row r="172">
      <c r="A172" s="261" t="inlineStr">
        <is>
          <t>052</t>
        </is>
      </c>
      <c r="B172" s="189" t="inlineStr">
        <is>
          <t>50×50X20X142</t>
        </is>
      </c>
      <c r="C172" s="189" t="inlineStr">
        <is>
          <t>S角52</t>
        </is>
      </c>
      <c r="D172" s="189" t="inlineStr">
        <is>
          <t>50×50</t>
        </is>
      </c>
      <c r="E172" s="189" t="n"/>
      <c r="F172" s="189" t="inlineStr">
        <is>
          <t>43×43</t>
        </is>
      </c>
      <c r="G172" s="189" t="n">
        <v>20</v>
      </c>
      <c r="H172" s="189" t="n">
        <v>142</v>
      </c>
      <c r="I172" s="189" t="n">
        <v>2.7</v>
      </c>
      <c r="J172" s="261" t="n">
        <v>813</v>
      </c>
      <c r="M172" s="191" t="n"/>
      <c r="N172" s="191" t="n"/>
      <c r="O172" s="191" t="n"/>
      <c r="P172" s="191" t="n"/>
      <c r="Q172" s="191" t="n"/>
      <c r="R172" s="191" t="n"/>
      <c r="S172" s="191" t="n"/>
      <c r="T172" s="191" t="n"/>
      <c r="U172" s="191" t="n"/>
      <c r="V172" s="191" t="n"/>
    </row>
    <row r="173">
      <c r="A173" s="261" t="e">
        <v>#N/A</v>
      </c>
      <c r="B173" s="194" t="n"/>
      <c r="C173" s="189" t="n"/>
      <c r="D173" s="189" t="n"/>
      <c r="E173" s="189" t="n"/>
      <c r="F173" s="189" t="n"/>
      <c r="G173" s="189" t="n"/>
      <c r="H173" s="189" t="n"/>
      <c r="I173" s="189" t="n"/>
      <c r="M173" s="191" t="n"/>
      <c r="N173" s="191" t="n"/>
      <c r="O173" s="191" t="n"/>
      <c r="P173" s="191" t="n"/>
      <c r="Q173" s="191" t="n"/>
      <c r="R173" s="191" t="n"/>
      <c r="S173" s="191" t="n"/>
      <c r="T173" s="191" t="n"/>
      <c r="U173" s="191" t="n"/>
      <c r="V173" s="191" t="n"/>
    </row>
    <row r="174">
      <c r="A174" s="200" t="e">
        <v>#N/A</v>
      </c>
      <c r="B174" s="194" t="inlineStr">
        <is>
          <t>50×50X20X124</t>
        </is>
      </c>
      <c r="C174" s="189" t="inlineStr">
        <is>
          <t>S角53</t>
        </is>
      </c>
      <c r="D174" s="189" t="inlineStr">
        <is>
          <t>50×50</t>
        </is>
      </c>
      <c r="E174" s="189" t="n"/>
      <c r="F174" s="189" t="inlineStr">
        <is>
          <t>43×43</t>
        </is>
      </c>
      <c r="G174" s="189" t="n">
        <v>20</v>
      </c>
      <c r="H174" s="189" t="n">
        <v>124</v>
      </c>
      <c r="I174" s="189" t="n">
        <v>2.7</v>
      </c>
      <c r="J174" s="261" t="n">
        <v>710</v>
      </c>
      <c r="M174" s="191" t="n"/>
      <c r="N174" s="191" t="n"/>
      <c r="O174" s="191" t="n"/>
      <c r="P174" s="191" t="n"/>
      <c r="Q174" s="191" t="n"/>
      <c r="R174" s="191" t="n"/>
      <c r="S174" s="191" t="n"/>
      <c r="T174" s="191" t="n"/>
      <c r="U174" s="191" t="n"/>
      <c r="V174" s="191" t="n"/>
      <c r="Y174" s="199" t="inlineStr">
        <is>
          <t>現存型図無し / 修理時要再製作</t>
        </is>
      </c>
    </row>
    <row r="175">
      <c r="A175" s="261" t="e">
        <v>#N/A</v>
      </c>
      <c r="B175" s="194" t="n"/>
      <c r="C175" s="189" t="n"/>
      <c r="D175" s="189" t="n"/>
      <c r="E175" s="189" t="n"/>
      <c r="F175" s="189" t="n"/>
      <c r="G175" s="189" t="n">
        <v>13</v>
      </c>
      <c r="H175" s="189" t="n"/>
      <c r="I175" s="189" t="n"/>
      <c r="M175" s="191" t="n"/>
      <c r="N175" s="191" t="n"/>
      <c r="O175" s="191" t="n"/>
      <c r="P175" s="191" t="n"/>
      <c r="Q175" s="191" t="n"/>
      <c r="R175" s="191" t="n"/>
      <c r="S175" s="191" t="n"/>
      <c r="T175" s="191" t="n"/>
      <c r="U175" s="191" t="n"/>
      <c r="V175" s="191" t="n"/>
    </row>
    <row r="176">
      <c r="A176" s="261" t="e">
        <v>#N/A</v>
      </c>
      <c r="B176" s="194" t="inlineStr">
        <is>
          <t>50×75X10X217</t>
        </is>
      </c>
      <c r="C176" s="189" t="inlineStr">
        <is>
          <t>S角55</t>
        </is>
      </c>
      <c r="D176" s="189" t="inlineStr">
        <is>
          <t>50×75</t>
        </is>
      </c>
      <c r="E176" s="189" t="n"/>
      <c r="F176" s="189" t="inlineStr">
        <is>
          <t>44×67</t>
        </is>
      </c>
      <c r="G176" s="189" t="n">
        <v>10</v>
      </c>
      <c r="H176" s="189" t="n">
        <v>217</v>
      </c>
      <c r="I176" s="189" t="n">
        <v>2.7</v>
      </c>
      <c r="J176" s="261" t="n">
        <v>1242</v>
      </c>
      <c r="M176" s="191" t="n"/>
      <c r="N176" s="191" t="n"/>
      <c r="O176" s="191" t="n"/>
      <c r="P176" s="191" t="n"/>
      <c r="Q176" s="191" t="n"/>
      <c r="R176" s="191" t="n"/>
      <c r="S176" s="191" t="n"/>
      <c r="T176" s="191" t="n"/>
      <c r="U176" s="191" t="n"/>
      <c r="V176" s="191" t="n"/>
      <c r="X176" s="173" t="n">
        <v>2</v>
      </c>
    </row>
    <row r="177">
      <c r="A177" s="200" t="e">
        <v>#N/A</v>
      </c>
      <c r="B177" s="194" t="inlineStr">
        <is>
          <t>50×75X10X173</t>
        </is>
      </c>
      <c r="C177" s="189" t="inlineStr">
        <is>
          <t>S角56</t>
        </is>
      </c>
      <c r="D177" s="189" t="inlineStr">
        <is>
          <t>50×75</t>
        </is>
      </c>
      <c r="E177" s="189" t="n"/>
      <c r="F177" s="189" t="inlineStr">
        <is>
          <t>44×67</t>
        </is>
      </c>
      <c r="G177" s="189" t="n">
        <v>10</v>
      </c>
      <c r="H177" s="189" t="n">
        <v>173</v>
      </c>
      <c r="I177" s="189" t="n">
        <v>2.7</v>
      </c>
      <c r="J177" s="261" t="n">
        <v>990</v>
      </c>
      <c r="M177" s="191" t="n"/>
      <c r="N177" s="191" t="n"/>
      <c r="O177" s="191" t="n"/>
      <c r="P177" s="191" t="n"/>
      <c r="Q177" s="191" t="n"/>
      <c r="R177" s="191" t="n"/>
      <c r="S177" s="191" t="n"/>
      <c r="T177" s="191" t="n"/>
      <c r="U177" s="191" t="n"/>
      <c r="V177" s="191" t="n"/>
      <c r="Y177" s="198" t="inlineStr">
        <is>
          <t>不明</t>
        </is>
      </c>
    </row>
    <row r="178">
      <c r="A178" s="261" t="inlineStr">
        <is>
          <t>057</t>
        </is>
      </c>
      <c r="B178" s="189" t="inlineStr">
        <is>
          <t>50×75X10X287</t>
        </is>
      </c>
      <c r="C178" s="189" t="inlineStr">
        <is>
          <t>S角57</t>
        </is>
      </c>
      <c r="D178" s="189" t="inlineStr">
        <is>
          <t>50×75</t>
        </is>
      </c>
      <c r="E178" s="189" t="n"/>
      <c r="F178" s="189" t="inlineStr">
        <is>
          <t>44×67</t>
        </is>
      </c>
      <c r="G178" s="189" t="n">
        <v>10</v>
      </c>
      <c r="H178" s="189" t="n">
        <v>287</v>
      </c>
      <c r="I178" s="189" t="n">
        <v>2.7</v>
      </c>
      <c r="J178" s="261" t="n">
        <v>1643</v>
      </c>
      <c r="M178" s="191" t="n"/>
      <c r="N178" s="191" t="n"/>
      <c r="O178" s="191" t="n"/>
      <c r="P178" s="191" t="n"/>
      <c r="Q178" s="191" t="n"/>
      <c r="R178" s="191" t="n"/>
      <c r="S178" s="191" t="n"/>
      <c r="T178" s="191" t="n"/>
      <c r="U178" s="191" t="n"/>
      <c r="V178" s="191" t="n"/>
      <c r="X178" s="173" t="n">
        <v>2</v>
      </c>
    </row>
    <row r="179">
      <c r="A179" s="261" t="inlineStr">
        <is>
          <t>058</t>
        </is>
      </c>
      <c r="B179" s="189" t="inlineStr">
        <is>
          <t>50×75X20X187</t>
        </is>
      </c>
      <c r="C179" s="189" t="inlineStr">
        <is>
          <t>S角58</t>
        </is>
      </c>
      <c r="D179" s="189" t="inlineStr">
        <is>
          <t>50×75</t>
        </is>
      </c>
      <c r="E179" s="189" t="n"/>
      <c r="F179" s="189" t="inlineStr">
        <is>
          <t>44×67</t>
        </is>
      </c>
      <c r="G179" s="189" t="n">
        <v>20</v>
      </c>
      <c r="H179" s="189" t="n">
        <v>187</v>
      </c>
      <c r="I179" s="189" t="n">
        <v>2.7</v>
      </c>
      <c r="J179" s="261" t="n">
        <v>1070</v>
      </c>
      <c r="M179" s="191" t="n"/>
      <c r="N179" s="191" t="n"/>
      <c r="O179" s="191" t="n"/>
      <c r="P179" s="191" t="n"/>
      <c r="Q179" s="191" t="n"/>
      <c r="R179" s="191" t="n"/>
      <c r="S179" s="191" t="n"/>
      <c r="T179" s="191" t="n"/>
      <c r="U179" s="191" t="n"/>
      <c r="V179" s="191" t="n"/>
      <c r="X179" s="173" t="n">
        <v>2</v>
      </c>
    </row>
    <row r="180">
      <c r="A180" s="261" t="e">
        <v>#N/A</v>
      </c>
      <c r="B180" s="194" t="inlineStr">
        <is>
          <t>50×75X10X187</t>
        </is>
      </c>
      <c r="C180" s="189" t="inlineStr">
        <is>
          <t>S角59</t>
        </is>
      </c>
      <c r="D180" s="189" t="inlineStr">
        <is>
          <t>50×75</t>
        </is>
      </c>
      <c r="E180" s="189" t="n"/>
      <c r="F180" s="189" t="inlineStr">
        <is>
          <t>44×67</t>
        </is>
      </c>
      <c r="G180" s="189" t="n">
        <v>10</v>
      </c>
      <c r="H180" s="189" t="n">
        <v>187</v>
      </c>
      <c r="I180" s="189" t="n">
        <v>2.7</v>
      </c>
      <c r="J180" s="261" t="n">
        <v>1070</v>
      </c>
      <c r="M180" s="191" t="n"/>
      <c r="N180" s="191" t="n"/>
      <c r="O180" s="191" t="n"/>
      <c r="P180" s="191" t="n"/>
      <c r="Q180" s="191" t="n"/>
      <c r="R180" s="191" t="n"/>
      <c r="S180" s="191" t="n"/>
      <c r="T180" s="191" t="n"/>
      <c r="U180" s="191" t="n"/>
      <c r="V180" s="191" t="n"/>
    </row>
    <row r="181">
      <c r="A181" s="261" t="inlineStr">
        <is>
          <t>060</t>
        </is>
      </c>
      <c r="B181" s="189" t="inlineStr">
        <is>
          <t>60×60X12X202</t>
        </is>
      </c>
      <c r="C181" s="189" t="inlineStr">
        <is>
          <t>S角60</t>
        </is>
      </c>
      <c r="D181" s="189" t="inlineStr">
        <is>
          <t>60×60</t>
        </is>
      </c>
      <c r="E181" s="189" t="n"/>
      <c r="F181" s="189" t="inlineStr">
        <is>
          <t>50×50</t>
        </is>
      </c>
      <c r="G181" s="189" t="n">
        <v>12</v>
      </c>
      <c r="H181" s="189" t="n">
        <v>202</v>
      </c>
      <c r="I181" s="189" t="n">
        <v>2.7</v>
      </c>
      <c r="J181" s="261" t="n">
        <v>1156</v>
      </c>
      <c r="M181" s="191" t="n"/>
      <c r="N181" s="191" t="n"/>
      <c r="O181" s="191" t="n"/>
      <c r="P181" s="191" t="n"/>
      <c r="Q181" s="191" t="n"/>
      <c r="R181" s="191" t="n"/>
      <c r="S181" s="191" t="n"/>
      <c r="T181" s="191" t="n"/>
      <c r="U181" s="191" t="n"/>
      <c r="V181" s="191" t="n"/>
      <c r="X181" s="173" t="n">
        <v>2</v>
      </c>
    </row>
    <row r="182">
      <c r="A182" s="261" t="e">
        <v>#N/A</v>
      </c>
      <c r="B182" s="194" t="inlineStr">
        <is>
          <t>60×60X10X202</t>
        </is>
      </c>
      <c r="C182" s="189" t="inlineStr">
        <is>
          <t>S角61</t>
        </is>
      </c>
      <c r="D182" s="189" t="inlineStr">
        <is>
          <t>60×60</t>
        </is>
      </c>
      <c r="E182" s="189" t="n"/>
      <c r="F182" s="189" t="inlineStr">
        <is>
          <t>50×50</t>
        </is>
      </c>
      <c r="G182" s="189" t="n">
        <v>10</v>
      </c>
      <c r="H182" s="189" t="n">
        <v>202</v>
      </c>
      <c r="I182" s="189" t="n">
        <v>2.7</v>
      </c>
      <c r="J182" s="261" t="n">
        <v>1156</v>
      </c>
      <c r="M182" s="191" t="n"/>
      <c r="N182" s="191" t="n"/>
      <c r="O182" s="191" t="n"/>
      <c r="P182" s="191" t="n"/>
      <c r="Q182" s="191" t="n"/>
      <c r="R182" s="191" t="n"/>
      <c r="S182" s="191" t="n"/>
      <c r="T182" s="191" t="n"/>
      <c r="U182" s="191" t="n"/>
      <c r="V182" s="191" t="n"/>
    </row>
    <row r="183">
      <c r="A183" s="261" t="e">
        <v>#N/A</v>
      </c>
      <c r="B183" s="194" t="n"/>
      <c r="C183" s="189" t="n"/>
      <c r="D183" s="189" t="n"/>
      <c r="E183" s="189" t="n"/>
      <c r="F183" s="189" t="n"/>
      <c r="G183" s="189" t="n"/>
      <c r="H183" s="189" t="n">
        <v>188</v>
      </c>
      <c r="I183" s="189" t="n">
        <v>3.2</v>
      </c>
      <c r="J183" s="261" t="n">
        <v>1511</v>
      </c>
      <c r="M183" s="191" t="n"/>
      <c r="N183" s="191" t="n"/>
      <c r="O183" s="191" t="n"/>
      <c r="P183" s="191" t="n"/>
      <c r="Q183" s="191" t="n"/>
      <c r="R183" s="191" t="n"/>
      <c r="S183" s="191" t="n"/>
      <c r="T183" s="191" t="n"/>
      <c r="U183" s="191" t="n"/>
      <c r="V183" s="191" t="n"/>
    </row>
    <row r="184">
      <c r="A184" s="261" t="inlineStr">
        <is>
          <t>062</t>
        </is>
      </c>
      <c r="B184" s="189" t="inlineStr">
        <is>
          <t>60×60X20X188</t>
        </is>
      </c>
      <c r="C184" s="189" t="inlineStr">
        <is>
          <t>S角62</t>
        </is>
      </c>
      <c r="D184" s="189" t="inlineStr">
        <is>
          <t>60×60</t>
        </is>
      </c>
      <c r="E184" s="189" t="n"/>
      <c r="F184" s="189" t="inlineStr">
        <is>
          <t>50×50</t>
        </is>
      </c>
      <c r="G184" s="189" t="n">
        <v>20</v>
      </c>
      <c r="H184" s="189" t="n">
        <v>188</v>
      </c>
      <c r="I184" s="189" t="n">
        <v>2.7</v>
      </c>
      <c r="J184" s="261" t="n">
        <v>1076</v>
      </c>
      <c r="M184" s="191" t="n"/>
      <c r="N184" s="191" t="n"/>
      <c r="O184" s="191" t="n"/>
      <c r="P184" s="191" t="n"/>
      <c r="Q184" s="191" t="n"/>
      <c r="R184" s="191" t="n"/>
      <c r="S184" s="191" t="n"/>
      <c r="T184" s="191" t="n"/>
      <c r="U184" s="191" t="n"/>
      <c r="V184" s="191" t="n"/>
      <c r="X184" s="173" t="n">
        <v>1</v>
      </c>
    </row>
    <row r="185">
      <c r="A185" s="261" t="e">
        <v>#N/A</v>
      </c>
      <c r="B185" s="194" t="inlineStr">
        <is>
          <t>60×60X20X202</t>
        </is>
      </c>
      <c r="C185" s="189" t="inlineStr">
        <is>
          <t>S角63</t>
        </is>
      </c>
      <c r="D185" s="189" t="inlineStr">
        <is>
          <t>60×60</t>
        </is>
      </c>
      <c r="E185" s="189" t="n"/>
      <c r="F185" s="189" t="inlineStr">
        <is>
          <t>50×50</t>
        </is>
      </c>
      <c r="G185" s="189" t="n">
        <v>20</v>
      </c>
      <c r="H185" s="189" t="n">
        <v>202</v>
      </c>
      <c r="I185" s="189" t="n">
        <v>2.7</v>
      </c>
      <c r="J185" s="261" t="n">
        <v>1156</v>
      </c>
      <c r="M185" s="191" t="n"/>
      <c r="N185" s="191" t="n"/>
      <c r="O185" s="191" t="n"/>
      <c r="P185" s="191" t="n"/>
      <c r="Q185" s="191" t="n"/>
      <c r="R185" s="191" t="n"/>
      <c r="S185" s="191" t="n"/>
      <c r="T185" s="191" t="n"/>
      <c r="U185" s="191" t="n"/>
      <c r="V185" s="191" t="n"/>
      <c r="X185" s="173" t="n">
        <v>2</v>
      </c>
    </row>
    <row r="186">
      <c r="A186" s="261" t="e">
        <v>#N/A</v>
      </c>
      <c r="B186" s="194" t="inlineStr">
        <is>
          <t>60×60X10X188</t>
        </is>
      </c>
      <c r="C186" s="189" t="inlineStr">
        <is>
          <t>S角64</t>
        </is>
      </c>
      <c r="D186" s="189" t="inlineStr">
        <is>
          <t>60×60</t>
        </is>
      </c>
      <c r="E186" s="189" t="n"/>
      <c r="F186" s="189" t="inlineStr">
        <is>
          <t>50×50</t>
        </is>
      </c>
      <c r="G186" s="189" t="n">
        <v>10</v>
      </c>
      <c r="H186" s="189" t="n">
        <v>188</v>
      </c>
      <c r="I186" s="189" t="n">
        <v>2.7</v>
      </c>
      <c r="J186" s="261" t="n">
        <v>1076</v>
      </c>
      <c r="M186" s="191" t="n"/>
      <c r="N186" s="191" t="n"/>
      <c r="O186" s="191" t="n"/>
      <c r="P186" s="191" t="n"/>
      <c r="Q186" s="191" t="n"/>
      <c r="R186" s="191" t="n"/>
      <c r="S186" s="191" t="n"/>
      <c r="T186" s="191" t="n"/>
      <c r="U186" s="191" t="n"/>
      <c r="V186" s="191" t="n"/>
      <c r="Y186" s="261" t="inlineStr">
        <is>
          <t>S角61 → S角64は重複</t>
        </is>
      </c>
    </row>
    <row r="187">
      <c r="A187" s="261" t="e">
        <v>#N/A</v>
      </c>
      <c r="B187" s="194" t="n"/>
      <c r="C187" s="189" t="inlineStr">
        <is>
          <t>S角65</t>
        </is>
      </c>
      <c r="D187" s="189" t="n"/>
      <c r="E187" s="189" t="n"/>
      <c r="F187" s="189" t="n"/>
      <c r="G187" s="189" t="n">
        <v>12</v>
      </c>
      <c r="H187" s="189" t="n"/>
      <c r="I187" s="189" t="n"/>
      <c r="M187" s="191" t="n"/>
      <c r="N187" s="191" t="n"/>
      <c r="O187" s="191" t="n"/>
      <c r="P187" s="191" t="n"/>
      <c r="Q187" s="191" t="n"/>
      <c r="R187" s="191" t="n"/>
      <c r="S187" s="191" t="n"/>
      <c r="T187" s="191" t="n"/>
      <c r="U187" s="191" t="n"/>
      <c r="V187" s="191" t="n"/>
    </row>
    <row r="188">
      <c r="A188" s="261" t="inlineStr">
        <is>
          <t>074</t>
        </is>
      </c>
      <c r="B188" s="189" t="inlineStr">
        <is>
          <t>75×75X20X241</t>
        </is>
      </c>
      <c r="C188" s="189" t="inlineStr">
        <is>
          <t>S角74</t>
        </is>
      </c>
      <c r="D188" s="189" t="inlineStr">
        <is>
          <t>75×75</t>
        </is>
      </c>
      <c r="E188" s="189" t="n"/>
      <c r="F188" s="189" t="inlineStr">
        <is>
          <t>68×68</t>
        </is>
      </c>
      <c r="G188" s="189" t="n">
        <v>20</v>
      </c>
      <c r="H188" s="189" t="n">
        <v>241</v>
      </c>
      <c r="I188" s="189" t="n">
        <v>3.2</v>
      </c>
      <c r="J188" s="261" t="n">
        <v>1938</v>
      </c>
      <c r="M188" s="191" t="n"/>
      <c r="N188" s="191" t="n"/>
      <c r="O188" s="191" t="n"/>
      <c r="P188" s="191" t="n"/>
      <c r="Q188" s="191" t="n"/>
      <c r="R188" s="191" t="n"/>
      <c r="S188" s="191" t="n"/>
      <c r="T188" s="191" t="n"/>
      <c r="U188" s="191" t="n"/>
      <c r="V188" s="191" t="n"/>
      <c r="X188" s="173" t="n">
        <v>2</v>
      </c>
    </row>
    <row r="189">
      <c r="A189" s="261" t="e">
        <v>#N/A</v>
      </c>
      <c r="B189" s="194" t="inlineStr">
        <is>
          <t>75×75X20X287</t>
        </is>
      </c>
      <c r="C189" s="189" t="inlineStr">
        <is>
          <t>S角75</t>
        </is>
      </c>
      <c r="D189" s="189" t="inlineStr">
        <is>
          <t>75×75</t>
        </is>
      </c>
      <c r="E189" s="189" t="n"/>
      <c r="F189" s="189" t="inlineStr">
        <is>
          <t>68×68</t>
        </is>
      </c>
      <c r="G189" s="189" t="n">
        <v>20</v>
      </c>
      <c r="H189" s="189" t="n">
        <v>287</v>
      </c>
      <c r="I189" s="189" t="n">
        <v>2.7</v>
      </c>
      <c r="J189" s="261" t="n">
        <v>1643</v>
      </c>
      <c r="M189" s="191" t="n"/>
      <c r="N189" s="191" t="n"/>
      <c r="O189" s="191" t="n"/>
      <c r="P189" s="191" t="n"/>
      <c r="Q189" s="191" t="n"/>
      <c r="R189" s="191" t="n"/>
      <c r="S189" s="191" t="n"/>
      <c r="T189" s="191" t="n"/>
      <c r="U189" s="191" t="n"/>
      <c r="V189" s="191" t="n"/>
      <c r="X189" s="173" t="n">
        <v>2</v>
      </c>
    </row>
    <row r="190">
      <c r="A190" s="261" t="e">
        <v>#N/A</v>
      </c>
      <c r="B190" s="194" t="inlineStr">
        <is>
          <t>75×75X10X287</t>
        </is>
      </c>
      <c r="C190" s="189" t="inlineStr">
        <is>
          <t>S角76</t>
        </is>
      </c>
      <c r="D190" s="189" t="inlineStr">
        <is>
          <t>75×75</t>
        </is>
      </c>
      <c r="E190" s="189" t="n"/>
      <c r="F190" s="189" t="inlineStr">
        <is>
          <t>68×68</t>
        </is>
      </c>
      <c r="G190" s="189" t="n">
        <v>10</v>
      </c>
      <c r="H190" s="189" t="n">
        <v>287</v>
      </c>
      <c r="I190" s="189" t="n">
        <v>2.7</v>
      </c>
      <c r="J190" s="261" t="n">
        <v>1643</v>
      </c>
      <c r="M190" s="191" t="n"/>
      <c r="N190" s="191" t="n"/>
      <c r="O190" s="191" t="n"/>
      <c r="P190" s="191" t="n"/>
      <c r="Q190" s="191" t="n"/>
      <c r="R190" s="191" t="n"/>
      <c r="S190" s="191" t="n"/>
      <c r="T190" s="191" t="n"/>
      <c r="U190" s="191" t="n"/>
      <c r="V190" s="191" t="n"/>
    </row>
    <row r="191">
      <c r="A191" s="261" t="inlineStr">
        <is>
          <t>100</t>
        </is>
      </c>
      <c r="B191" s="189" t="inlineStr">
        <is>
          <t>100x100X20X459</t>
        </is>
      </c>
      <c r="C191" s="189" t="inlineStr">
        <is>
          <t>S角100</t>
        </is>
      </c>
      <c r="D191" s="189" t="inlineStr">
        <is>
          <t>100x100</t>
        </is>
      </c>
      <c r="E191" s="189" t="n"/>
      <c r="F191" s="189" t="n"/>
      <c r="G191" s="189" t="n">
        <v>20</v>
      </c>
      <c r="H191" s="189" t="n">
        <v>459</v>
      </c>
      <c r="I191" s="189" t="n">
        <v>3</v>
      </c>
      <c r="J191" s="261" t="n">
        <v>3244</v>
      </c>
      <c r="M191" s="191" t="n"/>
      <c r="N191" s="191" t="n"/>
      <c r="O191" s="191" t="n"/>
      <c r="P191" s="191" t="n"/>
      <c r="Q191" s="191" t="n"/>
      <c r="R191" s="191" t="n"/>
      <c r="S191" s="191" t="n"/>
      <c r="T191" s="191" t="n"/>
      <c r="U191" s="191" t="n"/>
      <c r="V191" s="191" t="n"/>
      <c r="X191" s="173" t="n">
        <v>2</v>
      </c>
    </row>
    <row r="192">
      <c r="A192" s="261" t="inlineStr">
        <is>
          <t>133</t>
        </is>
      </c>
      <c r="B192" s="195" t="inlineStr">
        <is>
          <t>133x133X2X449</t>
        </is>
      </c>
      <c r="C192" s="195" t="inlineStr">
        <is>
          <t>S角133</t>
        </is>
      </c>
      <c r="D192" s="195" t="inlineStr">
        <is>
          <t>133x133</t>
        </is>
      </c>
      <c r="E192" s="195" t="n"/>
      <c r="F192" s="195" t="n"/>
      <c r="G192" s="195" t="n">
        <v>2</v>
      </c>
      <c r="H192" s="195" t="n">
        <v>449</v>
      </c>
      <c r="I192" s="195" t="n">
        <v>5</v>
      </c>
      <c r="J192" s="261" t="n">
        <v>8816</v>
      </c>
      <c r="M192" s="196" t="n"/>
      <c r="N192" s="196" t="n"/>
      <c r="O192" s="196" t="n"/>
      <c r="P192" s="196" t="n"/>
      <c r="Q192" s="196" t="n"/>
      <c r="R192" s="196" t="n"/>
      <c r="S192" s="196" t="n"/>
      <c r="T192" s="196" t="n"/>
      <c r="U192" s="196" t="n"/>
      <c r="V192" s="196" t="n"/>
      <c r="X192" s="173" t="inlineStr">
        <is>
          <t>133.3の3</t>
        </is>
      </c>
    </row>
    <row r="193">
      <c r="B193" s="189" t="n"/>
      <c r="C193" s="189" t="n"/>
      <c r="D193" s="189" t="n"/>
      <c r="E193" s="189" t="n"/>
      <c r="F193" s="189" t="n"/>
      <c r="G193" s="189" t="n"/>
      <c r="H193" s="189" t="n"/>
      <c r="I193" s="189" t="n"/>
      <c r="J193" s="189" t="n"/>
      <c r="K193" s="189" t="n"/>
      <c r="L193" s="189" t="n"/>
      <c r="M193" s="191" t="n"/>
      <c r="N193" s="191" t="n"/>
      <c r="O193" s="191" t="n"/>
      <c r="P193" s="191" t="n"/>
      <c r="Q193" s="191" t="n"/>
      <c r="R193" s="191" t="n"/>
      <c r="S193" s="191" t="n"/>
      <c r="T193" s="191" t="n"/>
      <c r="U193" s="191" t="n"/>
      <c r="V193" s="191" t="n"/>
    </row>
    <row r="194">
      <c r="A194" s="261" t="n">
        <v>652</v>
      </c>
      <c r="B194" s="189" t="inlineStr">
        <is>
          <t>1016520 65X17X33</t>
        </is>
      </c>
      <c r="C194" s="189" t="n"/>
      <c r="D194" s="189" t="n"/>
      <c r="E194" s="189" t="n"/>
      <c r="F194" s="189" t="n"/>
      <c r="G194" s="189" t="n"/>
      <c r="H194" s="189" t="n"/>
      <c r="I194" s="189" t="n"/>
      <c r="J194" s="189" t="n"/>
      <c r="K194" s="189" t="n"/>
      <c r="L194" s="189" t="n"/>
      <c r="M194" s="191" t="n"/>
      <c r="N194" s="191" t="n"/>
      <c r="O194" s="191" t="n"/>
      <c r="P194" s="191" t="n"/>
      <c r="Q194" s="191" t="n"/>
      <c r="R194" s="191" t="n"/>
      <c r="S194" s="191" t="n"/>
      <c r="T194" s="191" t="n"/>
      <c r="U194" s="191" t="n"/>
      <c r="V194" s="191" t="n"/>
    </row>
    <row r="195" ht="16.5" customHeight="1" s="207">
      <c r="A195" s="185" t="n">
        <v>42</v>
      </c>
      <c r="B195" s="197" t="inlineStr">
        <is>
          <t>1030420  ｾﾗﾕｺｼ   42X10X62</t>
        </is>
      </c>
      <c r="C195" s="189" t="n"/>
      <c r="D195" s="189" t="n"/>
      <c r="E195" s="189" t="n"/>
      <c r="F195" s="189" t="n"/>
      <c r="G195" s="189" t="n"/>
      <c r="H195" s="189" t="n"/>
      <c r="I195" s="189" t="n"/>
      <c r="J195" s="189" t="n"/>
      <c r="K195" s="189" t="n"/>
      <c r="L195" s="189" t="n"/>
      <c r="M195" s="191" t="n"/>
      <c r="N195" s="191" t="n"/>
      <c r="O195" s="191" t="n"/>
      <c r="P195" s="191" t="n"/>
      <c r="Q195" s="191" t="n"/>
      <c r="R195" s="191" t="n"/>
      <c r="S195" s="191" t="n"/>
      <c r="T195" s="191" t="n"/>
      <c r="U195" s="191" t="n"/>
      <c r="V195" s="191" t="n"/>
    </row>
    <row r="196" ht="30" customHeight="1" s="207">
      <c r="A196" s="261" t="inlineStr">
        <is>
          <t>T48</t>
        </is>
      </c>
      <c r="B196" s="189" t="inlineStr">
        <is>
          <t xml:space="preserve">1040480  Tﾕｺｼ  　50X8X61 </t>
        </is>
      </c>
      <c r="C196" s="189" t="n"/>
      <c r="D196" s="189" t="n"/>
      <c r="E196" s="191" t="inlineStr">
        <is>
          <t>セラ50派生？</t>
        </is>
      </c>
      <c r="F196" s="189" t="n"/>
      <c r="G196" s="189" t="n"/>
      <c r="H196" s="189" t="n"/>
      <c r="I196" s="189" t="n"/>
      <c r="J196" s="189" t="n">
        <v>19</v>
      </c>
      <c r="K196" s="189" t="n">
        <v>0.82</v>
      </c>
      <c r="L196" s="189" t="e">
        <v>#N/A</v>
      </c>
      <c r="M196" s="191" t="n"/>
      <c r="N196" s="191" t="n"/>
      <c r="O196" s="191" t="n"/>
      <c r="P196" s="191" t="n"/>
      <c r="Q196" s="191" t="n"/>
      <c r="R196" s="191" t="n"/>
      <c r="S196" s="191" t="n"/>
      <c r="T196" s="191" t="n"/>
      <c r="U196" s="191" t="n"/>
      <c r="V196" s="191" t="n"/>
    </row>
    <row r="197">
      <c r="A197" s="261" t="inlineStr">
        <is>
          <t>T66</t>
        </is>
      </c>
      <c r="B197" s="189" t="inlineStr">
        <is>
          <t>1040660  Tﾕｺｼ　60X8X163</t>
        </is>
      </c>
      <c r="C197" s="189" t="n"/>
      <c r="D197" s="189" t="n"/>
      <c r="E197" s="189" t="n"/>
      <c r="F197" s="189" t="n"/>
      <c r="G197" s="189" t="n"/>
      <c r="H197" s="189" t="n"/>
      <c r="I197" s="189" t="n"/>
      <c r="J197" s="189" t="n"/>
      <c r="K197" s="189" t="n"/>
      <c r="L197" s="189" t="n"/>
      <c r="M197" s="191" t="n"/>
      <c r="N197" s="191" t="n"/>
      <c r="O197" s="191" t="n"/>
      <c r="P197" s="191" t="n"/>
      <c r="Q197" s="191" t="n"/>
      <c r="R197" s="191" t="n"/>
      <c r="S197" s="191" t="n"/>
      <c r="T197" s="191" t="n"/>
      <c r="U197" s="191" t="n"/>
      <c r="V197" s="191" t="n"/>
    </row>
    <row r="198">
      <c r="B198" s="189" t="n"/>
      <c r="C198" s="189" t="n"/>
      <c r="D198" s="189" t="n"/>
      <c r="E198" s="189" t="n"/>
      <c r="F198" s="189" t="n"/>
      <c r="G198" s="189" t="n"/>
      <c r="H198" s="189" t="n"/>
      <c r="I198" s="189" t="n"/>
      <c r="J198" s="189" t="n"/>
      <c r="K198" s="189" t="n"/>
      <c r="L198" s="189" t="n"/>
      <c r="M198" s="191" t="n"/>
      <c r="N198" s="191" t="n"/>
      <c r="O198" s="191" t="n"/>
      <c r="P198" s="191" t="n"/>
      <c r="Q198" s="191" t="n"/>
      <c r="R198" s="191" t="n"/>
      <c r="S198" s="191" t="n"/>
      <c r="T198" s="191" t="n"/>
      <c r="U198" s="191" t="n"/>
      <c r="V198" s="191" t="n"/>
    </row>
    <row r="199" ht="45" customHeight="1" s="207">
      <c r="A199" s="261" t="inlineStr">
        <is>
          <t>T63</t>
        </is>
      </c>
      <c r="B199" s="189" t="inlineStr">
        <is>
          <t>1540630  ｼﾘﾏﾅｲﾄ　63.5X10.2X163</t>
        </is>
      </c>
      <c r="C199" s="189" t="n"/>
      <c r="D199" s="189" t="n"/>
      <c r="E199" s="191" t="inlineStr">
        <is>
          <t>テーパー消した？</t>
        </is>
      </c>
      <c r="F199" s="189" t="n"/>
      <c r="G199" s="189" t="n"/>
      <c r="H199" s="189" t="n"/>
      <c r="I199" s="189" t="n"/>
      <c r="J199" s="189" t="n">
        <v>5</v>
      </c>
      <c r="K199" s="189" t="n">
        <v>3.04</v>
      </c>
      <c r="L199" s="189" t="n"/>
      <c r="M199" s="191" t="n"/>
      <c r="N199" s="191" t="n"/>
      <c r="O199" s="191" t="n"/>
      <c r="P199" s="191" t="n"/>
      <c r="Q199" s="191" t="n"/>
      <c r="R199" s="191" t="n"/>
      <c r="S199" s="191" t="n"/>
      <c r="T199" s="191" t="n"/>
      <c r="U199" s="191" t="n"/>
      <c r="V199" s="191" t="n"/>
    </row>
    <row r="200"/>
    <row r="201">
      <c r="Y201" s="261" t="inlineStr">
        <is>
          <t>75x75x20x146xx4ø</t>
        </is>
      </c>
    </row>
    <row r="202">
      <c r="Y202" s="261" t="inlineStr">
        <is>
          <t>133x133x19x80x11.5ø</t>
        </is>
      </c>
      <c r="Z202" s="261" t="inlineStr">
        <is>
          <t>K社取り決め型</t>
        </is>
      </c>
    </row>
  </sheetData>
  <pageMargins left="0.3937007874015748" right="0" top="0" bottom="0" header="0.5118110236220472" footer="0.5118110236220472"/>
  <pageSetup orientation="portrait" paperSize="8"/>
</worksheet>
</file>

<file path=xl/worksheets/sheet2.xml><?xml version="1.0" encoding="utf-8"?>
<worksheet xmlns="http://schemas.openxmlformats.org/spreadsheetml/2006/main">
  <sheetPr>
    <tabColor rgb="FFFF7C80"/>
    <outlinePr summaryBelow="1" summaryRight="1"/>
    <pageSetUpPr fitToPage="1"/>
  </sheetPr>
  <dimension ref="A1:AH901"/>
  <sheetViews>
    <sheetView showGridLines="0" zoomScale="130" zoomScaleNormal="130" workbookViewId="0">
      <selection activeCell="D21" sqref="D21"/>
    </sheetView>
  </sheetViews>
  <sheetFormatPr baseColWidth="8" defaultRowHeight="16.5"/>
  <cols>
    <col width="1.140625" customWidth="1" style="13" min="1" max="1"/>
    <col width="14.140625" customWidth="1" style="176" min="2" max="2"/>
    <col width="15.140625" customWidth="1" style="176" min="3" max="3"/>
    <col width="6.140625" customWidth="1" style="220" min="4" max="4"/>
    <col width="5.140625" customWidth="1" style="34" min="5" max="5"/>
    <col width="5.140625" customWidth="1" style="13" min="6" max="6"/>
    <col width="5.5703125" customWidth="1" style="11" min="7" max="7"/>
    <col width="4.42578125" customWidth="1" style="34" min="8" max="8"/>
    <col width="5" customWidth="1" style="34" min="9" max="9"/>
    <col width="6.140625" customWidth="1" style="13" min="10" max="10"/>
    <col width="7" customWidth="1" style="13" min="11" max="11"/>
    <col width="3.28515625" customWidth="1" style="124" min="12" max="15"/>
    <col width="4.28515625" customWidth="1" style="124" min="16" max="16"/>
    <col width="6" customWidth="1" style="13" min="17" max="17"/>
    <col width="6.7109375" customWidth="1" style="13" min="18" max="18"/>
    <col width="4.5703125" customWidth="1" style="13" min="19" max="19"/>
    <col width="5.42578125" customWidth="1" style="13" min="20" max="21"/>
    <col width="4.85546875" customWidth="1" style="13" min="22" max="22"/>
    <col width="5.85546875" customWidth="1" style="47" min="23" max="23"/>
    <col width="5.85546875" customWidth="1" style="13" min="24" max="26"/>
    <col width="5.85546875" customWidth="1" style="266" min="27" max="27"/>
    <col width="5.85546875" customWidth="1" style="13" min="28" max="30"/>
    <col width="3.28515625" customWidth="1" style="13" min="31" max="32"/>
    <col hidden="1" width="6.7109375" customWidth="1" style="13" min="33" max="33"/>
    <col width="9.140625" customWidth="1" style="13" min="34" max="37"/>
    <col width="9.140625" customWidth="1" style="13" min="38" max="16384"/>
  </cols>
  <sheetData>
    <row r="1" customFormat="1" s="211">
      <c r="B1" s="220" t="n"/>
      <c r="C1" s="220" t="n"/>
      <c r="D1" s="220" t="n"/>
      <c r="G1" s="12" t="n"/>
      <c r="L1" s="123" t="n"/>
      <c r="M1" s="123" t="n"/>
      <c r="N1" s="123" t="n"/>
      <c r="O1" s="123" t="n"/>
      <c r="P1" s="123" t="n"/>
      <c r="W1" s="48" t="n"/>
      <c r="AA1" s="267" t="n"/>
      <c r="AD1" s="210" t="inlineStr">
        <is>
          <t>DemoVer-1.2</t>
        </is>
      </c>
    </row>
    <row r="2" customFormat="1" s="211">
      <c r="B2" s="220" t="n"/>
      <c r="C2" s="220" t="n"/>
      <c r="D2" s="220" t="n"/>
      <c r="G2" s="12" t="n"/>
      <c r="L2" s="123" t="n"/>
      <c r="M2" s="123" t="n"/>
      <c r="N2" s="123" t="n"/>
      <c r="O2" s="123" t="n"/>
      <c r="P2" s="123" t="n"/>
      <c r="W2" s="48" t="n"/>
      <c r="AA2" s="267" t="n"/>
    </row>
    <row r="3" ht="40.5" customFormat="1" customHeight="1" s="211">
      <c r="B3" s="220" t="n"/>
      <c r="C3" s="220" t="n"/>
      <c r="D3" s="220" t="inlineStr">
        <is>
          <t xml:space="preserve">　</t>
        </is>
      </c>
      <c r="E3" s="150" t="n"/>
      <c r="G3" s="12" t="n"/>
      <c r="L3" s="123" t="n"/>
      <c r="M3" s="123" t="n"/>
      <c r="N3" s="123" t="n"/>
      <c r="O3" s="123" t="n"/>
      <c r="P3" s="123" t="n"/>
      <c r="W3" s="48" t="n"/>
      <c r="AA3" s="267" t="n"/>
    </row>
    <row r="4" ht="20.25" customFormat="1" customHeight="1" s="242">
      <c r="B4" s="220" t="n"/>
      <c r="C4" s="220" t="n"/>
      <c r="D4" s="175" t="inlineStr">
        <is>
          <t>＞営業　コメント確認</t>
        </is>
      </c>
      <c r="K4" s="143" t="n"/>
      <c r="L4" s="144" t="inlineStr">
        <is>
          <t>コメント有</t>
        </is>
      </c>
      <c r="M4" s="145" t="n"/>
      <c r="N4" s="145" t="n"/>
      <c r="O4" s="145" t="n"/>
      <c r="P4" s="145" t="n"/>
      <c r="T4" s="143" t="inlineStr">
        <is>
          <t>※溶湯通過量想定</t>
        </is>
      </c>
      <c r="W4" s="241" t="inlineStr">
        <is>
          <t>※※あくまでも目安※※　有効面積を100%使用の場合</t>
        </is>
      </c>
      <c r="AE4" s="146" t="n"/>
      <c r="AF4" s="146" t="n"/>
    </row>
    <row r="5" ht="17.25" customFormat="1" customHeight="1" s="242" thickBot="1">
      <c r="B5" s="220" t="n"/>
      <c r="C5" s="220" t="n"/>
      <c r="D5" s="175" t="inlineStr">
        <is>
          <t>↓</t>
        </is>
      </c>
      <c r="E5" s="149" t="inlineStr">
        <is>
          <t>＜ストレーナーデータ一覧＞</t>
        </is>
      </c>
      <c r="L5" s="143" t="inlineStr">
        <is>
          <t>↓</t>
        </is>
      </c>
      <c r="M5" s="143" t="n"/>
      <c r="N5" s="145" t="n"/>
      <c r="O5" s="145" t="n"/>
      <c r="P5" s="145" t="n"/>
      <c r="T5" s="242" t="inlineStr">
        <is>
          <t>x0.8</t>
        </is>
      </c>
      <c r="U5" s="242" t="inlineStr">
        <is>
          <t>x0.7</t>
        </is>
      </c>
      <c r="W5" s="147" t="inlineStr">
        <is>
          <t>C:0.84</t>
        </is>
      </c>
      <c r="X5" s="242" t="inlineStr">
        <is>
          <t>C:1.05</t>
        </is>
      </c>
      <c r="Y5" s="242" t="inlineStr">
        <is>
          <t>C:0.96</t>
        </is>
      </c>
      <c r="Z5" s="148" t="inlineStr">
        <is>
          <t>C:1.2</t>
        </is>
      </c>
      <c r="AA5" s="268" t="inlineStr">
        <is>
          <t>C:0.49</t>
        </is>
      </c>
      <c r="AB5" s="242" t="inlineStr">
        <is>
          <t>C:0.77</t>
        </is>
      </c>
      <c r="AC5" s="242" t="inlineStr">
        <is>
          <t>C:0.56</t>
        </is>
      </c>
      <c r="AD5" s="242" t="inlineStr">
        <is>
          <t>C:0.88</t>
        </is>
      </c>
      <c r="AE5" s="148" t="n"/>
    </row>
    <row r="6" ht="30" customHeight="1" s="207" thickBot="1">
      <c r="D6" s="212" t="inlineStr">
        <is>
          <t>品番</t>
        </is>
      </c>
      <c r="E6" s="214" t="inlineStr">
        <is>
          <t>外径(φ)　（α）</t>
        </is>
      </c>
      <c r="F6" s="215" t="n"/>
      <c r="G6" s="216" t="n"/>
      <c r="H6" s="15" t="inlineStr">
        <is>
          <t>厚み</t>
        </is>
      </c>
      <c r="I6" s="217" t="inlineStr">
        <is>
          <t>孔数</t>
        </is>
      </c>
      <c r="J6" s="16" t="inlineStr">
        <is>
          <t>孔径</t>
        </is>
      </c>
      <c r="K6" s="142" t="inlineStr">
        <is>
          <t>有効面積　　（β）</t>
        </is>
      </c>
      <c r="L6" s="130" t="inlineStr">
        <is>
          <t>小物</t>
        </is>
      </c>
      <c r="M6" s="130" t="inlineStr">
        <is>
          <t>大物    Φ20</t>
        </is>
      </c>
      <c r="N6" s="130" t="inlineStr">
        <is>
          <t>大物    Φ25</t>
        </is>
      </c>
      <c r="O6" s="130" t="inlineStr">
        <is>
          <t>大物   Φ30</t>
        </is>
      </c>
      <c r="P6" s="130" t="inlineStr">
        <is>
          <t>大物   Φ40</t>
        </is>
      </c>
      <c r="Q6" s="120" t="inlineStr">
        <is>
          <t>開口率 （β/α)</t>
        </is>
      </c>
      <c r="R6" s="16" t="inlineStr">
        <is>
          <t>標準入数</t>
        </is>
      </c>
      <c r="S6" s="17" t="inlineStr">
        <is>
          <t>g/1枚</t>
        </is>
      </c>
      <c r="T6" s="18" t="inlineStr">
        <is>
          <t>FＣ通過量想定</t>
        </is>
      </c>
      <c r="U6" s="40" t="inlineStr">
        <is>
          <t>FＣＤ通過量想定</t>
        </is>
      </c>
      <c r="V6" s="40" t="inlineStr">
        <is>
          <t>FM通過量想定</t>
        </is>
      </c>
      <c r="W6" s="54" t="inlineStr">
        <is>
          <t>小物　速  （FCD)</t>
        </is>
      </c>
      <c r="X6" s="55" t="inlineStr">
        <is>
          <t>小物　遅　（FCD)</t>
        </is>
      </c>
      <c r="Y6" s="56" t="inlineStr">
        <is>
          <t>小物  速　（FC)</t>
        </is>
      </c>
      <c r="Z6" s="56" t="inlineStr">
        <is>
          <t>小物　遅（FC)</t>
        </is>
      </c>
      <c r="AA6" s="269" t="inlineStr">
        <is>
          <t>大物　速  （FCD)</t>
        </is>
      </c>
      <c r="AB6" s="49" t="inlineStr">
        <is>
          <t>大物　遅　（FCD)</t>
        </is>
      </c>
      <c r="AC6" s="50" t="inlineStr">
        <is>
          <t>大物  速　（FC)</t>
        </is>
      </c>
      <c r="AD6" s="50" t="inlineStr">
        <is>
          <t>大物　遅（FC)</t>
        </is>
      </c>
      <c r="AE6" s="219" t="inlineStr">
        <is>
          <t>特殊   　   材質</t>
        </is>
      </c>
      <c r="AF6" s="215" t="n"/>
      <c r="AG6" s="135" t="inlineStr">
        <is>
          <t>参考コスト</t>
        </is>
      </c>
    </row>
    <row r="7" ht="27" customHeight="1" s="207" thickBot="1" thickTop="1">
      <c r="B7" s="176" t="inlineStr">
        <is>
          <t>売上との合致</t>
        </is>
      </c>
      <c r="D7" s="213" t="n"/>
      <c r="E7" s="19" t="inlineStr">
        <is>
          <t>A</t>
        </is>
      </c>
      <c r="F7" s="20" t="inlineStr">
        <is>
          <t>B</t>
        </is>
      </c>
      <c r="G7" s="42" t="inlineStr">
        <is>
          <t>有効　　    外径</t>
        </is>
      </c>
      <c r="H7" s="19" t="inlineStr">
        <is>
          <t>T</t>
        </is>
      </c>
      <c r="I7" s="218" t="n"/>
      <c r="J7" s="20" t="inlineStr">
        <is>
          <t>(φ)</t>
        </is>
      </c>
      <c r="K7" s="136" t="inlineStr">
        <is>
          <t>(mm2)</t>
        </is>
      </c>
      <c r="L7" s="132">
        <f>ストレーナー選定方法!F8</f>
        <v/>
      </c>
      <c r="M7" s="133">
        <f>ストレーナー選定方法!F30</f>
        <v/>
      </c>
      <c r="N7" s="133">
        <f>ストレーナー選定方法!F32</f>
        <v/>
      </c>
      <c r="O7" s="133">
        <f>ストレーナー選定方法!F34</f>
        <v/>
      </c>
      <c r="P7" s="133">
        <f>ストレーナー選定方法!F36</f>
        <v/>
      </c>
      <c r="Q7" s="129" t="inlineStr">
        <is>
          <t>(％)</t>
        </is>
      </c>
      <c r="R7" s="20" t="inlineStr">
        <is>
          <t>(C/S)</t>
        </is>
      </c>
      <c r="S7" s="21" t="n"/>
      <c r="T7" s="22" t="inlineStr">
        <is>
          <t>kg/s</t>
        </is>
      </c>
      <c r="U7" s="22" t="inlineStr">
        <is>
          <t>kg/s</t>
        </is>
      </c>
      <c r="V7" s="22" t="inlineStr">
        <is>
          <t>kg/s</t>
        </is>
      </c>
      <c r="W7" s="57" t="inlineStr">
        <is>
          <t>kg</t>
        </is>
      </c>
      <c r="X7" s="58" t="inlineStr">
        <is>
          <t>kg</t>
        </is>
      </c>
      <c r="Y7" s="58" t="inlineStr">
        <is>
          <t>kg</t>
        </is>
      </c>
      <c r="Z7" s="58" t="inlineStr">
        <is>
          <t>kg</t>
        </is>
      </c>
      <c r="AA7" s="270" t="inlineStr">
        <is>
          <t>kg</t>
        </is>
      </c>
      <c r="AB7" s="51" t="inlineStr">
        <is>
          <t>kg</t>
        </is>
      </c>
      <c r="AC7" s="51" t="inlineStr">
        <is>
          <t>kg</t>
        </is>
      </c>
      <c r="AD7" s="51" t="inlineStr">
        <is>
          <t>kg</t>
        </is>
      </c>
      <c r="AE7" s="20" t="inlineStr">
        <is>
          <t>Z</t>
        </is>
      </c>
      <c r="AF7" s="20" t="inlineStr">
        <is>
          <t>S</t>
        </is>
      </c>
      <c r="AG7" s="134" t="n"/>
    </row>
    <row r="8" ht="18" customHeight="1" s="207" thickBot="1" thickTop="1">
      <c r="B8" s="184">
        <f>VLOOKUP(D8,temp!$A$2:$G$176,2,FALSE)</f>
        <v/>
      </c>
      <c r="C8" s="176">
        <f>E8&amp;"X"&amp;H8&amp;"X"&amp;I8</f>
        <v/>
      </c>
      <c r="D8" s="220" t="n">
        <v>301</v>
      </c>
      <c r="E8" s="23" t="n">
        <v>30</v>
      </c>
      <c r="F8" s="24" t="n">
        <v>27</v>
      </c>
      <c r="G8" s="39" t="n">
        <v>22</v>
      </c>
      <c r="H8" s="23" t="n">
        <v>8</v>
      </c>
      <c r="I8" s="23" t="n">
        <v>9</v>
      </c>
      <c r="J8" s="24" t="n">
        <v>5</v>
      </c>
      <c r="K8" s="137" t="n">
        <v>176</v>
      </c>
      <c r="L8" s="131">
        <f>IF(AND(K8-ストレーナー選定方法!$F$8&gt;-20,K8-ストレーナー選定方法!$F$8&lt;80),1,0)</f>
        <v/>
      </c>
      <c r="M8" s="131">
        <f>IF(AND($K8-ストレーナー選定方法!$F$30&gt;-20,$K8-ストレーナー選定方法!$F$30&lt;80),1,0)</f>
        <v/>
      </c>
      <c r="N8" s="131">
        <f>IF(AND($K8-ストレーナー選定方法!$F$32&gt;-20,$K8-ストレーナー選定方法!$F$32&lt;80),1,0)</f>
        <v/>
      </c>
      <c r="O8" s="131">
        <f>IF(AND($K8-ストレーナー選定方法!$F$34&gt;-20,$K8-ストレーナー選定方法!$F$34&lt;80),1,0)</f>
        <v/>
      </c>
      <c r="P8" s="131">
        <f>IF(AND($K8-ストレーナー選定方法!$F$36&gt;-20,$K8-ストレーナー選定方法!$F$36&lt;80),1,0)</f>
        <v/>
      </c>
      <c r="Q8" s="125" t="n">
        <v>24</v>
      </c>
      <c r="R8" s="25" t="n">
        <v>3000</v>
      </c>
      <c r="S8" s="26">
        <f>20000/R8</f>
        <v/>
      </c>
      <c r="T8" s="271">
        <f>K8*0.8/100</f>
        <v/>
      </c>
      <c r="U8" s="271">
        <f>K8*0.7/100</f>
        <v/>
      </c>
      <c r="V8" s="271" t="n"/>
      <c r="W8" s="59">
        <f>(K8/100*0.84)^2</f>
        <v/>
      </c>
      <c r="X8" s="59">
        <f>(K8/100*1.05)^2</f>
        <v/>
      </c>
      <c r="Y8" s="59">
        <f>(K8/100*0.96)^2</f>
        <v/>
      </c>
      <c r="Z8" s="59">
        <f>(K8/100*1.2)^2</f>
        <v/>
      </c>
      <c r="AA8" s="272">
        <f>(K8/100*0.49)^2</f>
        <v/>
      </c>
      <c r="AB8" s="52">
        <f>(K8/100*0.77)^2</f>
        <v/>
      </c>
      <c r="AC8" s="52">
        <f>(K8/100*0.56)^2</f>
        <v/>
      </c>
      <c r="AD8" s="52">
        <f>(K8/100*0.88)^2</f>
        <v/>
      </c>
      <c r="AE8" s="24" t="n"/>
      <c r="AF8" s="24" t="n"/>
      <c r="AG8" s="134" t="n"/>
    </row>
    <row r="9" ht="17.25" customHeight="1" s="207" thickBot="1">
      <c r="B9" s="176">
        <f>VLOOKUP(D9,temp!$A$2:$G$176,2,FALSE)</f>
        <v/>
      </c>
      <c r="C9" s="176">
        <f>E9&amp;"X"&amp;H9&amp;"X"&amp;I9</f>
        <v/>
      </c>
      <c r="D9" s="220" t="n">
        <v>355</v>
      </c>
      <c r="E9" s="23" t="n">
        <v>35</v>
      </c>
      <c r="F9" s="24" t="n">
        <v>33</v>
      </c>
      <c r="G9" s="39" t="n">
        <v>28</v>
      </c>
      <c r="H9" s="23" t="n">
        <v>9</v>
      </c>
      <c r="I9" s="23" t="n">
        <v>16</v>
      </c>
      <c r="J9" s="24" t="n">
        <v>4</v>
      </c>
      <c r="K9" s="137" t="n">
        <v>201</v>
      </c>
      <c r="L9" s="131">
        <f>IF(AND(K9-ストレーナー選定方法!$F$8&gt;-20,K9-ストレーナー選定方法!$F$8&lt;80),1,0)</f>
        <v/>
      </c>
      <c r="M9" s="131">
        <f>IF(AND($K9-ストレーナー選定方法!$F$30&gt;-20,$K9-ストレーナー選定方法!$F$30&lt;80),1,0)</f>
        <v/>
      </c>
      <c r="N9" s="131">
        <f>IF(AND($K9-ストレーナー選定方法!$F$32&gt;-20,$K9-ストレーナー選定方法!$F$32&lt;80),1,0)</f>
        <v/>
      </c>
      <c r="O9" s="131">
        <f>IF(AND($K9-ストレーナー選定方法!$F$34&gt;-20,$K9-ストレーナー選定方法!$F$34&lt;80),1,0)</f>
        <v/>
      </c>
      <c r="P9" s="131">
        <f>IF(AND($K9-ストレーナー選定方法!$F$36&gt;-20,$K9-ストレーナー選定方法!$F$36&lt;80),1,0)</f>
        <v/>
      </c>
      <c r="Q9" s="125" t="n">
        <v>20</v>
      </c>
      <c r="R9" s="25" t="n">
        <v>2000</v>
      </c>
      <c r="S9" s="26">
        <f>20000/R9</f>
        <v/>
      </c>
      <c r="T9" s="271">
        <f>K9*0.8/100</f>
        <v/>
      </c>
      <c r="U9" s="271">
        <f>K9*0.7/100</f>
        <v/>
      </c>
      <c r="V9" s="271" t="n"/>
      <c r="W9" s="59">
        <f>(K9/100*0.84)^2</f>
        <v/>
      </c>
      <c r="X9" s="59">
        <f>(K9/100*1.05)^2</f>
        <v/>
      </c>
      <c r="Y9" s="59">
        <f>(K9/100*0.96)^2</f>
        <v/>
      </c>
      <c r="Z9" s="59">
        <f>(K9/100*1.2)^2</f>
        <v/>
      </c>
      <c r="AA9" s="272">
        <f>(K9/100*0.49)^2</f>
        <v/>
      </c>
      <c r="AB9" s="52">
        <f>(K9/100*0.77)^2</f>
        <v/>
      </c>
      <c r="AC9" s="52">
        <f>(K9/100*0.56)^2</f>
        <v/>
      </c>
      <c r="AD9" s="52">
        <f>(K9/100*0.88)^2</f>
        <v/>
      </c>
      <c r="AE9" s="24" t="n"/>
      <c r="AF9" s="24" t="n"/>
      <c r="AG9" s="134" t="n">
        <v>4.5</v>
      </c>
    </row>
    <row r="10" ht="17.25" customHeight="1" s="207" thickBot="1">
      <c r="B10" s="176">
        <f>VLOOKUP(D10,temp!$A$2:$G$176,2,FALSE)</f>
        <v/>
      </c>
      <c r="C10" s="176">
        <f>E10&amp;"X"&amp;H10&amp;"X"&amp;I10</f>
        <v/>
      </c>
      <c r="D10" s="220" t="n">
        <v>380</v>
      </c>
      <c r="E10" s="23" t="n">
        <v>38</v>
      </c>
      <c r="F10" s="24" t="n">
        <v>36</v>
      </c>
      <c r="G10" s="39" t="n">
        <v>29</v>
      </c>
      <c r="H10" s="23" t="n">
        <v>6</v>
      </c>
      <c r="I10" s="23" t="n">
        <v>29</v>
      </c>
      <c r="J10" s="24" t="n">
        <v>3</v>
      </c>
      <c r="K10" s="137" t="n">
        <v>204</v>
      </c>
      <c r="L10" s="131">
        <f>IF(AND(K10-ストレーナー選定方法!$F$8&gt;-20,K10-ストレーナー選定方法!$F$8&lt;80),1,0)</f>
        <v/>
      </c>
      <c r="M10" s="131">
        <f>IF(AND($K10-ストレーナー選定方法!$F$30&gt;-20,$K10-ストレーナー選定方法!$F$30&lt;80),1,0)</f>
        <v/>
      </c>
      <c r="N10" s="131">
        <f>IF(AND($K10-ストレーナー選定方法!$F$32&gt;-20,$K10-ストレーナー選定方法!$F$32&lt;80),1,0)</f>
        <v/>
      </c>
      <c r="O10" s="131">
        <f>IF(AND($K10-ストレーナー選定方法!$F$34&gt;-20,$K10-ストレーナー選定方法!$F$34&lt;80),1,0)</f>
        <v/>
      </c>
      <c r="P10" s="131">
        <f>IF(AND($K10-ストレーナー選定方法!$F$36&gt;-20,$K10-ストレーナー選定方法!$F$36&lt;80),1,0)</f>
        <v/>
      </c>
      <c r="Q10" s="125" t="n">
        <v>17</v>
      </c>
      <c r="R10" s="25" t="n">
        <v>2200</v>
      </c>
      <c r="S10" s="26">
        <f>20000/R10</f>
        <v/>
      </c>
      <c r="T10" s="271">
        <f>K10*0.8/100</f>
        <v/>
      </c>
      <c r="U10" s="271">
        <f>K10*0.7/100</f>
        <v/>
      </c>
      <c r="V10" s="271" t="n"/>
      <c r="W10" s="59">
        <f>(K10/100*0.84)^2</f>
        <v/>
      </c>
      <c r="X10" s="59">
        <f>(K10/100*1.05)^2</f>
        <v/>
      </c>
      <c r="Y10" s="59">
        <f>(K10/100*0.96)^2</f>
        <v/>
      </c>
      <c r="Z10" s="59">
        <f>(K10/100*1.2)^2</f>
        <v/>
      </c>
      <c r="AA10" s="272">
        <f>(K10/100*0.49)^2</f>
        <v/>
      </c>
      <c r="AB10" s="52">
        <f>(K10/100*0.77)^2</f>
        <v/>
      </c>
      <c r="AC10" s="52">
        <f>(K10/100*0.56)^2</f>
        <v/>
      </c>
      <c r="AD10" s="52">
        <f>(K10/100*0.88)^2</f>
        <v/>
      </c>
      <c r="AE10" s="24" t="n"/>
      <c r="AF10" s="24" t="n"/>
      <c r="AG10" s="134" t="n">
        <v>5.3</v>
      </c>
    </row>
    <row r="11" ht="17.25" customHeight="1" s="207" thickBot="1">
      <c r="B11" s="176">
        <f>VLOOKUP(D11,temp!$A$2:$G$176,2,FALSE)</f>
        <v/>
      </c>
      <c r="C11" s="176">
        <f>E11&amp;"X"&amp;H11&amp;"X"&amp;I11</f>
        <v/>
      </c>
      <c r="D11" s="177" t="n">
        <v>381</v>
      </c>
      <c r="E11" s="23" t="n">
        <v>38</v>
      </c>
      <c r="F11" s="24" t="n">
        <v>36</v>
      </c>
      <c r="G11" s="39" t="n">
        <v>25</v>
      </c>
      <c r="H11" s="23" t="n">
        <v>6</v>
      </c>
      <c r="I11" s="23" t="n">
        <v>7</v>
      </c>
      <c r="J11" s="24" t="n">
        <v>6.5</v>
      </c>
      <c r="K11" s="137" t="n">
        <v>232</v>
      </c>
      <c r="L11" s="131">
        <f>IF(AND(K11-ストレーナー選定方法!$F$8&gt;-20,K11-ストレーナー選定方法!$F$8&lt;80),1,0)</f>
        <v/>
      </c>
      <c r="M11" s="131">
        <f>IF(AND($K11-ストレーナー選定方法!$F$30&gt;-20,$K11-ストレーナー選定方法!$F$30&lt;80),1,0)</f>
        <v/>
      </c>
      <c r="N11" s="131">
        <f>IF(AND($K11-ストレーナー選定方法!$F$32&gt;-20,$K11-ストレーナー選定方法!$F$32&lt;80),1,0)</f>
        <v/>
      </c>
      <c r="O11" s="131">
        <f>IF(AND($K11-ストレーナー選定方法!$F$34&gt;-20,$K11-ストレーナー選定方法!$F$34&lt;80),1,0)</f>
        <v/>
      </c>
      <c r="P11" s="131">
        <f>IF(AND($K11-ストレーナー選定方法!$F$36&gt;-20,$K11-ストレーナー選定方法!$F$36&lt;80),1,0)</f>
        <v/>
      </c>
      <c r="Q11" s="125" t="n">
        <v>20</v>
      </c>
      <c r="R11" s="25" t="n">
        <v>2200</v>
      </c>
      <c r="S11" s="26">
        <f>20000/R11</f>
        <v/>
      </c>
      <c r="T11" s="271">
        <f>K11*0.8/100</f>
        <v/>
      </c>
      <c r="U11" s="271">
        <f>K11*0.7/100</f>
        <v/>
      </c>
      <c r="V11" s="271" t="n"/>
      <c r="W11" s="59">
        <f>(K11/100*0.84)^2</f>
        <v/>
      </c>
      <c r="X11" s="59">
        <f>(K11/100*1.05)^2</f>
        <v/>
      </c>
      <c r="Y11" s="59">
        <f>(K11/100*0.96)^2</f>
        <v/>
      </c>
      <c r="Z11" s="59">
        <f>(K11/100*1.2)^2</f>
        <v/>
      </c>
      <c r="AA11" s="272">
        <f>(K11/100*0.49)^2</f>
        <v/>
      </c>
      <c r="AB11" s="52">
        <f>(K11/100*0.77)^2</f>
        <v/>
      </c>
      <c r="AC11" s="52">
        <f>(K11/100*0.56)^2</f>
        <v/>
      </c>
      <c r="AD11" s="52">
        <f>(K11/100*0.88)^2</f>
        <v/>
      </c>
      <c r="AE11" s="24" t="n"/>
      <c r="AF11" s="24" t="n"/>
      <c r="AG11" s="134" t="n">
        <v>6</v>
      </c>
    </row>
    <row r="12" ht="17.25" customHeight="1" s="207" thickBot="1">
      <c r="B12" s="176">
        <f>VLOOKUP(D12,temp!$A$2:$G$176,2,FALSE)</f>
        <v/>
      </c>
      <c r="C12" s="176">
        <f>E12&amp;"X"&amp;H12&amp;"X"&amp;I12</f>
        <v/>
      </c>
      <c r="D12" s="178" t="n">
        <v>383</v>
      </c>
      <c r="E12" s="23" t="n">
        <v>38</v>
      </c>
      <c r="F12" s="24" t="n">
        <v>36</v>
      </c>
      <c r="G12" s="39" t="n">
        <v>24</v>
      </c>
      <c r="H12" s="23" t="n">
        <v>6</v>
      </c>
      <c r="I12" s="23" t="n">
        <v>11</v>
      </c>
      <c r="J12" s="24" t="n">
        <v>3</v>
      </c>
      <c r="K12" s="137" t="n">
        <v>77</v>
      </c>
      <c r="L12" s="131">
        <f>IF(AND(K12-ストレーナー選定方法!$F$8&gt;-20,K12-ストレーナー選定方法!$F$8&lt;80),1,0)</f>
        <v/>
      </c>
      <c r="M12" s="131">
        <f>IF(AND($K12-ストレーナー選定方法!$F$30&gt;-20,$K12-ストレーナー選定方法!$F$30&lt;80),1,0)</f>
        <v/>
      </c>
      <c r="N12" s="131">
        <f>IF(AND($K12-ストレーナー選定方法!$F$32&gt;-20,$K12-ストレーナー選定方法!$F$32&lt;80),1,0)</f>
        <v/>
      </c>
      <c r="O12" s="131">
        <f>IF(AND($K12-ストレーナー選定方法!$F$34&gt;-20,$K12-ストレーナー選定方法!$F$34&lt;80),1,0)</f>
        <v/>
      </c>
      <c r="P12" s="131">
        <f>IF(AND($K12-ストレーナー選定方法!$F$36&gt;-20,$K12-ストレーナー選定方法!$F$36&lt;80),1,0)</f>
        <v/>
      </c>
      <c r="Q12" s="125" t="n">
        <v>6</v>
      </c>
      <c r="R12" s="25" t="n">
        <v>2200</v>
      </c>
      <c r="S12" s="26">
        <f>20000/R12</f>
        <v/>
      </c>
      <c r="T12" s="271">
        <f>K12*0.8/100</f>
        <v/>
      </c>
      <c r="U12" s="271">
        <f>K12*0.7/100</f>
        <v/>
      </c>
      <c r="V12" s="271" t="n"/>
      <c r="W12" s="273">
        <f>(K12/100*0.84)^2</f>
        <v/>
      </c>
      <c r="X12" s="273">
        <f>(K12/100*1.05)^2</f>
        <v/>
      </c>
      <c r="Y12" s="273">
        <f>(K12/100*0.96)^2</f>
        <v/>
      </c>
      <c r="Z12" s="273">
        <f>(K12/100*1.2)^2</f>
        <v/>
      </c>
      <c r="AA12" s="272">
        <f>(K12/100*0.49)^2</f>
        <v/>
      </c>
      <c r="AB12" s="272">
        <f>(K12/100*0.77)^2</f>
        <v/>
      </c>
      <c r="AC12" s="272">
        <f>(K12/100*0.56)^2</f>
        <v/>
      </c>
      <c r="AD12" s="272">
        <f>(K12/100*0.88)^2</f>
        <v/>
      </c>
      <c r="AE12" s="24" t="n"/>
      <c r="AF12" s="24" t="n"/>
      <c r="AG12" s="134" t="n"/>
    </row>
    <row r="13" ht="17.25" customHeight="1" s="207" thickBot="1">
      <c r="B13" s="176">
        <f>VLOOKUP(D13,temp!$A$2:$G$176,2,FALSE)</f>
        <v/>
      </c>
      <c r="C13" s="176">
        <f>E13&amp;"X"&amp;H13&amp;"X"&amp;I13</f>
        <v/>
      </c>
      <c r="D13" s="178" t="n">
        <v>386</v>
      </c>
      <c r="E13" s="23" t="n">
        <v>38</v>
      </c>
      <c r="F13" s="24" t="n">
        <v>36</v>
      </c>
      <c r="G13" s="39" t="n">
        <v>30</v>
      </c>
      <c r="H13" s="23" t="n">
        <v>6</v>
      </c>
      <c r="I13" s="23" t="n">
        <v>22</v>
      </c>
      <c r="J13" s="24" t="n">
        <v>3</v>
      </c>
      <c r="K13" s="137" t="n">
        <v>155</v>
      </c>
      <c r="L13" s="131">
        <f>IF(AND(K13-ストレーナー選定方法!$F$8&gt;-20,K13-ストレーナー選定方法!$F$8&lt;80),1,0)</f>
        <v/>
      </c>
      <c r="M13" s="131">
        <f>IF(AND($K13-ストレーナー選定方法!$F$30&gt;-20,$K13-ストレーナー選定方法!$F$30&lt;80),1,0)</f>
        <v/>
      </c>
      <c r="N13" s="131">
        <f>IF(AND($K13-ストレーナー選定方法!$F$32&gt;-20,$K13-ストレーナー選定方法!$F$32&lt;80),1,0)</f>
        <v/>
      </c>
      <c r="O13" s="131">
        <f>IF(AND($K13-ストレーナー選定方法!$F$34&gt;-20,$K13-ストレーナー選定方法!$F$34&lt;80),1,0)</f>
        <v/>
      </c>
      <c r="P13" s="131">
        <f>IF(AND($K13-ストレーナー選定方法!$F$36&gt;-20,$K13-ストレーナー選定方法!$F$36&lt;80),1,0)</f>
        <v/>
      </c>
      <c r="Q13" s="125" t="n">
        <v>13</v>
      </c>
      <c r="R13" s="25" t="n">
        <v>2200</v>
      </c>
      <c r="S13" s="26">
        <f>20000/R13</f>
        <v/>
      </c>
      <c r="T13" s="271">
        <f>K13*0.8/100</f>
        <v/>
      </c>
      <c r="U13" s="271">
        <f>K13*0.7/100</f>
        <v/>
      </c>
      <c r="V13" s="271" t="n"/>
      <c r="W13" s="59">
        <f>(K13/100*0.84)^2</f>
        <v/>
      </c>
      <c r="X13" s="59">
        <f>(K13/100*1.05)^2</f>
        <v/>
      </c>
      <c r="Y13" s="59">
        <f>(K13/100*0.96)^2</f>
        <v/>
      </c>
      <c r="Z13" s="59">
        <f>(K13/100*1.2)^2</f>
        <v/>
      </c>
      <c r="AA13" s="272">
        <f>(K13/100*0.49)^2</f>
        <v/>
      </c>
      <c r="AB13" s="52">
        <f>(K13/100*0.77)^2</f>
        <v/>
      </c>
      <c r="AC13" s="52">
        <f>(K13/100*0.56)^2</f>
        <v/>
      </c>
      <c r="AD13" s="52">
        <f>(K13/100*0.88)^2</f>
        <v/>
      </c>
      <c r="AE13" s="24" t="n"/>
      <c r="AF13" s="24" t="n"/>
      <c r="AG13" s="134" t="n"/>
    </row>
    <row r="14" ht="17.25" customHeight="1" s="207" thickBot="1">
      <c r="B14" s="176">
        <f>VLOOKUP(D14,temp!$A$2:$G$176,2,FALSE)</f>
        <v/>
      </c>
      <c r="C14" s="176">
        <f>E14&amp;"X"&amp;H14&amp;"X"&amp;I14</f>
        <v/>
      </c>
      <c r="D14" s="220" t="n">
        <v>400</v>
      </c>
      <c r="E14" s="23" t="n">
        <v>40</v>
      </c>
      <c r="F14" s="24" t="n">
        <v>38</v>
      </c>
      <c r="G14" s="39" t="n">
        <v>25</v>
      </c>
      <c r="H14" s="23" t="n">
        <v>6</v>
      </c>
      <c r="I14" s="23" t="n">
        <v>8</v>
      </c>
      <c r="J14" s="24" t="n">
        <v>5</v>
      </c>
      <c r="K14" s="137" t="n">
        <v>157</v>
      </c>
      <c r="L14" s="131">
        <f>IF(AND(K14-ストレーナー選定方法!$F$8&gt;-20,K14-ストレーナー選定方法!$F$8&lt;80),1,0)</f>
        <v/>
      </c>
      <c r="M14" s="131">
        <f>IF(AND($K14-ストレーナー選定方法!$F$30&gt;-20,$K14-ストレーナー選定方法!$F$30&lt;80),1,0)</f>
        <v/>
      </c>
      <c r="N14" s="131">
        <f>IF(AND($K14-ストレーナー選定方法!$F$32&gt;-20,$K14-ストレーナー選定方法!$F$32&lt;80),1,0)</f>
        <v/>
      </c>
      <c r="O14" s="131">
        <f>IF(AND($K14-ストレーナー選定方法!$F$34&gt;-20,$K14-ストレーナー選定方法!$F$34&lt;80),1,0)</f>
        <v/>
      </c>
      <c r="P14" s="131">
        <f>IF(AND($K14-ストレーナー選定方法!$F$36&gt;-20,$K14-ストレーナー選定方法!$F$36&lt;80),1,0)</f>
        <v/>
      </c>
      <c r="Q14" s="125" t="n">
        <v>12</v>
      </c>
      <c r="R14" s="25" t="n">
        <v>2200</v>
      </c>
      <c r="S14" s="26">
        <f>20000/R14</f>
        <v/>
      </c>
      <c r="T14" s="271">
        <f>K14*0.8/100</f>
        <v/>
      </c>
      <c r="U14" s="271">
        <f>K14*0.7/100</f>
        <v/>
      </c>
      <c r="V14" s="271" t="n"/>
      <c r="W14" s="59">
        <f>(K14/100*0.84)^2</f>
        <v/>
      </c>
      <c r="X14" s="59">
        <f>(K14/100*1.05)^2</f>
        <v/>
      </c>
      <c r="Y14" s="59">
        <f>(K14/100*0.96)^2</f>
        <v/>
      </c>
      <c r="Z14" s="59">
        <f>(K14/100*1.2)^2</f>
        <v/>
      </c>
      <c r="AA14" s="272">
        <f>(K14/100*0.49)^2</f>
        <v/>
      </c>
      <c r="AB14" s="52">
        <f>(K14/100*0.77)^2</f>
        <v/>
      </c>
      <c r="AC14" s="52">
        <f>(K14/100*0.56)^2</f>
        <v/>
      </c>
      <c r="AD14" s="52">
        <f>(K14/100*0.88)^2</f>
        <v/>
      </c>
      <c r="AE14" s="24" t="n"/>
      <c r="AF14" s="24" t="n"/>
      <c r="AG14" s="134" t="n">
        <v>5</v>
      </c>
    </row>
    <row r="15" ht="17.25" customHeight="1" s="207" thickBot="1">
      <c r="B15" s="176">
        <f>VLOOKUP(D15,temp!$A$2:$G$176,2,FALSE)</f>
        <v/>
      </c>
      <c r="C15" s="176">
        <f>E15&amp;"X"&amp;H15&amp;"X"&amp;I15</f>
        <v/>
      </c>
      <c r="D15" s="220" t="n">
        <v>402</v>
      </c>
      <c r="E15" s="23" t="n">
        <v>40</v>
      </c>
      <c r="F15" s="24" t="n">
        <v>38</v>
      </c>
      <c r="G15" s="39" t="n">
        <v>30</v>
      </c>
      <c r="H15" s="23" t="n">
        <v>6</v>
      </c>
      <c r="I15" s="23" t="n">
        <v>11</v>
      </c>
      <c r="J15" s="24" t="n">
        <v>5.5</v>
      </c>
      <c r="K15" s="137" t="n">
        <v>261</v>
      </c>
      <c r="L15" s="131">
        <f>IF(AND(K15-ストレーナー選定方法!$F$8&gt;-20,K15-ストレーナー選定方法!$F$8&lt;80),1,0)</f>
        <v/>
      </c>
      <c r="M15" s="131">
        <f>IF(AND($K15-ストレーナー選定方法!$F$30&gt;-20,$K15-ストレーナー選定方法!$F$30&lt;80),1,0)</f>
        <v/>
      </c>
      <c r="N15" s="131">
        <f>IF(AND($K15-ストレーナー選定方法!$F$32&gt;-20,$K15-ストレーナー選定方法!$F$32&lt;80),1,0)</f>
        <v/>
      </c>
      <c r="O15" s="131">
        <f>IF(AND($K15-ストレーナー選定方法!$F$34&gt;-20,$K15-ストレーナー選定方法!$F$34&lt;80),1,0)</f>
        <v/>
      </c>
      <c r="P15" s="131">
        <f>IF(AND($K15-ストレーナー選定方法!$F$36&gt;-20,$K15-ストレーナー選定方法!$F$36&lt;80),1,0)</f>
        <v/>
      </c>
      <c r="Q15" s="125" t="n">
        <v>20</v>
      </c>
      <c r="R15" s="25" t="n">
        <v>1700</v>
      </c>
      <c r="S15" s="26">
        <f>20000/R15</f>
        <v/>
      </c>
      <c r="T15" s="271">
        <f>K15*0.8/100</f>
        <v/>
      </c>
      <c r="U15" s="271">
        <f>K15*0.7/100</f>
        <v/>
      </c>
      <c r="V15" s="271" t="n"/>
      <c r="W15" s="59">
        <f>(K15/100*0.84)^2</f>
        <v/>
      </c>
      <c r="X15" s="59">
        <f>(K15/100*1.05)^2</f>
        <v/>
      </c>
      <c r="Y15" s="59">
        <f>(K15/100*0.96)^2</f>
        <v/>
      </c>
      <c r="Z15" s="59">
        <f>(K15/100*1.2)^2</f>
        <v/>
      </c>
      <c r="AA15" s="272">
        <f>(K15/100*0.49)^2</f>
        <v/>
      </c>
      <c r="AB15" s="52">
        <f>(K15/100*0.77)^2</f>
        <v/>
      </c>
      <c r="AC15" s="52">
        <f>(K15/100*0.56)^2</f>
        <v/>
      </c>
      <c r="AD15" s="52">
        <f>(K15/100*0.88)^2</f>
        <v/>
      </c>
      <c r="AE15" s="24" t="n"/>
      <c r="AF15" s="24" t="n"/>
      <c r="AG15" s="134" t="n">
        <v>5</v>
      </c>
    </row>
    <row r="16" ht="17.25" customHeight="1" s="207" thickBot="1">
      <c r="B16" s="176">
        <f>VLOOKUP(D16,temp!$A$2:$G$176,2,FALSE)</f>
        <v/>
      </c>
      <c r="C16" s="176">
        <f>E16&amp;"X"&amp;H16&amp;"X"&amp;I16</f>
        <v/>
      </c>
      <c r="D16" s="220" t="n">
        <v>403</v>
      </c>
      <c r="E16" s="23" t="n">
        <v>40</v>
      </c>
      <c r="F16" s="24" t="n">
        <v>38</v>
      </c>
      <c r="G16" s="39" t="n">
        <v>32</v>
      </c>
      <c r="H16" s="23" t="n">
        <v>6</v>
      </c>
      <c r="I16" s="23" t="n">
        <v>11</v>
      </c>
      <c r="J16" s="24" t="n">
        <v>6</v>
      </c>
      <c r="K16" s="137" t="n">
        <v>311</v>
      </c>
      <c r="L16" s="131">
        <f>IF(AND(K16-ストレーナー選定方法!$F$8&gt;-20,K16-ストレーナー選定方法!$F$8&lt;80),1,0)</f>
        <v/>
      </c>
      <c r="M16" s="131">
        <f>IF(AND($K16-ストレーナー選定方法!$F$30&gt;-20,$K16-ストレーナー選定方法!$F$30&lt;80),1,0)</f>
        <v/>
      </c>
      <c r="N16" s="131">
        <f>IF(AND($K16-ストレーナー選定方法!$F$32&gt;-20,$K16-ストレーナー選定方法!$F$32&lt;80),1,0)</f>
        <v/>
      </c>
      <c r="O16" s="131">
        <f>IF(AND($K16-ストレーナー選定方法!$F$34&gt;-20,$K16-ストレーナー選定方法!$F$34&lt;80),1,0)</f>
        <v/>
      </c>
      <c r="P16" s="131">
        <f>IF(AND($K16-ストレーナー選定方法!$F$36&gt;-20,$K16-ストレーナー選定方法!$F$36&lt;80),1,0)</f>
        <v/>
      </c>
      <c r="Q16" s="125" t="n">
        <v>24</v>
      </c>
      <c r="R16" s="25" t="n">
        <v>2200</v>
      </c>
      <c r="S16" s="26">
        <f>20000/R16</f>
        <v/>
      </c>
      <c r="T16" s="271">
        <f>K16*0.8/100</f>
        <v/>
      </c>
      <c r="U16" s="271">
        <f>K16*0.7/100</f>
        <v/>
      </c>
      <c r="V16" s="271" t="n"/>
      <c r="W16" s="59">
        <f>(K16/100*0.84)^2</f>
        <v/>
      </c>
      <c r="X16" s="59">
        <f>(K16/100*1.05)^2</f>
        <v/>
      </c>
      <c r="Y16" s="59">
        <f>(K16/100*0.96)^2</f>
        <v/>
      </c>
      <c r="Z16" s="59">
        <f>(K16/100*1.2)^2</f>
        <v/>
      </c>
      <c r="AA16" s="272">
        <f>(K16/100*0.49)^2</f>
        <v/>
      </c>
      <c r="AB16" s="52">
        <f>(K16/100*0.77)^2</f>
        <v/>
      </c>
      <c r="AC16" s="52">
        <f>(K16/100*0.56)^2</f>
        <v/>
      </c>
      <c r="AD16" s="52">
        <f>(K16/100*0.88)^2</f>
        <v/>
      </c>
      <c r="AE16" s="24" t="n"/>
      <c r="AF16" s="24" t="n"/>
      <c r="AG16" s="134" t="n">
        <v>4.7</v>
      </c>
    </row>
    <row r="17" ht="17.25" customHeight="1" s="207" thickBot="1">
      <c r="B17" s="176">
        <f>VLOOKUP(D17,temp!$A$2:$G$176,2,FALSE)</f>
        <v/>
      </c>
      <c r="C17" s="176">
        <f>E17&amp;"X"&amp;H17&amp;"X"&amp;I17</f>
        <v/>
      </c>
      <c r="D17" s="177" t="n">
        <v>411</v>
      </c>
      <c r="E17" s="23" t="n">
        <v>41</v>
      </c>
      <c r="F17" s="24" t="n">
        <v>38</v>
      </c>
      <c r="G17" s="39" t="n">
        <v>31</v>
      </c>
      <c r="H17" s="23" t="n">
        <v>8</v>
      </c>
      <c r="I17" s="23" t="n">
        <v>19</v>
      </c>
      <c r="J17" s="24" t="n">
        <v>6</v>
      </c>
      <c r="K17" s="137" t="n">
        <v>537</v>
      </c>
      <c r="L17" s="131">
        <f>IF(AND(K17-ストレーナー選定方法!$F$8&gt;-20,K17-ストレーナー選定方法!$F$8&lt;80),1,0)</f>
        <v/>
      </c>
      <c r="M17" s="131">
        <f>IF(AND($K17-ストレーナー選定方法!$F$30&gt;-20,$K17-ストレーナー選定方法!$F$30&lt;80),1,0)</f>
        <v/>
      </c>
      <c r="N17" s="131">
        <f>IF(AND($K17-ストレーナー選定方法!$F$32&gt;-20,$K17-ストレーナー選定方法!$F$32&lt;80),1,0)</f>
        <v/>
      </c>
      <c r="O17" s="131">
        <f>IF(AND($K17-ストレーナー選定方法!$F$34&gt;-20,$K17-ストレーナー選定方法!$F$34&lt;80),1,0)</f>
        <v/>
      </c>
      <c r="P17" s="131">
        <f>IF(AND($K17-ストレーナー選定方法!$F$36&gt;-20,$K17-ストレーナー選定方法!$F$36&lt;80),1,0)</f>
        <v/>
      </c>
      <c r="Q17" s="125" t="n">
        <v>40</v>
      </c>
      <c r="R17" s="25" t="n">
        <v>1700</v>
      </c>
      <c r="S17" s="26">
        <f>20000/R17</f>
        <v/>
      </c>
      <c r="T17" s="271">
        <f>K17*0.8/100</f>
        <v/>
      </c>
      <c r="U17" s="271">
        <f>K17*0.7/100</f>
        <v/>
      </c>
      <c r="V17" s="271" t="n"/>
      <c r="W17" s="59">
        <f>(K17/100*0.84)^2</f>
        <v/>
      </c>
      <c r="X17" s="59">
        <f>(K17/100*1.05)^2</f>
        <v/>
      </c>
      <c r="Y17" s="59">
        <f>(K17/100*0.96)^2</f>
        <v/>
      </c>
      <c r="Z17" s="59">
        <f>(K17/100*1.2)^2</f>
        <v/>
      </c>
      <c r="AA17" s="272">
        <f>(K17/100*0.49)^2</f>
        <v/>
      </c>
      <c r="AB17" s="52">
        <f>(K17/100*0.77)^2</f>
        <v/>
      </c>
      <c r="AC17" s="52">
        <f>(K17/100*0.56)^2</f>
        <v/>
      </c>
      <c r="AD17" s="52">
        <f>(K17/100*0.88)^2</f>
        <v/>
      </c>
      <c r="AE17" s="24" t="n"/>
      <c r="AF17" s="24" t="n"/>
      <c r="AG17" s="134" t="n">
        <v>4.5</v>
      </c>
    </row>
    <row r="18" ht="17.25" customHeight="1" s="207" thickBot="1">
      <c r="B18" s="176">
        <f>VLOOKUP(D18,temp!$A$2:$G$176,2,FALSE)</f>
        <v/>
      </c>
      <c r="C18" s="176">
        <f>E18&amp;"X"&amp;H18&amp;"X"&amp;I18</f>
        <v/>
      </c>
      <c r="D18" s="220" t="n">
        <v>412</v>
      </c>
      <c r="E18" s="23" t="n">
        <v>41</v>
      </c>
      <c r="F18" s="24" t="n">
        <v>38</v>
      </c>
      <c r="G18" s="39" t="n">
        <v>31</v>
      </c>
      <c r="H18" s="23" t="n">
        <v>9</v>
      </c>
      <c r="I18" s="23" t="n">
        <v>19</v>
      </c>
      <c r="J18" s="24" t="n">
        <v>4</v>
      </c>
      <c r="K18" s="137" t="n">
        <v>238</v>
      </c>
      <c r="L18" s="131">
        <f>IF(AND(K18-ストレーナー選定方法!$F$8&gt;-20,K18-ストレーナー選定方法!$F$8&lt;80),1,0)</f>
        <v/>
      </c>
      <c r="M18" s="131">
        <f>IF(AND($K18-ストレーナー選定方法!$F$30&gt;-20,$K18-ストレーナー選定方法!$F$30&lt;80),1,0)</f>
        <v/>
      </c>
      <c r="N18" s="131">
        <f>IF(AND($K18-ストレーナー選定方法!$F$32&gt;-20,$K18-ストレーナー選定方法!$F$32&lt;80),1,0)</f>
        <v/>
      </c>
      <c r="O18" s="131">
        <f>IF(AND($K18-ストレーナー選定方法!$F$34&gt;-20,$K18-ストレーナー選定方法!$F$34&lt;80),1,0)</f>
        <v/>
      </c>
      <c r="P18" s="131">
        <f>IF(AND($K18-ストレーナー選定方法!$F$36&gt;-20,$K18-ストレーナー選定方法!$F$36&lt;80),1,0)</f>
        <v/>
      </c>
      <c r="Q18" s="125" t="n">
        <v>18</v>
      </c>
      <c r="R18" s="25" t="n">
        <v>1400</v>
      </c>
      <c r="S18" s="26">
        <f>20000/R18</f>
        <v/>
      </c>
      <c r="T18" s="271">
        <f>K18*0.8/100</f>
        <v/>
      </c>
      <c r="U18" s="271">
        <f>K18*0.7/100</f>
        <v/>
      </c>
      <c r="V18" s="271" t="n"/>
      <c r="W18" s="59">
        <f>(K18/100*0.84)^2</f>
        <v/>
      </c>
      <c r="X18" s="59">
        <f>(K18/100*1.05)^2</f>
        <v/>
      </c>
      <c r="Y18" s="59">
        <f>(K18/100*0.96)^2</f>
        <v/>
      </c>
      <c r="Z18" s="59">
        <f>(K18/100*1.2)^2</f>
        <v/>
      </c>
      <c r="AA18" s="272">
        <f>(K18/100*0.49)^2</f>
        <v/>
      </c>
      <c r="AB18" s="52">
        <f>(K18/100*0.77)^2</f>
        <v/>
      </c>
      <c r="AC18" s="52">
        <f>(K18/100*0.56)^2</f>
        <v/>
      </c>
      <c r="AD18" s="52">
        <f>(K18/100*0.88)^2</f>
        <v/>
      </c>
      <c r="AE18" s="24" t="n"/>
      <c r="AF18" s="24" t="n"/>
      <c r="AG18" s="134" t="n">
        <v>4.4</v>
      </c>
    </row>
    <row r="19" ht="17.25" customHeight="1" s="207" thickBot="1">
      <c r="B19" s="176">
        <f>VLOOKUP(D19,temp!$A$2:$G$176,2,FALSE)</f>
        <v/>
      </c>
      <c r="C19" s="176">
        <f>E19&amp;"X"&amp;H19&amp;"X"&amp;I19</f>
        <v/>
      </c>
      <c r="D19" s="220" t="n">
        <v>431</v>
      </c>
      <c r="E19" s="23" t="n">
        <v>43</v>
      </c>
      <c r="F19" s="24" t="n">
        <v>37</v>
      </c>
      <c r="G19" s="39" t="n">
        <v>28</v>
      </c>
      <c r="H19" s="23" t="n">
        <v>9</v>
      </c>
      <c r="I19" s="23" t="n">
        <v>16</v>
      </c>
      <c r="J19" s="24" t="n">
        <v>4</v>
      </c>
      <c r="K19" s="137" t="n">
        <v>201</v>
      </c>
      <c r="L19" s="131">
        <f>IF(AND(K19-ストレーナー選定方法!$F$8&gt;-20,K19-ストレーナー選定方法!$F$8&lt;80),1,0)</f>
        <v/>
      </c>
      <c r="M19" s="131">
        <f>IF(AND($K19-ストレーナー選定方法!$F$30&gt;-20,$K19-ストレーナー選定方法!$F$30&lt;80),1,0)</f>
        <v/>
      </c>
      <c r="N19" s="131">
        <f>IF(AND($K19-ストレーナー選定方法!$F$32&gt;-20,$K19-ストレーナー選定方法!$F$32&lt;80),1,0)</f>
        <v/>
      </c>
      <c r="O19" s="131">
        <f>IF(AND($K19-ストレーナー選定方法!$F$34&gt;-20,$K19-ストレーナー選定方法!$F$34&lt;80),1,0)</f>
        <v/>
      </c>
      <c r="P19" s="131">
        <f>IF(AND($K19-ストレーナー選定方法!$F$36&gt;-20,$K19-ストレーナー選定方法!$F$36&lt;80),1,0)</f>
        <v/>
      </c>
      <c r="Q19" s="125" t="n">
        <v>13</v>
      </c>
      <c r="R19" s="25" t="n">
        <v>1300</v>
      </c>
      <c r="S19" s="26">
        <f>20000/R19</f>
        <v/>
      </c>
      <c r="T19" s="271">
        <f>K19*0.8/100</f>
        <v/>
      </c>
      <c r="U19" s="271">
        <f>K19*0.7/100</f>
        <v/>
      </c>
      <c r="V19" s="271" t="n"/>
      <c r="W19" s="59">
        <f>(K19/100*0.84)^2</f>
        <v/>
      </c>
      <c r="X19" s="59">
        <f>(K19/100*1.05)^2</f>
        <v/>
      </c>
      <c r="Y19" s="59">
        <f>(K19/100*0.96)^2</f>
        <v/>
      </c>
      <c r="Z19" s="59">
        <f>(K19/100*1.2)^2</f>
        <v/>
      </c>
      <c r="AA19" s="272">
        <f>(K19/100*0.49)^2</f>
        <v/>
      </c>
      <c r="AB19" s="52">
        <f>(K19/100*0.77)^2</f>
        <v/>
      </c>
      <c r="AC19" s="52">
        <f>(K19/100*0.56)^2</f>
        <v/>
      </c>
      <c r="AD19" s="52">
        <f>(K19/100*0.88)^2</f>
        <v/>
      </c>
      <c r="AE19" s="24" t="n"/>
      <c r="AF19" s="24" t="n"/>
      <c r="AG19" s="134" t="n">
        <v>7</v>
      </c>
    </row>
    <row r="20" ht="17.25" customHeight="1" s="207" thickBot="1">
      <c r="B20" s="176">
        <f>VLOOKUP(D20,temp!$A$2:$G$176,2,FALSE)</f>
        <v/>
      </c>
      <c r="C20" s="176">
        <f>E20&amp;"X"&amp;H20&amp;"X"&amp;I20</f>
        <v/>
      </c>
      <c r="D20" s="220" t="n">
        <v>432</v>
      </c>
      <c r="E20" s="23" t="n">
        <v>43</v>
      </c>
      <c r="F20" s="24" t="n">
        <v>37</v>
      </c>
      <c r="G20" s="39" t="n">
        <v>27</v>
      </c>
      <c r="H20" s="23" t="n">
        <v>9</v>
      </c>
      <c r="I20" s="23" t="n">
        <v>9</v>
      </c>
      <c r="J20" s="24" t="n">
        <v>6</v>
      </c>
      <c r="K20" s="137" t="n">
        <v>254</v>
      </c>
      <c r="L20" s="131">
        <f>IF(AND(K20-ストレーナー選定方法!$F$8&gt;-20,K20-ストレーナー選定方法!$F$8&lt;80),1,0)</f>
        <v/>
      </c>
      <c r="M20" s="131">
        <f>IF(AND($K20-ストレーナー選定方法!$F$30&gt;-20,$K20-ストレーナー選定方法!$F$30&lt;80),1,0)</f>
        <v/>
      </c>
      <c r="N20" s="131">
        <f>IF(AND($K20-ストレーナー選定方法!$F$32&gt;-20,$K20-ストレーナー選定方法!$F$32&lt;80),1,0)</f>
        <v/>
      </c>
      <c r="O20" s="131">
        <f>IF(AND($K20-ストレーナー選定方法!$F$34&gt;-20,$K20-ストレーナー選定方法!$F$34&lt;80),1,0)</f>
        <v/>
      </c>
      <c r="P20" s="131">
        <f>IF(AND($K20-ストレーナー選定方法!$F$36&gt;-20,$K20-ストレーナー選定方法!$F$36&lt;80),1,0)</f>
        <v/>
      </c>
      <c r="Q20" s="125" t="n">
        <v>17</v>
      </c>
      <c r="R20" s="25" t="n">
        <v>1300</v>
      </c>
      <c r="S20" s="26">
        <f>20000/R20</f>
        <v/>
      </c>
      <c r="T20" s="271">
        <f>K20*0.8/100</f>
        <v/>
      </c>
      <c r="U20" s="271">
        <f>K20*0.7/100</f>
        <v/>
      </c>
      <c r="V20" s="271" t="n"/>
      <c r="W20" s="59">
        <f>(K20/100*0.84)^2</f>
        <v/>
      </c>
      <c r="X20" s="59">
        <f>(K20/100*1.05)^2</f>
        <v/>
      </c>
      <c r="Y20" s="59">
        <f>(K20/100*0.96)^2</f>
        <v/>
      </c>
      <c r="Z20" s="59">
        <f>(K20/100*1.2)^2</f>
        <v/>
      </c>
      <c r="AA20" s="272">
        <f>(K20/100*0.49)^2</f>
        <v/>
      </c>
      <c r="AB20" s="52">
        <f>(K20/100*0.77)^2</f>
        <v/>
      </c>
      <c r="AC20" s="52">
        <f>(K20/100*0.56)^2</f>
        <v/>
      </c>
      <c r="AD20" s="52">
        <f>(K20/100*0.88)^2</f>
        <v/>
      </c>
      <c r="AE20" s="24" t="n"/>
      <c r="AF20" s="24" t="n"/>
      <c r="AG20" s="134" t="n">
        <v>7.5</v>
      </c>
    </row>
    <row r="21" ht="17.25" customHeight="1" s="207" thickBot="1">
      <c r="B21" s="176">
        <f>VLOOKUP(D21,temp!$A$2:$G$176,2,FALSE)</f>
        <v/>
      </c>
      <c r="C21" s="176">
        <f>E21&amp;"X"&amp;H21&amp;"X"&amp;I21</f>
        <v/>
      </c>
      <c r="D21" s="220" t="n">
        <v>433</v>
      </c>
      <c r="E21" s="23" t="n">
        <v>43</v>
      </c>
      <c r="F21" s="24" t="n">
        <v>41</v>
      </c>
      <c r="G21" s="39" t="n">
        <v>33</v>
      </c>
      <c r="H21" s="23" t="n">
        <v>9</v>
      </c>
      <c r="I21" s="23" t="n">
        <v>19</v>
      </c>
      <c r="J21" s="24" t="n">
        <v>4.5</v>
      </c>
      <c r="K21" s="137" t="n">
        <v>302</v>
      </c>
      <c r="L21" s="131">
        <f>IF(AND(K21-ストレーナー選定方法!$F$8&gt;-20,K21-ストレーナー選定方法!$F$8&lt;80),1,0)</f>
        <v/>
      </c>
      <c r="M21" s="131">
        <f>IF(AND($K21-ストレーナー選定方法!$F$30&gt;-20,$K21-ストレーナー選定方法!$F$30&lt;80),1,0)</f>
        <v/>
      </c>
      <c r="N21" s="131">
        <f>IF(AND($K21-ストレーナー選定方法!$F$32&gt;-20,$K21-ストレーナー選定方法!$F$32&lt;80),1,0)</f>
        <v/>
      </c>
      <c r="O21" s="131">
        <f>IF(AND($K21-ストレーナー選定方法!$F$34&gt;-20,$K21-ストレーナー選定方法!$F$34&lt;80),1,0)</f>
        <v/>
      </c>
      <c r="P21" s="131">
        <f>IF(AND($K21-ストレーナー選定方法!$F$36&gt;-20,$K21-ストレーナー選定方法!$F$36&lt;80),1,0)</f>
        <v/>
      </c>
      <c r="Q21" s="125" t="n">
        <v>20</v>
      </c>
      <c r="R21" s="25" t="n">
        <v>1300</v>
      </c>
      <c r="S21" s="26">
        <f>20000/R21</f>
        <v/>
      </c>
      <c r="T21" s="271">
        <f>K21*0.8/100</f>
        <v/>
      </c>
      <c r="U21" s="271">
        <f>K21*0.7/100</f>
        <v/>
      </c>
      <c r="V21" s="271" t="n"/>
      <c r="W21" s="59">
        <f>(K21/100*0.84)^2</f>
        <v/>
      </c>
      <c r="X21" s="59">
        <f>(K21/100*1.05)^2</f>
        <v/>
      </c>
      <c r="Y21" s="59">
        <f>(K21/100*0.96)^2</f>
        <v/>
      </c>
      <c r="Z21" s="59">
        <f>(K21/100*1.2)^2</f>
        <v/>
      </c>
      <c r="AA21" s="272">
        <f>(K21/100*0.49)^2</f>
        <v/>
      </c>
      <c r="AB21" s="52">
        <f>(K21/100*0.77)^2</f>
        <v/>
      </c>
      <c r="AC21" s="52">
        <f>(K21/100*0.56)^2</f>
        <v/>
      </c>
      <c r="AD21" s="52">
        <f>(K21/100*0.88)^2</f>
        <v/>
      </c>
      <c r="AE21" s="24" t="n"/>
      <c r="AF21" s="24" t="n"/>
      <c r="AG21" s="134" t="n">
        <v>4.5</v>
      </c>
    </row>
    <row r="22" ht="17.25" customHeight="1" s="207" thickBot="1">
      <c r="B22" s="176">
        <f>VLOOKUP(D22,temp!$A$2:$G$176,2,FALSE)</f>
        <v/>
      </c>
      <c r="C22" s="176">
        <f>E22&amp;"X"&amp;H22&amp;"X"&amp;I22</f>
        <v/>
      </c>
      <c r="D22" s="220" t="n">
        <v>434</v>
      </c>
      <c r="E22" s="23" t="n">
        <v>43</v>
      </c>
      <c r="F22" s="24" t="n">
        <v>41</v>
      </c>
      <c r="G22" s="39" t="n">
        <v>34</v>
      </c>
      <c r="H22" s="23" t="n">
        <v>9</v>
      </c>
      <c r="I22" s="23" t="n">
        <v>19</v>
      </c>
      <c r="J22" s="24" t="n">
        <v>5</v>
      </c>
      <c r="K22" s="137" t="n">
        <v>373</v>
      </c>
      <c r="L22" s="131">
        <f>IF(AND(K22-ストレーナー選定方法!$F$8&gt;-20,K22-ストレーナー選定方法!$F$8&lt;80),1,0)</f>
        <v/>
      </c>
      <c r="M22" s="131">
        <f>IF(AND($K22-ストレーナー選定方法!$F$30&gt;-20,$K22-ストレーナー選定方法!$F$30&lt;80),1,0)</f>
        <v/>
      </c>
      <c r="N22" s="131">
        <f>IF(AND($K22-ストレーナー選定方法!$F$32&gt;-20,$K22-ストレーナー選定方法!$F$32&lt;80),1,0)</f>
        <v/>
      </c>
      <c r="O22" s="131">
        <f>IF(AND($K22-ストレーナー選定方法!$F$34&gt;-20,$K22-ストレーナー選定方法!$F$34&lt;80),1,0)</f>
        <v/>
      </c>
      <c r="P22" s="131">
        <f>IF(AND($K22-ストレーナー選定方法!$F$36&gt;-20,$K22-ストレーナー選定方法!$F$36&lt;80),1,0)</f>
        <v/>
      </c>
      <c r="Q22" s="125" t="n">
        <v>25</v>
      </c>
      <c r="R22" s="25" t="n">
        <v>1300</v>
      </c>
      <c r="S22" s="26">
        <f>20000/R22</f>
        <v/>
      </c>
      <c r="T22" s="271">
        <f>K22*0.8/100</f>
        <v/>
      </c>
      <c r="U22" s="271">
        <f>K22*0.7/100</f>
        <v/>
      </c>
      <c r="V22" s="271" t="n"/>
      <c r="W22" s="59">
        <f>(K22/100*0.84)^2</f>
        <v/>
      </c>
      <c r="X22" s="59">
        <f>(K22/100*1.05)^2</f>
        <v/>
      </c>
      <c r="Y22" s="59">
        <f>(K22/100*0.96)^2</f>
        <v/>
      </c>
      <c r="Z22" s="59">
        <f>(K22/100*1.2)^2</f>
        <v/>
      </c>
      <c r="AA22" s="272">
        <f>(K22/100*0.49)^2</f>
        <v/>
      </c>
      <c r="AB22" s="52">
        <f>(K22/100*0.77)^2</f>
        <v/>
      </c>
      <c r="AC22" s="52">
        <f>(K22/100*0.56)^2</f>
        <v/>
      </c>
      <c r="AD22" s="52">
        <f>(K22/100*0.88)^2</f>
        <v/>
      </c>
      <c r="AE22" s="24" t="n"/>
      <c r="AF22" s="24" t="n"/>
      <c r="AG22" s="134" t="n">
        <v>4</v>
      </c>
    </row>
    <row r="23" ht="17.25" customHeight="1" s="207" thickBot="1">
      <c r="B23" s="176">
        <f>VLOOKUP(D23,temp!$A$2:$G$176,2,FALSE)</f>
        <v/>
      </c>
      <c r="C23" s="176">
        <f>E23&amp;"X"&amp;H23&amp;"X"&amp;I23</f>
        <v/>
      </c>
      <c r="D23" s="220" t="n">
        <v>435</v>
      </c>
      <c r="E23" s="23" t="n">
        <v>43</v>
      </c>
      <c r="F23" s="24" t="n">
        <v>41</v>
      </c>
      <c r="G23" s="39" t="n">
        <v>33</v>
      </c>
      <c r="H23" s="23" t="n">
        <v>9</v>
      </c>
      <c r="I23" s="23" t="n">
        <v>16</v>
      </c>
      <c r="J23" s="24" t="n">
        <v>4.5</v>
      </c>
      <c r="K23" s="137" t="n">
        <v>254</v>
      </c>
      <c r="L23" s="131">
        <f>IF(AND(K23-ストレーナー選定方法!$F$8&gt;-20,K23-ストレーナー選定方法!$F$8&lt;80),1,0)</f>
        <v/>
      </c>
      <c r="M23" s="131">
        <f>IF(AND($K23-ストレーナー選定方法!$F$30&gt;-20,$K23-ストレーナー選定方法!$F$30&lt;80),1,0)</f>
        <v/>
      </c>
      <c r="N23" s="131">
        <f>IF(AND($K23-ストレーナー選定方法!$F$32&gt;-20,$K23-ストレーナー選定方法!$F$32&lt;80),1,0)</f>
        <v/>
      </c>
      <c r="O23" s="131">
        <f>IF(AND($K23-ストレーナー選定方法!$F$34&gt;-20,$K23-ストレーナー選定方法!$F$34&lt;80),1,0)</f>
        <v/>
      </c>
      <c r="P23" s="131">
        <f>IF(AND($K23-ストレーナー選定方法!$F$36&gt;-20,$K23-ストレーナー選定方法!$F$36&lt;80),1,0)</f>
        <v/>
      </c>
      <c r="Q23" s="125" t="n">
        <v>17</v>
      </c>
      <c r="R23" s="25" t="n">
        <v>1300</v>
      </c>
      <c r="S23" s="26">
        <f>20000/R23</f>
        <v/>
      </c>
      <c r="T23" s="271">
        <f>K23*0.8/100</f>
        <v/>
      </c>
      <c r="U23" s="271">
        <f>K23*0.7/100</f>
        <v/>
      </c>
      <c r="V23" s="271" t="n"/>
      <c r="W23" s="59">
        <f>(K23/100*0.84)^2</f>
        <v/>
      </c>
      <c r="X23" s="59">
        <f>(K23/100*1.05)^2</f>
        <v/>
      </c>
      <c r="Y23" s="59">
        <f>(K23/100*0.96)^2</f>
        <v/>
      </c>
      <c r="Z23" s="59">
        <f>(K23/100*1.2)^2</f>
        <v/>
      </c>
      <c r="AA23" s="272">
        <f>(K23/100*0.49)^2</f>
        <v/>
      </c>
      <c r="AB23" s="52">
        <f>(K23/100*0.77)^2</f>
        <v/>
      </c>
      <c r="AC23" s="52">
        <f>(K23/100*0.56)^2</f>
        <v/>
      </c>
      <c r="AD23" s="52">
        <f>(K23/100*0.88)^2</f>
        <v/>
      </c>
      <c r="AE23" s="24" t="n"/>
      <c r="AF23" s="24" t="n"/>
      <c r="AG23" s="134" t="n">
        <v>4</v>
      </c>
    </row>
    <row r="24" ht="17.25" customHeight="1" s="207" thickBot="1">
      <c r="B24" s="184">
        <f>VLOOKUP(D24,temp!$A$2:$G$176,2,FALSE)</f>
        <v/>
      </c>
      <c r="C24" s="176">
        <f>E24&amp;"X"&amp;H24&amp;"X"&amp;I24</f>
        <v/>
      </c>
      <c r="D24" s="177" t="n">
        <v>442</v>
      </c>
      <c r="E24" s="23" t="n">
        <v>44</v>
      </c>
      <c r="F24" s="24" t="n">
        <v>42</v>
      </c>
      <c r="G24" s="39" t="n">
        <v>31</v>
      </c>
      <c r="H24" s="23" t="n">
        <v>10</v>
      </c>
      <c r="I24" s="23" t="n">
        <v>18</v>
      </c>
      <c r="J24" s="24" t="n">
        <v>4</v>
      </c>
      <c r="K24" s="137" t="n">
        <v>226</v>
      </c>
      <c r="L24" s="131">
        <f>IF(AND(K24-ストレーナー選定方法!$F$8&gt;-20,K24-ストレーナー選定方法!$F$8&lt;80),1,0)</f>
        <v/>
      </c>
      <c r="M24" s="131">
        <f>IF(AND($K24-ストレーナー選定方法!$F$30&gt;-20,$K24-ストレーナー選定方法!$F$30&lt;80),1,0)</f>
        <v/>
      </c>
      <c r="N24" s="131">
        <f>IF(AND($K24-ストレーナー選定方法!$F$32&gt;-20,$K24-ストレーナー選定方法!$F$32&lt;80),1,0)</f>
        <v/>
      </c>
      <c r="O24" s="131">
        <f>IF(AND($K24-ストレーナー選定方法!$F$34&gt;-20,$K24-ストレーナー選定方法!$F$34&lt;80),1,0)</f>
        <v/>
      </c>
      <c r="P24" s="131">
        <f>IF(AND($K24-ストレーナー選定方法!$F$36&gt;-20,$K24-ストレーナー選定方法!$F$36&lt;80),1,0)</f>
        <v/>
      </c>
      <c r="Q24" s="125" t="n">
        <v>14</v>
      </c>
      <c r="R24" s="25" t="n">
        <v>1200</v>
      </c>
      <c r="S24" s="26">
        <f>20000/R24</f>
        <v/>
      </c>
      <c r="T24" s="271">
        <f>K24*0.8/100</f>
        <v/>
      </c>
      <c r="U24" s="271">
        <f>K24*0.7/100</f>
        <v/>
      </c>
      <c r="V24" s="271" t="n"/>
      <c r="W24" s="59">
        <f>(K24/100*0.84)^2</f>
        <v/>
      </c>
      <c r="X24" s="59">
        <f>(K24/100*1.05)^2</f>
        <v/>
      </c>
      <c r="Y24" s="59">
        <f>(K24/100*0.96)^2</f>
        <v/>
      </c>
      <c r="Z24" s="59">
        <f>(K24/100*1.2)^2</f>
        <v/>
      </c>
      <c r="AA24" s="272">
        <f>(K24/100*0.49)^2</f>
        <v/>
      </c>
      <c r="AB24" s="52">
        <f>(K24/100*0.77)^2</f>
        <v/>
      </c>
      <c r="AC24" s="52">
        <f>(K24/100*0.56)^2</f>
        <v/>
      </c>
      <c r="AD24" s="52">
        <f>(K24/100*0.88)^2</f>
        <v/>
      </c>
      <c r="AE24" s="24" t="n"/>
      <c r="AF24" s="24" t="n"/>
      <c r="AG24" s="134" t="n">
        <v>5</v>
      </c>
    </row>
    <row r="25" ht="12.75" customHeight="1" s="207" thickBot="1">
      <c r="B25" s="176">
        <f>VLOOKUP(D25,temp!$A$2:$G$176,2,FALSE)</f>
        <v/>
      </c>
      <c r="C25" s="176">
        <f>E25&amp;"X"&amp;H25&amp;"X"&amp;I25</f>
        <v/>
      </c>
      <c r="D25" s="220" t="n">
        <v>450</v>
      </c>
      <c r="E25" s="208" t="n">
        <v>45</v>
      </c>
      <c r="F25" s="222" t="n">
        <v>42</v>
      </c>
      <c r="G25" s="223" t="n">
        <v>33</v>
      </c>
      <c r="H25" s="208" t="n">
        <v>8</v>
      </c>
      <c r="I25" s="208" t="n">
        <v>12</v>
      </c>
      <c r="J25" s="28" t="inlineStr">
        <is>
          <t>5.0×3</t>
        </is>
      </c>
      <c r="K25" s="224" t="n">
        <v>313</v>
      </c>
      <c r="L25" s="131">
        <f>IF(AND(K25-ストレーナー選定方法!$F$8&gt;-20,K25-ストレーナー選定方法!$F$8&lt;80),1,0)</f>
        <v/>
      </c>
      <c r="M25" s="131">
        <f>IF(AND($K25-ストレーナー選定方法!$F$30&gt;-20,$K25-ストレーナー選定方法!$F$30&lt;80),1,0)</f>
        <v/>
      </c>
      <c r="N25" s="131">
        <f>IF(AND($K25-ストレーナー選定方法!$F$32&gt;-20,$K25-ストレーナー選定方法!$F$32&lt;80),1,0)</f>
        <v/>
      </c>
      <c r="O25" s="131">
        <f>IF(AND($K25-ストレーナー選定方法!$F$34&gt;-20,$K25-ストレーナー選定方法!$F$34&lt;80),1,0)</f>
        <v/>
      </c>
      <c r="P25" s="131">
        <f>IF(AND($K25-ストレーナー選定方法!$F$36&gt;-20,$K25-ストレーナー選定方法!$F$36&lt;80),1,0)</f>
        <v/>
      </c>
      <c r="Q25" s="226" t="n">
        <v>19</v>
      </c>
      <c r="R25" s="228" t="n">
        <v>1250</v>
      </c>
      <c r="S25" s="26">
        <f>20000/R25</f>
        <v/>
      </c>
      <c r="T25" s="271">
        <f>K25*0.8/100</f>
        <v/>
      </c>
      <c r="U25" s="271">
        <f>K25*0.7/100</f>
        <v/>
      </c>
      <c r="V25" s="274" t="n"/>
      <c r="W25" s="59">
        <f>(K25/100*0.84)^2</f>
        <v/>
      </c>
      <c r="X25" s="59">
        <f>(K25/100*1.05)^2</f>
        <v/>
      </c>
      <c r="Y25" s="59">
        <f>(K25/100*0.96)^2</f>
        <v/>
      </c>
      <c r="Z25" s="59">
        <f>(K25/100*1.2)^2</f>
        <v/>
      </c>
      <c r="AA25" s="272">
        <f>(K25/100*0.49)^2</f>
        <v/>
      </c>
      <c r="AB25" s="52">
        <f>(K25/100*0.77)^2</f>
        <v/>
      </c>
      <c r="AC25" s="52">
        <f>(K25/100*0.56)^2</f>
        <v/>
      </c>
      <c r="AD25" s="52">
        <f>(K25/100*0.88)^2</f>
        <v/>
      </c>
      <c r="AE25" s="222" t="n"/>
      <c r="AF25" s="229" t="n"/>
      <c r="AG25" s="134" t="n"/>
    </row>
    <row r="26" ht="12.75" customHeight="1" s="207" thickBot="1">
      <c r="E26" s="221" t="n"/>
      <c r="F26" s="221" t="n"/>
      <c r="G26" s="221" t="n"/>
      <c r="H26" s="221" t="n"/>
      <c r="I26" s="221" t="n"/>
      <c r="J26" s="24" t="inlineStr">
        <is>
          <t>6.0×9</t>
        </is>
      </c>
      <c r="K26" s="225" t="n"/>
      <c r="L26" s="131">
        <f>IF(AND(K26-ストレーナー選定方法!$F$8&gt;-20,K26-ストレーナー選定方法!$F$8&lt;80),1,0)</f>
        <v/>
      </c>
      <c r="M26" s="131">
        <f>IF(AND($K26-ストレーナー選定方法!$F$30&gt;-20,$K26-ストレーナー選定方法!$F$30&lt;80),1,0)</f>
        <v/>
      </c>
      <c r="N26" s="131">
        <f>IF(AND($K26-ストレーナー選定方法!$F$32&gt;-20,$K26-ストレーナー選定方法!$F$32&lt;80),1,0)</f>
        <v/>
      </c>
      <c r="O26" s="131">
        <f>IF(AND($K26-ストレーナー選定方法!$F$34&gt;-20,$K26-ストレーナー選定方法!$F$34&lt;80),1,0)</f>
        <v/>
      </c>
      <c r="P26" s="131">
        <f>IF(AND($K26-ストレーナー選定方法!$F$36&gt;-20,$K26-ストレーナー選定方法!$F$36&lt;80),1,0)</f>
        <v/>
      </c>
      <c r="Q26" s="227" t="n"/>
      <c r="R26" s="221" t="n"/>
      <c r="S26" s="26" t="n"/>
      <c r="T26" s="271">
        <f>K26*0.8/100</f>
        <v/>
      </c>
      <c r="U26" s="271">
        <f>K26*0.7/100</f>
        <v/>
      </c>
      <c r="V26" s="271" t="n"/>
      <c r="W26" s="59" t="n"/>
      <c r="X26" s="59" t="n"/>
      <c r="Y26" s="59" t="n"/>
      <c r="Z26" s="59" t="n"/>
      <c r="AA26" s="272" t="n"/>
      <c r="AB26" s="52" t="n"/>
      <c r="AC26" s="52" t="n"/>
      <c r="AD26" s="52" t="n"/>
      <c r="AE26" s="221" t="n"/>
      <c r="AF26" s="225" t="n"/>
      <c r="AG26" s="134" t="n">
        <v>4.5</v>
      </c>
    </row>
    <row r="27" ht="12.75" customHeight="1" s="207" thickBot="1">
      <c r="B27" s="176">
        <f>VLOOKUP(D27,temp!$A$2:$G$176,2,FALSE)</f>
        <v/>
      </c>
      <c r="C27" s="176">
        <f>E27&amp;"X"&amp;H27&amp;"X"&amp;I27</f>
        <v/>
      </c>
      <c r="D27" s="220" t="n">
        <v>451</v>
      </c>
      <c r="E27" s="208" t="n">
        <v>45</v>
      </c>
      <c r="F27" s="222" t="n">
        <v>42</v>
      </c>
      <c r="G27" s="223" t="n">
        <v>33</v>
      </c>
      <c r="H27" s="208" t="n">
        <v>10</v>
      </c>
      <c r="I27" s="208" t="n">
        <v>12</v>
      </c>
      <c r="J27" s="28" t="inlineStr">
        <is>
          <t>5.0×3</t>
        </is>
      </c>
      <c r="K27" s="224" t="n">
        <v>313</v>
      </c>
      <c r="L27" s="131">
        <f>IF(AND(K27-ストレーナー選定方法!$F$8&gt;-20,K27-ストレーナー選定方法!$F$8&lt;80),1,0)</f>
        <v/>
      </c>
      <c r="M27" s="131">
        <f>IF(AND($K27-ストレーナー選定方法!$F$30&gt;-20,$K27-ストレーナー選定方法!$F$30&lt;80),1,0)</f>
        <v/>
      </c>
      <c r="N27" s="131">
        <f>IF(AND($K27-ストレーナー選定方法!$F$32&gt;-20,$K27-ストレーナー選定方法!$F$32&lt;80),1,0)</f>
        <v/>
      </c>
      <c r="O27" s="131">
        <f>IF(AND($K27-ストレーナー選定方法!$F$34&gt;-20,$K27-ストレーナー選定方法!$F$34&lt;80),1,0)</f>
        <v/>
      </c>
      <c r="P27" s="131">
        <f>IF(AND($K27-ストレーナー選定方法!$F$36&gt;-20,$K27-ストレーナー選定方法!$F$36&lt;80),1,0)</f>
        <v/>
      </c>
      <c r="Q27" s="226" t="n">
        <v>19</v>
      </c>
      <c r="R27" s="222" t="n">
        <v>950</v>
      </c>
      <c r="S27" s="26">
        <f>20000/R27</f>
        <v/>
      </c>
      <c r="T27" s="271">
        <f>K27*0.8/100</f>
        <v/>
      </c>
      <c r="U27" s="271">
        <f>K27*0.7/100</f>
        <v/>
      </c>
      <c r="V27" s="274" t="n"/>
      <c r="W27" s="59">
        <f>(K27/100*0.84)^2</f>
        <v/>
      </c>
      <c r="X27" s="59">
        <f>(K27/100*1.05)^2</f>
        <v/>
      </c>
      <c r="Y27" s="59">
        <f>(K27/100*0.96)^2</f>
        <v/>
      </c>
      <c r="Z27" s="59">
        <f>(K27/100*1.2)^2</f>
        <v/>
      </c>
      <c r="AA27" s="272">
        <f>(K27/100*0.49)^2</f>
        <v/>
      </c>
      <c r="AB27" s="52">
        <f>(K27/100*0.77)^2</f>
        <v/>
      </c>
      <c r="AC27" s="52">
        <f>(K27/100*0.56)^2</f>
        <v/>
      </c>
      <c r="AD27" s="52">
        <f>(K27/100*0.88)^2</f>
        <v/>
      </c>
      <c r="AE27" s="222" t="n"/>
      <c r="AF27" s="229" t="n"/>
      <c r="AG27" s="134" t="n"/>
    </row>
    <row r="28" ht="12.75" customHeight="1" s="207" thickBot="1">
      <c r="E28" s="221" t="n"/>
      <c r="F28" s="221" t="n"/>
      <c r="G28" s="221" t="n"/>
      <c r="H28" s="221" t="n"/>
      <c r="I28" s="221" t="n"/>
      <c r="J28" s="24" t="inlineStr">
        <is>
          <t>6.0×9</t>
        </is>
      </c>
      <c r="K28" s="225" t="n"/>
      <c r="L28" s="131">
        <f>IF(AND(K28-ストレーナー選定方法!$F$8&gt;-20,K28-ストレーナー選定方法!$F$8&lt;80),1,0)</f>
        <v/>
      </c>
      <c r="M28" s="131">
        <f>IF(AND($K28-ストレーナー選定方法!$F$30&gt;-20,$K28-ストレーナー選定方法!$F$30&lt;80),1,0)</f>
        <v/>
      </c>
      <c r="N28" s="131">
        <f>IF(AND($K28-ストレーナー選定方法!$F$32&gt;-20,$K28-ストレーナー選定方法!$F$32&lt;80),1,0)</f>
        <v/>
      </c>
      <c r="O28" s="131">
        <f>IF(AND($K28-ストレーナー選定方法!$F$34&gt;-20,$K28-ストレーナー選定方法!$F$34&lt;80),1,0)</f>
        <v/>
      </c>
      <c r="P28" s="131">
        <f>IF(AND($K28-ストレーナー選定方法!$F$36&gt;-20,$K28-ストレーナー選定方法!$F$36&lt;80),1,0)</f>
        <v/>
      </c>
      <c r="Q28" s="227" t="n"/>
      <c r="R28" s="221" t="n"/>
      <c r="S28" s="26" t="n"/>
      <c r="T28" s="271">
        <f>K28*0.8/100</f>
        <v/>
      </c>
      <c r="U28" s="271">
        <f>K28*0.7/100</f>
        <v/>
      </c>
      <c r="V28" s="271" t="n"/>
      <c r="W28" s="59" t="n"/>
      <c r="X28" s="59" t="n"/>
      <c r="Y28" s="59" t="n"/>
      <c r="Z28" s="59" t="n"/>
      <c r="AA28" s="272" t="n"/>
      <c r="AB28" s="52" t="n"/>
      <c r="AC28" s="52" t="n"/>
      <c r="AD28" s="52" t="n"/>
      <c r="AE28" s="221" t="n"/>
      <c r="AF28" s="225" t="n"/>
      <c r="AG28" s="134" t="n">
        <v>3.7</v>
      </c>
    </row>
    <row r="29" ht="12.75" customHeight="1" s="207" thickBot="1">
      <c r="B29" s="176">
        <f>VLOOKUP(D29,temp!$A$2:$G$176,2,FALSE)</f>
        <v/>
      </c>
      <c r="C29" s="176">
        <f>E29&amp;"X"&amp;H29&amp;"X"&amp;I29</f>
        <v/>
      </c>
      <c r="D29" s="220" t="n">
        <v>452</v>
      </c>
      <c r="E29" s="208" t="n">
        <v>45</v>
      </c>
      <c r="F29" s="222" t="n">
        <v>42</v>
      </c>
      <c r="G29" s="223" t="n">
        <v>36</v>
      </c>
      <c r="H29" s="208" t="n">
        <v>10</v>
      </c>
      <c r="I29" s="208" t="n">
        <v>12</v>
      </c>
      <c r="J29" s="28" t="inlineStr">
        <is>
          <t>6.0×3</t>
        </is>
      </c>
      <c r="K29" s="224" t="n">
        <v>430</v>
      </c>
      <c r="L29" s="131">
        <f>IF(AND(K29-ストレーナー選定方法!$F$8&gt;-20,K29-ストレーナー選定方法!$F$8&lt;80),1,0)</f>
        <v/>
      </c>
      <c r="M29" s="131">
        <f>IF(AND($K29-ストレーナー選定方法!$F$30&gt;-20,$K29-ストレーナー選定方法!$F$30&lt;80),1,0)</f>
        <v/>
      </c>
      <c r="N29" s="131">
        <f>IF(AND($K29-ストレーナー選定方法!$F$32&gt;-20,$K29-ストレーナー選定方法!$F$32&lt;80),1,0)</f>
        <v/>
      </c>
      <c r="O29" s="131">
        <f>IF(AND($K29-ストレーナー選定方法!$F$34&gt;-20,$K29-ストレーナー選定方法!$F$34&lt;80),1,0)</f>
        <v/>
      </c>
      <c r="P29" s="131">
        <f>IF(AND($K29-ストレーナー選定方法!$F$36&gt;-20,$K29-ストレーナー選定方法!$F$36&lt;80),1,0)</f>
        <v/>
      </c>
      <c r="Q29" s="226" t="n">
        <v>27</v>
      </c>
      <c r="R29" s="222" t="n">
        <v>950</v>
      </c>
      <c r="S29" s="26">
        <f>20000/R29</f>
        <v/>
      </c>
      <c r="T29" s="271">
        <f>K29*0.8/100</f>
        <v/>
      </c>
      <c r="U29" s="271">
        <f>K29*0.7/100</f>
        <v/>
      </c>
      <c r="V29" s="274" t="n"/>
      <c r="W29" s="59">
        <f>(K29/100*0.84)^2</f>
        <v/>
      </c>
      <c r="X29" s="59">
        <f>(K29/100*1.05)^2</f>
        <v/>
      </c>
      <c r="Y29" s="59">
        <f>(K29/100*0.96)^2</f>
        <v/>
      </c>
      <c r="Z29" s="59">
        <f>(K29/100*1.2)^2</f>
        <v/>
      </c>
      <c r="AA29" s="272">
        <f>(K29/100*0.49)^2</f>
        <v/>
      </c>
      <c r="AB29" s="52">
        <f>(K29/100*0.77)^2</f>
        <v/>
      </c>
      <c r="AC29" s="52">
        <f>(K29/100*0.56)^2</f>
        <v/>
      </c>
      <c r="AD29" s="52">
        <f>(K29/100*0.88)^2</f>
        <v/>
      </c>
      <c r="AE29" s="222" t="n"/>
      <c r="AF29" s="229" t="n"/>
      <c r="AG29" s="134" t="n"/>
    </row>
    <row r="30" ht="12.75" customHeight="1" s="207" thickBot="1">
      <c r="E30" s="221" t="n"/>
      <c r="F30" s="221" t="n"/>
      <c r="G30" s="221" t="n"/>
      <c r="H30" s="221" t="n"/>
      <c r="I30" s="221" t="n"/>
      <c r="J30" s="24" t="inlineStr">
        <is>
          <t>7.0×9</t>
        </is>
      </c>
      <c r="K30" s="225" t="n"/>
      <c r="L30" s="131">
        <f>IF(AND(K30-ストレーナー選定方法!$F$8&gt;-20,K30-ストレーナー選定方法!$F$8&lt;80),1,0)</f>
        <v/>
      </c>
      <c r="M30" s="131">
        <f>IF(AND($K30-ストレーナー選定方法!$F$30&gt;-20,$K30-ストレーナー選定方法!$F$30&lt;80),1,0)</f>
        <v/>
      </c>
      <c r="N30" s="131">
        <f>IF(AND($K30-ストレーナー選定方法!$F$32&gt;-20,$K30-ストレーナー選定方法!$F$32&lt;80),1,0)</f>
        <v/>
      </c>
      <c r="O30" s="131">
        <f>IF(AND($K30-ストレーナー選定方法!$F$34&gt;-20,$K30-ストレーナー選定方法!$F$34&lt;80),1,0)</f>
        <v/>
      </c>
      <c r="P30" s="131">
        <f>IF(AND($K30-ストレーナー選定方法!$F$36&gt;-20,$K30-ストレーナー選定方法!$F$36&lt;80),1,0)</f>
        <v/>
      </c>
      <c r="Q30" s="227" t="n"/>
      <c r="R30" s="221" t="n"/>
      <c r="S30" s="26" t="n"/>
      <c r="T30" s="271">
        <f>K30*0.8/100</f>
        <v/>
      </c>
      <c r="U30" s="271">
        <f>K30*0.7/100</f>
        <v/>
      </c>
      <c r="V30" s="271" t="n"/>
      <c r="W30" s="59" t="n"/>
      <c r="X30" s="59" t="n"/>
      <c r="Y30" s="59" t="n"/>
      <c r="Z30" s="59" t="n"/>
      <c r="AA30" s="272" t="n"/>
      <c r="AB30" s="52" t="n"/>
      <c r="AC30" s="52" t="n"/>
      <c r="AD30" s="52" t="n"/>
      <c r="AE30" s="221" t="n"/>
      <c r="AF30" s="225" t="n"/>
      <c r="AG30" s="134" t="n">
        <v>5.1</v>
      </c>
    </row>
    <row r="31" ht="12.75" customHeight="1" s="207" thickBot="1">
      <c r="B31" s="176">
        <f>VLOOKUP(D31,temp!$A$2:$G$176,2,FALSE)</f>
        <v/>
      </c>
      <c r="C31" s="176">
        <f>E31&amp;"X"&amp;H31&amp;"X"&amp;I31</f>
        <v/>
      </c>
      <c r="D31" s="233" t="n">
        <v>453</v>
      </c>
      <c r="E31" s="208" t="n">
        <v>45</v>
      </c>
      <c r="F31" s="222" t="n">
        <v>42</v>
      </c>
      <c r="G31" s="223" t="n">
        <v>35</v>
      </c>
      <c r="H31" s="208" t="n">
        <v>10</v>
      </c>
      <c r="I31" s="208" t="n">
        <v>17</v>
      </c>
      <c r="J31" s="28" t="inlineStr">
        <is>
          <t>5.0×12</t>
        </is>
      </c>
      <c r="K31" s="224" t="n">
        <v>314</v>
      </c>
      <c r="L31" s="131">
        <f>IF(AND(K31-ストレーナー選定方法!$F$8&gt;-20,K31-ストレーナー選定方法!$F$8&lt;80),1,0)</f>
        <v/>
      </c>
      <c r="M31" s="131">
        <f>IF(AND($K31-ストレーナー選定方法!$F$30&gt;-20,$K31-ストレーナー選定方法!$F$30&lt;80),1,0)</f>
        <v/>
      </c>
      <c r="N31" s="131">
        <f>IF(AND($K31-ストレーナー選定方法!$F$32&gt;-20,$K31-ストレーナー選定方法!$F$32&lt;80),1,0)</f>
        <v/>
      </c>
      <c r="O31" s="131">
        <f>IF(AND($K31-ストレーナー選定方法!$F$34&gt;-20,$K31-ストレーナー選定方法!$F$34&lt;80),1,0)</f>
        <v/>
      </c>
      <c r="P31" s="131">
        <f>IF(AND($K31-ストレーナー選定方法!$F$36&gt;-20,$K31-ストレーナー選定方法!$F$36&lt;80),1,0)</f>
        <v/>
      </c>
      <c r="Q31" s="226" t="n">
        <v>19</v>
      </c>
      <c r="R31" s="222" t="n">
        <v>950</v>
      </c>
      <c r="S31" s="26">
        <f>20000/R31</f>
        <v/>
      </c>
      <c r="T31" s="271">
        <f>K31*0.8/100</f>
        <v/>
      </c>
      <c r="U31" s="271">
        <f>K31*0.7/100</f>
        <v/>
      </c>
      <c r="V31" s="274" t="n"/>
      <c r="W31" s="59">
        <f>(K31/100*0.84)^2</f>
        <v/>
      </c>
      <c r="X31" s="59">
        <f>(K31/100*1.05)^2</f>
        <v/>
      </c>
      <c r="Y31" s="59">
        <f>(K31/100*0.96)^2</f>
        <v/>
      </c>
      <c r="Z31" s="59">
        <f>(K31/100*1.2)^2</f>
        <v/>
      </c>
      <c r="AA31" s="272">
        <f>(K31/100*0.49)^2</f>
        <v/>
      </c>
      <c r="AB31" s="52">
        <f>(K31/100*0.77)^2</f>
        <v/>
      </c>
      <c r="AC31" s="52">
        <f>(K31/100*0.56)^2</f>
        <v/>
      </c>
      <c r="AD31" s="52">
        <f>(K31/100*0.88)^2</f>
        <v/>
      </c>
      <c r="AE31" s="222" t="n"/>
      <c r="AF31" s="229" t="n"/>
      <c r="AG31" s="134" t="n"/>
    </row>
    <row r="32" ht="12.75" customHeight="1" s="207" thickBot="1">
      <c r="D32" s="234" t="n"/>
      <c r="E32" s="221" t="n"/>
      <c r="F32" s="221" t="n"/>
      <c r="G32" s="221" t="n"/>
      <c r="H32" s="221" t="n"/>
      <c r="I32" s="221" t="n"/>
      <c r="J32" s="24" t="inlineStr">
        <is>
          <t>4.5×5</t>
        </is>
      </c>
      <c r="K32" s="225" t="n"/>
      <c r="L32" s="131">
        <f>IF(AND(K32-ストレーナー選定方法!$F$8&gt;-20,K32-ストレーナー選定方法!$F$8&lt;80),1,0)</f>
        <v/>
      </c>
      <c r="M32" s="131">
        <f>IF(AND($K32-ストレーナー選定方法!$F$30&gt;-20,$K32-ストレーナー選定方法!$F$30&lt;80),1,0)</f>
        <v/>
      </c>
      <c r="N32" s="131">
        <f>IF(AND($K32-ストレーナー選定方法!$F$32&gt;-20,$K32-ストレーナー選定方法!$F$32&lt;80),1,0)</f>
        <v/>
      </c>
      <c r="O32" s="131">
        <f>IF(AND($K32-ストレーナー選定方法!$F$34&gt;-20,$K32-ストレーナー選定方法!$F$34&lt;80),1,0)</f>
        <v/>
      </c>
      <c r="P32" s="131">
        <f>IF(AND($K32-ストレーナー選定方法!$F$36&gt;-20,$K32-ストレーナー選定方法!$F$36&lt;80),1,0)</f>
        <v/>
      </c>
      <c r="Q32" s="227" t="n"/>
      <c r="R32" s="221" t="n"/>
      <c r="S32" s="26" t="n"/>
      <c r="T32" s="271">
        <f>K32*0.8/100</f>
        <v/>
      </c>
      <c r="U32" s="271">
        <f>K32*0.7/100</f>
        <v/>
      </c>
      <c r="V32" s="271" t="n"/>
      <c r="W32" s="59" t="n"/>
      <c r="X32" s="59" t="n"/>
      <c r="Y32" s="59" t="n"/>
      <c r="Z32" s="59" t="n"/>
      <c r="AA32" s="272" t="n"/>
      <c r="AB32" s="52" t="n"/>
      <c r="AC32" s="52" t="n"/>
      <c r="AD32" s="52" t="n"/>
      <c r="AE32" s="221" t="n"/>
      <c r="AF32" s="225" t="n"/>
      <c r="AG32" s="134" t="n">
        <v>7</v>
      </c>
    </row>
    <row r="33" ht="17.25" customHeight="1" s="207" thickBot="1">
      <c r="B33" s="176">
        <f>VLOOKUP(D33,temp!$A$2:$G$176,2,FALSE)</f>
        <v/>
      </c>
      <c r="C33" s="176">
        <f>E33&amp;"X"&amp;H33&amp;"X"&amp;I33</f>
        <v/>
      </c>
      <c r="D33" s="220" t="n">
        <v>460</v>
      </c>
      <c r="E33" s="23" t="n">
        <v>46</v>
      </c>
      <c r="F33" s="24" t="n">
        <v>44</v>
      </c>
      <c r="G33" s="39" t="n">
        <v>32</v>
      </c>
      <c r="H33" s="23" t="n">
        <v>6</v>
      </c>
      <c r="I33" s="23" t="n">
        <v>10</v>
      </c>
      <c r="J33" s="24" t="n">
        <v>5</v>
      </c>
      <c r="K33" s="137" t="n">
        <v>196</v>
      </c>
      <c r="L33" s="131">
        <f>IF(AND(K33-ストレーナー選定方法!$F$8&gt;-20,K33-ストレーナー選定方法!$F$8&lt;80),1,0)</f>
        <v/>
      </c>
      <c r="M33" s="131">
        <f>IF(AND($K33-ストレーナー選定方法!$F$30&gt;-20,$K33-ストレーナー選定方法!$F$30&lt;80),1,0)</f>
        <v/>
      </c>
      <c r="N33" s="131">
        <f>IF(AND($K33-ストレーナー選定方法!$F$32&gt;-20,$K33-ストレーナー選定方法!$F$32&lt;80),1,0)</f>
        <v/>
      </c>
      <c r="O33" s="131">
        <f>IF(AND($K33-ストレーナー選定方法!$F$34&gt;-20,$K33-ストレーナー選定方法!$F$34&lt;80),1,0)</f>
        <v/>
      </c>
      <c r="P33" s="131">
        <f>IF(AND($K33-ストレーナー選定方法!$F$36&gt;-20,$K33-ストレーナー選定方法!$F$36&lt;80),1,0)</f>
        <v/>
      </c>
      <c r="Q33" s="125" t="n">
        <v>11</v>
      </c>
      <c r="R33" s="25" t="n">
        <v>1600</v>
      </c>
      <c r="S33" s="26">
        <f>20000/R33</f>
        <v/>
      </c>
      <c r="T33" s="271">
        <f>K33*0.8/100</f>
        <v/>
      </c>
      <c r="U33" s="271">
        <f>K33*0.7/100</f>
        <v/>
      </c>
      <c r="V33" s="271" t="n"/>
      <c r="W33" s="59">
        <f>(K33/100*0.84)^2</f>
        <v/>
      </c>
      <c r="X33" s="59">
        <f>(K33/100*1.05)^2</f>
        <v/>
      </c>
      <c r="Y33" s="59">
        <f>(K33/100*0.96)^2</f>
        <v/>
      </c>
      <c r="Z33" s="59">
        <f>(K33/100*1.2)^2</f>
        <v/>
      </c>
      <c r="AA33" s="272">
        <f>(K33/100*0.49)^2</f>
        <v/>
      </c>
      <c r="AB33" s="52">
        <f>(K33/100*0.77)^2</f>
        <v/>
      </c>
      <c r="AC33" s="52">
        <f>(K33/100*0.56)^2</f>
        <v/>
      </c>
      <c r="AD33" s="52">
        <f>(K33/100*0.88)^2</f>
        <v/>
      </c>
      <c r="AE33" s="24" t="n"/>
      <c r="AF33" s="24" t="n"/>
      <c r="AG33" s="134" t="n">
        <v>5.4</v>
      </c>
    </row>
    <row r="34" ht="17.25" customHeight="1" s="207" thickBot="1">
      <c r="B34" s="184">
        <f>VLOOKUP(D34,temp!$A$2:$G$176,2,FALSE)</f>
        <v/>
      </c>
      <c r="C34" s="176">
        <f>E34&amp;"X"&amp;H34&amp;"X"&amp;I34</f>
        <v/>
      </c>
      <c r="D34" s="177" t="n">
        <v>470</v>
      </c>
      <c r="E34" s="23" t="n">
        <v>47</v>
      </c>
      <c r="F34" s="24" t="n">
        <v>45</v>
      </c>
      <c r="G34" s="39" t="n">
        <v>36</v>
      </c>
      <c r="H34" s="23" t="n">
        <v>7</v>
      </c>
      <c r="I34" s="23" t="n">
        <v>7</v>
      </c>
      <c r="J34" s="24" t="n">
        <v>8.5</v>
      </c>
      <c r="K34" s="137" t="n">
        <v>397</v>
      </c>
      <c r="L34" s="131">
        <f>IF(AND(K34-ストレーナー選定方法!$F$8&gt;-20,K34-ストレーナー選定方法!$F$8&lt;80),1,0)</f>
        <v/>
      </c>
      <c r="M34" s="131">
        <f>IF(AND($K34-ストレーナー選定方法!$F$30&gt;-20,$K34-ストレーナー選定方法!$F$30&lt;80),1,0)</f>
        <v/>
      </c>
      <c r="N34" s="131">
        <f>IF(AND($K34-ストレーナー選定方法!$F$32&gt;-20,$K34-ストレーナー選定方法!$F$32&lt;80),1,0)</f>
        <v/>
      </c>
      <c r="O34" s="131">
        <f>IF(AND($K34-ストレーナー選定方法!$F$34&gt;-20,$K34-ストレーナー選定方法!$F$34&lt;80),1,0)</f>
        <v/>
      </c>
      <c r="P34" s="131">
        <f>IF(AND($K34-ストレーナー選定方法!$F$36&gt;-20,$K34-ストレーナー選定方法!$F$36&lt;80),1,0)</f>
        <v/>
      </c>
      <c r="Q34" s="125" t="n">
        <v>22</v>
      </c>
      <c r="R34" s="25" t="n">
        <v>1350</v>
      </c>
      <c r="S34" s="26">
        <f>20000/R34</f>
        <v/>
      </c>
      <c r="T34" s="271">
        <f>K34*0.8/100</f>
        <v/>
      </c>
      <c r="U34" s="271">
        <f>K34*0.7/100</f>
        <v/>
      </c>
      <c r="V34" s="271" t="n"/>
      <c r="W34" s="59">
        <f>(K34/100*0.84)^2</f>
        <v/>
      </c>
      <c r="X34" s="59">
        <f>(K34/100*1.05)^2</f>
        <v/>
      </c>
      <c r="Y34" s="59">
        <f>(K34/100*0.96)^2</f>
        <v/>
      </c>
      <c r="Z34" s="59">
        <f>(K34/100*1.2)^2</f>
        <v/>
      </c>
      <c r="AA34" s="272">
        <f>(K34/100*0.49)^2</f>
        <v/>
      </c>
      <c r="AB34" s="52">
        <f>(K34/100*0.77)^2</f>
        <v/>
      </c>
      <c r="AC34" s="52">
        <f>(K34/100*0.56)^2</f>
        <v/>
      </c>
      <c r="AD34" s="52">
        <f>(K34/100*0.88)^2</f>
        <v/>
      </c>
      <c r="AE34" s="24" t="n"/>
      <c r="AF34" s="24" t="n"/>
      <c r="AG34" s="134" t="n">
        <v>5.7</v>
      </c>
    </row>
    <row r="35" ht="17.25" customHeight="1" s="207" thickBot="1">
      <c r="B35" s="176">
        <f>VLOOKUP(D35,temp!$A$2:$G$176,2,FALSE)</f>
        <v/>
      </c>
      <c r="C35" s="176">
        <f>E35&amp;"X"&amp;H35&amp;"X"&amp;I35</f>
        <v/>
      </c>
      <c r="D35" s="220" t="n">
        <v>471</v>
      </c>
      <c r="E35" s="23" t="n">
        <v>47</v>
      </c>
      <c r="F35" s="24" t="n">
        <v>42</v>
      </c>
      <c r="G35" s="39" t="n">
        <v>32</v>
      </c>
      <c r="H35" s="23" t="n">
        <v>9</v>
      </c>
      <c r="I35" s="23" t="n">
        <v>13</v>
      </c>
      <c r="J35" s="24" t="n">
        <v>6</v>
      </c>
      <c r="K35" s="137" t="n">
        <v>367</v>
      </c>
      <c r="L35" s="131">
        <f>IF(AND(K35-ストレーナー選定方法!$F$8&gt;-20,K35-ストレーナー選定方法!$F$8&lt;80),1,0)</f>
        <v/>
      </c>
      <c r="M35" s="131">
        <f>IF(AND($K35-ストレーナー選定方法!$F$30&gt;-20,$K35-ストレーナー選定方法!$F$30&lt;80),1,0)</f>
        <v/>
      </c>
      <c r="N35" s="131">
        <f>IF(AND($K35-ストレーナー選定方法!$F$32&gt;-20,$K35-ストレーナー選定方法!$F$32&lt;80),1,0)</f>
        <v/>
      </c>
      <c r="O35" s="131">
        <f>IF(AND($K35-ストレーナー選定方法!$F$34&gt;-20,$K35-ストレーナー選定方法!$F$34&lt;80),1,0)</f>
        <v/>
      </c>
      <c r="P35" s="131">
        <f>IF(AND($K35-ストレーナー選定方法!$F$36&gt;-20,$K35-ストレーナー選定方法!$F$36&lt;80),1,0)</f>
        <v/>
      </c>
      <c r="Q35" s="125" t="n">
        <v>21</v>
      </c>
      <c r="R35" s="25" t="n">
        <v>1050</v>
      </c>
      <c r="S35" s="26">
        <f>20000/R35</f>
        <v/>
      </c>
      <c r="T35" s="271">
        <f>K35*0.8/100</f>
        <v/>
      </c>
      <c r="U35" s="271">
        <f>K35*0.7/100</f>
        <v/>
      </c>
      <c r="V35" s="271" t="n"/>
      <c r="W35" s="59">
        <f>(K35/100*0.84)^2</f>
        <v/>
      </c>
      <c r="X35" s="59">
        <f>(K35/100*1.05)^2</f>
        <v/>
      </c>
      <c r="Y35" s="59">
        <f>(K35/100*0.96)^2</f>
        <v/>
      </c>
      <c r="Z35" s="59">
        <f>(K35/100*1.2)^2</f>
        <v/>
      </c>
      <c r="AA35" s="272">
        <f>(K35/100*0.49)^2</f>
        <v/>
      </c>
      <c r="AB35" s="52">
        <f>(K35/100*0.77)^2</f>
        <v/>
      </c>
      <c r="AC35" s="52">
        <f>(K35/100*0.56)^2</f>
        <v/>
      </c>
      <c r="AD35" s="52">
        <f>(K35/100*0.88)^2</f>
        <v/>
      </c>
      <c r="AE35" s="24" t="n"/>
      <c r="AF35" s="24" t="n"/>
      <c r="AG35" s="134" t="n">
        <v>5.7</v>
      </c>
    </row>
    <row r="36" ht="17.25" customHeight="1" s="207" thickBot="1">
      <c r="B36" s="176">
        <f>VLOOKUP(D36,temp!$A$2:$G$176,2,FALSE)</f>
        <v/>
      </c>
      <c r="C36" s="176">
        <f>E36&amp;"X"&amp;H36&amp;"X"&amp;I36</f>
        <v/>
      </c>
      <c r="D36" s="220" t="n">
        <v>480</v>
      </c>
      <c r="E36" s="23" t="n">
        <v>48</v>
      </c>
      <c r="F36" s="24" t="n">
        <v>44</v>
      </c>
      <c r="G36" s="39" t="n">
        <v>39</v>
      </c>
      <c r="H36" s="23" t="n">
        <v>8</v>
      </c>
      <c r="I36" s="23" t="n">
        <v>17</v>
      </c>
      <c r="J36" s="24" t="n">
        <v>6</v>
      </c>
      <c r="K36" s="137" t="n">
        <v>480</v>
      </c>
      <c r="L36" s="131">
        <f>IF(AND(K36-ストレーナー選定方法!$F$8&gt;-20,K36-ストレーナー選定方法!$F$8&lt;80),1,0)</f>
        <v/>
      </c>
      <c r="M36" s="131">
        <f>IF(AND($K36-ストレーナー選定方法!$F$30&gt;-20,$K36-ストレーナー選定方法!$F$30&lt;80),1,0)</f>
        <v/>
      </c>
      <c r="N36" s="131">
        <f>IF(AND($K36-ストレーナー選定方法!$F$32&gt;-20,$K36-ストレーナー選定方法!$F$32&lt;80),1,0)</f>
        <v/>
      </c>
      <c r="O36" s="131">
        <f>IF(AND($K36-ストレーナー選定方法!$F$34&gt;-20,$K36-ストレーナー選定方法!$F$34&lt;80),1,0)</f>
        <v/>
      </c>
      <c r="P36" s="131">
        <f>IF(AND($K36-ストレーナー選定方法!$F$36&gt;-20,$K36-ストレーナー選定方法!$F$36&lt;80),1,0)</f>
        <v/>
      </c>
      <c r="Q36" s="125" t="n">
        <v>26</v>
      </c>
      <c r="R36" s="25" t="n">
        <v>1100</v>
      </c>
      <c r="S36" s="26">
        <f>20000/R36</f>
        <v/>
      </c>
      <c r="T36" s="271">
        <f>K36*0.8/100</f>
        <v/>
      </c>
      <c r="U36" s="271">
        <f>K36*0.7/100</f>
        <v/>
      </c>
      <c r="V36" s="271" t="n"/>
      <c r="W36" s="59">
        <f>(K36/100*0.84)^2</f>
        <v/>
      </c>
      <c r="X36" s="59">
        <f>(K36/100*1.05)^2</f>
        <v/>
      </c>
      <c r="Y36" s="59">
        <f>(K36/100*0.96)^2</f>
        <v/>
      </c>
      <c r="Z36" s="59">
        <f>(K36/100*1.2)^2</f>
        <v/>
      </c>
      <c r="AA36" s="272">
        <f>(K36/100*0.49)^2</f>
        <v/>
      </c>
      <c r="AB36" s="52">
        <f>(K36/100*0.77)^2</f>
        <v/>
      </c>
      <c r="AC36" s="52">
        <f>(K36/100*0.56)^2</f>
        <v/>
      </c>
      <c r="AD36" s="52">
        <f>(K36/100*0.88)^2</f>
        <v/>
      </c>
      <c r="AE36" s="24" t="n"/>
      <c r="AF36" s="24" t="n"/>
      <c r="AG36" s="134" t="n">
        <v>6.7</v>
      </c>
    </row>
    <row r="37" ht="17.25" customHeight="1" s="207" thickBot="1">
      <c r="B37" s="176">
        <f>VLOOKUP(D37,temp!$A$2:$G$176,2,FALSE)</f>
        <v/>
      </c>
      <c r="C37" s="176">
        <f>E37&amp;"X"&amp;H37&amp;"X"&amp;I37</f>
        <v/>
      </c>
      <c r="D37" s="220" t="n">
        <v>499</v>
      </c>
      <c r="E37" s="23" t="n">
        <v>50</v>
      </c>
      <c r="F37" s="24" t="n">
        <v>48</v>
      </c>
      <c r="G37" s="39" t="n">
        <v>40</v>
      </c>
      <c r="H37" s="23" t="n">
        <v>10</v>
      </c>
      <c r="I37" s="23" t="n">
        <v>22</v>
      </c>
      <c r="J37" s="24" t="n">
        <v>4.5</v>
      </c>
      <c r="K37" s="137" t="n">
        <v>349</v>
      </c>
      <c r="L37" s="131">
        <f>IF(AND(K37-ストレーナー選定方法!$F$8&gt;-20,K37-ストレーナー選定方法!$F$8&lt;80),1,0)</f>
        <v/>
      </c>
      <c r="M37" s="131">
        <f>IF(AND($K37-ストレーナー選定方法!$F$30&gt;-20,$K37-ストレーナー選定方法!$F$30&lt;80),1,0)</f>
        <v/>
      </c>
      <c r="N37" s="131">
        <f>IF(AND($K37-ストレーナー選定方法!$F$32&gt;-20,$K37-ストレーナー選定方法!$F$32&lt;80),1,0)</f>
        <v/>
      </c>
      <c r="O37" s="131">
        <f>IF(AND($K37-ストレーナー選定方法!$F$34&gt;-20,$K37-ストレーナー選定方法!$F$34&lt;80),1,0)</f>
        <v/>
      </c>
      <c r="P37" s="131">
        <f>IF(AND($K37-ストレーナー選定方法!$F$36&gt;-20,$K37-ストレーナー選定方法!$F$36&lt;80),1,0)</f>
        <v/>
      </c>
      <c r="Q37" s="125" t="n">
        <v>17</v>
      </c>
      <c r="R37" s="24" t="n">
        <v>800</v>
      </c>
      <c r="S37" s="26">
        <f>20000/R37</f>
        <v/>
      </c>
      <c r="T37" s="271">
        <f>K37*0.8/100</f>
        <v/>
      </c>
      <c r="U37" s="271">
        <f>K37*0.7/100</f>
        <v/>
      </c>
      <c r="V37" s="271" t="n"/>
      <c r="W37" s="59">
        <f>(K37/100*0.84)^2</f>
        <v/>
      </c>
      <c r="X37" s="59">
        <f>(K37/100*1.05)^2</f>
        <v/>
      </c>
      <c r="Y37" s="59">
        <f>(K37/100*0.96)^2</f>
        <v/>
      </c>
      <c r="Z37" s="59">
        <f>(K37/100*1.2)^2</f>
        <v/>
      </c>
      <c r="AA37" s="272">
        <f>(K37/100*0.49)^2</f>
        <v/>
      </c>
      <c r="AB37" s="52">
        <f>(K37/100*0.77)^2</f>
        <v/>
      </c>
      <c r="AC37" s="52">
        <f>(K37/100*0.56)^2</f>
        <v/>
      </c>
      <c r="AD37" s="52">
        <f>(K37/100*0.88)^2</f>
        <v/>
      </c>
      <c r="AE37" s="24" t="n"/>
      <c r="AF37" s="24" t="n"/>
      <c r="AG37" s="134" t="n"/>
    </row>
    <row r="38" ht="17.25" customHeight="1" s="207" thickBot="1">
      <c r="B38" s="176">
        <f>VLOOKUP(D38,temp!$A$2:$G$176,2,FALSE)</f>
        <v/>
      </c>
      <c r="C38" s="176">
        <f>E38&amp;"X"&amp;H38&amp;"X"&amp;I38</f>
        <v/>
      </c>
      <c r="D38" s="178" t="n">
        <v>501</v>
      </c>
      <c r="E38" s="23" t="n">
        <v>50</v>
      </c>
      <c r="F38" s="24" t="n">
        <v>48</v>
      </c>
      <c r="G38" s="39" t="n">
        <v>37</v>
      </c>
      <c r="H38" s="23" t="n">
        <v>7</v>
      </c>
      <c r="I38" s="23" t="n">
        <v>12</v>
      </c>
      <c r="J38" s="24" t="n">
        <v>6</v>
      </c>
      <c r="K38" s="137" t="n">
        <v>339</v>
      </c>
      <c r="L38" s="131">
        <f>IF(AND(K38-ストレーナー選定方法!$F$8&gt;-20,K38-ストレーナー選定方法!$F$8&lt;80),1,0)</f>
        <v/>
      </c>
      <c r="M38" s="131">
        <f>IF(AND($K38-ストレーナー選定方法!$F$30&gt;-20,$K38-ストレーナー選定方法!$F$30&lt;80),1,0)</f>
        <v/>
      </c>
      <c r="N38" s="131">
        <f>IF(AND($K38-ストレーナー選定方法!$F$32&gt;-20,$K38-ストレーナー選定方法!$F$32&lt;80),1,0)</f>
        <v/>
      </c>
      <c r="O38" s="131">
        <f>IF(AND($K38-ストレーナー選定方法!$F$34&gt;-20,$K38-ストレーナー選定方法!$F$34&lt;80),1,0)</f>
        <v/>
      </c>
      <c r="P38" s="131">
        <f>IF(AND($K38-ストレーナー選定方法!$F$36&gt;-20,$K38-ストレーナー選定方法!$F$36&lt;80),1,0)</f>
        <v/>
      </c>
      <c r="Q38" s="125" t="n">
        <v>17</v>
      </c>
      <c r="R38" s="25" t="n">
        <v>1100</v>
      </c>
      <c r="S38" s="26">
        <f>20000/R38</f>
        <v/>
      </c>
      <c r="T38" s="271">
        <f>K38*0.8/100</f>
        <v/>
      </c>
      <c r="U38" s="271">
        <f>K38*0.7/100</f>
        <v/>
      </c>
      <c r="V38" s="271" t="n"/>
      <c r="W38" s="59">
        <f>(K38/100*0.84)^2</f>
        <v/>
      </c>
      <c r="X38" s="59">
        <f>(K38/100*1.05)^2</f>
        <v/>
      </c>
      <c r="Y38" s="59">
        <f>(K38/100*0.96)^2</f>
        <v/>
      </c>
      <c r="Z38" s="59">
        <f>(K38/100*1.2)^2</f>
        <v/>
      </c>
      <c r="AA38" s="272">
        <f>(K38/100*0.49)^2</f>
        <v/>
      </c>
      <c r="AB38" s="52">
        <f>(K38/100*0.77)^2</f>
        <v/>
      </c>
      <c r="AC38" s="52">
        <f>(K38/100*0.56)^2</f>
        <v/>
      </c>
      <c r="AD38" s="52">
        <f>(K38/100*0.88)^2</f>
        <v/>
      </c>
      <c r="AE38" s="24" t="n"/>
      <c r="AF38" s="24" t="n"/>
      <c r="AG38" s="134" t="n"/>
    </row>
    <row r="39" ht="17.25" customHeight="1" s="207" thickBot="1">
      <c r="B39" s="176">
        <f>VLOOKUP(D39,temp!$A$2:$G$176,2,FALSE)</f>
        <v/>
      </c>
      <c r="C39" s="176">
        <f>E39&amp;"X"&amp;H39&amp;"X"&amp;I39</f>
        <v/>
      </c>
      <c r="D39" s="220" t="n">
        <v>502</v>
      </c>
      <c r="E39" s="23" t="n">
        <v>50</v>
      </c>
      <c r="F39" s="24" t="n">
        <v>48</v>
      </c>
      <c r="G39" s="39" t="n">
        <v>37</v>
      </c>
      <c r="H39" s="23" t="n">
        <v>7</v>
      </c>
      <c r="I39" s="23" t="n">
        <v>15</v>
      </c>
      <c r="J39" s="24" t="n">
        <v>6</v>
      </c>
      <c r="K39" s="137" t="n">
        <v>424</v>
      </c>
      <c r="L39" s="131">
        <f>IF(AND(K39-ストレーナー選定方法!$F$8&gt;-20,K39-ストレーナー選定方法!$F$8&lt;80),1,0)</f>
        <v/>
      </c>
      <c r="M39" s="131">
        <f>IF(AND($K39-ストレーナー選定方法!$F$30&gt;-20,$K39-ストレーナー選定方法!$F$30&lt;80),1,0)</f>
        <v/>
      </c>
      <c r="N39" s="131">
        <f>IF(AND($K39-ストレーナー選定方法!$F$32&gt;-20,$K39-ストレーナー選定方法!$F$32&lt;80),1,0)</f>
        <v/>
      </c>
      <c r="O39" s="131">
        <f>IF(AND($K39-ストレーナー選定方法!$F$34&gt;-20,$K39-ストレーナー選定方法!$F$34&lt;80),1,0)</f>
        <v/>
      </c>
      <c r="P39" s="131">
        <f>IF(AND($K39-ストレーナー選定方法!$F$36&gt;-20,$K39-ストレーナー選定方法!$F$36&lt;80),1,0)</f>
        <v/>
      </c>
      <c r="Q39" s="125" t="n">
        <v>21</v>
      </c>
      <c r="R39" s="25" t="n">
        <v>1100</v>
      </c>
      <c r="S39" s="26">
        <f>20000/R39</f>
        <v/>
      </c>
      <c r="T39" s="271">
        <f>K39*0.8/100</f>
        <v/>
      </c>
      <c r="U39" s="271">
        <f>K39*0.7/100</f>
        <v/>
      </c>
      <c r="V39" s="271" t="n"/>
      <c r="W39" s="59">
        <f>(K39/100*0.84)^2</f>
        <v/>
      </c>
      <c r="X39" s="59">
        <f>(K39/100*1.05)^2</f>
        <v/>
      </c>
      <c r="Y39" s="59">
        <f>(K39/100*0.96)^2</f>
        <v/>
      </c>
      <c r="Z39" s="59">
        <f>(K39/100*1.2)^2</f>
        <v/>
      </c>
      <c r="AA39" s="272">
        <f>(K39/100*0.49)^2</f>
        <v/>
      </c>
      <c r="AB39" s="52">
        <f>(K39/100*0.77)^2</f>
        <v/>
      </c>
      <c r="AC39" s="52">
        <f>(K39/100*0.56)^2</f>
        <v/>
      </c>
      <c r="AD39" s="52">
        <f>(K39/100*0.88)^2</f>
        <v/>
      </c>
      <c r="AE39" s="24" t="n"/>
      <c r="AF39" s="24" t="n"/>
      <c r="AG39" s="134" t="n">
        <v>7.1</v>
      </c>
    </row>
    <row r="40" ht="17.25" customHeight="1" s="207" thickBot="1">
      <c r="B40" s="176">
        <f>VLOOKUP(D40,temp!$A$2:$G$176,2,FALSE)</f>
        <v/>
      </c>
      <c r="C40" s="176">
        <f>E40&amp;"X"&amp;H40&amp;"X"&amp;I40</f>
        <v/>
      </c>
      <c r="D40" s="220" t="n">
        <v>503</v>
      </c>
      <c r="E40" s="23" t="n">
        <v>50</v>
      </c>
      <c r="F40" s="24" t="n">
        <v>50</v>
      </c>
      <c r="G40" s="39" t="n">
        <v>40</v>
      </c>
      <c r="H40" s="23" t="n">
        <v>8</v>
      </c>
      <c r="I40" s="23" t="n">
        <v>11</v>
      </c>
      <c r="J40" s="24" t="n">
        <v>8</v>
      </c>
      <c r="K40" s="137" t="n">
        <v>552</v>
      </c>
      <c r="L40" s="131">
        <f>IF(AND(K40-ストレーナー選定方法!$F$8&gt;-20,K40-ストレーナー選定方法!$F$8&lt;80),1,0)</f>
        <v/>
      </c>
      <c r="M40" s="131">
        <f>IF(AND($K40-ストレーナー選定方法!$F$30&gt;-20,$K40-ストレーナー選定方法!$F$30&lt;80),1,0)</f>
        <v/>
      </c>
      <c r="N40" s="131">
        <f>IF(AND($K40-ストレーナー選定方法!$F$32&gt;-20,$K40-ストレーナー選定方法!$F$32&lt;80),1,0)</f>
        <v/>
      </c>
      <c r="O40" s="131">
        <f>IF(AND($K40-ストレーナー選定方法!$F$34&gt;-20,$K40-ストレーナー選定方法!$F$34&lt;80),1,0)</f>
        <v/>
      </c>
      <c r="P40" s="131">
        <f>IF(AND($K40-ストレーナー選定方法!$F$36&gt;-20,$K40-ストレーナー選定方法!$F$36&lt;80),1,0)</f>
        <v/>
      </c>
      <c r="Q40" s="125" t="n">
        <v>28</v>
      </c>
      <c r="R40" s="25" t="n">
        <v>1000</v>
      </c>
      <c r="S40" s="26">
        <f>20000/R40</f>
        <v/>
      </c>
      <c r="T40" s="271">
        <f>K40*0.8/100</f>
        <v/>
      </c>
      <c r="U40" s="271">
        <f>K40*0.7/100</f>
        <v/>
      </c>
      <c r="V40" s="271" t="n"/>
      <c r="W40" s="59">
        <f>(K40/100*0.84)^2</f>
        <v/>
      </c>
      <c r="X40" s="59">
        <f>(K40/100*1.05)^2</f>
        <v/>
      </c>
      <c r="Y40" s="59">
        <f>(K40/100*0.96)^2</f>
        <v/>
      </c>
      <c r="Z40" s="59">
        <f>(K40/100*1.2)^2</f>
        <v/>
      </c>
      <c r="AA40" s="272">
        <f>(K40/100*0.49)^2</f>
        <v/>
      </c>
      <c r="AB40" s="52">
        <f>(K40/100*0.77)^2</f>
        <v/>
      </c>
      <c r="AC40" s="52">
        <f>(K40/100*0.56)^2</f>
        <v/>
      </c>
      <c r="AD40" s="52">
        <f>(K40/100*0.88)^2</f>
        <v/>
      </c>
      <c r="AE40" s="24" t="n"/>
      <c r="AF40" s="24" t="n"/>
      <c r="AG40" s="134" t="n">
        <v>6</v>
      </c>
    </row>
    <row r="41" ht="17.25" customHeight="1" s="207" thickBot="1">
      <c r="B41" s="176">
        <f>VLOOKUP(D41,temp!$A$2:$G$176,2,FALSE)</f>
        <v/>
      </c>
      <c r="C41" s="176">
        <f>E41&amp;"X"&amp;H41&amp;"X"&amp;I41</f>
        <v/>
      </c>
      <c r="D41" s="220" t="n">
        <v>507</v>
      </c>
      <c r="E41" s="23" t="n">
        <v>50</v>
      </c>
      <c r="F41" s="24" t="n">
        <v>48</v>
      </c>
      <c r="G41" s="39" t="n">
        <v>38</v>
      </c>
      <c r="H41" s="23" t="n">
        <v>8</v>
      </c>
      <c r="I41" s="23" t="n">
        <v>19</v>
      </c>
      <c r="J41" s="24" t="n">
        <v>6</v>
      </c>
      <c r="K41" s="137" t="n">
        <v>537</v>
      </c>
      <c r="L41" s="131">
        <f>IF(AND(K41-ストレーナー選定方法!$F$8&gt;-20,K41-ストレーナー選定方法!$F$8&lt;80),1,0)</f>
        <v/>
      </c>
      <c r="M41" s="131">
        <f>IF(AND($K41-ストレーナー選定方法!$F$30&gt;-20,$K41-ストレーナー選定方法!$F$30&lt;80),1,0)</f>
        <v/>
      </c>
      <c r="N41" s="131">
        <f>IF(AND($K41-ストレーナー選定方法!$F$32&gt;-20,$K41-ストレーナー選定方法!$F$32&lt;80),1,0)</f>
        <v/>
      </c>
      <c r="O41" s="131">
        <f>IF(AND($K41-ストレーナー選定方法!$F$34&gt;-20,$K41-ストレーナー選定方法!$F$34&lt;80),1,0)</f>
        <v/>
      </c>
      <c r="P41" s="131">
        <f>IF(AND($K41-ストレーナー選定方法!$F$36&gt;-20,$K41-ストレーナー選定方法!$F$36&lt;80),1,0)</f>
        <v/>
      </c>
      <c r="Q41" s="125" t="n">
        <v>27</v>
      </c>
      <c r="R41" s="25" t="n">
        <v>1000</v>
      </c>
      <c r="S41" s="26">
        <f>20000/R41</f>
        <v/>
      </c>
      <c r="T41" s="271">
        <f>K41*0.8/100</f>
        <v/>
      </c>
      <c r="U41" s="271">
        <f>K41*0.7/100</f>
        <v/>
      </c>
      <c r="V41" s="271" t="n"/>
      <c r="W41" s="59">
        <f>(K41/100*0.84)^2</f>
        <v/>
      </c>
      <c r="X41" s="59">
        <f>(K41/100*1.05)^2</f>
        <v/>
      </c>
      <c r="Y41" s="59">
        <f>(K41/100*0.96)^2</f>
        <v/>
      </c>
      <c r="Z41" s="59">
        <f>(K41/100*1.2)^2</f>
        <v/>
      </c>
      <c r="AA41" s="272">
        <f>(K41/100*0.49)^2</f>
        <v/>
      </c>
      <c r="AB41" s="52">
        <f>(K41/100*0.77)^2</f>
        <v/>
      </c>
      <c r="AC41" s="52">
        <f>(K41/100*0.56)^2</f>
        <v/>
      </c>
      <c r="AD41" s="52">
        <f>(K41/100*0.88)^2</f>
        <v/>
      </c>
      <c r="AE41" s="24" t="n"/>
      <c r="AF41" s="24" t="n"/>
      <c r="AG41" s="134" t="n">
        <v>5</v>
      </c>
    </row>
    <row r="42" ht="17.25" customHeight="1" s="207" thickBot="1">
      <c r="B42" s="176">
        <f>VLOOKUP(D42,temp!$A$2:$G$176,2,FALSE)</f>
        <v/>
      </c>
      <c r="C42" s="176">
        <f>E42&amp;"X"&amp;H42&amp;"X"&amp;I42</f>
        <v/>
      </c>
      <c r="D42" s="220" t="n">
        <v>508</v>
      </c>
      <c r="E42" s="23" t="n">
        <v>50</v>
      </c>
      <c r="F42" s="24" t="n">
        <v>48</v>
      </c>
      <c r="G42" s="39" t="n">
        <v>37</v>
      </c>
      <c r="H42" s="23" t="n">
        <v>10</v>
      </c>
      <c r="I42" s="23" t="n">
        <v>18</v>
      </c>
      <c r="J42" s="24" t="n">
        <v>5.5</v>
      </c>
      <c r="K42" s="137" t="n">
        <v>427</v>
      </c>
      <c r="L42" s="131">
        <f>IF(AND(K42-ストレーナー選定方法!$F$8&gt;-20,K42-ストレーナー選定方法!$F$8&lt;80),1,0)</f>
        <v/>
      </c>
      <c r="M42" s="131">
        <f>IF(AND($K42-ストレーナー選定方法!$F$30&gt;-20,$K42-ストレーナー選定方法!$F$30&lt;80),1,0)</f>
        <v/>
      </c>
      <c r="N42" s="131">
        <f>IF(AND($K42-ストレーナー選定方法!$F$32&gt;-20,$K42-ストレーナー選定方法!$F$32&lt;80),1,0)</f>
        <v/>
      </c>
      <c r="O42" s="131">
        <f>IF(AND($K42-ストレーナー選定方法!$F$34&gt;-20,$K42-ストレーナー選定方法!$F$34&lt;80),1,0)</f>
        <v/>
      </c>
      <c r="P42" s="131">
        <f>IF(AND($K42-ストレーナー選定方法!$F$36&gt;-20,$K42-ストレーナー選定方法!$F$36&lt;80),1,0)</f>
        <v/>
      </c>
      <c r="Q42" s="125" t="n">
        <v>21</v>
      </c>
      <c r="R42" s="24" t="n">
        <v>800</v>
      </c>
      <c r="S42" s="26">
        <f>20000/R42</f>
        <v/>
      </c>
      <c r="T42" s="271">
        <f>K42*0.8/100</f>
        <v/>
      </c>
      <c r="U42" s="271">
        <f>K42*0.7/100</f>
        <v/>
      </c>
      <c r="V42" s="271" t="n"/>
      <c r="W42" s="59">
        <f>(K42/100*0.84)^2</f>
        <v/>
      </c>
      <c r="X42" s="59">
        <f>(K42/100*1.05)^2</f>
        <v/>
      </c>
      <c r="Y42" s="59">
        <f>(K42/100*0.96)^2</f>
        <v/>
      </c>
      <c r="Z42" s="59">
        <f>(K42/100*1.2)^2</f>
        <v/>
      </c>
      <c r="AA42" s="272">
        <f>(K42/100*0.49)^2</f>
        <v/>
      </c>
      <c r="AB42" s="52">
        <f>(K42/100*0.77)^2</f>
        <v/>
      </c>
      <c r="AC42" s="52">
        <f>(K42/100*0.56)^2</f>
        <v/>
      </c>
      <c r="AD42" s="52">
        <f>(K42/100*0.88)^2</f>
        <v/>
      </c>
      <c r="AE42" s="24" t="n"/>
      <c r="AF42" s="24" t="n"/>
      <c r="AG42" s="134" t="n">
        <v>5.6</v>
      </c>
    </row>
    <row r="43" ht="17.25" customHeight="1" s="207" thickBot="1">
      <c r="B43" s="176">
        <f>VLOOKUP(D43,temp!$A$2:$G$176,2,FALSE)</f>
        <v/>
      </c>
      <c r="C43" s="176">
        <f>E43&amp;"X"&amp;H43&amp;"X"&amp;I43</f>
        <v/>
      </c>
      <c r="D43" s="220" t="n">
        <v>509</v>
      </c>
      <c r="E43" s="23" t="n">
        <v>50</v>
      </c>
      <c r="F43" s="24" t="n">
        <v>48</v>
      </c>
      <c r="G43" s="39" t="n">
        <v>38</v>
      </c>
      <c r="H43" s="23" t="n">
        <v>10</v>
      </c>
      <c r="I43" s="23" t="n">
        <v>19</v>
      </c>
      <c r="J43" s="24" t="n">
        <v>6</v>
      </c>
      <c r="K43" s="137" t="n">
        <v>537</v>
      </c>
      <c r="L43" s="131">
        <f>IF(AND(K43-ストレーナー選定方法!$F$8&gt;-20,K43-ストレーナー選定方法!$F$8&lt;80),1,0)</f>
        <v/>
      </c>
      <c r="M43" s="131">
        <f>IF(AND($K43-ストレーナー選定方法!$F$30&gt;-20,$K43-ストレーナー選定方法!$F$30&lt;80),1,0)</f>
        <v/>
      </c>
      <c r="N43" s="131">
        <f>IF(AND($K43-ストレーナー選定方法!$F$32&gt;-20,$K43-ストレーナー選定方法!$F$32&lt;80),1,0)</f>
        <v/>
      </c>
      <c r="O43" s="131">
        <f>IF(AND($K43-ストレーナー選定方法!$F$34&gt;-20,$K43-ストレーナー選定方法!$F$34&lt;80),1,0)</f>
        <v/>
      </c>
      <c r="P43" s="131">
        <f>IF(AND($K43-ストレーナー選定方法!$F$36&gt;-20,$K43-ストレーナー選定方法!$F$36&lt;80),1,0)</f>
        <v/>
      </c>
      <c r="Q43" s="125" t="n">
        <v>27</v>
      </c>
      <c r="R43" s="24" t="n">
        <v>800</v>
      </c>
      <c r="S43" s="26">
        <f>20000/R43</f>
        <v/>
      </c>
      <c r="T43" s="271">
        <f>K43*0.8/100</f>
        <v/>
      </c>
      <c r="U43" s="271">
        <f>K43*0.7/100</f>
        <v/>
      </c>
      <c r="V43" s="271" t="n"/>
      <c r="W43" s="59">
        <f>(K43/100*0.84)^2</f>
        <v/>
      </c>
      <c r="X43" s="59">
        <f>(K43/100*1.05)^2</f>
        <v/>
      </c>
      <c r="Y43" s="59">
        <f>(K43/100*0.96)^2</f>
        <v/>
      </c>
      <c r="Z43" s="59">
        <f>(K43/100*1.2)^2</f>
        <v/>
      </c>
      <c r="AA43" s="272">
        <f>(K43/100*0.49)^2</f>
        <v/>
      </c>
      <c r="AB43" s="52">
        <f>(K43/100*0.77)^2</f>
        <v/>
      </c>
      <c r="AC43" s="52">
        <f>(K43/100*0.56)^2</f>
        <v/>
      </c>
      <c r="AD43" s="52">
        <f>(K43/100*0.88)^2</f>
        <v/>
      </c>
      <c r="AE43" s="24" t="n"/>
      <c r="AF43" s="24" t="n"/>
      <c r="AG43" s="134" t="n">
        <v>6.5</v>
      </c>
    </row>
    <row r="44" ht="17.25" customHeight="1" s="207" thickBot="1">
      <c r="B44" s="176">
        <f>VLOOKUP(D44,temp!$A$2:$G$176,2,FALSE)</f>
        <v/>
      </c>
      <c r="C44" s="176">
        <f>E44&amp;"X"&amp;H44&amp;"X"&amp;I44</f>
        <v/>
      </c>
      <c r="D44" s="177" t="n">
        <v>510</v>
      </c>
      <c r="E44" s="23" t="n">
        <v>51</v>
      </c>
      <c r="F44" s="24" t="n">
        <v>49</v>
      </c>
      <c r="G44" s="39" t="n">
        <v>33</v>
      </c>
      <c r="H44" s="23" t="n">
        <v>7</v>
      </c>
      <c r="I44" s="23" t="n">
        <v>11</v>
      </c>
      <c r="J44" s="24" t="n">
        <v>5.5</v>
      </c>
      <c r="K44" s="137" t="n">
        <v>261</v>
      </c>
      <c r="L44" s="131">
        <f>IF(AND(K44-ストレーナー選定方法!$F$8&gt;-20,K44-ストレーナー選定方法!$F$8&lt;80),1,0)</f>
        <v/>
      </c>
      <c r="M44" s="131">
        <f>IF(AND($K44-ストレーナー選定方法!$F$30&gt;-20,$K44-ストレーナー選定方法!$F$30&lt;80),1,0)</f>
        <v/>
      </c>
      <c r="N44" s="131">
        <f>IF(AND($K44-ストレーナー選定方法!$F$32&gt;-20,$K44-ストレーナー選定方法!$F$32&lt;80),1,0)</f>
        <v/>
      </c>
      <c r="O44" s="131">
        <f>IF(AND($K44-ストレーナー選定方法!$F$34&gt;-20,$K44-ストレーナー選定方法!$F$34&lt;80),1,0)</f>
        <v/>
      </c>
      <c r="P44" s="131">
        <f>IF(AND($K44-ストレーナー選定方法!$F$36&gt;-20,$K44-ストレーナー選定方法!$F$36&lt;80),1,0)</f>
        <v/>
      </c>
      <c r="Q44" s="125" t="n">
        <v>12</v>
      </c>
      <c r="R44" s="25" t="n">
        <v>1100</v>
      </c>
      <c r="S44" s="26">
        <f>20000/R44</f>
        <v/>
      </c>
      <c r="T44" s="271">
        <f>K44*0.8/100</f>
        <v/>
      </c>
      <c r="U44" s="271">
        <f>K44*0.7/100</f>
        <v/>
      </c>
      <c r="V44" s="271" t="n"/>
      <c r="W44" s="59">
        <f>(K44/100*0.84)^2</f>
        <v/>
      </c>
      <c r="X44" s="59">
        <f>(K44/100*1.05)^2</f>
        <v/>
      </c>
      <c r="Y44" s="59">
        <f>(K44/100*0.96)^2</f>
        <v/>
      </c>
      <c r="Z44" s="59">
        <f>(K44/100*1.2)^2</f>
        <v/>
      </c>
      <c r="AA44" s="272">
        <f>(K44/100*0.49)^2</f>
        <v/>
      </c>
      <c r="AB44" s="52">
        <f>(K44/100*0.77)^2</f>
        <v/>
      </c>
      <c r="AC44" s="52">
        <f>(K44/100*0.56)^2</f>
        <v/>
      </c>
      <c r="AD44" s="52">
        <f>(K44/100*0.88)^2</f>
        <v/>
      </c>
      <c r="AE44" s="24" t="n"/>
      <c r="AF44" s="24" t="n"/>
      <c r="AG44" s="134" t="n">
        <v>5.7</v>
      </c>
    </row>
    <row r="45" ht="17.25" customHeight="1" s="207" thickBot="1">
      <c r="B45" s="176">
        <f>VLOOKUP(D45,temp!$A$2:$G$176,2,FALSE)</f>
        <v/>
      </c>
      <c r="C45" s="176">
        <f>E45&amp;"X"&amp;H45&amp;"X"&amp;I45</f>
        <v/>
      </c>
      <c r="D45" s="220" t="n">
        <v>520</v>
      </c>
      <c r="E45" s="23" t="n">
        <v>52</v>
      </c>
      <c r="F45" s="24" t="n">
        <v>50</v>
      </c>
      <c r="G45" s="39" t="n">
        <v>43</v>
      </c>
      <c r="H45" s="23" t="n">
        <v>10</v>
      </c>
      <c r="I45" s="23" t="n">
        <v>19</v>
      </c>
      <c r="J45" s="24" t="n">
        <v>6</v>
      </c>
      <c r="K45" s="137" t="n">
        <v>537</v>
      </c>
      <c r="L45" s="131">
        <f>IF(AND(K45-ストレーナー選定方法!$F$8&gt;-20,K45-ストレーナー選定方法!$F$8&lt;80),1,0)</f>
        <v/>
      </c>
      <c r="M45" s="131">
        <f>IF(AND($K45-ストレーナー選定方法!$F$30&gt;-20,$K45-ストレーナー選定方法!$F$30&lt;80),1,0)</f>
        <v/>
      </c>
      <c r="N45" s="131">
        <f>IF(AND($K45-ストレーナー選定方法!$F$32&gt;-20,$K45-ストレーナー選定方法!$F$32&lt;80),1,0)</f>
        <v/>
      </c>
      <c r="O45" s="131">
        <f>IF(AND($K45-ストレーナー選定方法!$F$34&gt;-20,$K45-ストレーナー選定方法!$F$34&lt;80),1,0)</f>
        <v/>
      </c>
      <c r="P45" s="131">
        <f>IF(AND($K45-ストレーナー選定方法!$F$36&gt;-20,$K45-ストレーナー選定方法!$F$36&lt;80),1,0)</f>
        <v/>
      </c>
      <c r="Q45" s="125" t="n">
        <v>25</v>
      </c>
      <c r="R45" s="24" t="n">
        <v>800</v>
      </c>
      <c r="S45" s="26">
        <f>20000/R45</f>
        <v/>
      </c>
      <c r="T45" s="271">
        <f>K45*0.8/100</f>
        <v/>
      </c>
      <c r="U45" s="271">
        <f>K45*0.7/100</f>
        <v/>
      </c>
      <c r="V45" s="271" t="n"/>
      <c r="W45" s="59">
        <f>(K45/100*0.84)^2</f>
        <v/>
      </c>
      <c r="X45" s="59">
        <f>(K45/100*1.05)^2</f>
        <v/>
      </c>
      <c r="Y45" s="59">
        <f>(K45/100*0.96)^2</f>
        <v/>
      </c>
      <c r="Z45" s="59">
        <f>(K45/100*1.2)^2</f>
        <v/>
      </c>
      <c r="AA45" s="272">
        <f>(K45/100*0.49)^2</f>
        <v/>
      </c>
      <c r="AB45" s="52">
        <f>(K45/100*0.77)^2</f>
        <v/>
      </c>
      <c r="AC45" s="52">
        <f>(K45/100*0.56)^2</f>
        <v/>
      </c>
      <c r="AD45" s="52">
        <f>(K45/100*0.88)^2</f>
        <v/>
      </c>
      <c r="AE45" s="24" t="n"/>
      <c r="AF45" s="24" t="n"/>
      <c r="AG45" s="134" t="n"/>
    </row>
    <row r="46" ht="17.25" customHeight="1" s="207" thickBot="1">
      <c r="B46" s="176">
        <f>VLOOKUP(D46,temp!$A$2:$G$176,2,FALSE)</f>
        <v/>
      </c>
      <c r="C46" s="176">
        <f>E46&amp;"X"&amp;H46&amp;"X"&amp;I46</f>
        <v/>
      </c>
      <c r="D46" s="178" t="n">
        <v>521</v>
      </c>
      <c r="E46" s="23" t="n">
        <v>52</v>
      </c>
      <c r="F46" s="24" t="n">
        <v>50</v>
      </c>
      <c r="G46" s="39" t="n">
        <v>42</v>
      </c>
      <c r="H46" s="23" t="n">
        <v>8</v>
      </c>
      <c r="I46" s="23" t="n">
        <v>19</v>
      </c>
      <c r="J46" s="24" t="n">
        <v>6</v>
      </c>
      <c r="K46" s="137" t="n">
        <v>537</v>
      </c>
      <c r="L46" s="131">
        <f>IF(AND(K46-ストレーナー選定方法!$F$8&gt;-20,K46-ストレーナー選定方法!$F$8&lt;80),1,0)</f>
        <v/>
      </c>
      <c r="M46" s="131">
        <f>IF(AND($K46-ストレーナー選定方法!$F$30&gt;-20,$K46-ストレーナー選定方法!$F$30&lt;80),1,0)</f>
        <v/>
      </c>
      <c r="N46" s="131">
        <f>IF(AND($K46-ストレーナー選定方法!$F$32&gt;-20,$K46-ストレーナー選定方法!$F$32&lt;80),1,0)</f>
        <v/>
      </c>
      <c r="O46" s="131">
        <f>IF(AND($K46-ストレーナー選定方法!$F$34&gt;-20,$K46-ストレーナー選定方法!$F$34&lt;80),1,0)</f>
        <v/>
      </c>
      <c r="P46" s="131">
        <f>IF(AND($K46-ストレーナー選定方法!$F$36&gt;-20,$K46-ストレーナー選定方法!$F$36&lt;80),1,0)</f>
        <v/>
      </c>
      <c r="Q46" s="125" t="n">
        <v>25</v>
      </c>
      <c r="R46" s="24" t="n">
        <v>930</v>
      </c>
      <c r="S46" s="26">
        <f>20000/R46</f>
        <v/>
      </c>
      <c r="T46" s="271">
        <f>K46*0.8/100</f>
        <v/>
      </c>
      <c r="U46" s="271">
        <f>K46*0.7/100</f>
        <v/>
      </c>
      <c r="V46" s="271" t="n"/>
      <c r="W46" s="59">
        <f>(K46/100*0.84)^2</f>
        <v/>
      </c>
      <c r="X46" s="59">
        <f>(K46/100*1.05)^2</f>
        <v/>
      </c>
      <c r="Y46" s="59">
        <f>(K46/100*0.96)^2</f>
        <v/>
      </c>
      <c r="Z46" s="59">
        <f>(K46/100*1.2)^2</f>
        <v/>
      </c>
      <c r="AA46" s="272">
        <f>(K46/100*0.49)^2</f>
        <v/>
      </c>
      <c r="AB46" s="52">
        <f>(K46/100*0.77)^2</f>
        <v/>
      </c>
      <c r="AC46" s="52">
        <f>(K46/100*0.56)^2</f>
        <v/>
      </c>
      <c r="AD46" s="52">
        <f>(K46/100*0.88)^2</f>
        <v/>
      </c>
      <c r="AE46" s="24" t="n"/>
      <c r="AF46" s="24" t="n"/>
      <c r="AG46" s="134" t="n"/>
    </row>
    <row r="47" ht="17.25" customHeight="1" s="207" thickBot="1">
      <c r="B47" s="176">
        <f>VLOOKUP(D47,temp!$A$2:$G$176,2,FALSE)</f>
        <v/>
      </c>
      <c r="C47" s="176">
        <f>E47&amp;"X"&amp;H47&amp;"X"&amp;I47</f>
        <v/>
      </c>
      <c r="D47" s="220" t="n">
        <v>522</v>
      </c>
      <c r="E47" s="23" t="n">
        <v>52</v>
      </c>
      <c r="F47" s="24" t="n">
        <v>51</v>
      </c>
      <c r="G47" s="39" t="n">
        <v>40</v>
      </c>
      <c r="H47" s="23" t="n">
        <v>10</v>
      </c>
      <c r="I47" s="23" t="n">
        <v>22</v>
      </c>
      <c r="J47" s="24" t="n">
        <v>4.8</v>
      </c>
      <c r="K47" s="137" t="n">
        <v>398</v>
      </c>
      <c r="L47" s="131">
        <f>IF(AND(K47-ストレーナー選定方法!$F$8&gt;-20,K47-ストレーナー選定方法!$F$8&lt;80),1,0)</f>
        <v/>
      </c>
      <c r="M47" s="131">
        <f>IF(AND($K47-ストレーナー選定方法!$F$30&gt;-20,$K47-ストレーナー選定方法!$F$30&lt;80),1,0)</f>
        <v/>
      </c>
      <c r="N47" s="131">
        <f>IF(AND($K47-ストレーナー選定方法!$F$32&gt;-20,$K47-ストレーナー選定方法!$F$32&lt;80),1,0)</f>
        <v/>
      </c>
      <c r="O47" s="131">
        <f>IF(AND($K47-ストレーナー選定方法!$F$34&gt;-20,$K47-ストレーナー選定方法!$F$34&lt;80),1,0)</f>
        <v/>
      </c>
      <c r="P47" s="131">
        <f>IF(AND($K47-ストレーナー選定方法!$F$36&gt;-20,$K47-ストレーナー選定方法!$F$36&lt;80),1,0)</f>
        <v/>
      </c>
      <c r="Q47" s="125" t="n">
        <v>18</v>
      </c>
      <c r="R47" s="24" t="n">
        <v>800</v>
      </c>
      <c r="S47" s="26">
        <f>20000/R47</f>
        <v/>
      </c>
      <c r="T47" s="271">
        <f>K47*0.8/100</f>
        <v/>
      </c>
      <c r="U47" s="271">
        <f>K47*0.7/100</f>
        <v/>
      </c>
      <c r="V47" s="271" t="n"/>
      <c r="W47" s="59">
        <f>(K47/100*0.84)^2</f>
        <v/>
      </c>
      <c r="X47" s="59">
        <f>(K47/100*1.05)^2</f>
        <v/>
      </c>
      <c r="Y47" s="59">
        <f>(K47/100*0.96)^2</f>
        <v/>
      </c>
      <c r="Z47" s="59">
        <f>(K47/100*1.2)^2</f>
        <v/>
      </c>
      <c r="AA47" s="272">
        <f>(K47/100*0.49)^2</f>
        <v/>
      </c>
      <c r="AB47" s="52">
        <f>(K47/100*0.77)^2</f>
        <v/>
      </c>
      <c r="AC47" s="52">
        <f>(K47/100*0.56)^2</f>
        <v/>
      </c>
      <c r="AD47" s="52">
        <f>(K47/100*0.88)^2</f>
        <v/>
      </c>
      <c r="AE47" s="24" t="n"/>
      <c r="AF47" s="24" t="n"/>
      <c r="AG47" s="134" t="n"/>
    </row>
    <row r="48" ht="17.25" customHeight="1" s="207" thickBot="1">
      <c r="B48" s="176">
        <f>VLOOKUP(D48,temp!$A$2:$G$176,2,FALSE)</f>
        <v/>
      </c>
      <c r="C48" s="176">
        <f>E48&amp;"X"&amp;H48&amp;"X"&amp;I48</f>
        <v/>
      </c>
      <c r="D48" s="177" t="n">
        <v>540</v>
      </c>
      <c r="E48" s="23" t="n">
        <v>54</v>
      </c>
      <c r="F48" s="24" t="n">
        <v>52</v>
      </c>
      <c r="G48" s="39" t="n">
        <v>37</v>
      </c>
      <c r="H48" s="23" t="n">
        <v>7</v>
      </c>
      <c r="I48" s="23" t="n">
        <v>12</v>
      </c>
      <c r="J48" s="24" t="n">
        <v>5.6</v>
      </c>
      <c r="K48" s="137" t="n">
        <v>295</v>
      </c>
      <c r="L48" s="131">
        <f>IF(AND(K48-ストレーナー選定方法!$F$8&gt;-20,K48-ストレーナー選定方法!$F$8&lt;80),1,0)</f>
        <v/>
      </c>
      <c r="M48" s="131">
        <f>IF(AND($K48-ストレーナー選定方法!$F$30&gt;-20,$K48-ストレーナー選定方法!$F$30&lt;80),1,0)</f>
        <v/>
      </c>
      <c r="N48" s="131">
        <f>IF(AND($K48-ストレーナー選定方法!$F$32&gt;-20,$K48-ストレーナー選定方法!$F$32&lt;80),1,0)</f>
        <v/>
      </c>
      <c r="O48" s="131">
        <f>IF(AND($K48-ストレーナー選定方法!$F$34&gt;-20,$K48-ストレーナー選定方法!$F$34&lt;80),1,0)</f>
        <v/>
      </c>
      <c r="P48" s="131">
        <f>IF(AND($K48-ストレーナー選定方法!$F$36&gt;-20,$K48-ストレーナー選定方法!$F$36&lt;80),1,0)</f>
        <v/>
      </c>
      <c r="Q48" s="125" t="n">
        <v>12</v>
      </c>
      <c r="R48" s="25" t="n">
        <v>1100</v>
      </c>
      <c r="S48" s="26">
        <f>20000/R48</f>
        <v/>
      </c>
      <c r="T48" s="271">
        <f>K48*0.8/100</f>
        <v/>
      </c>
      <c r="U48" s="271">
        <f>K48*0.7/100</f>
        <v/>
      </c>
      <c r="V48" s="271" t="n"/>
      <c r="W48" s="59">
        <f>(K48/100*0.84)^2</f>
        <v/>
      </c>
      <c r="X48" s="59">
        <f>(K48/100*1.05)^2</f>
        <v/>
      </c>
      <c r="Y48" s="59">
        <f>(K48/100*0.96)^2</f>
        <v/>
      </c>
      <c r="Z48" s="59">
        <f>(K48/100*1.2)^2</f>
        <v/>
      </c>
      <c r="AA48" s="272">
        <f>(K48/100*0.49)^2</f>
        <v/>
      </c>
      <c r="AB48" s="52">
        <f>(K48/100*0.77)^2</f>
        <v/>
      </c>
      <c r="AC48" s="52">
        <f>(K48/100*0.56)^2</f>
        <v/>
      </c>
      <c r="AD48" s="52">
        <f>(K48/100*0.88)^2</f>
        <v/>
      </c>
      <c r="AE48" s="24" t="n"/>
      <c r="AF48" s="24" t="n"/>
      <c r="AG48" s="134" t="n">
        <v>5.5</v>
      </c>
    </row>
    <row r="49" ht="17.25" customHeight="1" s="207" thickBot="1">
      <c r="B49" s="176">
        <f>VLOOKUP(D49,temp!$A$2:$G$176,2,FALSE)</f>
        <v/>
      </c>
      <c r="C49" s="176">
        <f>E49&amp;"X"&amp;H49&amp;"X"&amp;I49</f>
        <v/>
      </c>
      <c r="D49" s="220" t="n">
        <v>541</v>
      </c>
      <c r="E49" s="23" t="n">
        <v>54</v>
      </c>
      <c r="F49" s="24" t="n">
        <v>51</v>
      </c>
      <c r="G49" s="39" t="n">
        <v>41</v>
      </c>
      <c r="H49" s="23" t="n">
        <v>9</v>
      </c>
      <c r="I49" s="23" t="n">
        <v>32</v>
      </c>
      <c r="J49" s="24" t="n">
        <v>4</v>
      </c>
      <c r="K49" s="137" t="n">
        <v>402</v>
      </c>
      <c r="L49" s="131">
        <f>IF(AND(K49-ストレーナー選定方法!$F$8&gt;-20,K49-ストレーナー選定方法!$F$8&lt;80),1,0)</f>
        <v/>
      </c>
      <c r="M49" s="131">
        <f>IF(AND($K49-ストレーナー選定方法!$F$30&gt;-20,$K49-ストレーナー選定方法!$F$30&lt;80),1,0)</f>
        <v/>
      </c>
      <c r="N49" s="131">
        <f>IF(AND($K49-ストレーナー選定方法!$F$32&gt;-20,$K49-ストレーナー選定方法!$F$32&lt;80),1,0)</f>
        <v/>
      </c>
      <c r="O49" s="131">
        <f>IF(AND($K49-ストレーナー選定方法!$F$34&gt;-20,$K49-ストレーナー選定方法!$F$34&lt;80),1,0)</f>
        <v/>
      </c>
      <c r="P49" s="131">
        <f>IF(AND($K49-ストレーナー選定方法!$F$36&gt;-20,$K49-ストレーナー選定方法!$F$36&lt;80),1,0)</f>
        <v/>
      </c>
      <c r="Q49" s="125" t="n">
        <v>17</v>
      </c>
      <c r="R49" s="24" t="n">
        <v>800</v>
      </c>
      <c r="S49" s="26">
        <f>20000/R49</f>
        <v/>
      </c>
      <c r="T49" s="271">
        <f>K49*0.8/100</f>
        <v/>
      </c>
      <c r="U49" s="271">
        <f>K49*0.7/100</f>
        <v/>
      </c>
      <c r="V49" s="271" t="n"/>
      <c r="W49" s="59">
        <f>(K49/100*0.84)^2</f>
        <v/>
      </c>
      <c r="X49" s="59">
        <f>(K49/100*1.05)^2</f>
        <v/>
      </c>
      <c r="Y49" s="59">
        <f>(K49/100*0.96)^2</f>
        <v/>
      </c>
      <c r="Z49" s="59">
        <f>(K49/100*1.2)^2</f>
        <v/>
      </c>
      <c r="AA49" s="272">
        <f>(K49/100*0.49)^2</f>
        <v/>
      </c>
      <c r="AB49" s="52">
        <f>(K49/100*0.77)^2</f>
        <v/>
      </c>
      <c r="AC49" s="52">
        <f>(K49/100*0.56)^2</f>
        <v/>
      </c>
      <c r="AD49" s="52">
        <f>(K49/100*0.88)^2</f>
        <v/>
      </c>
      <c r="AE49" s="24" t="n"/>
      <c r="AF49" s="24" t="n"/>
      <c r="AG49" s="134" t="n">
        <v>5.7</v>
      </c>
    </row>
    <row r="50" ht="17.25" customHeight="1" s="207" thickBot="1">
      <c r="B50" s="176">
        <f>VLOOKUP(D50,temp!$A$2:$G$176,2,FALSE)</f>
        <v/>
      </c>
      <c r="C50" s="176">
        <f>E50&amp;"X"&amp;H50&amp;"X"&amp;I50</f>
        <v/>
      </c>
      <c r="D50" s="220" t="n">
        <v>550</v>
      </c>
      <c r="E50" s="23" t="n">
        <v>55</v>
      </c>
      <c r="F50" s="24" t="n">
        <v>51</v>
      </c>
      <c r="G50" s="39" t="n">
        <v>42</v>
      </c>
      <c r="H50" s="23" t="n">
        <v>9</v>
      </c>
      <c r="I50" s="23" t="n">
        <v>13</v>
      </c>
      <c r="J50" s="24" t="n">
        <v>6</v>
      </c>
      <c r="K50" s="137" t="n">
        <v>367</v>
      </c>
      <c r="L50" s="131">
        <f>IF(AND(K50-ストレーナー選定方法!$F$8&gt;-20,K50-ストレーナー選定方法!$F$8&lt;80),1,0)</f>
        <v/>
      </c>
      <c r="M50" s="131">
        <f>IF(AND($K50-ストレーナー選定方法!$F$30&gt;-20,$K50-ストレーナー選定方法!$F$30&lt;80),1,0)</f>
        <v/>
      </c>
      <c r="N50" s="131">
        <f>IF(AND($K50-ストレーナー選定方法!$F$32&gt;-20,$K50-ストレーナー選定方法!$F$32&lt;80),1,0)</f>
        <v/>
      </c>
      <c r="O50" s="131">
        <f>IF(AND($K50-ストレーナー選定方法!$F$34&gt;-20,$K50-ストレーナー選定方法!$F$34&lt;80),1,0)</f>
        <v/>
      </c>
      <c r="P50" s="131">
        <f>IF(AND($K50-ストレーナー選定方法!$F$36&gt;-20,$K50-ストレーナー選定方法!$F$36&lt;80),1,0)</f>
        <v/>
      </c>
      <c r="Q50" s="125" t="n">
        <v>15</v>
      </c>
      <c r="R50" s="24" t="n">
        <v>800</v>
      </c>
      <c r="S50" s="26">
        <f>20000/R50</f>
        <v/>
      </c>
      <c r="T50" s="271">
        <f>K50*0.8/100</f>
        <v/>
      </c>
      <c r="U50" s="271">
        <f>K50*0.7/100</f>
        <v/>
      </c>
      <c r="V50" s="271" t="n"/>
      <c r="W50" s="59">
        <f>(K50/100*0.84)^2</f>
        <v/>
      </c>
      <c r="X50" s="59">
        <f>(K50/100*1.05)^2</f>
        <v/>
      </c>
      <c r="Y50" s="59">
        <f>(K50/100*0.96)^2</f>
        <v/>
      </c>
      <c r="Z50" s="59">
        <f>(K50/100*1.2)^2</f>
        <v/>
      </c>
      <c r="AA50" s="272">
        <f>(K50/100*0.49)^2</f>
        <v/>
      </c>
      <c r="AB50" s="52">
        <f>(K50/100*0.77)^2</f>
        <v/>
      </c>
      <c r="AC50" s="52">
        <f>(K50/100*0.56)^2</f>
        <v/>
      </c>
      <c r="AD50" s="52">
        <f>(K50/100*0.88)^2</f>
        <v/>
      </c>
      <c r="AE50" s="24" t="n"/>
      <c r="AF50" s="24" t="n"/>
      <c r="AG50" s="134" t="n"/>
    </row>
    <row r="51" ht="17.25" customHeight="1" s="207" thickBot="1">
      <c r="B51" s="176">
        <f>VLOOKUP(D51,temp!$A$2:$G$176,2,FALSE)</f>
        <v/>
      </c>
      <c r="C51" s="176">
        <f>E51&amp;"X"&amp;H51&amp;"X"&amp;I51</f>
        <v/>
      </c>
      <c r="D51" s="178" t="n">
        <v>551</v>
      </c>
      <c r="E51" s="23" t="n">
        <v>55</v>
      </c>
      <c r="F51" s="24" t="n">
        <v>52</v>
      </c>
      <c r="G51" s="39" t="n">
        <v>41</v>
      </c>
      <c r="H51" s="23" t="n">
        <v>10</v>
      </c>
      <c r="I51" s="23" t="n">
        <v>16</v>
      </c>
      <c r="J51" s="24" t="n">
        <v>6</v>
      </c>
      <c r="K51" s="137" t="n">
        <v>452</v>
      </c>
      <c r="L51" s="131">
        <f>IF(AND(K51-ストレーナー選定方法!$F$8&gt;-20,K51-ストレーナー選定方法!$F$8&lt;80),1,0)</f>
        <v/>
      </c>
      <c r="M51" s="131">
        <f>IF(AND($K51-ストレーナー選定方法!$F$30&gt;-20,$K51-ストレーナー選定方法!$F$30&lt;80),1,0)</f>
        <v/>
      </c>
      <c r="N51" s="131">
        <f>IF(AND($K51-ストレーナー選定方法!$F$32&gt;-20,$K51-ストレーナー選定方法!$F$32&lt;80),1,0)</f>
        <v/>
      </c>
      <c r="O51" s="131">
        <f>IF(AND($K51-ストレーナー選定方法!$F$34&gt;-20,$K51-ストレーナー選定方法!$F$34&lt;80),1,0)</f>
        <v/>
      </c>
      <c r="P51" s="131">
        <f>IF(AND($K51-ストレーナー選定方法!$F$36&gt;-20,$K51-ストレーナー選定方法!$F$36&lt;80),1,0)</f>
        <v/>
      </c>
      <c r="Q51" s="125" t="n">
        <v>19</v>
      </c>
      <c r="R51" s="24" t="n">
        <v>570</v>
      </c>
      <c r="S51" s="26">
        <f>20000/R51</f>
        <v/>
      </c>
      <c r="T51" s="271">
        <f>K51*0.8/100</f>
        <v/>
      </c>
      <c r="U51" s="271">
        <f>K51*0.7/100</f>
        <v/>
      </c>
      <c r="V51" s="271" t="n"/>
      <c r="W51" s="59">
        <f>(K51/100*0.84)^2</f>
        <v/>
      </c>
      <c r="X51" s="59">
        <f>(K51/100*1.05)^2</f>
        <v/>
      </c>
      <c r="Y51" s="59">
        <f>(K51/100*0.96)^2</f>
        <v/>
      </c>
      <c r="Z51" s="59">
        <f>(K51/100*1.2)^2</f>
        <v/>
      </c>
      <c r="AA51" s="272">
        <f>(K51/100*0.49)^2</f>
        <v/>
      </c>
      <c r="AB51" s="52">
        <f>(K51/100*0.77)^2</f>
        <v/>
      </c>
      <c r="AC51" s="52">
        <f>(K51/100*0.56)^2</f>
        <v/>
      </c>
      <c r="AD51" s="52">
        <f>(K51/100*0.88)^2</f>
        <v/>
      </c>
      <c r="AE51" s="24" t="n"/>
      <c r="AF51" s="24" t="n"/>
      <c r="AG51" s="134" t="n"/>
    </row>
    <row r="52" ht="17.25" customHeight="1" s="207" thickBot="1">
      <c r="B52" s="176">
        <f>VLOOKUP(D52,temp!$A$2:$G$176,2,FALSE)</f>
        <v/>
      </c>
      <c r="C52" s="176">
        <f>E52&amp;"X"&amp;H52&amp;"X"&amp;I52</f>
        <v/>
      </c>
      <c r="D52" s="220" t="n">
        <v>560</v>
      </c>
      <c r="E52" s="23" t="n">
        <v>56</v>
      </c>
      <c r="F52" s="24" t="n">
        <v>54</v>
      </c>
      <c r="G52" s="39" t="n">
        <v>44</v>
      </c>
      <c r="H52" s="23" t="n">
        <v>10</v>
      </c>
      <c r="I52" s="23" t="n">
        <v>13</v>
      </c>
      <c r="J52" s="24" t="n">
        <v>6.5</v>
      </c>
      <c r="K52" s="137" t="n">
        <v>431</v>
      </c>
      <c r="L52" s="131">
        <f>IF(AND(K52-ストレーナー選定方法!$F$8&gt;-20,K52-ストレーナー選定方法!$F$8&lt;80),1,0)</f>
        <v/>
      </c>
      <c r="M52" s="131">
        <f>IF(AND($K52-ストレーナー選定方法!$F$30&gt;-20,$K52-ストレーナー選定方法!$F$30&lt;80),1,0)</f>
        <v/>
      </c>
      <c r="N52" s="131">
        <f>IF(AND($K52-ストレーナー選定方法!$F$32&gt;-20,$K52-ストレーナー選定方法!$F$32&lt;80),1,0)</f>
        <v/>
      </c>
      <c r="O52" s="131">
        <f>IF(AND($K52-ストレーナー選定方法!$F$34&gt;-20,$K52-ストレーナー選定方法!$F$34&lt;80),1,0)</f>
        <v/>
      </c>
      <c r="P52" s="131">
        <f>IF(AND($K52-ストレーナー選定方法!$F$36&gt;-20,$K52-ストレーナー選定方法!$F$36&lt;80),1,0)</f>
        <v/>
      </c>
      <c r="Q52" s="125" t="n">
        <v>17</v>
      </c>
      <c r="R52" s="24" t="n">
        <v>570</v>
      </c>
      <c r="S52" s="26">
        <f>20000/R52</f>
        <v/>
      </c>
      <c r="T52" s="271">
        <f>K52*0.8/100</f>
        <v/>
      </c>
      <c r="U52" s="271">
        <f>K52*0.7/100</f>
        <v/>
      </c>
      <c r="V52" s="271" t="n"/>
      <c r="W52" s="59">
        <f>(K52/100*0.84)^2</f>
        <v/>
      </c>
      <c r="X52" s="59">
        <f>(K52/100*1.05)^2</f>
        <v/>
      </c>
      <c r="Y52" s="59">
        <f>(K52/100*0.96)^2</f>
        <v/>
      </c>
      <c r="Z52" s="59">
        <f>(K52/100*1.2)^2</f>
        <v/>
      </c>
      <c r="AA52" s="272">
        <f>(K52/100*0.49)^2</f>
        <v/>
      </c>
      <c r="AB52" s="52">
        <f>(K52/100*0.77)^2</f>
        <v/>
      </c>
      <c r="AC52" s="52">
        <f>(K52/100*0.56)^2</f>
        <v/>
      </c>
      <c r="AD52" s="52">
        <f>(K52/100*0.88)^2</f>
        <v/>
      </c>
      <c r="AE52" s="24" t="n"/>
      <c r="AF52" s="24" t="n"/>
      <c r="AG52" s="134" t="n">
        <v>6.5</v>
      </c>
    </row>
    <row r="53" ht="17.25" customHeight="1" s="207" thickBot="1">
      <c r="B53" s="176">
        <f>VLOOKUP(D53,temp!$A$2:$G$176,2,FALSE)</f>
        <v/>
      </c>
      <c r="C53" s="176">
        <f>E53&amp;"X"&amp;H53&amp;"X"&amp;I53</f>
        <v/>
      </c>
      <c r="D53" s="220" t="n">
        <v>562</v>
      </c>
      <c r="E53" s="23" t="n">
        <v>56</v>
      </c>
      <c r="F53" s="24" t="n">
        <v>54</v>
      </c>
      <c r="G53" s="39" t="n">
        <v>44</v>
      </c>
      <c r="H53" s="23" t="n">
        <v>10</v>
      </c>
      <c r="I53" s="23" t="n">
        <v>19</v>
      </c>
      <c r="J53" s="24" t="n">
        <v>5</v>
      </c>
      <c r="K53" s="137" t="n">
        <v>373</v>
      </c>
      <c r="L53" s="131">
        <f>IF(AND(K53-ストレーナー選定方法!$F$8&gt;-20,K53-ストレーナー選定方法!$F$8&lt;80),1,0)</f>
        <v/>
      </c>
      <c r="M53" s="131">
        <f>IF(AND($K53-ストレーナー選定方法!$F$30&gt;-20,$K53-ストレーナー選定方法!$F$30&lt;80),1,0)</f>
        <v/>
      </c>
      <c r="N53" s="131">
        <f>IF(AND($K53-ストレーナー選定方法!$F$32&gt;-20,$K53-ストレーナー選定方法!$F$32&lt;80),1,0)</f>
        <v/>
      </c>
      <c r="O53" s="131">
        <f>IF(AND($K53-ストレーナー選定方法!$F$34&gt;-20,$K53-ストレーナー選定方法!$F$34&lt;80),1,0)</f>
        <v/>
      </c>
      <c r="P53" s="131">
        <f>IF(AND($K53-ストレーナー選定方法!$F$36&gt;-20,$K53-ストレーナー選定方法!$F$36&lt;80),1,0)</f>
        <v/>
      </c>
      <c r="Q53" s="125" t="n">
        <v>15</v>
      </c>
      <c r="R53" s="24" t="n">
        <v>570</v>
      </c>
      <c r="S53" s="26">
        <f>20000/R53</f>
        <v/>
      </c>
      <c r="T53" s="271">
        <f>K53*0.8/100</f>
        <v/>
      </c>
      <c r="U53" s="271">
        <f>K53*0.7/100</f>
        <v/>
      </c>
      <c r="V53" s="271" t="n"/>
      <c r="W53" s="59">
        <f>(K53/100*0.84)^2</f>
        <v/>
      </c>
      <c r="X53" s="59">
        <f>(K53/100*1.05)^2</f>
        <v/>
      </c>
      <c r="Y53" s="59">
        <f>(K53/100*0.96)^2</f>
        <v/>
      </c>
      <c r="Z53" s="59">
        <f>(K53/100*1.2)^2</f>
        <v/>
      </c>
      <c r="AA53" s="272">
        <f>(K53/100*0.49)^2</f>
        <v/>
      </c>
      <c r="AB53" s="52">
        <f>(K53/100*0.77)^2</f>
        <v/>
      </c>
      <c r="AC53" s="52">
        <f>(K53/100*0.56)^2</f>
        <v/>
      </c>
      <c r="AD53" s="52">
        <f>(K53/100*0.88)^2</f>
        <v/>
      </c>
      <c r="AE53" s="24" t="n"/>
      <c r="AF53" s="24" t="n"/>
      <c r="AG53" s="134" t="n"/>
    </row>
    <row r="54" ht="17.25" customHeight="1" s="207" thickBot="1">
      <c r="B54" s="176">
        <f>VLOOKUP(D54,temp!$A$2:$G$176,2,FALSE)</f>
        <v/>
      </c>
      <c r="C54" s="176">
        <f>E54&amp;"X"&amp;H54&amp;"X"&amp;I54</f>
        <v/>
      </c>
      <c r="D54" s="220" t="n">
        <v>564</v>
      </c>
      <c r="E54" s="23" t="n">
        <v>56</v>
      </c>
      <c r="F54" s="24" t="n">
        <v>54</v>
      </c>
      <c r="G54" s="39" t="n">
        <v>45</v>
      </c>
      <c r="H54" s="23" t="n">
        <v>10</v>
      </c>
      <c r="I54" s="23" t="n">
        <v>19</v>
      </c>
      <c r="J54" s="24" t="n">
        <v>6</v>
      </c>
      <c r="K54" s="137" t="n">
        <v>537</v>
      </c>
      <c r="L54" s="131">
        <f>IF(AND(K54-ストレーナー選定方法!$F$8&gt;-20,K54-ストレーナー選定方法!$F$8&lt;80),1,0)</f>
        <v/>
      </c>
      <c r="M54" s="131">
        <f>IF(AND($K54-ストレーナー選定方法!$F$30&gt;-20,$K54-ストレーナー選定方法!$F$30&lt;80),1,0)</f>
        <v/>
      </c>
      <c r="N54" s="131">
        <f>IF(AND($K54-ストレーナー選定方法!$F$32&gt;-20,$K54-ストレーナー選定方法!$F$32&lt;80),1,0)</f>
        <v/>
      </c>
      <c r="O54" s="131">
        <f>IF(AND($K54-ストレーナー選定方法!$F$34&gt;-20,$K54-ストレーナー選定方法!$F$34&lt;80),1,0)</f>
        <v/>
      </c>
      <c r="P54" s="131">
        <f>IF(AND($K54-ストレーナー選定方法!$F$36&gt;-20,$K54-ストレーナー選定方法!$F$36&lt;80),1,0)</f>
        <v/>
      </c>
      <c r="Q54" s="125" t="n">
        <v>21</v>
      </c>
      <c r="R54" s="24" t="n">
        <v>570</v>
      </c>
      <c r="S54" s="26">
        <f>20000/R54</f>
        <v/>
      </c>
      <c r="T54" s="271">
        <f>K54*0.8/100</f>
        <v/>
      </c>
      <c r="U54" s="271">
        <f>K54*0.7/100</f>
        <v/>
      </c>
      <c r="V54" s="271" t="n"/>
      <c r="W54" s="59">
        <f>(K54/100*0.84)^2</f>
        <v/>
      </c>
      <c r="X54" s="59">
        <f>(K54/100*1.05)^2</f>
        <v/>
      </c>
      <c r="Y54" s="59">
        <f>(K54/100*0.96)^2</f>
        <v/>
      </c>
      <c r="Z54" s="59">
        <f>(K54/100*1.2)^2</f>
        <v/>
      </c>
      <c r="AA54" s="272">
        <f>(K54/100*0.49)^2</f>
        <v/>
      </c>
      <c r="AB54" s="52">
        <f>(K54/100*0.77)^2</f>
        <v/>
      </c>
      <c r="AC54" s="52">
        <f>(K54/100*0.56)^2</f>
        <v/>
      </c>
      <c r="AD54" s="52">
        <f>(K54/100*0.88)^2</f>
        <v/>
      </c>
      <c r="AE54" s="24" t="n"/>
      <c r="AF54" s="24" t="n"/>
      <c r="AG54" s="134" t="n">
        <v>8.5</v>
      </c>
    </row>
    <row r="55" ht="17.25" customHeight="1" s="207" thickBot="1">
      <c r="B55" s="176">
        <f>VLOOKUP(D55,temp!$A$2:$G$176,2,FALSE)</f>
        <v/>
      </c>
      <c r="C55" s="176">
        <f>E55&amp;"X"&amp;H55&amp;"X"&amp;I55</f>
        <v/>
      </c>
      <c r="D55" s="220" t="n">
        <v>566</v>
      </c>
      <c r="E55" s="23" t="n">
        <v>56</v>
      </c>
      <c r="F55" s="24" t="n">
        <v>54</v>
      </c>
      <c r="G55" s="39" t="n">
        <v>47</v>
      </c>
      <c r="H55" s="23" t="n">
        <v>10</v>
      </c>
      <c r="I55" s="23" t="n">
        <v>20</v>
      </c>
      <c r="J55" s="24" t="n">
        <v>6.5</v>
      </c>
      <c r="K55" s="137" t="n">
        <v>663</v>
      </c>
      <c r="L55" s="131">
        <f>IF(AND(K55-ストレーナー選定方法!$F$8&gt;-20,K55-ストレーナー選定方法!$F$8&lt;80),1,0)</f>
        <v/>
      </c>
      <c r="M55" s="131">
        <f>IF(AND($K55-ストレーナー選定方法!$F$30&gt;-20,$K55-ストレーナー選定方法!$F$30&lt;80),1,0)</f>
        <v/>
      </c>
      <c r="N55" s="131">
        <f>IF(AND($K55-ストレーナー選定方法!$F$32&gt;-20,$K55-ストレーナー選定方法!$F$32&lt;80),1,0)</f>
        <v/>
      </c>
      <c r="O55" s="131">
        <f>IF(AND($K55-ストレーナー選定方法!$F$34&gt;-20,$K55-ストレーナー選定方法!$F$34&lt;80),1,0)</f>
        <v/>
      </c>
      <c r="P55" s="131">
        <f>IF(AND($K55-ストレーナー選定方法!$F$36&gt;-20,$K55-ストレーナー選定方法!$F$36&lt;80),1,0)</f>
        <v/>
      </c>
      <c r="Q55" s="125" t="n">
        <v>26</v>
      </c>
      <c r="R55" s="24" t="n">
        <v>570</v>
      </c>
      <c r="S55" s="26">
        <f>20000/R55</f>
        <v/>
      </c>
      <c r="T55" s="271">
        <f>K55*0.8/100</f>
        <v/>
      </c>
      <c r="U55" s="271">
        <f>K55*0.7/100</f>
        <v/>
      </c>
      <c r="V55" s="271" t="n"/>
      <c r="W55" s="59">
        <f>(K55/100*0.84)^2</f>
        <v/>
      </c>
      <c r="X55" s="59">
        <f>(K55/100*1.05)^2</f>
        <v/>
      </c>
      <c r="Y55" s="59">
        <f>(K55/100*0.96)^2</f>
        <v/>
      </c>
      <c r="Z55" s="59">
        <f>(K55/100*1.2)^2</f>
        <v/>
      </c>
      <c r="AA55" s="272">
        <f>(K55/100*0.49)^2</f>
        <v/>
      </c>
      <c r="AB55" s="52">
        <f>(K55/100*0.77)^2</f>
        <v/>
      </c>
      <c r="AC55" s="52">
        <f>(K55/100*0.56)^2</f>
        <v/>
      </c>
      <c r="AD55" s="52">
        <f>(K55/100*0.88)^2</f>
        <v/>
      </c>
      <c r="AE55" s="24" t="n"/>
      <c r="AF55" s="24" t="n"/>
      <c r="AG55" s="134" t="n">
        <v>8</v>
      </c>
    </row>
    <row r="56" ht="17.25" customHeight="1" s="207" thickBot="1">
      <c r="B56" s="176">
        <f>VLOOKUP(D56,temp!$A$2:$G$176,2,FALSE)</f>
        <v/>
      </c>
      <c r="C56" s="176">
        <f>E56&amp;"X"&amp;H56&amp;"X"&amp;I56</f>
        <v/>
      </c>
      <c r="D56" s="220" t="n">
        <v>568</v>
      </c>
      <c r="E56" s="23" t="n">
        <v>56</v>
      </c>
      <c r="F56" s="24" t="n">
        <v>54</v>
      </c>
      <c r="G56" s="39" t="n">
        <v>48</v>
      </c>
      <c r="H56" s="23" t="n">
        <v>10</v>
      </c>
      <c r="I56" s="23" t="n">
        <v>22</v>
      </c>
      <c r="J56" s="24" t="n">
        <v>6.5</v>
      </c>
      <c r="K56" s="137" t="n">
        <v>730</v>
      </c>
      <c r="L56" s="131">
        <f>IF(AND(K56-ストレーナー選定方法!$F$8&gt;-20,K56-ストレーナー選定方法!$F$8&lt;80),1,0)</f>
        <v/>
      </c>
      <c r="M56" s="131">
        <f>IF(AND($K56-ストレーナー選定方法!$F$30&gt;-20,$K56-ストレーナー選定方法!$F$30&lt;80),1,0)</f>
        <v/>
      </c>
      <c r="N56" s="131">
        <f>IF(AND($K56-ストレーナー選定方法!$F$32&gt;-20,$K56-ストレーナー選定方法!$F$32&lt;80),1,0)</f>
        <v/>
      </c>
      <c r="O56" s="131">
        <f>IF(AND($K56-ストレーナー選定方法!$F$34&gt;-20,$K56-ストレーナー選定方法!$F$34&lt;80),1,0)</f>
        <v/>
      </c>
      <c r="P56" s="131">
        <f>IF(AND($K56-ストレーナー選定方法!$F$36&gt;-20,$K56-ストレーナー選定方法!$F$36&lt;80),1,0)</f>
        <v/>
      </c>
      <c r="Q56" s="125" t="n">
        <v>29</v>
      </c>
      <c r="R56" s="24" t="n">
        <v>570</v>
      </c>
      <c r="S56" s="26">
        <f>20000/R56</f>
        <v/>
      </c>
      <c r="T56" s="271">
        <f>K56*0.8/100</f>
        <v/>
      </c>
      <c r="U56" s="271">
        <f>K56*0.7/100</f>
        <v/>
      </c>
      <c r="V56" s="271" t="n"/>
      <c r="W56" s="59">
        <f>(K56/100*0.84)^2</f>
        <v/>
      </c>
      <c r="X56" s="59">
        <f>(K56/100*1.05)^2</f>
        <v/>
      </c>
      <c r="Y56" s="59">
        <f>(K56/100*0.96)^2</f>
        <v/>
      </c>
      <c r="Z56" s="59">
        <f>(K56/100*1.2)^2</f>
        <v/>
      </c>
      <c r="AA56" s="272">
        <f>(K56/100*0.49)^2</f>
        <v/>
      </c>
      <c r="AB56" s="52">
        <f>(K56/100*0.77)^2</f>
        <v/>
      </c>
      <c r="AC56" s="52">
        <f>(K56/100*0.56)^2</f>
        <v/>
      </c>
      <c r="AD56" s="52">
        <f>(K56/100*0.88)^2</f>
        <v/>
      </c>
      <c r="AE56" s="24" t="n"/>
      <c r="AF56" s="24" t="n"/>
      <c r="AG56" s="134" t="n">
        <v>6.5</v>
      </c>
    </row>
    <row r="57" ht="17.25" customHeight="1" s="207" thickBot="1">
      <c r="B57" s="176">
        <f>VLOOKUP(D57,temp!$A$2:$G$176,2,FALSE)</f>
        <v/>
      </c>
      <c r="C57" s="176">
        <f>E57&amp;"X"&amp;H57&amp;"X"&amp;I57</f>
        <v/>
      </c>
      <c r="D57" s="220" t="n">
        <v>570</v>
      </c>
      <c r="E57" s="23" t="n">
        <v>56</v>
      </c>
      <c r="F57" s="24" t="n">
        <v>54</v>
      </c>
      <c r="G57" s="39" t="n">
        <v>47</v>
      </c>
      <c r="H57" s="23" t="n">
        <v>10</v>
      </c>
      <c r="I57" s="23" t="n">
        <v>15</v>
      </c>
      <c r="J57" s="24" t="n">
        <v>8.5</v>
      </c>
      <c r="K57" s="137" t="n">
        <v>851</v>
      </c>
      <c r="L57" s="131">
        <f>IF(AND(K57-ストレーナー選定方法!$F$8&gt;-20,K57-ストレーナー選定方法!$F$8&lt;80),1,0)</f>
        <v/>
      </c>
      <c r="M57" s="131">
        <f>IF(AND($K57-ストレーナー選定方法!$F$30&gt;-20,$K57-ストレーナー選定方法!$F$30&lt;80),1,0)</f>
        <v/>
      </c>
      <c r="N57" s="131">
        <f>IF(AND($K57-ストレーナー選定方法!$F$32&gt;-20,$K57-ストレーナー選定方法!$F$32&lt;80),1,0)</f>
        <v/>
      </c>
      <c r="O57" s="131">
        <f>IF(AND($K57-ストレーナー選定方法!$F$34&gt;-20,$K57-ストレーナー選定方法!$F$34&lt;80),1,0)</f>
        <v/>
      </c>
      <c r="P57" s="131">
        <f>IF(AND($K57-ストレーナー選定方法!$F$36&gt;-20,$K57-ストレーナー選定方法!$F$36&lt;80),1,0)</f>
        <v/>
      </c>
      <c r="Q57" s="125" t="n">
        <v>34</v>
      </c>
      <c r="R57" s="24" t="n">
        <v>570</v>
      </c>
      <c r="S57" s="26">
        <f>20000/R57</f>
        <v/>
      </c>
      <c r="T57" s="271">
        <f>K57*0.8/100</f>
        <v/>
      </c>
      <c r="U57" s="271">
        <f>K57*0.7/100</f>
        <v/>
      </c>
      <c r="V57" s="271" t="n"/>
      <c r="W57" s="59">
        <f>(K57/100*0.84)^2</f>
        <v/>
      </c>
      <c r="X57" s="59">
        <f>(K57/100*1.05)^2</f>
        <v/>
      </c>
      <c r="Y57" s="59">
        <f>(K57/100*0.96)^2</f>
        <v/>
      </c>
      <c r="Z57" s="59">
        <f>(K57/100*1.2)^2</f>
        <v/>
      </c>
      <c r="AA57" s="272">
        <f>(K57/100*0.49)^2</f>
        <v/>
      </c>
      <c r="AB57" s="52">
        <f>(K57/100*0.77)^2</f>
        <v/>
      </c>
      <c r="AC57" s="52">
        <f>(K57/100*0.56)^2</f>
        <v/>
      </c>
      <c r="AD57" s="52">
        <f>(K57/100*0.88)^2</f>
        <v/>
      </c>
      <c r="AE57" s="24" t="n"/>
      <c r="AF57" s="24" t="n"/>
      <c r="AG57" s="134" t="n"/>
    </row>
    <row r="58" ht="17.25" customHeight="1" s="207" thickBot="1">
      <c r="B58" s="176">
        <f>VLOOKUP(D58,temp!$A$2:$G$176,2,FALSE)</f>
        <v/>
      </c>
      <c r="C58" s="176">
        <f>E58&amp;"X"&amp;H58&amp;"X"&amp;I58</f>
        <v/>
      </c>
      <c r="D58" s="178" t="n">
        <v>572</v>
      </c>
      <c r="E58" s="23" t="n">
        <v>56</v>
      </c>
      <c r="F58" s="24" t="n">
        <v>54</v>
      </c>
      <c r="G58" s="39" t="n">
        <v>47</v>
      </c>
      <c r="H58" s="23" t="n">
        <v>10</v>
      </c>
      <c r="I58" s="23" t="n">
        <v>15</v>
      </c>
      <c r="J58" s="24" t="n">
        <v>6</v>
      </c>
      <c r="K58" s="137" t="n">
        <v>424</v>
      </c>
      <c r="L58" s="131">
        <f>IF(AND(K58-ストレーナー選定方法!$F$8&gt;-20,K58-ストレーナー選定方法!$F$8&lt;80),1,0)</f>
        <v/>
      </c>
      <c r="M58" s="131">
        <f>IF(AND($K58-ストレーナー選定方法!$F$30&gt;-20,$K58-ストレーナー選定方法!$F$30&lt;80),1,0)</f>
        <v/>
      </c>
      <c r="N58" s="131">
        <f>IF(AND($K58-ストレーナー選定方法!$F$32&gt;-20,$K58-ストレーナー選定方法!$F$32&lt;80),1,0)</f>
        <v/>
      </c>
      <c r="O58" s="131">
        <f>IF(AND($K58-ストレーナー選定方法!$F$34&gt;-20,$K58-ストレーナー選定方法!$F$34&lt;80),1,0)</f>
        <v/>
      </c>
      <c r="P58" s="131">
        <f>IF(AND($K58-ストレーナー選定方法!$F$36&gt;-20,$K58-ストレーナー選定方法!$F$36&lt;80),1,0)</f>
        <v/>
      </c>
      <c r="Q58" s="125" t="n">
        <v>17</v>
      </c>
      <c r="R58" s="24" t="n">
        <v>570</v>
      </c>
      <c r="S58" s="26">
        <f>20000/R58</f>
        <v/>
      </c>
      <c r="T58" s="271">
        <f>K58*0.8/100</f>
        <v/>
      </c>
      <c r="U58" s="271">
        <f>K58*0.7/100</f>
        <v/>
      </c>
      <c r="V58" s="271" t="n"/>
      <c r="W58" s="59">
        <f>(K58/100*0.84)^2</f>
        <v/>
      </c>
      <c r="X58" s="59">
        <f>(K58/100*1.05)^2</f>
        <v/>
      </c>
      <c r="Y58" s="59">
        <f>(K58/100*0.96)^2</f>
        <v/>
      </c>
      <c r="Z58" s="59">
        <f>(K58/100*1.2)^2</f>
        <v/>
      </c>
      <c r="AA58" s="272">
        <f>(K58/100*0.49)^2</f>
        <v/>
      </c>
      <c r="AB58" s="52">
        <f>(K58/100*0.77)^2</f>
        <v/>
      </c>
      <c r="AC58" s="52">
        <f>(K58/100*0.56)^2</f>
        <v/>
      </c>
      <c r="AD58" s="52">
        <f>(K58/100*0.88)^2</f>
        <v/>
      </c>
      <c r="AE58" s="24" t="n"/>
      <c r="AF58" s="24" t="n"/>
      <c r="AG58" s="134" t="n"/>
    </row>
    <row r="59" ht="17.25" customHeight="1" s="207" thickBot="1">
      <c r="B59" s="176">
        <f>VLOOKUP(D59,temp!$A$2:$G$176,2,FALSE)</f>
        <v/>
      </c>
      <c r="C59" s="176">
        <f>E59&amp;"X"&amp;H59&amp;"X"&amp;I59</f>
        <v/>
      </c>
      <c r="D59" s="220" t="n">
        <v>573</v>
      </c>
      <c r="E59" s="23" t="n">
        <v>56</v>
      </c>
      <c r="F59" s="24" t="n">
        <v>54</v>
      </c>
      <c r="G59" s="39" t="n">
        <v>46</v>
      </c>
      <c r="H59" s="23" t="n">
        <v>10</v>
      </c>
      <c r="I59" s="23" t="n">
        <v>17</v>
      </c>
      <c r="J59" s="24" t="n">
        <v>6</v>
      </c>
      <c r="K59" s="137" t="n">
        <v>480</v>
      </c>
      <c r="L59" s="131">
        <f>IF(AND(K59-ストレーナー選定方法!$F$8&gt;-20,K59-ストレーナー選定方法!$F$8&lt;80),1,0)</f>
        <v/>
      </c>
      <c r="M59" s="131">
        <f>IF(AND($K59-ストレーナー選定方法!$F$30&gt;-20,$K59-ストレーナー選定方法!$F$30&lt;80),1,0)</f>
        <v/>
      </c>
      <c r="N59" s="131">
        <f>IF(AND($K59-ストレーナー選定方法!$F$32&gt;-20,$K59-ストレーナー選定方法!$F$32&lt;80),1,0)</f>
        <v/>
      </c>
      <c r="O59" s="131">
        <f>IF(AND($K59-ストレーナー選定方法!$F$34&gt;-20,$K59-ストレーナー選定方法!$F$34&lt;80),1,0)</f>
        <v/>
      </c>
      <c r="P59" s="131">
        <f>IF(AND($K59-ストレーナー選定方法!$F$36&gt;-20,$K59-ストレーナー選定方法!$F$36&lt;80),1,0)</f>
        <v/>
      </c>
      <c r="Q59" s="125" t="n">
        <v>19</v>
      </c>
      <c r="R59" s="24" t="n">
        <v>570</v>
      </c>
      <c r="S59" s="26">
        <f>20000/R59</f>
        <v/>
      </c>
      <c r="T59" s="271">
        <f>K59*0.8/100</f>
        <v/>
      </c>
      <c r="U59" s="271">
        <f>K59*0.7/100</f>
        <v/>
      </c>
      <c r="V59" s="271" t="n"/>
      <c r="W59" s="59">
        <f>(K59/100*0.84)^2</f>
        <v/>
      </c>
      <c r="X59" s="59">
        <f>(K59/100*1.05)^2</f>
        <v/>
      </c>
      <c r="Y59" s="59">
        <f>(K59/100*0.96)^2</f>
        <v/>
      </c>
      <c r="Z59" s="59">
        <f>(K59/100*1.2)^2</f>
        <v/>
      </c>
      <c r="AA59" s="272">
        <f>(K59/100*0.49)^2</f>
        <v/>
      </c>
      <c r="AB59" s="52">
        <f>(K59/100*0.77)^2</f>
        <v/>
      </c>
      <c r="AC59" s="52">
        <f>(K59/100*0.56)^2</f>
        <v/>
      </c>
      <c r="AD59" s="52">
        <f>(K59/100*0.88)^2</f>
        <v/>
      </c>
      <c r="AE59" s="24" t="n"/>
      <c r="AF59" s="24" t="n"/>
      <c r="AG59" s="134" t="n">
        <v>12</v>
      </c>
    </row>
    <row r="60" ht="17.25" customHeight="1" s="207" thickBot="1">
      <c r="B60" s="176">
        <f>VLOOKUP(D60,temp!$A$2:$G$176,2,FALSE)</f>
        <v/>
      </c>
      <c r="C60" s="176">
        <f>E60&amp;"X"&amp;H60&amp;"X"&amp;I60</f>
        <v/>
      </c>
      <c r="D60" s="177" t="n">
        <v>600</v>
      </c>
      <c r="E60" s="23" t="n">
        <v>60</v>
      </c>
      <c r="F60" s="24" t="n">
        <v>56</v>
      </c>
      <c r="G60" s="39" t="n">
        <v>44</v>
      </c>
      <c r="H60" s="23" t="n">
        <v>7.5</v>
      </c>
      <c r="I60" s="23" t="n">
        <v>12</v>
      </c>
      <c r="J60" s="24" t="n">
        <v>7</v>
      </c>
      <c r="K60" s="137" t="n">
        <v>461</v>
      </c>
      <c r="L60" s="131">
        <f>IF(AND(K60-ストレーナー選定方法!$F$8&gt;-20,K60-ストレーナー選定方法!$F$8&lt;80),1,0)</f>
        <v/>
      </c>
      <c r="M60" s="131">
        <f>IF(AND($K60-ストレーナー選定方法!$F$30&gt;-20,$K60-ストレーナー選定方法!$F$30&lt;80),1,0)</f>
        <v/>
      </c>
      <c r="N60" s="131">
        <f>IF(AND($K60-ストレーナー選定方法!$F$32&gt;-20,$K60-ストレーナー選定方法!$F$32&lt;80),1,0)</f>
        <v/>
      </c>
      <c r="O60" s="131">
        <f>IF(AND($K60-ストレーナー選定方法!$F$34&gt;-20,$K60-ストレーナー選定方法!$F$34&lt;80),1,0)</f>
        <v/>
      </c>
      <c r="P60" s="131">
        <f>IF(AND($K60-ストレーナー選定方法!$F$36&gt;-20,$K60-ストレーナー選定方法!$F$36&lt;80),1,0)</f>
        <v/>
      </c>
      <c r="Q60" s="125" t="n">
        <v>16</v>
      </c>
      <c r="R60" s="24" t="n">
        <v>750</v>
      </c>
      <c r="S60" s="26">
        <f>20000/R60</f>
        <v/>
      </c>
      <c r="T60" s="271">
        <f>K60*0.8/100</f>
        <v/>
      </c>
      <c r="U60" s="271">
        <f>K60*0.7/100</f>
        <v/>
      </c>
      <c r="V60" s="271" t="n"/>
      <c r="W60" s="59">
        <f>(K60/100*0.84)^2</f>
        <v/>
      </c>
      <c r="X60" s="59">
        <f>(K60/100*1.05)^2</f>
        <v/>
      </c>
      <c r="Y60" s="59">
        <f>(K60/100*0.96)^2</f>
        <v/>
      </c>
      <c r="Z60" s="59">
        <f>(K60/100*1.2)^2</f>
        <v/>
      </c>
      <c r="AA60" s="272">
        <f>(K60/100*0.49)^2</f>
        <v/>
      </c>
      <c r="AB60" s="52">
        <f>(K60/100*0.77)^2</f>
        <v/>
      </c>
      <c r="AC60" s="52">
        <f>(K60/100*0.56)^2</f>
        <v/>
      </c>
      <c r="AD60" s="52">
        <f>(K60/100*0.88)^2</f>
        <v/>
      </c>
      <c r="AE60" s="24" t="n"/>
      <c r="AF60" s="24" t="n"/>
      <c r="AG60" s="134" t="n">
        <v>7.5</v>
      </c>
    </row>
    <row r="61" ht="17.25" customHeight="1" s="207" thickBot="1">
      <c r="B61" s="176">
        <f>VLOOKUP(D61,temp!$A$2:$G$176,2,FALSE)</f>
        <v/>
      </c>
      <c r="C61" s="176">
        <f>E61&amp;"X"&amp;H61&amp;"X"&amp;I61</f>
        <v/>
      </c>
      <c r="D61" s="220" t="n">
        <v>601</v>
      </c>
      <c r="E61" s="23" t="n">
        <v>60</v>
      </c>
      <c r="F61" s="24" t="n">
        <v>55</v>
      </c>
      <c r="G61" s="39" t="n">
        <v>44</v>
      </c>
      <c r="H61" s="23" t="n">
        <v>10</v>
      </c>
      <c r="I61" s="23" t="n">
        <v>17</v>
      </c>
      <c r="J61" s="24" t="n">
        <v>6</v>
      </c>
      <c r="K61" s="137" t="n">
        <v>480</v>
      </c>
      <c r="L61" s="131">
        <f>IF(AND(K61-ストレーナー選定方法!$F$8&gt;-20,K61-ストレーナー選定方法!$F$8&lt;80),1,0)</f>
        <v/>
      </c>
      <c r="M61" s="131">
        <f>IF(AND($K61-ストレーナー選定方法!$F$30&gt;-20,$K61-ストレーナー選定方法!$F$30&lt;80),1,0)</f>
        <v/>
      </c>
      <c r="N61" s="131">
        <f>IF(AND($K61-ストレーナー選定方法!$F$32&gt;-20,$K61-ストレーナー選定方法!$F$32&lt;80),1,0)</f>
        <v/>
      </c>
      <c r="O61" s="131">
        <f>IF(AND($K61-ストレーナー選定方法!$F$34&gt;-20,$K61-ストレーナー選定方法!$F$34&lt;80),1,0)</f>
        <v/>
      </c>
      <c r="P61" s="131">
        <f>IF(AND($K61-ストレーナー選定方法!$F$36&gt;-20,$K61-ストレーナー選定方法!$F$36&lt;80),1,0)</f>
        <v/>
      </c>
      <c r="Q61" s="125" t="n">
        <v>16</v>
      </c>
      <c r="R61" s="24" t="n">
        <v>550</v>
      </c>
      <c r="S61" s="26">
        <f>20000/R61</f>
        <v/>
      </c>
      <c r="T61" s="271">
        <f>K61*0.8/100</f>
        <v/>
      </c>
      <c r="U61" s="271">
        <f>K61*0.7/100</f>
        <v/>
      </c>
      <c r="V61" s="271" t="n"/>
      <c r="W61" s="59">
        <f>(K61/100*0.84)^2</f>
        <v/>
      </c>
      <c r="X61" s="59">
        <f>(K61/100*1.05)^2</f>
        <v/>
      </c>
      <c r="Y61" s="59">
        <f>(K61/100*0.96)^2</f>
        <v/>
      </c>
      <c r="Z61" s="59">
        <f>(K61/100*1.2)^2</f>
        <v/>
      </c>
      <c r="AA61" s="272">
        <f>(K61/100*0.49)^2</f>
        <v/>
      </c>
      <c r="AB61" s="52">
        <f>(K61/100*0.77)^2</f>
        <v/>
      </c>
      <c r="AC61" s="52">
        <f>(K61/100*0.56)^2</f>
        <v/>
      </c>
      <c r="AD61" s="52">
        <f>(K61/100*0.88)^2</f>
        <v/>
      </c>
      <c r="AE61" s="24" t="n"/>
      <c r="AF61" s="24" t="n"/>
      <c r="AG61" s="134" t="n">
        <v>7.4</v>
      </c>
    </row>
    <row r="62" ht="17.25" customHeight="1" s="207" thickBot="1">
      <c r="B62" s="176">
        <f>VLOOKUP(D62,temp!$A$2:$G$176,2,FALSE)</f>
        <v/>
      </c>
      <c r="C62" s="176">
        <f>E62&amp;"X"&amp;H62&amp;"X"&amp;I62</f>
        <v/>
      </c>
      <c r="D62" s="178" t="n">
        <v>602</v>
      </c>
      <c r="E62" s="23" t="n">
        <v>60</v>
      </c>
      <c r="F62" s="24" t="n">
        <v>55</v>
      </c>
      <c r="G62" s="39" t="n">
        <v>44</v>
      </c>
      <c r="H62" s="23" t="n">
        <v>8.5</v>
      </c>
      <c r="I62" s="23" t="n">
        <v>17</v>
      </c>
      <c r="J62" s="24" t="n">
        <v>6</v>
      </c>
      <c r="K62" s="137" t="n">
        <v>480</v>
      </c>
      <c r="L62" s="131">
        <f>IF(AND(K62-ストレーナー選定方法!$F$8&gt;-20,K62-ストレーナー選定方法!$F$8&lt;80),1,0)</f>
        <v/>
      </c>
      <c r="M62" s="131">
        <f>IF(AND($K62-ストレーナー選定方法!$F$30&gt;-20,$K62-ストレーナー選定方法!$F$30&lt;80),1,0)</f>
        <v/>
      </c>
      <c r="N62" s="131">
        <f>IF(AND($K62-ストレーナー選定方法!$F$32&gt;-20,$K62-ストレーナー選定方法!$F$32&lt;80),1,0)</f>
        <v/>
      </c>
      <c r="O62" s="131">
        <f>IF(AND($K62-ストレーナー選定方法!$F$34&gt;-20,$K62-ストレーナー選定方法!$F$34&lt;80),1,0)</f>
        <v/>
      </c>
      <c r="P62" s="131">
        <f>IF(AND($K62-ストレーナー選定方法!$F$36&gt;-20,$K62-ストレーナー選定方法!$F$36&lt;80),1,0)</f>
        <v/>
      </c>
      <c r="Q62" s="125" t="n">
        <v>16</v>
      </c>
      <c r="R62" s="24" t="n">
        <v>600</v>
      </c>
      <c r="S62" s="26">
        <f>20000/R62</f>
        <v/>
      </c>
      <c r="T62" s="271">
        <f>K62*0.8/100</f>
        <v/>
      </c>
      <c r="U62" s="271">
        <f>K62*0.7/100</f>
        <v/>
      </c>
      <c r="V62" s="271" t="n"/>
      <c r="W62" s="59">
        <f>(K62/100*0.84)^2</f>
        <v/>
      </c>
      <c r="X62" s="59">
        <f>(K62/100*1.05)^2</f>
        <v/>
      </c>
      <c r="Y62" s="59">
        <f>(K62/100*0.96)^2</f>
        <v/>
      </c>
      <c r="Z62" s="59">
        <f>(K62/100*1.2)^2</f>
        <v/>
      </c>
      <c r="AA62" s="272">
        <f>(K62/100*0.49)^2</f>
        <v/>
      </c>
      <c r="AB62" s="52">
        <f>(K62/100*0.77)^2</f>
        <v/>
      </c>
      <c r="AC62" s="52">
        <f>(K62/100*0.56)^2</f>
        <v/>
      </c>
      <c r="AD62" s="52">
        <f>(K62/100*0.88)^2</f>
        <v/>
      </c>
      <c r="AE62" s="24" t="n"/>
      <c r="AF62" s="24" t="n"/>
      <c r="AG62" s="134" t="n"/>
    </row>
    <row r="63" ht="17.25" customHeight="1" s="207" thickBot="1">
      <c r="B63" s="176">
        <f>VLOOKUP(D63,temp!$A$2:$G$176,2,FALSE)</f>
        <v/>
      </c>
      <c r="C63" s="176">
        <f>E63&amp;"X"&amp;H63&amp;"X"&amp;I63</f>
        <v/>
      </c>
      <c r="D63" s="220" t="n">
        <v>603</v>
      </c>
      <c r="E63" s="23" t="n">
        <v>60</v>
      </c>
      <c r="F63" s="24" t="n">
        <v>58</v>
      </c>
      <c r="G63" s="39" t="n">
        <v>45</v>
      </c>
      <c r="H63" s="23" t="n">
        <v>12</v>
      </c>
      <c r="I63" s="23" t="n">
        <v>18</v>
      </c>
      <c r="J63" s="24" t="n">
        <v>7.5</v>
      </c>
      <c r="K63" s="137" t="n">
        <v>795</v>
      </c>
      <c r="L63" s="131">
        <f>IF(AND(K63-ストレーナー選定方法!$F$8&gt;-20,K63-ストレーナー選定方法!$F$8&lt;80),1,0)</f>
        <v/>
      </c>
      <c r="M63" s="131">
        <f>IF(AND($K63-ストレーナー選定方法!$F$30&gt;-20,$K63-ストレーナー選定方法!$F$30&lt;80),1,0)</f>
        <v/>
      </c>
      <c r="N63" s="131">
        <f>IF(AND($K63-ストレーナー選定方法!$F$32&gt;-20,$K63-ストレーナー選定方法!$F$32&lt;80),1,0)</f>
        <v/>
      </c>
      <c r="O63" s="131">
        <f>IF(AND($K63-ストレーナー選定方法!$F$34&gt;-20,$K63-ストレーナー選定方法!$F$34&lt;80),1,0)</f>
        <v/>
      </c>
      <c r="P63" s="131">
        <f>IF(AND($K63-ストレーナー選定方法!$F$36&gt;-20,$K63-ストレーナー選定方法!$F$36&lt;80),1,0)</f>
        <v/>
      </c>
      <c r="Q63" s="125" t="n">
        <v>28</v>
      </c>
      <c r="R63" s="24" t="n">
        <v>450</v>
      </c>
      <c r="S63" s="26">
        <f>20000/R63</f>
        <v/>
      </c>
      <c r="T63" s="271">
        <f>K63*0.8/100</f>
        <v/>
      </c>
      <c r="U63" s="271">
        <f>K63*0.7/100</f>
        <v/>
      </c>
      <c r="V63" s="271" t="n"/>
      <c r="W63" s="59">
        <f>(K63/100*0.84)^2</f>
        <v/>
      </c>
      <c r="X63" s="59">
        <f>(K63/100*1.05)^2</f>
        <v/>
      </c>
      <c r="Y63" s="59">
        <f>(K63/100*0.96)^2</f>
        <v/>
      </c>
      <c r="Z63" s="59">
        <f>(K63/100*1.2)^2</f>
        <v/>
      </c>
      <c r="AA63" s="272">
        <f>(K63/100*0.49)^2</f>
        <v/>
      </c>
      <c r="AB63" s="52">
        <f>(K63/100*0.77)^2</f>
        <v/>
      </c>
      <c r="AC63" s="52">
        <f>(K63/100*0.56)^2</f>
        <v/>
      </c>
      <c r="AD63" s="52">
        <f>(K63/100*0.88)^2</f>
        <v/>
      </c>
      <c r="AE63" s="24" t="n"/>
      <c r="AF63" s="24" t="n"/>
      <c r="AG63" s="134" t="n">
        <v>10</v>
      </c>
    </row>
    <row r="64" ht="17.25" customHeight="1" s="207" thickBot="1">
      <c r="B64" s="176">
        <f>VLOOKUP(D64,temp!$A$2:$G$176,2,FALSE)</f>
        <v/>
      </c>
      <c r="C64" s="176">
        <f>E64&amp;"X"&amp;H64&amp;"X"&amp;I64</f>
        <v/>
      </c>
      <c r="D64" s="178" t="n">
        <v>604</v>
      </c>
      <c r="E64" s="23" t="n">
        <v>60</v>
      </c>
      <c r="F64" s="24" t="n">
        <v>55</v>
      </c>
      <c r="G64" s="39" t="n">
        <v>44</v>
      </c>
      <c r="H64" s="23" t="n">
        <v>12</v>
      </c>
      <c r="I64" s="23" t="n">
        <v>17</v>
      </c>
      <c r="J64" s="24" t="n">
        <v>6</v>
      </c>
      <c r="K64" s="137" t="n">
        <v>480</v>
      </c>
      <c r="L64" s="131">
        <f>IF(AND(K64-ストレーナー選定方法!$F$8&gt;-20,K64-ストレーナー選定方法!$F$8&lt;80),1,0)</f>
        <v/>
      </c>
      <c r="M64" s="131">
        <f>IF(AND($K64-ストレーナー選定方法!$F$30&gt;-20,$K64-ストレーナー選定方法!$F$30&lt;80),1,0)</f>
        <v/>
      </c>
      <c r="N64" s="131">
        <f>IF(AND($K64-ストレーナー選定方法!$F$32&gt;-20,$K64-ストレーナー選定方法!$F$32&lt;80),1,0)</f>
        <v/>
      </c>
      <c r="O64" s="131">
        <f>IF(AND($K64-ストレーナー選定方法!$F$34&gt;-20,$K64-ストレーナー選定方法!$F$34&lt;80),1,0)</f>
        <v/>
      </c>
      <c r="P64" s="131">
        <f>IF(AND($K64-ストレーナー選定方法!$F$36&gt;-20,$K64-ストレーナー選定方法!$F$36&lt;80),1,0)</f>
        <v/>
      </c>
      <c r="Q64" s="125" t="n">
        <v>16</v>
      </c>
      <c r="R64" s="24" t="n">
        <v>450</v>
      </c>
      <c r="S64" s="26">
        <f>20000/R64</f>
        <v/>
      </c>
      <c r="T64" s="271">
        <f>K64*0.8/100</f>
        <v/>
      </c>
      <c r="U64" s="271">
        <f>K64*0.7/100</f>
        <v/>
      </c>
      <c r="V64" s="271" t="n"/>
      <c r="W64" s="59">
        <f>(K64/100*0.84)^2</f>
        <v/>
      </c>
      <c r="X64" s="59">
        <f>(K64/100*1.05)^2</f>
        <v/>
      </c>
      <c r="Y64" s="59">
        <f>(K64/100*0.96)^2</f>
        <v/>
      </c>
      <c r="Z64" s="59">
        <f>(K64/100*1.2)^2</f>
        <v/>
      </c>
      <c r="AA64" s="272">
        <f>(K64/100*0.49)^2</f>
        <v/>
      </c>
      <c r="AB64" s="52">
        <f>(K64/100*0.77)^2</f>
        <v/>
      </c>
      <c r="AC64" s="52">
        <f>(K64/100*0.56)^2</f>
        <v/>
      </c>
      <c r="AD64" s="52">
        <f>(K64/100*0.88)^2</f>
        <v/>
      </c>
      <c r="AE64" s="24" t="n"/>
      <c r="AF64" s="24" t="n"/>
      <c r="AG64" s="134" t="n"/>
    </row>
    <row r="65" ht="17.25" customHeight="1" s="207" thickBot="1">
      <c r="B65" s="176">
        <f>VLOOKUP(D65,temp!$A$2:$G$176,2,FALSE)</f>
        <v/>
      </c>
      <c r="C65" s="176">
        <f>E65&amp;"X"&amp;H65&amp;"X"&amp;I65</f>
        <v/>
      </c>
      <c r="D65" s="220" t="n">
        <v>610</v>
      </c>
      <c r="E65" s="23" t="n">
        <v>61</v>
      </c>
      <c r="F65" s="24" t="n">
        <v>58</v>
      </c>
      <c r="G65" s="39" t="n">
        <v>43</v>
      </c>
      <c r="H65" s="23" t="n">
        <v>7</v>
      </c>
      <c r="I65" s="23" t="n">
        <v>15</v>
      </c>
      <c r="J65" s="24" t="n">
        <v>5.8</v>
      </c>
      <c r="K65" s="137" t="n">
        <v>396</v>
      </c>
      <c r="L65" s="131">
        <f>IF(AND(K65-ストレーナー選定方法!$F$8&gt;-20,K65-ストレーナー選定方法!$F$8&lt;80),1,0)</f>
        <v/>
      </c>
      <c r="M65" s="131">
        <f>IF(AND($K65-ストレーナー選定方法!$F$30&gt;-20,$K65-ストレーナー選定方法!$F$30&lt;80),1,0)</f>
        <v/>
      </c>
      <c r="N65" s="131">
        <f>IF(AND($K65-ストレーナー選定方法!$F$32&gt;-20,$K65-ストレーナー選定方法!$F$32&lt;80),1,0)</f>
        <v/>
      </c>
      <c r="O65" s="131">
        <f>IF(AND($K65-ストレーナー選定方法!$F$34&gt;-20,$K65-ストレーナー選定方法!$F$34&lt;80),1,0)</f>
        <v/>
      </c>
      <c r="P65" s="131">
        <f>IF(AND($K65-ストレーナー選定方法!$F$36&gt;-20,$K65-ストレーナー選定方法!$F$36&lt;80),1,0)</f>
        <v/>
      </c>
      <c r="Q65" s="125" t="n">
        <v>13</v>
      </c>
      <c r="R65" s="24" t="n">
        <v>800</v>
      </c>
      <c r="S65" s="26">
        <f>20000/R65</f>
        <v/>
      </c>
      <c r="T65" s="271">
        <f>K65*0.8/100</f>
        <v/>
      </c>
      <c r="U65" s="271">
        <f>K65*0.7/100</f>
        <v/>
      </c>
      <c r="V65" s="271" t="n"/>
      <c r="W65" s="59">
        <f>(K65/100*0.84)^2</f>
        <v/>
      </c>
      <c r="X65" s="59">
        <f>(K65/100*1.05)^2</f>
        <v/>
      </c>
      <c r="Y65" s="59">
        <f>(K65/100*0.96)^2</f>
        <v/>
      </c>
      <c r="Z65" s="59">
        <f>(K65/100*1.2)^2</f>
        <v/>
      </c>
      <c r="AA65" s="272">
        <f>(K65/100*0.49)^2</f>
        <v/>
      </c>
      <c r="AB65" s="52">
        <f>(K65/100*0.77)^2</f>
        <v/>
      </c>
      <c r="AC65" s="52">
        <f>(K65/100*0.56)^2</f>
        <v/>
      </c>
      <c r="AD65" s="52">
        <f>(K65/100*0.88)^2</f>
        <v/>
      </c>
      <c r="AE65" s="24" t="n"/>
      <c r="AF65" s="24" t="n"/>
      <c r="AG65" s="134" t="n">
        <v>6.6</v>
      </c>
    </row>
    <row r="66" ht="17.25" customHeight="1" s="207" thickBot="1">
      <c r="B66" s="176">
        <f>VLOOKUP(D66,temp!$A$2:$G$176,2,FALSE)</f>
        <v/>
      </c>
      <c r="C66" s="176">
        <f>E66&amp;"X"&amp;H66&amp;"X"&amp;I66</f>
        <v/>
      </c>
      <c r="D66" s="220" t="n">
        <v>620</v>
      </c>
      <c r="E66" s="23" t="n">
        <v>62</v>
      </c>
      <c r="F66" s="24" t="n">
        <v>58</v>
      </c>
      <c r="G66" s="39" t="n">
        <v>46</v>
      </c>
      <c r="H66" s="23" t="n">
        <v>10</v>
      </c>
      <c r="I66" s="23" t="n">
        <v>17</v>
      </c>
      <c r="J66" s="24" t="n">
        <v>7</v>
      </c>
      <c r="K66" s="137" t="n">
        <v>654</v>
      </c>
      <c r="L66" s="131">
        <f>IF(AND(K66-ストレーナー選定方法!$F$8&gt;-20,K66-ストレーナー選定方法!$F$8&lt;80),1,0)</f>
        <v/>
      </c>
      <c r="M66" s="131">
        <f>IF(AND($K66-ストレーナー選定方法!$F$30&gt;-20,$K66-ストレーナー選定方法!$F$30&lt;80),1,0)</f>
        <v/>
      </c>
      <c r="N66" s="131">
        <f>IF(AND($K66-ストレーナー選定方法!$F$32&gt;-20,$K66-ストレーナー選定方法!$F$32&lt;80),1,0)</f>
        <v/>
      </c>
      <c r="O66" s="131">
        <f>IF(AND($K66-ストレーナー選定方法!$F$34&gt;-20,$K66-ストレーナー選定方法!$F$34&lt;80),1,0)</f>
        <v/>
      </c>
      <c r="P66" s="131">
        <f>IF(AND($K66-ストレーナー選定方法!$F$36&gt;-20,$K66-ストレーナー選定方法!$F$36&lt;80),1,0)</f>
        <v/>
      </c>
      <c r="Q66" s="125" t="n">
        <v>21</v>
      </c>
      <c r="R66" s="24" t="n">
        <v>540</v>
      </c>
      <c r="S66" s="26">
        <f>20000/R66</f>
        <v/>
      </c>
      <c r="T66" s="271">
        <f>K66*0.8/100</f>
        <v/>
      </c>
      <c r="U66" s="271">
        <f>K66*0.7/100</f>
        <v/>
      </c>
      <c r="V66" s="271" t="n"/>
      <c r="W66" s="59">
        <f>(K66/100*0.84)^2</f>
        <v/>
      </c>
      <c r="X66" s="59">
        <f>(K66/100*1.05)^2</f>
        <v/>
      </c>
      <c r="Y66" s="59">
        <f>(K66/100*0.96)^2</f>
        <v/>
      </c>
      <c r="Z66" s="59">
        <f>(K66/100*1.2)^2</f>
        <v/>
      </c>
      <c r="AA66" s="272">
        <f>(K66/100*0.49)^2</f>
        <v/>
      </c>
      <c r="AB66" s="52">
        <f>(K66/100*0.77)^2</f>
        <v/>
      </c>
      <c r="AC66" s="52">
        <f>(K66/100*0.56)^2</f>
        <v/>
      </c>
      <c r="AD66" s="52">
        <f>(K66/100*0.88)^2</f>
        <v/>
      </c>
      <c r="AE66" s="24" t="n"/>
      <c r="AF66" s="24" t="n"/>
      <c r="AG66" s="134" t="n">
        <v>8.5</v>
      </c>
    </row>
    <row r="67" ht="17.25" customHeight="1" s="207" thickBot="1">
      <c r="B67" s="176">
        <f>VLOOKUP(D67,temp!$A$2:$G$176,2,FALSE)</f>
        <v/>
      </c>
      <c r="C67" s="176">
        <f>E67&amp;"X"&amp;H67&amp;"X"&amp;I67</f>
        <v/>
      </c>
      <c r="D67" s="178" t="n">
        <v>621</v>
      </c>
      <c r="E67" s="23" t="n">
        <v>62</v>
      </c>
      <c r="F67" s="24" t="n">
        <v>58</v>
      </c>
      <c r="G67" s="39" t="n">
        <v>53</v>
      </c>
      <c r="H67" s="23" t="n">
        <v>8.5</v>
      </c>
      <c r="I67" s="23" t="n">
        <v>19</v>
      </c>
      <c r="J67" s="24" t="n">
        <v>6</v>
      </c>
      <c r="K67" s="137" t="n">
        <v>537</v>
      </c>
      <c r="L67" s="131">
        <f>IF(AND(K67-ストレーナー選定方法!$F$8&gt;-20,K67-ストレーナー選定方法!$F$8&lt;80),1,0)</f>
        <v/>
      </c>
      <c r="M67" s="131">
        <f>IF(AND($K67-ストレーナー選定方法!$F$30&gt;-20,$K67-ストレーナー選定方法!$F$30&lt;80),1,0)</f>
        <v/>
      </c>
      <c r="N67" s="131">
        <f>IF(AND($K67-ストレーナー選定方法!$F$32&gt;-20,$K67-ストレーナー選定方法!$F$32&lt;80),1,0)</f>
        <v/>
      </c>
      <c r="O67" s="131">
        <f>IF(AND($K67-ストレーナー選定方法!$F$34&gt;-20,$K67-ストレーナー選定方法!$F$34&lt;80),1,0)</f>
        <v/>
      </c>
      <c r="P67" s="131">
        <f>IF(AND($K67-ストレーナー選定方法!$F$36&gt;-20,$K67-ストレーナー選定方法!$F$36&lt;80),1,0)</f>
        <v/>
      </c>
      <c r="Q67" s="125" t="n">
        <v>17</v>
      </c>
      <c r="R67" s="24" t="n">
        <v>500</v>
      </c>
      <c r="S67" s="26">
        <f>20000/R67</f>
        <v/>
      </c>
      <c r="T67" s="271">
        <f>K67*0.8/100</f>
        <v/>
      </c>
      <c r="U67" s="271">
        <f>K67*0.7/100</f>
        <v/>
      </c>
      <c r="V67" s="271" t="n"/>
      <c r="W67" s="59">
        <f>(K67/100*0.84)^2</f>
        <v/>
      </c>
      <c r="X67" s="59">
        <f>(K67/100*1.05)^2</f>
        <v/>
      </c>
      <c r="Y67" s="59">
        <f>(K67/100*0.96)^2</f>
        <v/>
      </c>
      <c r="Z67" s="59">
        <f>(K67/100*1.2)^2</f>
        <v/>
      </c>
      <c r="AA67" s="272">
        <f>(K67/100*0.49)^2</f>
        <v/>
      </c>
      <c r="AB67" s="52">
        <f>(K67/100*0.77)^2</f>
        <v/>
      </c>
      <c r="AC67" s="52">
        <f>(K67/100*0.56)^2</f>
        <v/>
      </c>
      <c r="AD67" s="52">
        <f>(K67/100*0.88)^2</f>
        <v/>
      </c>
      <c r="AE67" s="24" t="n"/>
      <c r="AF67" s="24" t="n"/>
      <c r="AG67" s="134" t="n"/>
    </row>
    <row r="68" ht="17.25" customHeight="1" s="207" thickBot="1">
      <c r="B68" s="176">
        <f>VLOOKUP(D68,temp!$A$2:$G$176,2,FALSE)</f>
        <v/>
      </c>
      <c r="C68" s="176">
        <f>E68&amp;"X"&amp;H68&amp;"X"&amp;I68</f>
        <v/>
      </c>
      <c r="D68" s="177" t="n">
        <v>650</v>
      </c>
      <c r="E68" s="23" t="n">
        <v>65</v>
      </c>
      <c r="F68" s="24" t="n">
        <v>60</v>
      </c>
      <c r="G68" s="39" t="n">
        <v>46</v>
      </c>
      <c r="H68" s="23" t="n">
        <v>7.5</v>
      </c>
      <c r="I68" s="23" t="n">
        <v>15</v>
      </c>
      <c r="J68" s="24" t="n">
        <v>7</v>
      </c>
      <c r="K68" s="137" t="n">
        <v>577</v>
      </c>
      <c r="L68" s="131">
        <f>IF(AND(K68-ストレーナー選定方法!$F$8&gt;-20,K68-ストレーナー選定方法!$F$8&lt;80),1,0)</f>
        <v/>
      </c>
      <c r="M68" s="131">
        <f>IF(AND($K68-ストレーナー選定方法!$F$30&gt;-20,$K68-ストレーナー選定方法!$F$30&lt;80),1,0)</f>
        <v/>
      </c>
      <c r="N68" s="131">
        <f>IF(AND($K68-ストレーナー選定方法!$F$32&gt;-20,$K68-ストレーナー選定方法!$F$32&lt;80),1,0)</f>
        <v/>
      </c>
      <c r="O68" s="131">
        <f>IF(AND($K68-ストレーナー選定方法!$F$34&gt;-20,$K68-ストレーナー選定方法!$F$34&lt;80),1,0)</f>
        <v/>
      </c>
      <c r="P68" s="131">
        <f>IF(AND($K68-ストレーナー選定方法!$F$36&gt;-20,$K68-ストレーナー選定方法!$F$36&lt;80),1,0)</f>
        <v/>
      </c>
      <c r="Q68" s="125" t="n">
        <v>17</v>
      </c>
      <c r="R68" s="24" t="n">
        <v>650</v>
      </c>
      <c r="S68" s="26">
        <f>20000/R68</f>
        <v/>
      </c>
      <c r="T68" s="271">
        <f>K68*0.8/100</f>
        <v/>
      </c>
      <c r="U68" s="271">
        <f>K68*0.7/100</f>
        <v/>
      </c>
      <c r="V68" s="271" t="n"/>
      <c r="W68" s="59">
        <f>(K68/100*0.84)^2</f>
        <v/>
      </c>
      <c r="X68" s="59">
        <f>(K68/100*1.05)^2</f>
        <v/>
      </c>
      <c r="Y68" s="59">
        <f>(K68/100*0.96)^2</f>
        <v/>
      </c>
      <c r="Z68" s="59">
        <f>(K68/100*1.2)^2</f>
        <v/>
      </c>
      <c r="AA68" s="272">
        <f>(K68/100*0.49)^2</f>
        <v/>
      </c>
      <c r="AB68" s="52">
        <f>(K68/100*0.77)^2</f>
        <v/>
      </c>
      <c r="AC68" s="52">
        <f>(K68/100*0.56)^2</f>
        <v/>
      </c>
      <c r="AD68" s="52">
        <f>(K68/100*0.88)^2</f>
        <v/>
      </c>
      <c r="AE68" s="24" t="n"/>
      <c r="AF68" s="24" t="n"/>
      <c r="AG68" s="134" t="n">
        <v>11.5</v>
      </c>
    </row>
    <row r="69" ht="17.25" customHeight="1" s="207" thickBot="1">
      <c r="B69" s="176">
        <f>VLOOKUP(D69,temp!$A$2:$G$176,2,FALSE)</f>
        <v/>
      </c>
      <c r="C69" s="176">
        <f>E69&amp;"X"&amp;H69&amp;"X"&amp;I69</f>
        <v/>
      </c>
      <c r="D69" s="220" t="n">
        <v>651</v>
      </c>
      <c r="E69" s="23" t="n">
        <v>65</v>
      </c>
      <c r="F69" s="24" t="n">
        <v>63</v>
      </c>
      <c r="G69" s="39" t="n">
        <v>53</v>
      </c>
      <c r="H69" s="23" t="n">
        <v>10</v>
      </c>
      <c r="I69" s="23" t="n">
        <v>33</v>
      </c>
      <c r="J69" s="24" t="n">
        <v>5</v>
      </c>
      <c r="K69" s="137" t="n">
        <v>647</v>
      </c>
      <c r="L69" s="131">
        <f>IF(AND(K69-ストレーナー選定方法!$F$8&gt;-20,K69-ストレーナー選定方法!$F$8&lt;80),1,0)</f>
        <v/>
      </c>
      <c r="M69" s="131">
        <f>IF(AND($K69-ストレーナー選定方法!$F$30&gt;-20,$K69-ストレーナー選定方法!$F$30&lt;80),1,0)</f>
        <v/>
      </c>
      <c r="N69" s="131">
        <f>IF(AND($K69-ストレーナー選定方法!$F$32&gt;-20,$K69-ストレーナー選定方法!$F$32&lt;80),1,0)</f>
        <v/>
      </c>
      <c r="O69" s="131">
        <f>IF(AND($K69-ストレーナー選定方法!$F$34&gt;-20,$K69-ストレーナー選定方法!$F$34&lt;80),1,0)</f>
        <v/>
      </c>
      <c r="P69" s="131">
        <f>IF(AND($K69-ストレーナー選定方法!$F$36&gt;-20,$K69-ストレーナー選定方法!$F$36&lt;80),1,0)</f>
        <v/>
      </c>
      <c r="Q69" s="125" t="n">
        <v>19</v>
      </c>
      <c r="R69" s="24" t="n">
        <v>500</v>
      </c>
      <c r="S69" s="26">
        <f>20000/R69</f>
        <v/>
      </c>
      <c r="T69" s="271">
        <f>K69*0.8/100</f>
        <v/>
      </c>
      <c r="U69" s="271">
        <f>K69*0.7/100</f>
        <v/>
      </c>
      <c r="V69" s="271" t="n"/>
      <c r="W69" s="59">
        <f>(K69/100*0.84)^2</f>
        <v/>
      </c>
      <c r="X69" s="59">
        <f>(K69/100*1.05)^2</f>
        <v/>
      </c>
      <c r="Y69" s="59">
        <f>(K69/100*0.96)^2</f>
        <v/>
      </c>
      <c r="Z69" s="59">
        <f>(K69/100*1.2)^2</f>
        <v/>
      </c>
      <c r="AA69" s="272">
        <f>(K69/100*0.49)^2</f>
        <v/>
      </c>
      <c r="AB69" s="52">
        <f>(K69/100*0.77)^2</f>
        <v/>
      </c>
      <c r="AC69" s="52">
        <f>(K69/100*0.56)^2</f>
        <v/>
      </c>
      <c r="AD69" s="52">
        <f>(K69/100*0.88)^2</f>
        <v/>
      </c>
      <c r="AE69" s="24" t="n"/>
      <c r="AF69" s="24" t="n"/>
      <c r="AG69" s="134" t="n">
        <v>12.8</v>
      </c>
    </row>
    <row r="70" ht="17.25" customHeight="1" s="207" thickBot="1">
      <c r="B70" s="176">
        <f>VLOOKUP(D70,temp!$A$2:$G$176,2,FALSE)</f>
        <v/>
      </c>
      <c r="C70" s="176">
        <f>E70&amp;"X"&amp;H70&amp;"X"&amp;I70</f>
        <v/>
      </c>
      <c r="D70" s="177" t="n">
        <v>660</v>
      </c>
      <c r="E70" s="23" t="n">
        <v>66</v>
      </c>
      <c r="F70" s="24" t="n">
        <v>63</v>
      </c>
      <c r="G70" s="39" t="n">
        <v>48</v>
      </c>
      <c r="H70" s="23" t="n">
        <v>8</v>
      </c>
      <c r="I70" s="23" t="n">
        <v>16</v>
      </c>
      <c r="J70" s="24" t="n">
        <v>6.3</v>
      </c>
      <c r="K70" s="137" t="n">
        <v>498</v>
      </c>
      <c r="L70" s="131">
        <f>IF(AND(K70-ストレーナー選定方法!$F$8&gt;-20,K70-ストレーナー選定方法!$F$8&lt;80),1,0)</f>
        <v/>
      </c>
      <c r="M70" s="131">
        <f>IF(AND($K70-ストレーナー選定方法!$F$30&gt;-20,$K70-ストレーナー選定方法!$F$30&lt;80),1,0)</f>
        <v/>
      </c>
      <c r="N70" s="131">
        <f>IF(AND($K70-ストレーナー選定方法!$F$32&gt;-20,$K70-ストレーナー選定方法!$F$32&lt;80),1,0)</f>
        <v/>
      </c>
      <c r="O70" s="131">
        <f>IF(AND($K70-ストレーナー選定方法!$F$34&gt;-20,$K70-ストレーナー選定方法!$F$34&lt;80),1,0)</f>
        <v/>
      </c>
      <c r="P70" s="131">
        <f>IF(AND($K70-ストレーナー選定方法!$F$36&gt;-20,$K70-ストレーナー選定方法!$F$36&lt;80),1,0)</f>
        <v/>
      </c>
      <c r="Q70" s="125" t="n">
        <v>14</v>
      </c>
      <c r="R70" s="24" t="n">
        <v>600</v>
      </c>
      <c r="S70" s="26">
        <f>20000/R70</f>
        <v/>
      </c>
      <c r="T70" s="271">
        <f>K70*0.8/100</f>
        <v/>
      </c>
      <c r="U70" s="271">
        <f>K70*0.7/100</f>
        <v/>
      </c>
      <c r="V70" s="271" t="n"/>
      <c r="W70" s="59">
        <f>(K70/100*0.84)^2</f>
        <v/>
      </c>
      <c r="X70" s="59">
        <f>(K70/100*1.05)^2</f>
        <v/>
      </c>
      <c r="Y70" s="59">
        <f>(K70/100*0.96)^2</f>
        <v/>
      </c>
      <c r="Z70" s="59">
        <f>(K70/100*1.2)^2</f>
        <v/>
      </c>
      <c r="AA70" s="272">
        <f>(K70/100*0.49)^2</f>
        <v/>
      </c>
      <c r="AB70" s="52">
        <f>(K70/100*0.77)^2</f>
        <v/>
      </c>
      <c r="AC70" s="52">
        <f>(K70/100*0.56)^2</f>
        <v/>
      </c>
      <c r="AD70" s="52">
        <f>(K70/100*0.88)^2</f>
        <v/>
      </c>
      <c r="AE70" s="24" t="n"/>
      <c r="AF70" s="24" t="n"/>
      <c r="AG70" s="134" t="n">
        <v>9.300000000000001</v>
      </c>
    </row>
    <row r="71" ht="17.25" customHeight="1" s="207" thickBot="1">
      <c r="B71" s="176">
        <f>VLOOKUP(D71,temp!$A$2:$G$176,2,FALSE)</f>
        <v/>
      </c>
      <c r="C71" s="176">
        <f>E71&amp;"X"&amp;H71&amp;"X"&amp;I71</f>
        <v/>
      </c>
      <c r="D71" s="177" t="n">
        <v>700</v>
      </c>
      <c r="E71" s="23" t="n">
        <v>70</v>
      </c>
      <c r="F71" s="24" t="n">
        <v>67</v>
      </c>
      <c r="G71" s="39" t="n">
        <v>54</v>
      </c>
      <c r="H71" s="23" t="n">
        <v>10</v>
      </c>
      <c r="I71" s="23" t="n">
        <v>17</v>
      </c>
      <c r="J71" s="24" t="n">
        <v>7</v>
      </c>
      <c r="K71" s="137" t="n">
        <v>654</v>
      </c>
      <c r="L71" s="131">
        <f>IF(AND(K71-ストレーナー選定方法!$F$8&gt;-20,K71-ストレーナー選定方法!$F$8&lt;80),1,0)</f>
        <v/>
      </c>
      <c r="M71" s="131">
        <f>IF(AND($K71-ストレーナー選定方法!$F$30&gt;-20,$K71-ストレーナー選定方法!$F$30&lt;80),1,0)</f>
        <v/>
      </c>
      <c r="N71" s="131">
        <f>IF(AND($K71-ストレーナー選定方法!$F$32&gt;-20,$K71-ストレーナー選定方法!$F$32&lt;80),1,0)</f>
        <v/>
      </c>
      <c r="O71" s="131">
        <f>IF(AND($K71-ストレーナー選定方法!$F$34&gt;-20,$K71-ストレーナー選定方法!$F$34&lt;80),1,0)</f>
        <v/>
      </c>
      <c r="P71" s="131">
        <f>IF(AND($K71-ストレーナー選定方法!$F$36&gt;-20,$K71-ストレーナー選定方法!$F$36&lt;80),1,0)</f>
        <v/>
      </c>
      <c r="Q71" s="125" t="n">
        <v>16</v>
      </c>
      <c r="R71" s="24" t="n">
        <v>440</v>
      </c>
      <c r="S71" s="26">
        <f>20000/R71</f>
        <v/>
      </c>
      <c r="T71" s="271">
        <f>K71*0.8/100</f>
        <v/>
      </c>
      <c r="U71" s="271">
        <f>K71*0.7/100</f>
        <v/>
      </c>
      <c r="V71" s="271" t="n"/>
      <c r="W71" s="59">
        <f>(K71/100*0.84)^2</f>
        <v/>
      </c>
      <c r="X71" s="59">
        <f>(K71/100*1.05)^2</f>
        <v/>
      </c>
      <c r="Y71" s="59">
        <f>(K71/100*0.96)^2</f>
        <v/>
      </c>
      <c r="Z71" s="59">
        <f>(K71/100*1.2)^2</f>
        <v/>
      </c>
      <c r="AA71" s="272">
        <f>(K71/100*0.49)^2</f>
        <v/>
      </c>
      <c r="AB71" s="52">
        <f>(K71/100*0.77)^2</f>
        <v/>
      </c>
      <c r="AC71" s="52">
        <f>(K71/100*0.56)^2</f>
        <v/>
      </c>
      <c r="AD71" s="52">
        <f>(K71/100*0.88)^2</f>
        <v/>
      </c>
      <c r="AE71" s="24" t="n"/>
      <c r="AF71" s="24" t="n"/>
      <c r="AG71" s="134" t="n">
        <v>9.300000000000001</v>
      </c>
    </row>
    <row r="72" ht="17.25" customHeight="1" s="207" thickBot="1">
      <c r="B72" s="176">
        <f>VLOOKUP(D72,temp!$A$2:$G$176,2,FALSE)</f>
        <v/>
      </c>
      <c r="C72" s="176">
        <f>E72&amp;"X"&amp;H72&amp;"X"&amp;I72</f>
        <v/>
      </c>
      <c r="D72" s="220" t="n">
        <v>701</v>
      </c>
      <c r="E72" s="23" t="n">
        <v>70</v>
      </c>
      <c r="F72" s="24" t="n">
        <v>67</v>
      </c>
      <c r="G72" s="39" t="n">
        <v>55</v>
      </c>
      <c r="H72" s="23" t="n">
        <v>10</v>
      </c>
      <c r="I72" s="23" t="n">
        <v>21</v>
      </c>
      <c r="J72" s="24" t="n">
        <v>7</v>
      </c>
      <c r="K72" s="137" t="n">
        <v>808</v>
      </c>
      <c r="L72" s="131">
        <f>IF(AND(K72-ストレーナー選定方法!$F$8&gt;-20,K72-ストレーナー選定方法!$F$8&lt;80),1,0)</f>
        <v/>
      </c>
      <c r="M72" s="131">
        <f>IF(AND($K72-ストレーナー選定方法!$F$30&gt;-20,$K72-ストレーナー選定方法!$F$30&lt;80),1,0)</f>
        <v/>
      </c>
      <c r="N72" s="131">
        <f>IF(AND($K72-ストレーナー選定方法!$F$32&gt;-20,$K72-ストレーナー選定方法!$F$32&lt;80),1,0)</f>
        <v/>
      </c>
      <c r="O72" s="131">
        <f>IF(AND($K72-ストレーナー選定方法!$F$34&gt;-20,$K72-ストレーナー選定方法!$F$34&lt;80),1,0)</f>
        <v/>
      </c>
      <c r="P72" s="131">
        <f>IF(AND($K72-ストレーナー選定方法!$F$36&gt;-20,$K72-ストレーナー選定方法!$F$36&lt;80),1,0)</f>
        <v/>
      </c>
      <c r="Q72" s="125" t="n">
        <v>20</v>
      </c>
      <c r="R72" s="24" t="n">
        <v>440</v>
      </c>
      <c r="S72" s="26">
        <f>20000/R72</f>
        <v/>
      </c>
      <c r="T72" s="271">
        <f>K72*0.8/100</f>
        <v/>
      </c>
      <c r="U72" s="271">
        <f>K72*0.7/100</f>
        <v/>
      </c>
      <c r="V72" s="271" t="n"/>
      <c r="W72" s="59">
        <f>(K72/100*0.84)^2</f>
        <v/>
      </c>
      <c r="X72" s="59">
        <f>(K72/100*1.05)^2</f>
        <v/>
      </c>
      <c r="Y72" s="59">
        <f>(K72/100*0.96)^2</f>
        <v/>
      </c>
      <c r="Z72" s="59">
        <f>(K72/100*1.2)^2</f>
        <v/>
      </c>
      <c r="AA72" s="272">
        <f>(K72/100*0.49)^2</f>
        <v/>
      </c>
      <c r="AB72" s="52">
        <f>(K72/100*0.77)^2</f>
        <v/>
      </c>
      <c r="AC72" s="52">
        <f>(K72/100*0.56)^2</f>
        <v/>
      </c>
      <c r="AD72" s="52">
        <f>(K72/100*0.88)^2</f>
        <v/>
      </c>
      <c r="AE72" s="24" t="n"/>
      <c r="AF72" s="24" t="n"/>
      <c r="AG72" s="134" t="n">
        <v>11</v>
      </c>
    </row>
    <row r="73" ht="17.25" customHeight="1" s="207" thickBot="1">
      <c r="B73" s="176">
        <f>VLOOKUP(D73,temp!$A$2:$G$176,2,FALSE)</f>
        <v/>
      </c>
      <c r="C73" s="176">
        <f>E73&amp;"X"&amp;H73&amp;"X"&amp;I73</f>
        <v/>
      </c>
      <c r="D73" s="220" t="n">
        <v>702</v>
      </c>
      <c r="E73" s="23" t="n">
        <v>70</v>
      </c>
      <c r="F73" s="24" t="n">
        <v>67</v>
      </c>
      <c r="G73" s="39" t="n">
        <v>61</v>
      </c>
      <c r="H73" s="23" t="n">
        <v>10</v>
      </c>
      <c r="I73" s="23" t="n">
        <v>16</v>
      </c>
      <c r="J73" s="24" t="n">
        <v>9</v>
      </c>
      <c r="K73" s="138" t="n">
        <v>1017</v>
      </c>
      <c r="L73" s="131">
        <f>IF(AND(K73-ストレーナー選定方法!$F$8&gt;-20,K73-ストレーナー選定方法!$F$8&lt;80),1,0)</f>
        <v/>
      </c>
      <c r="M73" s="131">
        <f>IF(AND($K73-ストレーナー選定方法!$F$30&gt;-20,$K73-ストレーナー選定方法!$F$30&lt;80),1,0)</f>
        <v/>
      </c>
      <c r="N73" s="131">
        <f>IF(AND($K73-ストレーナー選定方法!$F$32&gt;-20,$K73-ストレーナー選定方法!$F$32&lt;80),1,0)</f>
        <v/>
      </c>
      <c r="O73" s="131">
        <f>IF(AND($K73-ストレーナー選定方法!$F$34&gt;-20,$K73-ストレーナー選定方法!$F$34&lt;80),1,0)</f>
        <v/>
      </c>
      <c r="P73" s="131">
        <f>IF(AND($K73-ストレーナー選定方法!$F$36&gt;-20,$K73-ストレーナー選定方法!$F$36&lt;80),1,0)</f>
        <v/>
      </c>
      <c r="Q73" s="125" t="n">
        <v>26</v>
      </c>
      <c r="R73" s="24" t="n">
        <v>440</v>
      </c>
      <c r="S73" s="26">
        <f>20000/R73</f>
        <v/>
      </c>
      <c r="T73" s="271">
        <f>K73*0.8/100</f>
        <v/>
      </c>
      <c r="U73" s="271">
        <f>K73*0.7/100</f>
        <v/>
      </c>
      <c r="V73" s="271" t="n"/>
      <c r="W73" s="59">
        <f>(K73/100*0.84)^2</f>
        <v/>
      </c>
      <c r="X73" s="59">
        <f>(K73/100*1.05)^2</f>
        <v/>
      </c>
      <c r="Y73" s="59">
        <f>(K73/100*0.96)^2</f>
        <v/>
      </c>
      <c r="Z73" s="59">
        <f>(K73/100*1.2)^2</f>
        <v/>
      </c>
      <c r="AA73" s="272">
        <f>(K73/100*0.49)^2</f>
        <v/>
      </c>
      <c r="AB73" s="52">
        <f>(K73/100*0.77)^2</f>
        <v/>
      </c>
      <c r="AC73" s="52">
        <f>(K73/100*0.56)^2</f>
        <v/>
      </c>
      <c r="AD73" s="52">
        <f>(K73/100*0.88)^2</f>
        <v/>
      </c>
      <c r="AE73" s="24" t="n"/>
      <c r="AF73" s="24" t="n"/>
      <c r="AG73" s="134" t="n">
        <v>21.8</v>
      </c>
    </row>
    <row r="74" ht="17.25" customHeight="1" s="207" thickBot="1">
      <c r="B74" s="176">
        <f>VLOOKUP(D74,temp!$A$2:$G$176,2,FALSE)</f>
        <v/>
      </c>
      <c r="C74" s="176">
        <f>E74&amp;"X"&amp;H74&amp;"X"&amp;I74</f>
        <v/>
      </c>
      <c r="D74" s="177" t="n">
        <v>750</v>
      </c>
      <c r="E74" s="23" t="n">
        <v>75</v>
      </c>
      <c r="F74" s="24" t="n">
        <v>70</v>
      </c>
      <c r="G74" s="39" t="n">
        <v>53</v>
      </c>
      <c r="H74" s="23" t="n">
        <v>10</v>
      </c>
      <c r="I74" s="23" t="n">
        <v>18</v>
      </c>
      <c r="J74" s="24" t="n">
        <v>7.5</v>
      </c>
      <c r="K74" s="137" t="n">
        <v>795</v>
      </c>
      <c r="L74" s="131">
        <f>IF(AND(K74-ストレーナー選定方法!$F$8&gt;-20,K74-ストレーナー選定方法!$F$8&lt;80),1,0)</f>
        <v/>
      </c>
      <c r="M74" s="131">
        <f>IF(AND($K74-ストレーナー選定方法!$F$30&gt;-20,$K74-ストレーナー選定方法!$F$30&lt;80),1,0)</f>
        <v/>
      </c>
      <c r="N74" s="131">
        <f>IF(AND($K74-ストレーナー選定方法!$F$32&gt;-20,$K74-ストレーナー選定方法!$F$32&lt;80),1,0)</f>
        <v/>
      </c>
      <c r="O74" s="131">
        <f>IF(AND($K74-ストレーナー選定方法!$F$34&gt;-20,$K74-ストレーナー選定方法!$F$34&lt;80),1,0)</f>
        <v/>
      </c>
      <c r="P74" s="131">
        <f>IF(AND($K74-ストレーナー選定方法!$F$36&gt;-20,$K74-ストレーナー選定方法!$F$36&lt;80),1,0)</f>
        <v/>
      </c>
      <c r="Q74" s="125" t="n">
        <v>17</v>
      </c>
      <c r="R74" s="24" t="n">
        <v>300</v>
      </c>
      <c r="S74" s="26">
        <f>20000/R74</f>
        <v/>
      </c>
      <c r="T74" s="271">
        <f>K74*0.8/100</f>
        <v/>
      </c>
      <c r="U74" s="271">
        <f>K74*0.7/100</f>
        <v/>
      </c>
      <c r="V74" s="271" t="n"/>
      <c r="W74" s="59">
        <f>(K74/100*0.84)^2</f>
        <v/>
      </c>
      <c r="X74" s="59">
        <f>(K74/100*1.05)^2</f>
        <v/>
      </c>
      <c r="Y74" s="59">
        <f>(K74/100*0.96)^2</f>
        <v/>
      </c>
      <c r="Z74" s="59">
        <f>(K74/100*1.2)^2</f>
        <v/>
      </c>
      <c r="AA74" s="272">
        <f>(K74/100*0.49)^2</f>
        <v/>
      </c>
      <c r="AB74" s="52">
        <f>(K74/100*0.77)^2</f>
        <v/>
      </c>
      <c r="AC74" s="52">
        <f>(K74/100*0.56)^2</f>
        <v/>
      </c>
      <c r="AD74" s="52">
        <f>(K74/100*0.88)^2</f>
        <v/>
      </c>
      <c r="AE74" s="24" t="n"/>
      <c r="AF74" s="24" t="n"/>
      <c r="AG74" s="134" t="n">
        <v>14.7</v>
      </c>
    </row>
    <row r="75" ht="17.25" customHeight="1" s="207" thickBot="1">
      <c r="B75" s="176">
        <f>VLOOKUP(D75,temp!$A$2:$G$176,2,FALSE)</f>
        <v/>
      </c>
      <c r="C75" s="176">
        <f>E75&amp;"X"&amp;H75&amp;"X"&amp;I75</f>
        <v/>
      </c>
      <c r="D75" s="177" t="n">
        <v>752</v>
      </c>
      <c r="E75" s="23" t="n">
        <v>75</v>
      </c>
      <c r="F75" s="24" t="n">
        <v>70</v>
      </c>
      <c r="G75" s="39" t="n">
        <v>57</v>
      </c>
      <c r="H75" s="23" t="n">
        <v>13</v>
      </c>
      <c r="I75" s="23" t="n">
        <v>17</v>
      </c>
      <c r="J75" s="24" t="n">
        <v>8</v>
      </c>
      <c r="K75" s="137" t="n">
        <v>854</v>
      </c>
      <c r="L75" s="131">
        <f>IF(AND(K75-ストレーナー選定方法!$F$8&gt;-20,K75-ストレーナー選定方法!$F$8&lt;80),1,0)</f>
        <v/>
      </c>
      <c r="M75" s="131">
        <f>IF(AND($K75-ストレーナー選定方法!$F$30&gt;-20,$K75-ストレーナー選定方法!$F$30&lt;80),1,0)</f>
        <v/>
      </c>
      <c r="N75" s="131">
        <f>IF(AND($K75-ストレーナー選定方法!$F$32&gt;-20,$K75-ストレーナー選定方法!$F$32&lt;80),1,0)</f>
        <v/>
      </c>
      <c r="O75" s="131">
        <f>IF(AND($K75-ストレーナー選定方法!$F$34&gt;-20,$K75-ストレーナー選定方法!$F$34&lt;80),1,0)</f>
        <v/>
      </c>
      <c r="P75" s="131">
        <f>IF(AND($K75-ストレーナー選定方法!$F$36&gt;-20,$K75-ストレーナー選定方法!$F$36&lt;80),1,0)</f>
        <v/>
      </c>
      <c r="Q75" s="125" t="n">
        <v>19</v>
      </c>
      <c r="R75" s="24" t="n">
        <v>220</v>
      </c>
      <c r="S75" s="26">
        <f>20000/R75</f>
        <v/>
      </c>
      <c r="T75" s="271">
        <f>K75*0.8/100</f>
        <v/>
      </c>
      <c r="U75" s="271">
        <f>K75*0.7/100</f>
        <v/>
      </c>
      <c r="V75" s="271" t="n"/>
      <c r="W75" s="59">
        <f>(K75/100*0.84)^2</f>
        <v/>
      </c>
      <c r="X75" s="59">
        <f>(K75/100*1.05)^2</f>
        <v/>
      </c>
      <c r="Y75" s="59">
        <f>(K75/100*0.96)^2</f>
        <v/>
      </c>
      <c r="Z75" s="59">
        <f>(K75/100*1.2)^2</f>
        <v/>
      </c>
      <c r="AA75" s="272">
        <f>(K75/100*0.49)^2</f>
        <v/>
      </c>
      <c r="AB75" s="52">
        <f>(K75/100*0.77)^2</f>
        <v/>
      </c>
      <c r="AC75" s="52">
        <f>(K75/100*0.56)^2</f>
        <v/>
      </c>
      <c r="AD75" s="52">
        <f>(K75/100*0.88)^2</f>
        <v/>
      </c>
      <c r="AE75" s="24" t="n"/>
      <c r="AF75" s="24" t="n"/>
      <c r="AG75" s="134" t="n">
        <v>20.2</v>
      </c>
    </row>
    <row r="76" ht="17.25" customHeight="1" s="207" thickBot="1">
      <c r="B76" s="176">
        <f>VLOOKUP(D76,temp!$A$2:$G$176,2,FALSE)</f>
        <v/>
      </c>
      <c r="C76" s="176">
        <f>E76&amp;"X"&amp;H76&amp;"X"&amp;I76</f>
        <v/>
      </c>
      <c r="D76" s="177" t="n">
        <v>753</v>
      </c>
      <c r="E76" s="23" t="n">
        <v>75</v>
      </c>
      <c r="F76" s="24" t="n">
        <v>73</v>
      </c>
      <c r="G76" s="39" t="n">
        <v>56</v>
      </c>
      <c r="H76" s="23" t="n">
        <v>9</v>
      </c>
      <c r="I76" s="23" t="n">
        <v>19</v>
      </c>
      <c r="J76" s="24" t="n">
        <v>6.6</v>
      </c>
      <c r="K76" s="137" t="n">
        <v>650</v>
      </c>
      <c r="L76" s="131">
        <f>IF(AND(K76-ストレーナー選定方法!$F$8&gt;-20,K76-ストレーナー選定方法!$F$8&lt;80),1,0)</f>
        <v/>
      </c>
      <c r="M76" s="131">
        <f>IF(AND($K76-ストレーナー選定方法!$F$30&gt;-20,$K76-ストレーナー選定方法!$F$30&lt;80),1,0)</f>
        <v/>
      </c>
      <c r="N76" s="131">
        <f>IF(AND($K76-ストレーナー選定方法!$F$32&gt;-20,$K76-ストレーナー選定方法!$F$32&lt;80),1,0)</f>
        <v/>
      </c>
      <c r="O76" s="131">
        <f>IF(AND($K76-ストレーナー選定方法!$F$34&gt;-20,$K76-ストレーナー選定方法!$F$34&lt;80),1,0)</f>
        <v/>
      </c>
      <c r="P76" s="131">
        <f>IF(AND($K76-ストレーナー選定方法!$F$36&gt;-20,$K76-ストレーナー選定方法!$F$36&lt;80),1,0)</f>
        <v/>
      </c>
      <c r="Q76" s="125" t="n">
        <v>14</v>
      </c>
      <c r="R76" s="24" t="n">
        <v>320</v>
      </c>
      <c r="S76" s="26">
        <f>20000/R76</f>
        <v/>
      </c>
      <c r="T76" s="271">
        <f>K76*0.8/100</f>
        <v/>
      </c>
      <c r="U76" s="271">
        <f>K76*0.7/100</f>
        <v/>
      </c>
      <c r="V76" s="271" t="n"/>
      <c r="W76" s="59">
        <f>(K76/100*0.84)^2</f>
        <v/>
      </c>
      <c r="X76" s="59">
        <f>(K76/100*1.05)^2</f>
        <v/>
      </c>
      <c r="Y76" s="59">
        <f>(K76/100*0.96)^2</f>
        <v/>
      </c>
      <c r="Z76" s="59">
        <f>(K76/100*1.2)^2</f>
        <v/>
      </c>
      <c r="AA76" s="272">
        <f>(K76/100*0.49)^2</f>
        <v/>
      </c>
      <c r="AB76" s="52">
        <f>(K76/100*0.77)^2</f>
        <v/>
      </c>
      <c r="AC76" s="52">
        <f>(K76/100*0.56)^2</f>
        <v/>
      </c>
      <c r="AD76" s="52">
        <f>(K76/100*0.88)^2</f>
        <v/>
      </c>
      <c r="AE76" s="24" t="n"/>
      <c r="AF76" s="24" t="n"/>
      <c r="AG76" s="134" t="n">
        <v>12</v>
      </c>
    </row>
    <row r="77" ht="17.25" customHeight="1" s="207" thickBot="1">
      <c r="B77" s="176">
        <f>VLOOKUP(D77,temp!$A$2:$G$176,2,FALSE)</f>
        <v/>
      </c>
      <c r="C77" s="176">
        <f>E77&amp;"X"&amp;H77&amp;"X"&amp;I77</f>
        <v/>
      </c>
      <c r="D77" s="220" t="n">
        <v>760</v>
      </c>
      <c r="E77" s="23" t="n">
        <v>76</v>
      </c>
      <c r="F77" s="24" t="n">
        <v>74</v>
      </c>
      <c r="G77" s="39" t="n">
        <v>56</v>
      </c>
      <c r="H77" s="23" t="n">
        <v>10</v>
      </c>
      <c r="I77" s="23" t="n">
        <v>19</v>
      </c>
      <c r="J77" s="24" t="n">
        <v>6.6</v>
      </c>
      <c r="K77" s="137" t="n">
        <v>650</v>
      </c>
      <c r="L77" s="131">
        <f>IF(AND(K77-ストレーナー選定方法!$F$8&gt;-20,K77-ストレーナー選定方法!$F$8&lt;80),1,0)</f>
        <v/>
      </c>
      <c r="M77" s="131">
        <f>IF(AND($K77-ストレーナー選定方法!$F$30&gt;-20,$K77-ストレーナー選定方法!$F$30&lt;80),1,0)</f>
        <v/>
      </c>
      <c r="N77" s="131">
        <f>IF(AND($K77-ストレーナー選定方法!$F$32&gt;-20,$K77-ストレーナー選定方法!$F$32&lt;80),1,0)</f>
        <v/>
      </c>
      <c r="O77" s="131">
        <f>IF(AND($K77-ストレーナー選定方法!$F$34&gt;-20,$K77-ストレーナー選定方法!$F$34&lt;80),1,0)</f>
        <v/>
      </c>
      <c r="P77" s="131">
        <f>IF(AND($K77-ストレーナー選定方法!$F$36&gt;-20,$K77-ストレーナー選定方法!$F$36&lt;80),1,0)</f>
        <v/>
      </c>
      <c r="Q77" s="125" t="n">
        <v>14</v>
      </c>
      <c r="R77" s="24" t="n">
        <v>300</v>
      </c>
      <c r="S77" s="26">
        <f>20000/R77</f>
        <v/>
      </c>
      <c r="T77" s="271">
        <f>K77*0.8/100</f>
        <v/>
      </c>
      <c r="U77" s="271">
        <f>K77*0.7/100</f>
        <v/>
      </c>
      <c r="V77" s="271" t="n"/>
      <c r="W77" s="59">
        <f>(K77/100*0.84)^2</f>
        <v/>
      </c>
      <c r="X77" s="59">
        <f>(K77/100*1.05)^2</f>
        <v/>
      </c>
      <c r="Y77" s="59">
        <f>(K77/100*0.96)^2</f>
        <v/>
      </c>
      <c r="Z77" s="59">
        <f>(K77/100*1.2)^2</f>
        <v/>
      </c>
      <c r="AA77" s="272">
        <f>(K77/100*0.49)^2</f>
        <v/>
      </c>
      <c r="AB77" s="52">
        <f>(K77/100*0.77)^2</f>
        <v/>
      </c>
      <c r="AC77" s="52">
        <f>(K77/100*0.56)^2</f>
        <v/>
      </c>
      <c r="AD77" s="52">
        <f>(K77/100*0.88)^2</f>
        <v/>
      </c>
      <c r="AE77" s="24" t="n"/>
      <c r="AF77" s="24" t="n"/>
      <c r="AG77" s="134" t="n">
        <v>15.1</v>
      </c>
    </row>
    <row r="78" ht="17.25" customHeight="1" s="207" thickBot="1">
      <c r="B78" s="176">
        <f>VLOOKUP(D78,temp!$A$2:$G$176,2,FALSE)</f>
        <v/>
      </c>
      <c r="C78" s="176">
        <f>E78&amp;"X"&amp;H78&amp;"X"&amp;I78</f>
        <v/>
      </c>
      <c r="D78" s="220" t="n">
        <v>800</v>
      </c>
      <c r="E78" s="23" t="n">
        <v>80</v>
      </c>
      <c r="F78" s="24" t="n">
        <v>77</v>
      </c>
      <c r="G78" s="39" t="n">
        <v>66</v>
      </c>
      <c r="H78" s="23" t="n">
        <v>10</v>
      </c>
      <c r="I78" s="23" t="n">
        <v>16</v>
      </c>
      <c r="J78" s="24" t="n">
        <v>11</v>
      </c>
      <c r="K78" s="138" t="n">
        <v>1520</v>
      </c>
      <c r="L78" s="131">
        <f>IF(AND(K78-ストレーナー選定方法!$F$8&gt;-20,K78-ストレーナー選定方法!$F$8&lt;80),1,0)</f>
        <v/>
      </c>
      <c r="M78" s="131">
        <f>IF(AND($K78-ストレーナー選定方法!$F$30&gt;-20,$K78-ストレーナー選定方法!$F$30&lt;80),1,0)</f>
        <v/>
      </c>
      <c r="N78" s="131">
        <f>IF(AND($K78-ストレーナー選定方法!$F$32&gt;-20,$K78-ストレーナー選定方法!$F$32&lt;80),1,0)</f>
        <v/>
      </c>
      <c r="O78" s="131">
        <f>IF(AND($K78-ストレーナー選定方法!$F$34&gt;-20,$K78-ストレーナー選定方法!$F$34&lt;80),1,0)</f>
        <v/>
      </c>
      <c r="P78" s="131">
        <f>IF(AND($K78-ストレーナー選定方法!$F$36&gt;-20,$K78-ストレーナー選定方法!$F$36&lt;80),1,0)</f>
        <v/>
      </c>
      <c r="Q78" s="125" t="n">
        <v>30</v>
      </c>
      <c r="R78" s="24" t="n">
        <v>260</v>
      </c>
      <c r="S78" s="26">
        <f>20000/R78</f>
        <v/>
      </c>
      <c r="T78" s="271">
        <f>K78*0.8/100</f>
        <v/>
      </c>
      <c r="U78" s="271">
        <f>K78*0.7/100</f>
        <v/>
      </c>
      <c r="V78" s="271" t="n"/>
      <c r="W78" s="59">
        <f>(K78/100*0.84)^2</f>
        <v/>
      </c>
      <c r="X78" s="59">
        <f>(K78/100*1.05)^2</f>
        <v/>
      </c>
      <c r="Y78" s="59">
        <f>(K78/100*0.96)^2</f>
        <v/>
      </c>
      <c r="Z78" s="59">
        <f>(K78/100*1.2)^2</f>
        <v/>
      </c>
      <c r="AA78" s="272">
        <f>(K78/100*0.49)^2</f>
        <v/>
      </c>
      <c r="AB78" s="52">
        <f>(K78/100*0.77)^2</f>
        <v/>
      </c>
      <c r="AC78" s="52">
        <f>(K78/100*0.56)^2</f>
        <v/>
      </c>
      <c r="AD78" s="52">
        <f>(K78/100*0.88)^2</f>
        <v/>
      </c>
      <c r="AE78" s="24" t="n"/>
      <c r="AF78" s="24" t="n"/>
      <c r="AG78" s="134" t="n">
        <v>21.3</v>
      </c>
    </row>
    <row r="79" ht="17.25" customHeight="1" s="207" thickBot="1">
      <c r="B79" s="176">
        <f>VLOOKUP(D79,temp!$A$2:$G$176,2,FALSE)</f>
        <v/>
      </c>
      <c r="C79" s="176">
        <f>E79&amp;"X"&amp;H79&amp;"X"&amp;I79</f>
        <v/>
      </c>
      <c r="D79" s="220" t="n">
        <v>802</v>
      </c>
      <c r="E79" s="23" t="n">
        <v>80</v>
      </c>
      <c r="F79" s="24" t="n">
        <v>77</v>
      </c>
      <c r="G79" s="39" t="n">
        <v>60</v>
      </c>
      <c r="H79" s="23" t="n">
        <v>11</v>
      </c>
      <c r="I79" s="23" t="n">
        <v>23</v>
      </c>
      <c r="J79" s="24" t="n">
        <v>8</v>
      </c>
      <c r="K79" s="138" t="n">
        <v>1156</v>
      </c>
      <c r="L79" s="131">
        <f>IF(AND(K79-ストレーナー選定方法!$F$8&gt;-20,K79-ストレーナー選定方法!$F$8&lt;80),1,0)</f>
        <v/>
      </c>
      <c r="M79" s="131">
        <f>IF(AND($K79-ストレーナー選定方法!$F$30&gt;-20,$K79-ストレーナー選定方法!$F$30&lt;80),1,0)</f>
        <v/>
      </c>
      <c r="N79" s="131">
        <f>IF(AND($K79-ストレーナー選定方法!$F$32&gt;-20,$K79-ストレーナー選定方法!$F$32&lt;80),1,0)</f>
        <v/>
      </c>
      <c r="O79" s="131">
        <f>IF(AND($K79-ストレーナー選定方法!$F$34&gt;-20,$K79-ストレーナー選定方法!$F$34&lt;80),1,0)</f>
        <v/>
      </c>
      <c r="P79" s="131">
        <f>IF(AND($K79-ストレーナー選定方法!$F$36&gt;-20,$K79-ストレーナー選定方法!$F$36&lt;80),1,0)</f>
        <v/>
      </c>
      <c r="Q79" s="125" t="n">
        <v>22</v>
      </c>
      <c r="R79" s="24" t="n">
        <v>250</v>
      </c>
      <c r="S79" s="26">
        <f>20000/R79</f>
        <v/>
      </c>
      <c r="T79" s="271">
        <f>K79*0.8/100</f>
        <v/>
      </c>
      <c r="U79" s="271">
        <f>K79*0.7/100</f>
        <v/>
      </c>
      <c r="V79" s="271" t="n"/>
      <c r="W79" s="59">
        <f>(K79/100*0.84)^2</f>
        <v/>
      </c>
      <c r="X79" s="59">
        <f>(K79/100*1.05)^2</f>
        <v/>
      </c>
      <c r="Y79" s="59">
        <f>(K79/100*0.96)^2</f>
        <v/>
      </c>
      <c r="Z79" s="59">
        <f>(K79/100*1.2)^2</f>
        <v/>
      </c>
      <c r="AA79" s="272">
        <f>(K79/100*0.49)^2</f>
        <v/>
      </c>
      <c r="AB79" s="52">
        <f>(K79/100*0.77)^2</f>
        <v/>
      </c>
      <c r="AC79" s="52">
        <f>(K79/100*0.56)^2</f>
        <v/>
      </c>
      <c r="AD79" s="52">
        <f>(K79/100*0.88)^2</f>
        <v/>
      </c>
      <c r="AE79" s="24" t="n"/>
      <c r="AF79" s="24" t="n"/>
      <c r="AG79" s="134" t="n">
        <v>20.5</v>
      </c>
    </row>
    <row r="80" ht="17.25" customHeight="1" s="207" thickBot="1">
      <c r="B80" s="176">
        <f>VLOOKUP(D80,temp!$A$2:$G$176,2,FALSE)</f>
        <v/>
      </c>
      <c r="C80" s="176">
        <f>E80&amp;"X"&amp;H80&amp;"X"&amp;I80</f>
        <v/>
      </c>
      <c r="D80" s="178" t="n">
        <v>803</v>
      </c>
      <c r="E80" s="23" t="n">
        <v>80</v>
      </c>
      <c r="F80" s="24" t="n">
        <v>77</v>
      </c>
      <c r="G80" s="39" t="n">
        <v>61</v>
      </c>
      <c r="H80" s="23" t="n">
        <v>10</v>
      </c>
      <c r="I80" s="23" t="n">
        <v>23</v>
      </c>
      <c r="J80" s="24" t="n">
        <v>8</v>
      </c>
      <c r="K80" s="138" t="n">
        <v>1156</v>
      </c>
      <c r="L80" s="131">
        <f>IF(AND(K80-ストレーナー選定方法!$F$8&gt;-20,K80-ストレーナー選定方法!$F$8&lt;80),1,0)</f>
        <v/>
      </c>
      <c r="M80" s="131">
        <f>IF(AND($K80-ストレーナー選定方法!$F$30&gt;-20,$K80-ストレーナー選定方法!$F$30&lt;80),1,0)</f>
        <v/>
      </c>
      <c r="N80" s="131">
        <f>IF(AND($K80-ストレーナー選定方法!$F$32&gt;-20,$K80-ストレーナー選定方法!$F$32&lt;80),1,0)</f>
        <v/>
      </c>
      <c r="O80" s="131">
        <f>IF(AND($K80-ストレーナー選定方法!$F$34&gt;-20,$K80-ストレーナー選定方法!$F$34&lt;80),1,0)</f>
        <v/>
      </c>
      <c r="P80" s="131">
        <f>IF(AND($K80-ストレーナー選定方法!$F$36&gt;-20,$K80-ストレーナー選定方法!$F$36&lt;80),1,0)</f>
        <v/>
      </c>
      <c r="Q80" s="125" t="n">
        <v>22</v>
      </c>
      <c r="R80" s="24" t="n">
        <v>260</v>
      </c>
      <c r="S80" s="26">
        <f>20000/R80</f>
        <v/>
      </c>
      <c r="T80" s="271">
        <f>K80*0.8/100</f>
        <v/>
      </c>
      <c r="U80" s="271">
        <f>K80*0.7/100</f>
        <v/>
      </c>
      <c r="V80" s="271" t="n"/>
      <c r="W80" s="59">
        <f>(K80/100*0.84)^2</f>
        <v/>
      </c>
      <c r="X80" s="59">
        <f>(K80/100*1.05)^2</f>
        <v/>
      </c>
      <c r="Y80" s="59">
        <f>(K80/100*0.96)^2</f>
        <v/>
      </c>
      <c r="Z80" s="59">
        <f>(K80/100*1.2)^2</f>
        <v/>
      </c>
      <c r="AA80" s="272">
        <f>(K80/100*0.49)^2</f>
        <v/>
      </c>
      <c r="AB80" s="52">
        <f>(K80/100*0.77)^2</f>
        <v/>
      </c>
      <c r="AC80" s="52">
        <f>(K80/100*0.56)^2</f>
        <v/>
      </c>
      <c r="AD80" s="52">
        <f>(K80/100*0.88)^2</f>
        <v/>
      </c>
      <c r="AE80" s="24" t="n"/>
      <c r="AF80" s="24" t="n"/>
      <c r="AG80" s="134" t="n"/>
    </row>
    <row r="81" ht="17.25" customHeight="1" s="207" thickBot="1">
      <c r="B81" s="176">
        <f>VLOOKUP(D81,temp!$A$2:$G$176,2,FALSE)</f>
        <v/>
      </c>
      <c r="C81" s="176">
        <f>E81&amp;"X"&amp;H81&amp;"X"&amp;I81</f>
        <v/>
      </c>
      <c r="D81" s="220" t="n">
        <v>804</v>
      </c>
      <c r="E81" s="23" t="n">
        <v>80</v>
      </c>
      <c r="F81" s="24" t="n">
        <v>74</v>
      </c>
      <c r="G81" s="39" t="n">
        <v>60</v>
      </c>
      <c r="H81" s="23" t="n">
        <v>12</v>
      </c>
      <c r="I81" s="23" t="n">
        <v>23</v>
      </c>
      <c r="J81" s="24" t="n">
        <v>7.5</v>
      </c>
      <c r="K81" s="138" t="n">
        <v>1016</v>
      </c>
      <c r="L81" s="131">
        <f>IF(AND(K81-ストレーナー選定方法!$F$8&gt;-20,K81-ストレーナー選定方法!$F$8&lt;80),1,0)</f>
        <v/>
      </c>
      <c r="M81" s="131">
        <f>IF(AND($K81-ストレーナー選定方法!$F$30&gt;-20,$K81-ストレーナー選定方法!$F$30&lt;80),1,0)</f>
        <v/>
      </c>
      <c r="N81" s="131">
        <f>IF(AND($K81-ストレーナー選定方法!$F$32&gt;-20,$K81-ストレーナー選定方法!$F$32&lt;80),1,0)</f>
        <v/>
      </c>
      <c r="O81" s="131">
        <f>IF(AND($K81-ストレーナー選定方法!$F$34&gt;-20,$K81-ストレーナー選定方法!$F$34&lt;80),1,0)</f>
        <v/>
      </c>
      <c r="P81" s="131">
        <f>IF(AND($K81-ストレーナー選定方法!$F$36&gt;-20,$K81-ストレーナー選定方法!$F$36&lt;80),1,0)</f>
        <v/>
      </c>
      <c r="Q81" s="125" t="n">
        <v>20</v>
      </c>
      <c r="R81" s="24" t="n">
        <v>220</v>
      </c>
      <c r="S81" s="26">
        <f>20000/R81</f>
        <v/>
      </c>
      <c r="T81" s="271">
        <f>K81*0.8/100</f>
        <v/>
      </c>
      <c r="U81" s="271">
        <f>K81*0.7/100</f>
        <v/>
      </c>
      <c r="V81" s="271" t="n"/>
      <c r="W81" s="59">
        <f>(K81/100*0.84)^2</f>
        <v/>
      </c>
      <c r="X81" s="59">
        <f>(K81/100*1.05)^2</f>
        <v/>
      </c>
      <c r="Y81" s="59">
        <f>(K81/100*0.96)^2</f>
        <v/>
      </c>
      <c r="Z81" s="59">
        <f>(K81/100*1.2)^2</f>
        <v/>
      </c>
      <c r="AA81" s="272">
        <f>(K81/100*0.49)^2</f>
        <v/>
      </c>
      <c r="AB81" s="52">
        <f>(K81/100*0.77)^2</f>
        <v/>
      </c>
      <c r="AC81" s="52">
        <f>(K81/100*0.56)^2</f>
        <v/>
      </c>
      <c r="AD81" s="52">
        <f>(K81/100*0.88)^2</f>
        <v/>
      </c>
      <c r="AE81" s="24" t="n"/>
      <c r="AF81" s="24" t="n"/>
      <c r="AG81" s="134" t="n">
        <v>25.1</v>
      </c>
    </row>
    <row r="82" ht="17.25" customHeight="1" s="207" thickBot="1">
      <c r="B82" s="176">
        <f>VLOOKUP(D82,temp!$A$2:$G$176,2,FALSE)</f>
        <v/>
      </c>
      <c r="C82" s="176">
        <f>E82&amp;"X"&amp;H82&amp;"X"&amp;I82</f>
        <v/>
      </c>
      <c r="D82" s="178" t="n">
        <v>806</v>
      </c>
      <c r="E82" s="23" t="n">
        <v>80</v>
      </c>
      <c r="F82" s="24" t="n">
        <v>74</v>
      </c>
      <c r="G82" s="39" t="n">
        <v>60</v>
      </c>
      <c r="H82" s="23" t="n">
        <v>20</v>
      </c>
      <c r="I82" s="23" t="n">
        <v>23</v>
      </c>
      <c r="J82" s="24" t="n">
        <v>8</v>
      </c>
      <c r="K82" s="138" t="n">
        <v>1156</v>
      </c>
      <c r="L82" s="131">
        <f>IF(AND(K82-ストレーナー選定方法!$F$8&gt;-20,K82-ストレーナー選定方法!$F$8&lt;80),1,0)</f>
        <v/>
      </c>
      <c r="M82" s="131">
        <f>IF(AND($K82-ストレーナー選定方法!$F$30&gt;-20,$K82-ストレーナー選定方法!$F$30&lt;80),1,0)</f>
        <v/>
      </c>
      <c r="N82" s="131">
        <f>IF(AND($K82-ストレーナー選定方法!$F$32&gt;-20,$K82-ストレーナー選定方法!$F$32&lt;80),1,0)</f>
        <v/>
      </c>
      <c r="O82" s="131">
        <f>IF(AND($K82-ストレーナー選定方法!$F$34&gt;-20,$K82-ストレーナー選定方法!$F$34&lt;80),1,0)</f>
        <v/>
      </c>
      <c r="P82" s="131">
        <f>IF(AND($K82-ストレーナー選定方法!$F$36&gt;-20,$K82-ストレーナー選定方法!$F$36&lt;80),1,0)</f>
        <v/>
      </c>
      <c r="Q82" s="125" t="n">
        <v>22</v>
      </c>
      <c r="R82" s="24" t="n">
        <v>120</v>
      </c>
      <c r="S82" s="26">
        <f>20000/R82</f>
        <v/>
      </c>
      <c r="T82" s="271">
        <f>K82*0.8/100</f>
        <v/>
      </c>
      <c r="U82" s="271">
        <f>K82*0.7/100</f>
        <v/>
      </c>
      <c r="V82" s="271" t="n"/>
      <c r="W82" s="59">
        <f>(K82/100*0.84)^2</f>
        <v/>
      </c>
      <c r="X82" s="59">
        <f>(K82/100*1.05)^2</f>
        <v/>
      </c>
      <c r="Y82" s="59">
        <f>(K82/100*0.96)^2</f>
        <v/>
      </c>
      <c r="Z82" s="59">
        <f>(K82/100*1.2)^2</f>
        <v/>
      </c>
      <c r="AA82" s="272">
        <f>(K82/100*0.49)^2</f>
        <v/>
      </c>
      <c r="AB82" s="52">
        <f>(K82/100*0.77)^2</f>
        <v/>
      </c>
      <c r="AC82" s="52">
        <f>(K82/100*0.56)^2</f>
        <v/>
      </c>
      <c r="AD82" s="52">
        <f>(K82/100*0.88)^2</f>
        <v/>
      </c>
      <c r="AE82" s="229" t="inlineStr">
        <is>
          <t>※MHのみ</t>
        </is>
      </c>
      <c r="AF82" s="231" t="n"/>
      <c r="AG82" s="134" t="n"/>
    </row>
    <row r="83" ht="17.25" customHeight="1" s="207" thickBot="1">
      <c r="B83" s="176">
        <f>VLOOKUP(D83,temp!$A$2:$G$176,2,FALSE)</f>
        <v/>
      </c>
      <c r="C83" s="176">
        <f>E83&amp;"X"&amp;H83&amp;"X"&amp;I83</f>
        <v/>
      </c>
      <c r="D83" s="220" t="n">
        <v>841</v>
      </c>
      <c r="E83" s="23" t="n">
        <v>84</v>
      </c>
      <c r="F83" s="24" t="n">
        <v>82</v>
      </c>
      <c r="G83" s="39" t="n">
        <v>62</v>
      </c>
      <c r="H83" s="23" t="n">
        <v>12</v>
      </c>
      <c r="I83" s="23" t="n">
        <v>13</v>
      </c>
      <c r="J83" s="24" t="n">
        <v>10</v>
      </c>
      <c r="K83" s="138" t="n">
        <v>1021</v>
      </c>
      <c r="L83" s="131">
        <f>IF(AND(K83-ストレーナー選定方法!$F$8&gt;-20,K83-ストレーナー選定方法!$F$8&lt;80),1,0)</f>
        <v/>
      </c>
      <c r="M83" s="131">
        <f>IF(AND($K83-ストレーナー選定方法!$F$30&gt;-20,$K83-ストレーナー選定方法!$F$30&lt;80),1,0)</f>
        <v/>
      </c>
      <c r="N83" s="131">
        <f>IF(AND($K83-ストレーナー選定方法!$F$32&gt;-20,$K83-ストレーナー選定方法!$F$32&lt;80),1,0)</f>
        <v/>
      </c>
      <c r="O83" s="131">
        <f>IF(AND($K83-ストレーナー選定方法!$F$34&gt;-20,$K83-ストレーナー選定方法!$F$34&lt;80),1,0)</f>
        <v/>
      </c>
      <c r="P83" s="131">
        <f>IF(AND($K83-ストレーナー選定方法!$F$36&gt;-20,$K83-ストレーナー選定方法!$F$36&lt;80),1,0)</f>
        <v/>
      </c>
      <c r="Q83" s="125" t="n">
        <v>18</v>
      </c>
      <c r="R83" s="24" t="n">
        <v>200</v>
      </c>
      <c r="S83" s="26">
        <f>20000/R83</f>
        <v/>
      </c>
      <c r="T83" s="271">
        <f>K83*0.8/100</f>
        <v/>
      </c>
      <c r="U83" s="271">
        <f>K83*0.7/100</f>
        <v/>
      </c>
      <c r="V83" s="271" t="n"/>
      <c r="W83" s="59">
        <f>(K83/100*0.84)^2</f>
        <v/>
      </c>
      <c r="X83" s="59">
        <f>(K83/100*1.05)^2</f>
        <v/>
      </c>
      <c r="Y83" s="59">
        <f>(K83/100*0.96)^2</f>
        <v/>
      </c>
      <c r="Z83" s="59">
        <f>(K83/100*1.2)^2</f>
        <v/>
      </c>
      <c r="AA83" s="272">
        <f>(K83/100*0.49)^2</f>
        <v/>
      </c>
      <c r="AB83" s="52">
        <f>(K83/100*0.77)^2</f>
        <v/>
      </c>
      <c r="AC83" s="52">
        <f>(K83/100*0.56)^2</f>
        <v/>
      </c>
      <c r="AD83" s="52">
        <f>(K83/100*0.88)^2</f>
        <v/>
      </c>
      <c r="AE83" s="24" t="n"/>
      <c r="AF83" s="24" t="n"/>
      <c r="AG83" s="134" t="n">
        <v>15</v>
      </c>
    </row>
    <row r="84" ht="17.25" customHeight="1" s="207" thickBot="1">
      <c r="B84" s="176">
        <f>VLOOKUP(D84,temp!$A$2:$G$176,2,FALSE)</f>
        <v/>
      </c>
      <c r="C84" s="176">
        <f>E84&amp;"X"&amp;H84&amp;"X"&amp;I84</f>
        <v/>
      </c>
      <c r="D84" s="177" t="n">
        <v>842</v>
      </c>
      <c r="E84" s="23" t="n">
        <v>84</v>
      </c>
      <c r="F84" s="24" t="n">
        <v>82</v>
      </c>
      <c r="G84" s="39" t="n">
        <v>72</v>
      </c>
      <c r="H84" s="23" t="n">
        <v>12</v>
      </c>
      <c r="I84" s="23" t="n">
        <v>20</v>
      </c>
      <c r="J84" s="24" t="n">
        <v>10</v>
      </c>
      <c r="K84" s="138" t="n">
        <v>1570</v>
      </c>
      <c r="L84" s="131">
        <f>IF(AND(K84-ストレーナー選定方法!$F$8&gt;-20,K84-ストレーナー選定方法!$F$8&lt;80),1,0)</f>
        <v/>
      </c>
      <c r="M84" s="131">
        <f>IF(AND($K84-ストレーナー選定方法!$F$30&gt;-20,$K84-ストレーナー選定方法!$F$30&lt;80),1,0)</f>
        <v/>
      </c>
      <c r="N84" s="131">
        <f>IF(AND($K84-ストレーナー選定方法!$F$32&gt;-20,$K84-ストレーナー選定方法!$F$32&lt;80),1,0)</f>
        <v/>
      </c>
      <c r="O84" s="131">
        <f>IF(AND($K84-ストレーナー選定方法!$F$34&gt;-20,$K84-ストレーナー選定方法!$F$34&lt;80),1,0)</f>
        <v/>
      </c>
      <c r="P84" s="131">
        <f>IF(AND($K84-ストレーナー選定方法!$F$36&gt;-20,$K84-ストレーナー選定方法!$F$36&lt;80),1,0)</f>
        <v/>
      </c>
      <c r="Q84" s="125" t="n">
        <v>28</v>
      </c>
      <c r="R84" s="24" t="n">
        <v>200</v>
      </c>
      <c r="S84" s="26">
        <f>20000/R84</f>
        <v/>
      </c>
      <c r="T84" s="271">
        <f>K84*0.8/100</f>
        <v/>
      </c>
      <c r="U84" s="271">
        <f>K84*0.7/100</f>
        <v/>
      </c>
      <c r="V84" s="271" t="n"/>
      <c r="W84" s="59">
        <f>(K84/100*0.84)^2</f>
        <v/>
      </c>
      <c r="X84" s="59">
        <f>(K84/100*1.05)^2</f>
        <v/>
      </c>
      <c r="Y84" s="59">
        <f>(K84/100*0.96)^2</f>
        <v/>
      </c>
      <c r="Z84" s="59">
        <f>(K84/100*1.2)^2</f>
        <v/>
      </c>
      <c r="AA84" s="272">
        <f>(K84/100*0.49)^2</f>
        <v/>
      </c>
      <c r="AB84" s="52">
        <f>(K84/100*0.77)^2</f>
        <v/>
      </c>
      <c r="AC84" s="52">
        <f>(K84/100*0.56)^2</f>
        <v/>
      </c>
      <c r="AD84" s="52">
        <f>(K84/100*0.88)^2</f>
        <v/>
      </c>
      <c r="AE84" s="24" t="n"/>
      <c r="AF84" s="24" t="n"/>
      <c r="AG84" s="134" t="n">
        <v>14</v>
      </c>
    </row>
    <row r="85" ht="17.25" customHeight="1" s="207" thickBot="1">
      <c r="B85" s="176">
        <f>VLOOKUP(D85,temp!$A$2:$G$176,2,FALSE)</f>
        <v/>
      </c>
      <c r="C85" s="176">
        <f>E85&amp;"X"&amp;H85&amp;"X"&amp;I85</f>
        <v/>
      </c>
      <c r="D85" s="220" t="n">
        <v>843</v>
      </c>
      <c r="E85" s="23" t="n">
        <v>84</v>
      </c>
      <c r="F85" s="24" t="n">
        <v>82</v>
      </c>
      <c r="G85" s="39" t="n">
        <v>46</v>
      </c>
      <c r="H85" s="23" t="n">
        <v>12</v>
      </c>
      <c r="I85" s="23" t="n">
        <v>8</v>
      </c>
      <c r="J85" s="24" t="n">
        <v>10</v>
      </c>
      <c r="K85" s="137" t="n">
        <v>628</v>
      </c>
      <c r="L85" s="131">
        <f>IF(AND(K85-ストレーナー選定方法!$F$8&gt;-20,K85-ストレーナー選定方法!$F$8&lt;80),1,0)</f>
        <v/>
      </c>
      <c r="M85" s="131">
        <f>IF(AND($K85-ストレーナー選定方法!$F$30&gt;-20,$K85-ストレーナー選定方法!$F$30&lt;80),1,0)</f>
        <v/>
      </c>
      <c r="N85" s="131">
        <f>IF(AND($K85-ストレーナー選定方法!$F$32&gt;-20,$K85-ストレーナー選定方法!$F$32&lt;80),1,0)</f>
        <v/>
      </c>
      <c r="O85" s="131">
        <f>IF(AND($K85-ストレーナー選定方法!$F$34&gt;-20,$K85-ストレーナー選定方法!$F$34&lt;80),1,0)</f>
        <v/>
      </c>
      <c r="P85" s="131">
        <f>IF(AND($K85-ストレーナー選定方法!$F$36&gt;-20,$K85-ストレーナー選定方法!$F$36&lt;80),1,0)</f>
        <v/>
      </c>
      <c r="Q85" s="125" t="n">
        <v>11</v>
      </c>
      <c r="R85" s="24" t="n">
        <v>200</v>
      </c>
      <c r="S85" s="26">
        <f>20000/R85</f>
        <v/>
      </c>
      <c r="T85" s="271">
        <f>K85*0.8/100</f>
        <v/>
      </c>
      <c r="U85" s="271">
        <f>K85*0.7/100</f>
        <v/>
      </c>
      <c r="V85" s="271" t="n"/>
      <c r="W85" s="59">
        <f>(K85/100*0.84)^2</f>
        <v/>
      </c>
      <c r="X85" s="59">
        <f>(K85/100*1.05)^2</f>
        <v/>
      </c>
      <c r="Y85" s="59">
        <f>(K85/100*0.96)^2</f>
        <v/>
      </c>
      <c r="Z85" s="59">
        <f>(K85/100*1.2)^2</f>
        <v/>
      </c>
      <c r="AA85" s="272">
        <f>(K85/100*0.49)^2</f>
        <v/>
      </c>
      <c r="AB85" s="52">
        <f>(K85/100*0.77)^2</f>
        <v/>
      </c>
      <c r="AC85" s="52">
        <f>(K85/100*0.56)^2</f>
        <v/>
      </c>
      <c r="AD85" s="52">
        <f>(K85/100*0.88)^2</f>
        <v/>
      </c>
      <c r="AE85" s="24" t="n"/>
      <c r="AF85" s="24" t="n"/>
      <c r="AG85" s="134" t="n">
        <v>15</v>
      </c>
    </row>
    <row r="86" ht="12.75" customHeight="1" s="207" thickBot="1">
      <c r="B86" s="176">
        <f>VLOOKUP(D86,temp!$A$2:$G$176,2,FALSE)</f>
        <v/>
      </c>
      <c r="C86" s="176">
        <f>E86&amp;"X"&amp;H86&amp;"X"&amp;I86</f>
        <v/>
      </c>
      <c r="D86" s="220" t="n">
        <v>844</v>
      </c>
      <c r="E86" s="208" t="n">
        <v>84</v>
      </c>
      <c r="F86" s="222" t="n">
        <v>82</v>
      </c>
      <c r="G86" s="223" t="n">
        <v>70</v>
      </c>
      <c r="H86" s="208" t="n">
        <v>12</v>
      </c>
      <c r="I86" s="208" t="n">
        <v>29</v>
      </c>
      <c r="J86" s="38" t="inlineStr">
        <is>
          <t>10.0×20</t>
        </is>
      </c>
      <c r="K86" s="232" t="n">
        <v>2023</v>
      </c>
      <c r="L86" s="131">
        <f>IF(AND(K86-ストレーナー選定方法!$F$8&gt;-20,K86-ストレーナー選定方法!$F$8&lt;80),1,0)</f>
        <v/>
      </c>
      <c r="M86" s="131">
        <f>IF(AND($K86-ストレーナー選定方法!$F$30&gt;-20,$K86-ストレーナー選定方法!$F$30&lt;80),1,0)</f>
        <v/>
      </c>
      <c r="N86" s="131">
        <f>IF(AND($K86-ストレーナー選定方法!$F$32&gt;-20,$K86-ストレーナー選定方法!$F$32&lt;80),1,0)</f>
        <v/>
      </c>
      <c r="O86" s="131">
        <f>IF(AND($K86-ストレーナー選定方法!$F$34&gt;-20,$K86-ストレーナー選定方法!$F$34&lt;80),1,0)</f>
        <v/>
      </c>
      <c r="P86" s="131">
        <f>IF(AND($K86-ストレーナー選定方法!$F$36&gt;-20,$K86-ストレーナー選定方法!$F$36&lt;80),1,0)</f>
        <v/>
      </c>
      <c r="Q86" s="226" t="n">
        <v>36</v>
      </c>
      <c r="R86" s="222" t="n">
        <v>200</v>
      </c>
      <c r="S86" s="26">
        <f>20000/R86</f>
        <v/>
      </c>
      <c r="T86" s="271">
        <f>K86*0.8/100</f>
        <v/>
      </c>
      <c r="U86" s="271">
        <f>K86*0.7/100</f>
        <v/>
      </c>
      <c r="V86" s="274" t="n"/>
      <c r="W86" s="59">
        <f>(K86/100*0.84)^2</f>
        <v/>
      </c>
      <c r="X86" s="59">
        <f>(K86/100*1.05)^2</f>
        <v/>
      </c>
      <c r="Y86" s="59">
        <f>(K86/100*0.96)^2</f>
        <v/>
      </c>
      <c r="Z86" s="59">
        <f>(K86/100*1.2)^2</f>
        <v/>
      </c>
      <c r="AA86" s="272">
        <f>(K86/100*0.49)^2</f>
        <v/>
      </c>
      <c r="AB86" s="52">
        <f>(K86/100*0.77)^2</f>
        <v/>
      </c>
      <c r="AC86" s="52">
        <f>(K86/100*0.56)^2</f>
        <v/>
      </c>
      <c r="AD86" s="52">
        <f>(K86/100*0.88)^2</f>
        <v/>
      </c>
      <c r="AE86" s="222" t="n"/>
      <c r="AF86" s="229" t="n"/>
      <c r="AG86" s="134" t="n"/>
    </row>
    <row r="87" ht="12.75" customHeight="1" s="207" thickBot="1">
      <c r="B87" s="176">
        <f>VLOOKUP(D87,temp!$A$2:$G$176,2,FALSE)</f>
        <v/>
      </c>
      <c r="C87" s="176">
        <f>E87&amp;"X"&amp;H87&amp;"X"&amp;I87</f>
        <v/>
      </c>
      <c r="E87" s="221" t="n"/>
      <c r="F87" s="221" t="n"/>
      <c r="G87" s="221" t="n"/>
      <c r="H87" s="221" t="n"/>
      <c r="I87" s="221" t="n"/>
      <c r="J87" s="39" t="inlineStr">
        <is>
          <t>8.0×9</t>
        </is>
      </c>
      <c r="K87" s="225" t="n"/>
      <c r="L87" s="131">
        <f>IF(AND(K87-ストレーナー選定方法!$F$8&gt;-20,K87-ストレーナー選定方法!$F$8&lt;80),1,0)</f>
        <v/>
      </c>
      <c r="M87" s="131">
        <f>IF(AND($K87-ストレーナー選定方法!$F$30&gt;-20,$K87-ストレーナー選定方法!$F$30&lt;80),1,0)</f>
        <v/>
      </c>
      <c r="N87" s="131">
        <f>IF(AND($K87-ストレーナー選定方法!$F$32&gt;-20,$K87-ストレーナー選定方法!$F$32&lt;80),1,0)</f>
        <v/>
      </c>
      <c r="O87" s="131">
        <f>IF(AND($K87-ストレーナー選定方法!$F$34&gt;-20,$K87-ストレーナー選定方法!$F$34&lt;80),1,0)</f>
        <v/>
      </c>
      <c r="P87" s="131">
        <f>IF(AND($K87-ストレーナー選定方法!$F$36&gt;-20,$K87-ストレーナー選定方法!$F$36&lt;80),1,0)</f>
        <v/>
      </c>
      <c r="Q87" s="227" t="n"/>
      <c r="R87" s="221" t="n"/>
      <c r="S87" s="26" t="n"/>
      <c r="T87" s="271">
        <f>K87*0.8/100</f>
        <v/>
      </c>
      <c r="U87" s="271">
        <f>K87*0.7/100</f>
        <v/>
      </c>
      <c r="V87" s="271" t="n"/>
      <c r="W87" s="59">
        <f>(K87/100*0.84)^2</f>
        <v/>
      </c>
      <c r="X87" s="59">
        <f>(K87/100*1.05)^2</f>
        <v/>
      </c>
      <c r="Y87" s="59">
        <f>(K87/100*0.96)^2</f>
        <v/>
      </c>
      <c r="Z87" s="59">
        <f>(K87/100*1.2)^2</f>
        <v/>
      </c>
      <c r="AA87" s="272">
        <f>(K87/100*0.49)^2</f>
        <v/>
      </c>
      <c r="AB87" s="52">
        <f>(K87/100*0.77)^2</f>
        <v/>
      </c>
      <c r="AC87" s="52">
        <f>(K87/100*0.56)^2</f>
        <v/>
      </c>
      <c r="AD87" s="52">
        <f>(K87/100*0.88)^2</f>
        <v/>
      </c>
      <c r="AE87" s="221" t="n"/>
      <c r="AF87" s="225" t="n"/>
      <c r="AG87" s="134" t="n">
        <v>22</v>
      </c>
    </row>
    <row r="88" ht="17.25" customHeight="1" s="207" thickBot="1">
      <c r="B88" s="176">
        <f>VLOOKUP(D88,temp!$A$2:$G$176,2,FALSE)</f>
        <v/>
      </c>
      <c r="C88" s="176">
        <f>E88&amp;"X"&amp;H88&amp;"X"&amp;I88</f>
        <v/>
      </c>
      <c r="D88" s="177" t="n">
        <v>845</v>
      </c>
      <c r="E88" s="23" t="n">
        <v>84</v>
      </c>
      <c r="F88" s="24" t="n">
        <v>82</v>
      </c>
      <c r="G88" s="39" t="n">
        <v>57</v>
      </c>
      <c r="H88" s="23" t="n">
        <v>12</v>
      </c>
      <c r="I88" s="23" t="n">
        <v>10</v>
      </c>
      <c r="J88" s="24" t="n">
        <v>10</v>
      </c>
      <c r="K88" s="137" t="n">
        <v>785</v>
      </c>
      <c r="L88" s="131">
        <f>IF(AND(K88-ストレーナー選定方法!$F$8&gt;-20,K88-ストレーナー選定方法!$F$8&lt;80),1,0)</f>
        <v/>
      </c>
      <c r="M88" s="131">
        <f>IF(AND($K88-ストレーナー選定方法!$F$30&gt;-20,$K88-ストレーナー選定方法!$F$30&lt;80),1,0)</f>
        <v/>
      </c>
      <c r="N88" s="131">
        <f>IF(AND($K88-ストレーナー選定方法!$F$32&gt;-20,$K88-ストレーナー選定方法!$F$32&lt;80),1,0)</f>
        <v/>
      </c>
      <c r="O88" s="131">
        <f>IF(AND($K88-ストレーナー選定方法!$F$34&gt;-20,$K88-ストレーナー選定方法!$F$34&lt;80),1,0)</f>
        <v/>
      </c>
      <c r="P88" s="131">
        <f>IF(AND($K88-ストレーナー選定方法!$F$36&gt;-20,$K88-ストレーナー選定方法!$F$36&lt;80),1,0)</f>
        <v/>
      </c>
      <c r="Q88" s="125" t="n">
        <v>14</v>
      </c>
      <c r="R88" s="24" t="n">
        <v>200</v>
      </c>
      <c r="S88" s="26">
        <f>20000/R88</f>
        <v/>
      </c>
      <c r="T88" s="271">
        <f>K88*0.8/100</f>
        <v/>
      </c>
      <c r="U88" s="271">
        <f>K88*0.7/100</f>
        <v/>
      </c>
      <c r="V88" s="271" t="n"/>
      <c r="W88" s="59">
        <f>(K88/100*0.84)^2</f>
        <v/>
      </c>
      <c r="X88" s="59">
        <f>(K88/100*1.05)^2</f>
        <v/>
      </c>
      <c r="Y88" s="59">
        <f>(K88/100*0.96)^2</f>
        <v/>
      </c>
      <c r="Z88" s="59">
        <f>(K88/100*1.2)^2</f>
        <v/>
      </c>
      <c r="AA88" s="272">
        <f>(K88/100*0.49)^2</f>
        <v/>
      </c>
      <c r="AB88" s="52">
        <f>(K88/100*0.77)^2</f>
        <v/>
      </c>
      <c r="AC88" s="52">
        <f>(K88/100*0.56)^2</f>
        <v/>
      </c>
      <c r="AD88" s="52">
        <f>(K88/100*0.88)^2</f>
        <v/>
      </c>
      <c r="AE88" s="24" t="n"/>
      <c r="AF88" s="24" t="n"/>
      <c r="AG88" s="134" t="n">
        <v>15</v>
      </c>
    </row>
    <row r="89" ht="17.25" customHeight="1" s="207" thickBot="1">
      <c r="B89" s="176">
        <f>VLOOKUP(D89,temp!$A$2:$G$176,2,FALSE)</f>
        <v/>
      </c>
      <c r="C89" s="176">
        <f>E89&amp;"X"&amp;H89&amp;"X"&amp;I89</f>
        <v/>
      </c>
      <c r="D89" s="220" t="n">
        <v>890</v>
      </c>
      <c r="E89" s="23" t="n">
        <v>89</v>
      </c>
      <c r="F89" s="24" t="n">
        <v>85</v>
      </c>
      <c r="G89" s="39" t="n">
        <v>60</v>
      </c>
      <c r="H89" s="23" t="n">
        <v>14</v>
      </c>
      <c r="I89" s="23" t="n">
        <v>21</v>
      </c>
      <c r="J89" s="24" t="n">
        <v>7</v>
      </c>
      <c r="K89" s="137" t="n">
        <v>808</v>
      </c>
      <c r="L89" s="131">
        <f>IF(AND(K89-ストレーナー選定方法!$F$8&gt;-20,K89-ストレーナー選定方法!$F$8&lt;80),1,0)</f>
        <v/>
      </c>
      <c r="M89" s="131">
        <f>IF(AND($K89-ストレーナー選定方法!$F$30&gt;-20,$K89-ストレーナー選定方法!$F$30&lt;80),1,0)</f>
        <v/>
      </c>
      <c r="N89" s="131">
        <f>IF(AND($K89-ストレーナー選定方法!$F$32&gt;-20,$K89-ストレーナー選定方法!$F$32&lt;80),1,0)</f>
        <v/>
      </c>
      <c r="O89" s="131">
        <f>IF(AND($K89-ストレーナー選定方法!$F$34&gt;-20,$K89-ストレーナー選定方法!$F$34&lt;80),1,0)</f>
        <v/>
      </c>
      <c r="P89" s="131">
        <f>IF(AND($K89-ストレーナー選定方法!$F$36&gt;-20,$K89-ストレーナー選定方法!$F$36&lt;80),1,0)</f>
        <v/>
      </c>
      <c r="Q89" s="125" t="n">
        <v>12</v>
      </c>
      <c r="R89" s="24" t="n">
        <v>160</v>
      </c>
      <c r="S89" s="26">
        <f>20000/R89</f>
        <v/>
      </c>
      <c r="T89" s="271">
        <f>K89*0.8/100</f>
        <v/>
      </c>
      <c r="U89" s="271">
        <f>K89*0.7/100</f>
        <v/>
      </c>
      <c r="V89" s="271" t="n"/>
      <c r="W89" s="59">
        <f>(K89/100*0.84)^2</f>
        <v/>
      </c>
      <c r="X89" s="59">
        <f>(K89/100*1.05)^2</f>
        <v/>
      </c>
      <c r="Y89" s="59">
        <f>(K89/100*0.96)^2</f>
        <v/>
      </c>
      <c r="Z89" s="59">
        <f>(K89/100*1.2)^2</f>
        <v/>
      </c>
      <c r="AA89" s="272">
        <f>(K89/100*0.49)^2</f>
        <v/>
      </c>
      <c r="AB89" s="52">
        <f>(K89/100*0.77)^2</f>
        <v/>
      </c>
      <c r="AC89" s="52">
        <f>(K89/100*0.56)^2</f>
        <v/>
      </c>
      <c r="AD89" s="52">
        <f>(K89/100*0.88)^2</f>
        <v/>
      </c>
      <c r="AE89" s="24" t="n"/>
      <c r="AF89" s="24" t="n"/>
      <c r="AG89" s="134" t="n">
        <v>42</v>
      </c>
    </row>
    <row r="90" ht="17.25" customHeight="1" s="207" thickBot="1">
      <c r="B90" s="176">
        <f>VLOOKUP(D90,temp!$A$2:$G$176,2,FALSE)</f>
        <v/>
      </c>
      <c r="C90" s="176">
        <f>E90&amp;"X"&amp;H90&amp;"X"&amp;I90</f>
        <v/>
      </c>
      <c r="D90" s="220" t="n">
        <v>900</v>
      </c>
      <c r="E90" s="23" t="n">
        <v>90</v>
      </c>
      <c r="F90" s="24" t="n">
        <v>87</v>
      </c>
      <c r="G90" s="39" t="n">
        <v>66</v>
      </c>
      <c r="H90" s="23" t="n">
        <v>13</v>
      </c>
      <c r="I90" s="23" t="n">
        <v>19</v>
      </c>
      <c r="J90" s="24" t="n">
        <v>9.5</v>
      </c>
      <c r="K90" s="138" t="n">
        <v>1346</v>
      </c>
      <c r="L90" s="131">
        <f>IF(AND(K90-ストレーナー選定方法!$F$8&gt;-20,K90-ストレーナー選定方法!$F$8&lt;80),1,0)</f>
        <v/>
      </c>
      <c r="M90" s="131">
        <f>IF(AND($K90-ストレーナー選定方法!$F$30&gt;-20,$K90-ストレーナー選定方法!$F$30&lt;80),1,0)</f>
        <v/>
      </c>
      <c r="N90" s="131">
        <f>IF(AND($K90-ストレーナー選定方法!$F$32&gt;-20,$K90-ストレーナー選定方法!$F$32&lt;80),1,0)</f>
        <v/>
      </c>
      <c r="O90" s="131">
        <f>IF(AND($K90-ストレーナー選定方法!$F$34&gt;-20,$K90-ストレーナー選定方法!$F$34&lt;80),1,0)</f>
        <v/>
      </c>
      <c r="P90" s="131">
        <f>IF(AND($K90-ストレーナー選定方法!$F$36&gt;-20,$K90-ストレーナー選定方法!$F$36&lt;80),1,0)</f>
        <v/>
      </c>
      <c r="Q90" s="125" t="n">
        <v>21</v>
      </c>
      <c r="R90" s="24" t="n">
        <v>180</v>
      </c>
      <c r="S90" s="26">
        <f>20000/R90</f>
        <v/>
      </c>
      <c r="T90" s="271">
        <f>K90*0.8/100</f>
        <v/>
      </c>
      <c r="U90" s="271">
        <f>K90*0.7/100</f>
        <v/>
      </c>
      <c r="V90" s="271" t="n"/>
      <c r="W90" s="59">
        <f>(K90/100*0.84)^2</f>
        <v/>
      </c>
      <c r="X90" s="59">
        <f>(K90/100*1.05)^2</f>
        <v/>
      </c>
      <c r="Y90" s="59">
        <f>(K90/100*0.96)^2</f>
        <v/>
      </c>
      <c r="Z90" s="59">
        <f>(K90/100*1.2)^2</f>
        <v/>
      </c>
      <c r="AA90" s="272">
        <f>(K90/100*0.49)^2</f>
        <v/>
      </c>
      <c r="AB90" s="52">
        <f>(K90/100*0.77)^2</f>
        <v/>
      </c>
      <c r="AC90" s="52">
        <f>(K90/100*0.56)^2</f>
        <v/>
      </c>
      <c r="AD90" s="52">
        <f>(K90/100*0.88)^2</f>
        <v/>
      </c>
      <c r="AE90" s="24" t="n"/>
      <c r="AF90" s="24" t="n"/>
      <c r="AG90" s="134" t="n">
        <v>21.3</v>
      </c>
    </row>
    <row r="91" ht="17.25" customHeight="1" s="207" thickBot="1">
      <c r="B91" s="176">
        <f>VLOOKUP(D91,temp!$A$2:$G$176,2,FALSE)</f>
        <v/>
      </c>
      <c r="C91" s="176">
        <f>E91&amp;"X"&amp;H91&amp;"X"&amp;I91</f>
        <v/>
      </c>
      <c r="D91" s="220" t="n">
        <v>901</v>
      </c>
      <c r="E91" s="23" t="n">
        <v>90</v>
      </c>
      <c r="F91" s="24" t="n">
        <v>87</v>
      </c>
      <c r="G91" s="39" t="n">
        <v>71</v>
      </c>
      <c r="H91" s="23" t="n">
        <v>14</v>
      </c>
      <c r="I91" s="23" t="n">
        <v>36</v>
      </c>
      <c r="J91" s="24" t="n">
        <v>7.5</v>
      </c>
      <c r="K91" s="138" t="n">
        <v>1590</v>
      </c>
      <c r="L91" s="131">
        <f>IF(AND(K91-ストレーナー選定方法!$F$8&gt;-20,K91-ストレーナー選定方法!$F$8&lt;80),1,0)</f>
        <v/>
      </c>
      <c r="M91" s="131">
        <f>IF(AND($K91-ストレーナー選定方法!$F$30&gt;-20,$K91-ストレーナー選定方法!$F$30&lt;80),1,0)</f>
        <v/>
      </c>
      <c r="N91" s="131">
        <f>IF(AND($K91-ストレーナー選定方法!$F$32&gt;-20,$K91-ストレーナー選定方法!$F$32&lt;80),1,0)</f>
        <v/>
      </c>
      <c r="O91" s="131">
        <f>IF(AND($K91-ストレーナー選定方法!$F$34&gt;-20,$K91-ストレーナー選定方法!$F$34&lt;80),1,0)</f>
        <v/>
      </c>
      <c r="P91" s="131">
        <f>IF(AND($K91-ストレーナー選定方法!$F$36&gt;-20,$K91-ストレーナー選定方法!$F$36&lt;80),1,0)</f>
        <v/>
      </c>
      <c r="Q91" s="125" t="n">
        <v>24</v>
      </c>
      <c r="R91" s="24" t="n">
        <v>160</v>
      </c>
      <c r="S91" s="26">
        <f>20000/R91</f>
        <v/>
      </c>
      <c r="T91" s="271">
        <f>K91*0.8/100</f>
        <v/>
      </c>
      <c r="U91" s="271">
        <f>K91*0.7/100</f>
        <v/>
      </c>
      <c r="V91" s="271" t="n"/>
      <c r="W91" s="59">
        <f>(K91/100*0.84)^2</f>
        <v/>
      </c>
      <c r="X91" s="59">
        <f>(K91/100*1.05)^2</f>
        <v/>
      </c>
      <c r="Y91" s="59">
        <f>(K91/100*0.96)^2</f>
        <v/>
      </c>
      <c r="Z91" s="59">
        <f>(K91/100*1.2)^2</f>
        <v/>
      </c>
      <c r="AA91" s="272">
        <f>(K91/100*0.49)^2</f>
        <v/>
      </c>
      <c r="AB91" s="52">
        <f>(K91/100*0.77)^2</f>
        <v/>
      </c>
      <c r="AC91" s="52">
        <f>(K91/100*0.56)^2</f>
        <v/>
      </c>
      <c r="AD91" s="52">
        <f>(K91/100*0.88)^2</f>
        <v/>
      </c>
      <c r="AE91" s="24" t="n"/>
      <c r="AF91" s="24" t="n"/>
      <c r="AG91" s="134" t="n">
        <v>32.7</v>
      </c>
    </row>
    <row r="92" ht="17.25" customHeight="1" s="207" thickBot="1">
      <c r="B92" s="176">
        <f>VLOOKUP(D92,temp!$A$2:$G$176,2,FALSE)</f>
        <v/>
      </c>
      <c r="C92" s="176">
        <f>E92&amp;"X"&amp;H92&amp;"X"&amp;I92</f>
        <v/>
      </c>
      <c r="D92" s="220" t="n">
        <v>902</v>
      </c>
      <c r="E92" s="23" t="n">
        <v>90</v>
      </c>
      <c r="F92" s="24" t="n">
        <v>86</v>
      </c>
      <c r="G92" s="39" t="n">
        <v>76</v>
      </c>
      <c r="H92" s="23" t="n">
        <v>17</v>
      </c>
      <c r="I92" s="23" t="n">
        <v>37</v>
      </c>
      <c r="J92" s="24" t="n">
        <v>8</v>
      </c>
      <c r="K92" s="138" t="n">
        <v>1859</v>
      </c>
      <c r="L92" s="131">
        <f>IF(AND(K92-ストレーナー選定方法!$F$8&gt;-20,K92-ストレーナー選定方法!$F$8&lt;80),1,0)</f>
        <v/>
      </c>
      <c r="M92" s="131">
        <f>IF(AND($K92-ストレーナー選定方法!$F$30&gt;-20,$K92-ストレーナー選定方法!$F$30&lt;80),1,0)</f>
        <v/>
      </c>
      <c r="N92" s="131">
        <f>IF(AND($K92-ストレーナー選定方法!$F$32&gt;-20,$K92-ストレーナー選定方法!$F$32&lt;80),1,0)</f>
        <v/>
      </c>
      <c r="O92" s="131">
        <f>IF(AND($K92-ストレーナー選定方法!$F$34&gt;-20,$K92-ストレーナー選定方法!$F$34&lt;80),1,0)</f>
        <v/>
      </c>
      <c r="P92" s="131">
        <f>IF(AND($K92-ストレーナー選定方法!$F$36&gt;-20,$K92-ストレーナー選定方法!$F$36&lt;80),1,0)</f>
        <v/>
      </c>
      <c r="Q92" s="125" t="n">
        <v>29</v>
      </c>
      <c r="R92" s="24" t="n">
        <v>130</v>
      </c>
      <c r="S92" s="26">
        <f>20000/R92</f>
        <v/>
      </c>
      <c r="T92" s="271">
        <f>K92*0.8/100</f>
        <v/>
      </c>
      <c r="U92" s="271">
        <f>K92*0.7/100</f>
        <v/>
      </c>
      <c r="V92" s="271" t="n"/>
      <c r="W92" s="59">
        <f>(K92/100*0.84)^2</f>
        <v/>
      </c>
      <c r="X92" s="59">
        <f>(K92/100*1.05)^2</f>
        <v/>
      </c>
      <c r="Y92" s="59">
        <f>(K92/100*0.96)^2</f>
        <v/>
      </c>
      <c r="Z92" s="59">
        <f>(K92/100*1.2)^2</f>
        <v/>
      </c>
      <c r="AA92" s="272">
        <f>(K92/100*0.49)^2</f>
        <v/>
      </c>
      <c r="AB92" s="52">
        <f>(K92/100*0.77)^2</f>
        <v/>
      </c>
      <c r="AC92" s="52">
        <f>(K92/100*0.56)^2</f>
        <v/>
      </c>
      <c r="AD92" s="52">
        <f>(K92/100*0.88)^2</f>
        <v/>
      </c>
      <c r="AE92" s="24" t="n"/>
      <c r="AF92" s="24" t="n"/>
      <c r="AG92" s="134" t="n">
        <v>36</v>
      </c>
    </row>
    <row r="93" ht="17.25" customHeight="1" s="207" thickBot="1">
      <c r="B93" s="176">
        <f>VLOOKUP(D93,temp!$A$2:$G$176,2,FALSE)</f>
        <v/>
      </c>
      <c r="C93" s="176">
        <f>E93&amp;"X"&amp;H93&amp;"X"&amp;I93</f>
        <v/>
      </c>
      <c r="D93" s="220" t="n">
        <v>920</v>
      </c>
      <c r="E93" s="23" t="n">
        <v>92</v>
      </c>
      <c r="F93" s="24" t="n">
        <v>88</v>
      </c>
      <c r="G93" s="39" t="n">
        <v>75</v>
      </c>
      <c r="H93" s="23" t="n">
        <v>14</v>
      </c>
      <c r="I93" s="23" t="n">
        <v>19</v>
      </c>
      <c r="J93" s="24" t="n">
        <v>10</v>
      </c>
      <c r="K93" s="138" t="n">
        <v>1492</v>
      </c>
      <c r="L93" s="131">
        <f>IF(AND(K93-ストレーナー選定方法!$F$8&gt;-20,K93-ストレーナー選定方法!$F$8&lt;80),1,0)</f>
        <v/>
      </c>
      <c r="M93" s="131">
        <f>IF(AND($K93-ストレーナー選定方法!$F$30&gt;-20,$K93-ストレーナー選定方法!$F$30&lt;80),1,0)</f>
        <v/>
      </c>
      <c r="N93" s="131">
        <f>IF(AND($K93-ストレーナー選定方法!$F$32&gt;-20,$K93-ストレーナー選定方法!$F$32&lt;80),1,0)</f>
        <v/>
      </c>
      <c r="O93" s="131">
        <f>IF(AND($K93-ストレーナー選定方法!$F$34&gt;-20,$K93-ストレーナー選定方法!$F$34&lt;80),1,0)</f>
        <v/>
      </c>
      <c r="P93" s="131">
        <f>IF(AND($K93-ストレーナー選定方法!$F$36&gt;-20,$K93-ストレーナー選定方法!$F$36&lt;80),1,0)</f>
        <v/>
      </c>
      <c r="Q93" s="125" t="n">
        <v>22</v>
      </c>
      <c r="R93" s="24" t="n">
        <v>160</v>
      </c>
      <c r="S93" s="26">
        <f>20000/R93</f>
        <v/>
      </c>
      <c r="T93" s="271">
        <f>K93*0.8/100</f>
        <v/>
      </c>
      <c r="U93" s="271">
        <f>K93*0.7/100</f>
        <v/>
      </c>
      <c r="V93" s="271" t="n"/>
      <c r="W93" s="59">
        <f>(K93/100*0.84)^2</f>
        <v/>
      </c>
      <c r="X93" s="59">
        <f>(K93/100*1.05)^2</f>
        <v/>
      </c>
      <c r="Y93" s="59">
        <f>(K93/100*0.96)^2</f>
        <v/>
      </c>
      <c r="Z93" s="59">
        <f>(K93/100*1.2)^2</f>
        <v/>
      </c>
      <c r="AA93" s="272">
        <f>(K93/100*0.49)^2</f>
        <v/>
      </c>
      <c r="AB93" s="52">
        <f>(K93/100*0.77)^2</f>
        <v/>
      </c>
      <c r="AC93" s="52">
        <f>(K93/100*0.56)^2</f>
        <v/>
      </c>
      <c r="AD93" s="52">
        <f>(K93/100*0.88)^2</f>
        <v/>
      </c>
      <c r="AE93" s="24" t="n"/>
      <c r="AF93" s="24" t="n"/>
      <c r="AG93" s="134" t="n">
        <v>31.1</v>
      </c>
    </row>
    <row r="94" ht="17.25" customHeight="1" s="207" thickBot="1">
      <c r="B94" s="176">
        <f>VLOOKUP(D94,temp!$A$2:$G$176,2,FALSE)</f>
        <v/>
      </c>
      <c r="C94" s="176">
        <f>E94&amp;"X"&amp;H94&amp;"X"&amp;I94</f>
        <v/>
      </c>
      <c r="D94" s="177" t="n">
        <v>940</v>
      </c>
      <c r="E94" s="23" t="n">
        <v>94</v>
      </c>
      <c r="F94" s="24" t="n">
        <v>90</v>
      </c>
      <c r="G94" s="39" t="n">
        <v>75</v>
      </c>
      <c r="H94" s="23" t="n">
        <v>12</v>
      </c>
      <c r="I94" s="23" t="n">
        <v>37</v>
      </c>
      <c r="J94" s="24" t="n">
        <v>6.3</v>
      </c>
      <c r="K94" s="138" t="n">
        <v>1153</v>
      </c>
      <c r="L94" s="131">
        <f>IF(AND(K94-ストレーナー選定方法!$F$8&gt;-20,K94-ストレーナー選定方法!$F$8&lt;80),1,0)</f>
        <v/>
      </c>
      <c r="M94" s="131">
        <f>IF(AND($K94-ストレーナー選定方法!$F$30&gt;-20,$K94-ストレーナー選定方法!$F$30&lt;80),1,0)</f>
        <v/>
      </c>
      <c r="N94" s="131">
        <f>IF(AND($K94-ストレーナー選定方法!$F$32&gt;-20,$K94-ストレーナー選定方法!$F$32&lt;80),1,0)</f>
        <v/>
      </c>
      <c r="O94" s="131">
        <f>IF(AND($K94-ストレーナー選定方法!$F$34&gt;-20,$K94-ストレーナー選定方法!$F$34&lt;80),1,0)</f>
        <v/>
      </c>
      <c r="P94" s="131">
        <f>IF(AND($K94-ストレーナー選定方法!$F$36&gt;-20,$K94-ストレーナー選定方法!$F$36&lt;80),1,0)</f>
        <v/>
      </c>
      <c r="Q94" s="125" t="n">
        <v>16</v>
      </c>
      <c r="R94" s="24" t="n">
        <v>200</v>
      </c>
      <c r="S94" s="26">
        <f>20000/R94</f>
        <v/>
      </c>
      <c r="T94" s="271">
        <f>K94*0.8/100</f>
        <v/>
      </c>
      <c r="U94" s="271">
        <f>K94*0.7/100</f>
        <v/>
      </c>
      <c r="V94" s="271" t="n"/>
      <c r="W94" s="59">
        <f>(K94/100*0.84)^2</f>
        <v/>
      </c>
      <c r="X94" s="59">
        <f>(K94/100*1.05)^2</f>
        <v/>
      </c>
      <c r="Y94" s="59">
        <f>(K94/100*0.96)^2</f>
        <v/>
      </c>
      <c r="Z94" s="59">
        <f>(K94/100*1.2)^2</f>
        <v/>
      </c>
      <c r="AA94" s="272">
        <f>(K94/100*0.49)^2</f>
        <v/>
      </c>
      <c r="AB94" s="52">
        <f>(K94/100*0.77)^2</f>
        <v/>
      </c>
      <c r="AC94" s="52">
        <f>(K94/100*0.56)^2</f>
        <v/>
      </c>
      <c r="AD94" s="52">
        <f>(K94/100*0.88)^2</f>
        <v/>
      </c>
      <c r="AE94" s="24" t="n"/>
      <c r="AF94" s="24" t="n"/>
      <c r="AG94" s="134" t="n">
        <v>47</v>
      </c>
    </row>
    <row r="95" ht="17.25" customHeight="1" s="207" thickBot="1">
      <c r="B95" s="176">
        <f>VLOOKUP(D95,temp!$A$2:$G$176,2,FALSE)</f>
        <v/>
      </c>
      <c r="C95" s="176">
        <f>E95&amp;"X"&amp;H95&amp;"X"&amp;I95</f>
        <v/>
      </c>
      <c r="D95" s="177" t="n">
        <v>950</v>
      </c>
      <c r="E95" s="23" t="n">
        <v>104</v>
      </c>
      <c r="F95" s="24" t="n">
        <v>100</v>
      </c>
      <c r="G95" s="39" t="n">
        <v>81</v>
      </c>
      <c r="H95" s="23" t="n">
        <v>15</v>
      </c>
      <c r="I95" s="23" t="n">
        <v>31</v>
      </c>
      <c r="J95" s="24" t="n">
        <v>7</v>
      </c>
      <c r="K95" s="138" t="n">
        <v>1193</v>
      </c>
      <c r="L95" s="131">
        <f>IF(AND(K95-ストレーナー選定方法!$F$8&gt;-20,K95-ストレーナー選定方法!$F$8&lt;80),1,0)</f>
        <v/>
      </c>
      <c r="M95" s="131">
        <f>IF(AND($K95-ストレーナー選定方法!$F$30&gt;-20,$K95-ストレーナー選定方法!$F$30&lt;80),1,0)</f>
        <v/>
      </c>
      <c r="N95" s="131">
        <f>IF(AND($K95-ストレーナー選定方法!$F$32&gt;-20,$K95-ストレーナー選定方法!$F$32&lt;80),1,0)</f>
        <v/>
      </c>
      <c r="O95" s="131">
        <f>IF(AND($K95-ストレーナー選定方法!$F$34&gt;-20,$K95-ストレーナー選定方法!$F$34&lt;80),1,0)</f>
        <v/>
      </c>
      <c r="P95" s="131">
        <f>IF(AND($K95-ストレーナー選定方法!$F$36&gt;-20,$K95-ストレーナー選定方法!$F$36&lt;80),1,0)</f>
        <v/>
      </c>
      <c r="Q95" s="125" t="n">
        <v>14</v>
      </c>
      <c r="R95" s="24" t="n">
        <v>100</v>
      </c>
      <c r="S95" s="26">
        <f>20000/R95</f>
        <v/>
      </c>
      <c r="T95" s="271">
        <f>K95*0.8/100</f>
        <v/>
      </c>
      <c r="U95" s="271">
        <f>K95*0.7/100</f>
        <v/>
      </c>
      <c r="V95" s="271" t="n"/>
      <c r="W95" s="59">
        <f>(K95/100*0.84)^2</f>
        <v/>
      </c>
      <c r="X95" s="59">
        <f>(K95/100*1.05)^2</f>
        <v/>
      </c>
      <c r="Y95" s="59">
        <f>(K95/100*0.96)^2</f>
        <v/>
      </c>
      <c r="Z95" s="59">
        <f>(K95/100*1.2)^2</f>
        <v/>
      </c>
      <c r="AA95" s="272">
        <f>(K95/100*0.49)^2</f>
        <v/>
      </c>
      <c r="AB95" s="52">
        <f>(K95/100*0.77)^2</f>
        <v/>
      </c>
      <c r="AC95" s="52">
        <f>(K95/100*0.56)^2</f>
        <v/>
      </c>
      <c r="AD95" s="52">
        <f>(K95/100*0.88)^2</f>
        <v/>
      </c>
      <c r="AE95" s="24" t="n"/>
      <c r="AF95" s="24" t="n"/>
      <c r="AG95" s="134" t="inlineStr">
        <is>
          <t>88.2/S 800</t>
        </is>
      </c>
    </row>
    <row r="96" ht="17.25" customHeight="1" s="207" thickBot="1">
      <c r="B96" s="176">
        <f>VLOOKUP(D96,temp!$A$2:$G$176,2,FALSE)</f>
        <v/>
      </c>
      <c r="C96" s="176">
        <f>E96&amp;"X"&amp;H96&amp;"X"&amp;I96</f>
        <v/>
      </c>
      <c r="D96" s="177" t="n">
        <v>951</v>
      </c>
      <c r="E96" s="23" t="n">
        <v>105</v>
      </c>
      <c r="F96" s="24" t="n">
        <v>102</v>
      </c>
      <c r="G96" s="39" t="n">
        <v>84</v>
      </c>
      <c r="H96" s="23" t="n">
        <v>15</v>
      </c>
      <c r="I96" s="23" t="n">
        <v>32</v>
      </c>
      <c r="J96" s="24" t="n">
        <v>9</v>
      </c>
      <c r="K96" s="138" t="n">
        <v>2035</v>
      </c>
      <c r="L96" s="131">
        <f>IF(AND(K96-ストレーナー選定方法!$F$8&gt;-20,K96-ストレーナー選定方法!$F$8&lt;80),1,0)</f>
        <v/>
      </c>
      <c r="M96" s="131">
        <f>IF(AND($K96-ストレーナー選定方法!$F$30&gt;-20,$K96-ストレーナー選定方法!$F$30&lt;80),1,0)</f>
        <v/>
      </c>
      <c r="N96" s="131">
        <f>IF(AND($K96-ストレーナー選定方法!$F$32&gt;-20,$K96-ストレーナー選定方法!$F$32&lt;80),1,0)</f>
        <v/>
      </c>
      <c r="O96" s="131">
        <f>IF(AND($K96-ストレーナー選定方法!$F$34&gt;-20,$K96-ストレーナー選定方法!$F$34&lt;80),1,0)</f>
        <v/>
      </c>
      <c r="P96" s="131">
        <f>IF(AND($K96-ストレーナー選定方法!$F$36&gt;-20,$K96-ストレーナー選定方法!$F$36&lt;80),1,0)</f>
        <v/>
      </c>
      <c r="Q96" s="125" t="n">
        <v>23</v>
      </c>
      <c r="R96" s="24" t="n">
        <v>100</v>
      </c>
      <c r="S96" s="26">
        <f>20000/R96</f>
        <v/>
      </c>
      <c r="T96" s="271">
        <f>K96*0.8/100</f>
        <v/>
      </c>
      <c r="U96" s="271">
        <f>K96*0.7/100</f>
        <v/>
      </c>
      <c r="V96" s="271" t="n"/>
      <c r="W96" s="59">
        <f>(K96/100*0.84)^2</f>
        <v/>
      </c>
      <c r="X96" s="59">
        <f>(K96/100*1.05)^2</f>
        <v/>
      </c>
      <c r="Y96" s="59">
        <f>(K96/100*0.96)^2</f>
        <v/>
      </c>
      <c r="Z96" s="59">
        <f>(K96/100*1.2)^2</f>
        <v/>
      </c>
      <c r="AA96" s="272">
        <f>(K96/100*0.49)^2</f>
        <v/>
      </c>
      <c r="AB96" s="52">
        <f>(K96/100*0.77)^2</f>
        <v/>
      </c>
      <c r="AC96" s="52">
        <f>(K96/100*0.56)^2</f>
        <v/>
      </c>
      <c r="AD96" s="52">
        <f>(K96/100*0.88)^2</f>
        <v/>
      </c>
      <c r="AE96" s="24" t="n"/>
      <c r="AF96" s="24" t="inlineStr">
        <is>
          <t>○</t>
        </is>
      </c>
      <c r="AG96" s="134" t="n">
        <v>55.4</v>
      </c>
    </row>
    <row r="97" ht="17.25" customHeight="1" s="207" thickBot="1">
      <c r="B97" s="176">
        <f>VLOOKUP(D97,temp!$A$2:$G$176,2,FALSE)</f>
        <v/>
      </c>
      <c r="C97" s="176">
        <f>E97&amp;"X"&amp;H97&amp;"X"&amp;I97</f>
        <v/>
      </c>
      <c r="D97" s="177" t="n">
        <v>952</v>
      </c>
      <c r="E97" s="23" t="n">
        <v>105</v>
      </c>
      <c r="F97" s="24" t="n">
        <v>102</v>
      </c>
      <c r="G97" s="39" t="n">
        <v>90</v>
      </c>
      <c r="H97" s="23" t="n">
        <v>15</v>
      </c>
      <c r="I97" s="23" t="n">
        <v>56</v>
      </c>
      <c r="J97" s="24" t="n">
        <v>8</v>
      </c>
      <c r="K97" s="138" t="n">
        <v>2814</v>
      </c>
      <c r="L97" s="131">
        <f>IF(AND(K97-ストレーナー選定方法!$F$8&gt;-20,K97-ストレーナー選定方法!$F$8&lt;80),1,0)</f>
        <v/>
      </c>
      <c r="M97" s="131">
        <f>IF(AND($K97-ストレーナー選定方法!$F$30&gt;-20,$K97-ストレーナー選定方法!$F$30&lt;80),1,0)</f>
        <v/>
      </c>
      <c r="N97" s="131">
        <f>IF(AND($K97-ストレーナー選定方法!$F$32&gt;-20,$K97-ストレーナー選定方法!$F$32&lt;80),1,0)</f>
        <v/>
      </c>
      <c r="O97" s="131">
        <f>IF(AND($K97-ストレーナー選定方法!$F$34&gt;-20,$K97-ストレーナー選定方法!$F$34&lt;80),1,0)</f>
        <v/>
      </c>
      <c r="P97" s="131">
        <f>IF(AND($K97-ストレーナー選定方法!$F$36&gt;-20,$K97-ストレーナー選定方法!$F$36&lt;80),1,0)</f>
        <v/>
      </c>
      <c r="Q97" s="125" t="n">
        <v>32</v>
      </c>
      <c r="R97" s="24" t="n">
        <v>100</v>
      </c>
      <c r="S97" s="26">
        <f>20000/R97</f>
        <v/>
      </c>
      <c r="T97" s="271">
        <f>K97*0.8/100</f>
        <v/>
      </c>
      <c r="U97" s="271">
        <f>K97*0.7/100</f>
        <v/>
      </c>
      <c r="V97" s="271" t="n"/>
      <c r="W97" s="59">
        <f>(K97/100*0.84)^2</f>
        <v/>
      </c>
      <c r="X97" s="59">
        <f>(K97/100*1.05)^2</f>
        <v/>
      </c>
      <c r="Y97" s="59">
        <f>(K97/100*0.96)^2</f>
        <v/>
      </c>
      <c r="Z97" s="59">
        <f>(K97/100*1.2)^2</f>
        <v/>
      </c>
      <c r="AA97" s="272">
        <f>(K97/100*0.49)^2</f>
        <v/>
      </c>
      <c r="AB97" s="52">
        <f>(K97/100*0.77)^2</f>
        <v/>
      </c>
      <c r="AC97" s="52">
        <f>(K97/100*0.56)^2</f>
        <v/>
      </c>
      <c r="AD97" s="52">
        <f>(K97/100*0.88)^2</f>
        <v/>
      </c>
      <c r="AE97" s="24" t="n"/>
      <c r="AF97" s="24" t="n"/>
      <c r="AG97" s="134" t="n">
        <v>96.59999999999999</v>
      </c>
    </row>
    <row r="98" ht="17.25" customHeight="1" s="207" thickBot="1">
      <c r="B98" s="176">
        <f>VLOOKUP(D98,temp!$A$2:$G$176,2,FALSE)</f>
        <v/>
      </c>
      <c r="C98" s="176">
        <f>E98&amp;"X"&amp;H98&amp;"X"&amp;I98</f>
        <v/>
      </c>
      <c r="D98" s="177" t="n">
        <v>956</v>
      </c>
      <c r="E98" s="23" t="n">
        <v>110</v>
      </c>
      <c r="F98" s="24" t="n">
        <v>106</v>
      </c>
      <c r="G98" s="39" t="n">
        <v>92</v>
      </c>
      <c r="H98" s="23" t="n">
        <v>20</v>
      </c>
      <c r="I98" s="23" t="n">
        <v>30</v>
      </c>
      <c r="J98" s="24" t="n">
        <v>9.5</v>
      </c>
      <c r="K98" s="138" t="n">
        <v>2126</v>
      </c>
      <c r="L98" s="131">
        <f>IF(AND(K98-ストレーナー選定方法!$F$8&gt;-20,K98-ストレーナー選定方法!$F$8&lt;80),1,0)</f>
        <v/>
      </c>
      <c r="M98" s="131">
        <f>IF(AND($K98-ストレーナー選定方法!$F$30&gt;-20,$K98-ストレーナー選定方法!$F$30&lt;80),1,0)</f>
        <v/>
      </c>
      <c r="N98" s="131">
        <f>IF(AND($K98-ストレーナー選定方法!$F$32&gt;-20,$K98-ストレーナー選定方法!$F$32&lt;80),1,0)</f>
        <v/>
      </c>
      <c r="O98" s="131">
        <f>IF(AND($K98-ストレーナー選定方法!$F$34&gt;-20,$K98-ストレーナー選定方法!$F$34&lt;80),1,0)</f>
        <v/>
      </c>
      <c r="P98" s="131">
        <f>IF(AND($K98-ストレーナー選定方法!$F$36&gt;-20,$K98-ストレーナー選定方法!$F$36&lt;80),1,0)</f>
        <v/>
      </c>
      <c r="Q98" s="125" t="n">
        <v>22</v>
      </c>
      <c r="R98" s="24" t="n">
        <v>45</v>
      </c>
      <c r="S98" s="26">
        <f>20000/R98</f>
        <v/>
      </c>
      <c r="T98" s="271">
        <f>K98*0.8/100</f>
        <v/>
      </c>
      <c r="U98" s="271">
        <f>K98*0.7/100</f>
        <v/>
      </c>
      <c r="V98" s="271" t="n"/>
      <c r="W98" s="59">
        <f>(K98/100*0.84)^2</f>
        <v/>
      </c>
      <c r="X98" s="59">
        <f>(K98/100*1.05)^2</f>
        <v/>
      </c>
      <c r="Y98" s="59">
        <f>(K98/100*0.96)^2</f>
        <v/>
      </c>
      <c r="Z98" s="59">
        <f>(K98/100*1.2)^2</f>
        <v/>
      </c>
      <c r="AA98" s="272">
        <f>(K98/100*0.49)^2</f>
        <v/>
      </c>
      <c r="AB98" s="52">
        <f>(K98/100*0.77)^2</f>
        <v/>
      </c>
      <c r="AC98" s="52">
        <f>(K98/100*0.56)^2</f>
        <v/>
      </c>
      <c r="AD98" s="52">
        <f>(K98/100*0.88)^2</f>
        <v/>
      </c>
      <c r="AE98" s="24" t="n"/>
      <c r="AF98" s="24" t="n"/>
      <c r="AG98" s="134" t="n">
        <v>78.90000000000001</v>
      </c>
    </row>
    <row r="99" ht="12.75" customHeight="1" s="207" thickBot="1">
      <c r="B99" s="176">
        <f>VLOOKUP(D99,temp!$A$2:$G$176,2,FALSE)</f>
        <v/>
      </c>
      <c r="D99" s="220" t="n">
        <v>959</v>
      </c>
      <c r="E99" s="208" t="n">
        <v>129</v>
      </c>
      <c r="F99" s="222" t="n">
        <v>129</v>
      </c>
      <c r="G99" s="223" t="n">
        <v>103</v>
      </c>
      <c r="H99" s="208" t="n">
        <v>16</v>
      </c>
      <c r="I99" s="208" t="n">
        <v>26</v>
      </c>
      <c r="J99" s="38" t="inlineStr">
        <is>
          <t>25.0×1</t>
        </is>
      </c>
      <c r="K99" s="232" t="n">
        <v>3205</v>
      </c>
      <c r="L99" s="131">
        <f>IF(AND(K99-ストレーナー選定方法!$F$8&gt;-20,K99-ストレーナー選定方法!$F$8&lt;80),1,0)</f>
        <v/>
      </c>
      <c r="M99" s="131">
        <f>IF(AND($K99-ストレーナー選定方法!$F$30&gt;-20,$K99-ストレーナー選定方法!$F$30&lt;80),1,0)</f>
        <v/>
      </c>
      <c r="N99" s="131">
        <f>IF(AND($K99-ストレーナー選定方法!$F$32&gt;-20,$K99-ストレーナー選定方法!$F$32&lt;80),1,0)</f>
        <v/>
      </c>
      <c r="O99" s="131">
        <f>IF(AND($K99-ストレーナー選定方法!$F$34&gt;-20,$K99-ストレーナー選定方法!$F$34&lt;80),1,0)</f>
        <v/>
      </c>
      <c r="P99" s="131">
        <f>IF(AND($K99-ストレーナー選定方法!$F$36&gt;-20,$K99-ストレーナー選定方法!$F$36&lt;80),1,0)</f>
        <v/>
      </c>
      <c r="Q99" s="226" t="n">
        <v>24</v>
      </c>
      <c r="R99" s="222" t="n">
        <v>50</v>
      </c>
      <c r="S99" s="26">
        <f>20000/R99</f>
        <v/>
      </c>
      <c r="T99" s="271">
        <f>K99*0.8/100</f>
        <v/>
      </c>
      <c r="U99" s="271">
        <f>K99*0.7/100</f>
        <v/>
      </c>
      <c r="V99" s="274" t="n"/>
      <c r="W99" s="59">
        <f>(K99/100*0.84)^2</f>
        <v/>
      </c>
      <c r="X99" s="59">
        <f>(K99/100*1.05)^2</f>
        <v/>
      </c>
      <c r="Y99" s="59">
        <f>(K99/100*0.96)^2</f>
        <v/>
      </c>
      <c r="Z99" s="59">
        <f>(K99/100*1.2)^2</f>
        <v/>
      </c>
      <c r="AA99" s="272">
        <f>(K99/100*0.49)^2</f>
        <v/>
      </c>
      <c r="AB99" s="52">
        <f>(K99/100*0.77)^2</f>
        <v/>
      </c>
      <c r="AC99" s="52">
        <f>(K99/100*0.56)^2</f>
        <v/>
      </c>
      <c r="AD99" s="52">
        <f>(K99/100*0.88)^2</f>
        <v/>
      </c>
      <c r="AE99" s="222" t="n"/>
      <c r="AF99" s="229" t="n"/>
      <c r="AG99" s="134" t="n"/>
    </row>
    <row r="100" ht="12.75" customHeight="1" s="207" thickBot="1">
      <c r="E100" s="230" t="n"/>
      <c r="F100" s="230" t="n"/>
      <c r="G100" s="230" t="n"/>
      <c r="H100" s="230" t="n"/>
      <c r="I100" s="230" t="n"/>
      <c r="J100" s="38" t="inlineStr">
        <is>
          <t>13.0×9</t>
        </is>
      </c>
      <c r="K100" s="235" t="n"/>
      <c r="L100" s="131">
        <f>IF(AND(K100-ストレーナー選定方法!$F$8&gt;-20,K100-ストレーナー選定方法!$F$8&lt;80),1,0)</f>
        <v/>
      </c>
      <c r="M100" s="131">
        <f>IF(AND($K100-ストレーナー選定方法!$F$30&gt;-20,$K100-ストレーナー選定方法!$F$30&lt;80),1,0)</f>
        <v/>
      </c>
      <c r="N100" s="131">
        <f>IF(AND($K100-ストレーナー選定方法!$F$32&gt;-20,$K100-ストレーナー選定方法!$F$32&lt;80),1,0)</f>
        <v/>
      </c>
      <c r="O100" s="131">
        <f>IF(AND($K100-ストレーナー選定方法!$F$34&gt;-20,$K100-ストレーナー選定方法!$F$34&lt;80),1,0)</f>
        <v/>
      </c>
      <c r="P100" s="131">
        <f>IF(AND($K100-ストレーナー選定方法!$F$36&gt;-20,$K100-ストレーナー選定方法!$F$36&lt;80),1,0)</f>
        <v/>
      </c>
      <c r="Q100" s="237" t="n"/>
      <c r="R100" s="230" t="n"/>
      <c r="S100" s="26">
        <f>20000/R100</f>
        <v/>
      </c>
      <c r="T100" s="271">
        <f>K100*0.8/100</f>
        <v/>
      </c>
      <c r="U100" s="271">
        <f>K100*0.7/100</f>
        <v/>
      </c>
      <c r="V100" s="274" t="n"/>
      <c r="W100" s="59">
        <f>(K100/100*0.84)^2</f>
        <v/>
      </c>
      <c r="X100" s="59">
        <f>(K100/100*1.05)^2</f>
        <v/>
      </c>
      <c r="Y100" s="59">
        <f>(K100/100*0.96)^2</f>
        <v/>
      </c>
      <c r="Z100" s="59">
        <f>(K100/100*1.2)^2</f>
        <v/>
      </c>
      <c r="AA100" s="272">
        <f>(K100/100*0.49)^2</f>
        <v/>
      </c>
      <c r="AB100" s="52">
        <f>(K100/100*0.77)^2</f>
        <v/>
      </c>
      <c r="AC100" s="52">
        <f>(K100/100*0.56)^2</f>
        <v/>
      </c>
      <c r="AD100" s="52">
        <f>(K100/100*0.88)^2</f>
        <v/>
      </c>
      <c r="AE100" s="230" t="n"/>
      <c r="AF100" s="235" t="n"/>
      <c r="AG100" s="134" t="n"/>
    </row>
    <row r="101" ht="12.75" customHeight="1" s="207" thickBot="1">
      <c r="E101" s="221" t="n"/>
      <c r="F101" s="221" t="n"/>
      <c r="G101" s="221" t="n"/>
      <c r="H101" s="221" t="n"/>
      <c r="I101" s="221" t="n"/>
      <c r="J101" s="39" t="inlineStr">
        <is>
          <t>11.0×16</t>
        </is>
      </c>
      <c r="K101" s="225" t="n"/>
      <c r="L101" s="131">
        <f>IF(AND(K101-ストレーナー選定方法!$F$8&gt;-20,K101-ストレーナー選定方法!$F$8&lt;80),1,0)</f>
        <v/>
      </c>
      <c r="M101" s="131">
        <f>IF(AND($K101-ストレーナー選定方法!$F$30&gt;-20,$K101-ストレーナー選定方法!$F$30&lt;80),1,0)</f>
        <v/>
      </c>
      <c r="N101" s="131">
        <f>IF(AND($K101-ストレーナー選定方法!$F$32&gt;-20,$K101-ストレーナー選定方法!$F$32&lt;80),1,0)</f>
        <v/>
      </c>
      <c r="O101" s="131">
        <f>IF(AND($K101-ストレーナー選定方法!$F$34&gt;-20,$K101-ストレーナー選定方法!$F$34&lt;80),1,0)</f>
        <v/>
      </c>
      <c r="P101" s="131">
        <f>IF(AND($K101-ストレーナー選定方法!$F$36&gt;-20,$K101-ストレーナー選定方法!$F$36&lt;80),1,0)</f>
        <v/>
      </c>
      <c r="Q101" s="227" t="n"/>
      <c r="R101" s="221" t="n"/>
      <c r="S101" s="26">
        <f>20000/R101</f>
        <v/>
      </c>
      <c r="T101" s="271">
        <f>K101*0.8/100</f>
        <v/>
      </c>
      <c r="U101" s="271">
        <f>K101*0.7/100</f>
        <v/>
      </c>
      <c r="V101" s="271" t="n"/>
      <c r="W101" s="59">
        <f>(K101/100*0.84)^2</f>
        <v/>
      </c>
      <c r="X101" s="59">
        <f>(K101/100*1.05)^2</f>
        <v/>
      </c>
      <c r="Y101" s="59">
        <f>(K101/100*0.96)^2</f>
        <v/>
      </c>
      <c r="Z101" s="59">
        <f>(K101/100*1.2)^2</f>
        <v/>
      </c>
      <c r="AA101" s="272">
        <f>(K101/100*0.49)^2</f>
        <v/>
      </c>
      <c r="AB101" s="52">
        <f>(K101/100*0.77)^2</f>
        <v/>
      </c>
      <c r="AC101" s="52">
        <f>(K101/100*0.56)^2</f>
        <v/>
      </c>
      <c r="AD101" s="52">
        <f>(K101/100*0.88)^2</f>
        <v/>
      </c>
      <c r="AE101" s="221" t="n"/>
      <c r="AF101" s="225" t="n"/>
      <c r="AG101" s="134" t="n">
        <v>107.9</v>
      </c>
    </row>
    <row r="102" ht="17.25" customHeight="1" s="207" thickBot="1">
      <c r="B102" s="176">
        <f>VLOOKUP(D102,temp!$A$2:$G$176,2,FALSE)</f>
        <v/>
      </c>
      <c r="C102" s="176">
        <f>E102&amp;"X"&amp;H102&amp;"X"&amp;I102</f>
        <v/>
      </c>
      <c r="D102" s="177" t="n">
        <v>964</v>
      </c>
      <c r="E102" s="23" t="n">
        <v>130</v>
      </c>
      <c r="F102" s="24" t="n">
        <v>126</v>
      </c>
      <c r="G102" s="39" t="n">
        <v>106</v>
      </c>
      <c r="H102" s="23" t="n">
        <v>15</v>
      </c>
      <c r="I102" s="23" t="n">
        <v>37</v>
      </c>
      <c r="J102" s="24" t="n">
        <v>11</v>
      </c>
      <c r="K102" s="138" t="n">
        <v>3516</v>
      </c>
      <c r="L102" s="131">
        <f>IF(AND(K102-ストレーナー選定方法!$F$8&gt;-20,K102-ストレーナー選定方法!$F$8&lt;80),1,0)</f>
        <v/>
      </c>
      <c r="M102" s="131">
        <f>IF(AND($K102-ストレーナー選定方法!$F$30&gt;-20,$K102-ストレーナー選定方法!$F$30&lt;80),1,0)</f>
        <v/>
      </c>
      <c r="N102" s="131">
        <f>IF(AND($K102-ストレーナー選定方法!$F$32&gt;-20,$K102-ストレーナー選定方法!$F$32&lt;80),1,0)</f>
        <v/>
      </c>
      <c r="O102" s="131">
        <f>IF(AND($K102-ストレーナー選定方法!$F$34&gt;-20,$K102-ストレーナー選定方法!$F$34&lt;80),1,0)</f>
        <v/>
      </c>
      <c r="P102" s="131">
        <f>IF(AND($K102-ストレーナー選定方法!$F$36&gt;-20,$K102-ストレーナー選定方法!$F$36&lt;80),1,0)</f>
        <v/>
      </c>
      <c r="Q102" s="125" t="n">
        <v>26</v>
      </c>
      <c r="R102" s="24" t="n">
        <v>55</v>
      </c>
      <c r="S102" s="26">
        <f>20000/R102</f>
        <v/>
      </c>
      <c r="T102" s="271">
        <f>K102*0.8/100</f>
        <v/>
      </c>
      <c r="U102" s="271">
        <f>K102*0.7/100</f>
        <v/>
      </c>
      <c r="V102" s="271" t="n"/>
      <c r="W102" s="59">
        <f>(K102/100*0.84)^2</f>
        <v/>
      </c>
      <c r="X102" s="59">
        <f>(K102/100*1.05)^2</f>
        <v/>
      </c>
      <c r="Y102" s="59">
        <f>(K102/100*0.96)^2</f>
        <v/>
      </c>
      <c r="Z102" s="59">
        <f>(K102/100*1.2)^2</f>
        <v/>
      </c>
      <c r="AA102" s="272">
        <f>(K102/100*0.49)^2</f>
        <v/>
      </c>
      <c r="AB102" s="52">
        <f>(K102/100*0.77)^2</f>
        <v/>
      </c>
      <c r="AC102" s="52">
        <f>(K102/100*0.56)^2</f>
        <v/>
      </c>
      <c r="AD102" s="52">
        <f>(K102/100*0.88)^2</f>
        <v/>
      </c>
      <c r="AE102" s="24" t="n"/>
      <c r="AF102" s="24" t="n"/>
      <c r="AG102" s="134" t="n">
        <v>76</v>
      </c>
    </row>
    <row r="103" ht="17.25" customHeight="1" s="207" thickBot="1">
      <c r="B103" s="176">
        <f>VLOOKUP(D103,temp!$A$2:$G$176,2,FALSE)</f>
        <v/>
      </c>
      <c r="C103" s="176">
        <f>E103&amp;"X"&amp;H103&amp;"X"&amp;I103</f>
        <v/>
      </c>
      <c r="D103" s="177" t="n">
        <v>965</v>
      </c>
      <c r="E103" s="23" t="n">
        <v>130</v>
      </c>
      <c r="F103" s="24" t="n">
        <v>126</v>
      </c>
      <c r="G103" s="39" t="n">
        <v>106</v>
      </c>
      <c r="H103" s="23" t="n">
        <v>20</v>
      </c>
      <c r="I103" s="23" t="n">
        <v>37</v>
      </c>
      <c r="J103" s="24" t="n">
        <v>11</v>
      </c>
      <c r="K103" s="138" t="n">
        <v>3516</v>
      </c>
      <c r="L103" s="131">
        <f>IF(AND(K103-ストレーナー選定方法!$F$8&gt;-20,K103-ストレーナー選定方法!$F$8&lt;80),1,0)</f>
        <v/>
      </c>
      <c r="M103" s="131">
        <f>IF(AND($K103-ストレーナー選定方法!$F$30&gt;-20,$K103-ストレーナー選定方法!$F$30&lt;80),1,0)</f>
        <v/>
      </c>
      <c r="N103" s="131">
        <f>IF(AND($K103-ストレーナー選定方法!$F$32&gt;-20,$K103-ストレーナー選定方法!$F$32&lt;80),1,0)</f>
        <v/>
      </c>
      <c r="O103" s="131">
        <f>IF(AND($K103-ストレーナー選定方法!$F$34&gt;-20,$K103-ストレーナー選定方法!$F$34&lt;80),1,0)</f>
        <v/>
      </c>
      <c r="P103" s="131">
        <f>IF(AND($K103-ストレーナー選定方法!$F$36&gt;-20,$K103-ストレーナー選定方法!$F$36&lt;80),1,0)</f>
        <v/>
      </c>
      <c r="Q103" s="125" t="n">
        <v>26</v>
      </c>
      <c r="R103" s="24" t="n">
        <v>40</v>
      </c>
      <c r="S103" s="26">
        <f>20000/R103</f>
        <v/>
      </c>
      <c r="T103" s="271">
        <f>K103*0.8/100</f>
        <v/>
      </c>
      <c r="U103" s="271">
        <f>K103*0.7/100</f>
        <v/>
      </c>
      <c r="V103" s="271" t="n"/>
      <c r="W103" s="59">
        <f>(K103/100*0.84)^2</f>
        <v/>
      </c>
      <c r="X103" s="59">
        <f>(K103/100*1.05)^2</f>
        <v/>
      </c>
      <c r="Y103" s="59">
        <f>(K103/100*0.96)^2</f>
        <v/>
      </c>
      <c r="Z103" s="59">
        <f>(K103/100*1.2)^2</f>
        <v/>
      </c>
      <c r="AA103" s="272">
        <f>(K103/100*0.49)^2</f>
        <v/>
      </c>
      <c r="AB103" s="52">
        <f>(K103/100*0.77)^2</f>
        <v/>
      </c>
      <c r="AC103" s="52">
        <f>(K103/100*0.56)^2</f>
        <v/>
      </c>
      <c r="AD103" s="52">
        <f>(K103/100*0.88)^2</f>
        <v/>
      </c>
      <c r="AE103" s="24" t="n"/>
      <c r="AF103" s="24" t="n"/>
      <c r="AG103" s="134" t="n">
        <v>137.2</v>
      </c>
    </row>
    <row r="104" ht="17.25" customHeight="1" s="207" thickBot="1">
      <c r="B104" s="176">
        <f>VLOOKUP(D104,temp!$A$2:$G$176,2,FALSE)</f>
        <v/>
      </c>
      <c r="C104" s="176">
        <f>E104&amp;"X"&amp;H104&amp;"X"&amp;I104</f>
        <v/>
      </c>
      <c r="D104" s="177" t="n">
        <v>967</v>
      </c>
      <c r="E104" s="23" t="n">
        <v>130</v>
      </c>
      <c r="F104" s="24" t="n">
        <v>126</v>
      </c>
      <c r="G104" s="39" t="n">
        <v>106</v>
      </c>
      <c r="H104" s="23" t="n">
        <v>20</v>
      </c>
      <c r="I104" s="23" t="n">
        <v>27</v>
      </c>
      <c r="J104" s="24" t="n">
        <v>11</v>
      </c>
      <c r="K104" s="138" t="n">
        <v>2565</v>
      </c>
      <c r="L104" s="131">
        <f>IF(AND(K104-ストレーナー選定方法!$F$8&gt;-20,K104-ストレーナー選定方法!$F$8&lt;80),1,0)</f>
        <v/>
      </c>
      <c r="M104" s="131">
        <f>IF(AND($K104-ストレーナー選定方法!$F$30&gt;-20,$K104-ストレーナー選定方法!$F$30&lt;80),1,0)</f>
        <v/>
      </c>
      <c r="N104" s="131">
        <f>IF(AND($K104-ストレーナー選定方法!$F$32&gt;-20,$K104-ストレーナー選定方法!$F$32&lt;80),1,0)</f>
        <v/>
      </c>
      <c r="O104" s="131">
        <f>IF(AND($K104-ストレーナー選定方法!$F$34&gt;-20,$K104-ストレーナー選定方法!$F$34&lt;80),1,0)</f>
        <v/>
      </c>
      <c r="P104" s="131">
        <f>IF(AND($K104-ストレーナー選定方法!$F$36&gt;-20,$K104-ストレーナー選定方法!$F$36&lt;80),1,0)</f>
        <v/>
      </c>
      <c r="Q104" s="125" t="n">
        <v>19</v>
      </c>
      <c r="R104" s="24" t="n">
        <v>40</v>
      </c>
      <c r="S104" s="26">
        <f>20000/R104</f>
        <v/>
      </c>
      <c r="T104" s="271">
        <f>K104*0.8/100</f>
        <v/>
      </c>
      <c r="U104" s="271">
        <f>K104*0.7/100</f>
        <v/>
      </c>
      <c r="V104" s="271" t="n"/>
      <c r="W104" s="59">
        <f>(K104/100*0.84)^2</f>
        <v/>
      </c>
      <c r="X104" s="59">
        <f>(K104/100*1.05)^2</f>
        <v/>
      </c>
      <c r="Y104" s="59">
        <f>(K104/100*0.96)^2</f>
        <v/>
      </c>
      <c r="Z104" s="59">
        <f>(K104/100*1.2)^2</f>
        <v/>
      </c>
      <c r="AA104" s="272">
        <f>(K104/100*0.49)^2</f>
        <v/>
      </c>
      <c r="AB104" s="52">
        <f>(K104/100*0.77)^2</f>
        <v/>
      </c>
      <c r="AC104" s="52">
        <f>(K104/100*0.56)^2</f>
        <v/>
      </c>
      <c r="AD104" s="52">
        <f>(K104/100*0.88)^2</f>
        <v/>
      </c>
      <c r="AE104" s="24" t="n"/>
      <c r="AF104" s="24" t="n"/>
      <c r="AG104" s="134" t="n">
        <v>73.59999999999999</v>
      </c>
    </row>
    <row r="105" ht="12.75" customHeight="1" s="207" thickBot="1">
      <c r="B105" s="176">
        <f>VLOOKUP(D105,temp!$A$2:$G$176,2,FALSE)</f>
        <v/>
      </c>
      <c r="C105" s="176">
        <f>E105&amp;"X"&amp;H105&amp;"X"&amp;I105</f>
        <v/>
      </c>
      <c r="D105" s="236" t="n">
        <v>969</v>
      </c>
      <c r="E105" s="208" t="n">
        <v>102</v>
      </c>
      <c r="F105" s="222" t="n">
        <v>60</v>
      </c>
      <c r="G105" s="38" t="n">
        <v>88</v>
      </c>
      <c r="H105" s="208" t="n">
        <v>12</v>
      </c>
      <c r="I105" s="208" t="n">
        <v>32</v>
      </c>
      <c r="J105" s="222" t="n">
        <v>7</v>
      </c>
      <c r="K105" s="232" t="n">
        <v>1231</v>
      </c>
      <c r="L105" s="131">
        <f>IF(AND(K105-ストレーナー選定方法!$F$8&gt;-20,K105-ストレーナー選定方法!$F$8&lt;80),1,0)</f>
        <v/>
      </c>
      <c r="M105" s="131">
        <f>IF(AND($K105-ストレーナー選定方法!$F$30&gt;-20,$K105-ストレーナー選定方法!$F$30&lt;80),1,0)</f>
        <v/>
      </c>
      <c r="N105" s="131">
        <f>IF(AND($K105-ストレーナー選定方法!$F$32&gt;-20,$K105-ストレーナー選定方法!$F$32&lt;80),1,0)</f>
        <v/>
      </c>
      <c r="O105" s="131">
        <f>IF(AND($K105-ストレーナー選定方法!$F$34&gt;-20,$K105-ストレーナー選定方法!$F$34&lt;80),1,0)</f>
        <v/>
      </c>
      <c r="P105" s="131">
        <f>IF(AND($K105-ストレーナー選定方法!$F$36&gt;-20,$K105-ストレーナー選定方法!$F$36&lt;80),1,0)</f>
        <v/>
      </c>
      <c r="Q105" s="226" t="n">
        <v>15</v>
      </c>
      <c r="R105" s="222" t="n">
        <v>200</v>
      </c>
      <c r="S105" s="26">
        <f>20000/R105</f>
        <v/>
      </c>
      <c r="T105" s="271">
        <f>K105*0.8/100</f>
        <v/>
      </c>
      <c r="U105" s="271">
        <f>K105*0.7/100</f>
        <v/>
      </c>
      <c r="V105" s="271" t="n"/>
      <c r="W105" s="59">
        <f>(K105/100*0.84)^2</f>
        <v/>
      </c>
      <c r="X105" s="59">
        <f>(K105/100*1.05)^2</f>
        <v/>
      </c>
      <c r="Y105" s="59">
        <f>(K105/100*0.96)^2</f>
        <v/>
      </c>
      <c r="Z105" s="59">
        <f>(K105/100*1.2)^2</f>
        <v/>
      </c>
      <c r="AA105" s="272">
        <f>(K105/100*0.49)^2</f>
        <v/>
      </c>
      <c r="AB105" s="52">
        <f>(K105/100*0.77)^2</f>
        <v/>
      </c>
      <c r="AC105" s="52">
        <f>(K105/100*0.56)^2</f>
        <v/>
      </c>
      <c r="AD105" s="52">
        <f>(K105/100*0.88)^2</f>
        <v/>
      </c>
      <c r="AE105" s="222" t="n"/>
      <c r="AF105" s="229" t="n"/>
      <c r="AG105" s="134" t="n"/>
    </row>
    <row r="106" ht="12.75" customHeight="1" s="207" thickBot="1">
      <c r="D106" s="234" t="n"/>
      <c r="E106" s="221" t="n"/>
      <c r="F106" s="221" t="n"/>
      <c r="G106" s="39" t="n">
        <v>49</v>
      </c>
      <c r="H106" s="221" t="n"/>
      <c r="I106" s="221" t="n"/>
      <c r="J106" s="221" t="n"/>
      <c r="K106" s="225" t="n"/>
      <c r="L106" s="131">
        <f>IF(AND(K106-ストレーナー選定方法!$F$8&gt;-20,K106-ストレーナー選定方法!$F$8&lt;80),1,0)</f>
        <v/>
      </c>
      <c r="M106" s="131">
        <f>IF(AND($K106-ストレーナー選定方法!$F$30&gt;-20,$K106-ストレーナー選定方法!$F$30&lt;80),1,0)</f>
        <v/>
      </c>
      <c r="N106" s="131">
        <f>IF(AND($K106-ストレーナー選定方法!$F$32&gt;-20,$K106-ストレーナー選定方法!$F$32&lt;80),1,0)</f>
        <v/>
      </c>
      <c r="O106" s="131">
        <f>IF(AND($K106-ストレーナー選定方法!$F$34&gt;-20,$K106-ストレーナー選定方法!$F$34&lt;80),1,0)</f>
        <v/>
      </c>
      <c r="P106" s="131">
        <f>IF(AND($K106-ストレーナー選定方法!$F$36&gt;-20,$K106-ストレーナー選定方法!$F$36&lt;80),1,0)</f>
        <v/>
      </c>
      <c r="Q106" s="227" t="n"/>
      <c r="R106" s="221" t="n"/>
      <c r="S106" s="26">
        <f>20000/R106</f>
        <v/>
      </c>
      <c r="T106" s="271">
        <f>K106*0.8/100</f>
        <v/>
      </c>
      <c r="U106" s="271">
        <f>K106*0.7/100</f>
        <v/>
      </c>
      <c r="V106" s="271" t="n"/>
      <c r="W106" s="59" t="n"/>
      <c r="X106" s="59" t="n"/>
      <c r="Y106" s="59" t="n"/>
      <c r="Z106" s="59" t="n"/>
      <c r="AA106" s="272" t="n"/>
      <c r="AB106" s="52" t="n"/>
      <c r="AC106" s="52" t="n"/>
      <c r="AD106" s="52" t="n"/>
      <c r="AE106" s="221" t="n"/>
      <c r="AF106" s="225" t="n"/>
      <c r="AG106" s="134" t="n"/>
    </row>
    <row r="107" ht="17.25" customHeight="1" s="207" thickBot="1">
      <c r="B107" s="176">
        <f>VLOOKUP(D107,temp!$A$2:$G$176,2,FALSE)</f>
        <v/>
      </c>
      <c r="C107" s="176">
        <f>E107&amp;"X"&amp;H107&amp;"X"&amp;I107</f>
        <v/>
      </c>
      <c r="D107" s="177" t="n">
        <v>970</v>
      </c>
      <c r="E107" s="23" t="n">
        <v>150</v>
      </c>
      <c r="F107" s="24" t="n">
        <v>144</v>
      </c>
      <c r="G107" s="39" t="n">
        <v>130</v>
      </c>
      <c r="H107" s="23" t="n">
        <v>20</v>
      </c>
      <c r="I107" s="23" t="n">
        <v>38</v>
      </c>
      <c r="J107" s="24" t="n">
        <v>13</v>
      </c>
      <c r="K107" s="138" t="n">
        <v>5043</v>
      </c>
      <c r="L107" s="131">
        <f>IF(AND(K107-ストレーナー選定方法!$F$8&gt;-20,K107-ストレーナー選定方法!$F$8&lt;80),1,0)</f>
        <v/>
      </c>
      <c r="M107" s="131">
        <f>IF(AND($K107-ストレーナー選定方法!$F$30&gt;-20,$K107-ストレーナー選定方法!$F$30&lt;80),1,0)</f>
        <v/>
      </c>
      <c r="N107" s="131">
        <f>IF(AND($K107-ストレーナー選定方法!$F$32&gt;-20,$K107-ストレーナー選定方法!$F$32&lt;80),1,0)</f>
        <v/>
      </c>
      <c r="O107" s="131">
        <f>IF(AND($K107-ストレーナー選定方法!$F$34&gt;-20,$K107-ストレーナー選定方法!$F$34&lt;80),1,0)</f>
        <v/>
      </c>
      <c r="P107" s="131">
        <f>IF(AND($K107-ストレーナー選定方法!$F$36&gt;-20,$K107-ストレーナー選定方法!$F$36&lt;80),1,0)</f>
        <v/>
      </c>
      <c r="Q107" s="125" t="n">
        <v>28</v>
      </c>
      <c r="R107" s="24" t="n">
        <v>34</v>
      </c>
      <c r="S107" s="26">
        <f>20000/R107</f>
        <v/>
      </c>
      <c r="T107" s="271">
        <f>K107*0.8/100</f>
        <v/>
      </c>
      <c r="U107" s="271">
        <f>K107*0.7/100</f>
        <v/>
      </c>
      <c r="V107" s="271" t="n"/>
      <c r="W107" s="59">
        <f>(K107/100*0.84)^2</f>
        <v/>
      </c>
      <c r="X107" s="59">
        <f>(K107/100*1.05)^2</f>
        <v/>
      </c>
      <c r="Y107" s="59">
        <f>(K107/100*0.96)^2</f>
        <v/>
      </c>
      <c r="Z107" s="59">
        <f>(K107/100*1.2)^2</f>
        <v/>
      </c>
      <c r="AA107" s="272">
        <f>(K107/100*0.49)^2</f>
        <v/>
      </c>
      <c r="AB107" s="52">
        <f>(K107/100*0.77)^2</f>
        <v/>
      </c>
      <c r="AC107" s="52">
        <f>(K107/100*0.56)^2</f>
        <v/>
      </c>
      <c r="AD107" s="52">
        <f>(K107/100*0.88)^2</f>
        <v/>
      </c>
      <c r="AE107" s="30" t="n"/>
      <c r="AF107" s="30" t="n"/>
      <c r="AG107" s="134" t="n">
        <v>355.5</v>
      </c>
    </row>
    <row r="108" ht="17.25" customHeight="1" s="207" thickBot="1">
      <c r="D108" s="179" t="n"/>
      <c r="E108" s="127" t="n"/>
      <c r="F108" s="127" t="n"/>
      <c r="G108" s="127" t="n"/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  <c r="AA108" s="127" t="n"/>
      <c r="AB108" s="127" t="n"/>
      <c r="AC108" s="127" t="n"/>
      <c r="AD108" s="127" t="n"/>
      <c r="AG108" s="134" t="inlineStr">
        <is>
          <t>S検 876.5</t>
        </is>
      </c>
    </row>
    <row r="109" ht="17.25" customHeight="1" s="207" thickBot="1">
      <c r="D109" s="179" t="n"/>
      <c r="E109" s="127" t="n"/>
      <c r="F109" s="127" t="n"/>
      <c r="G109" s="127" t="n"/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  <c r="AA109" s="127" t="n"/>
      <c r="AB109" s="127" t="n"/>
      <c r="AC109" s="127" t="n"/>
      <c r="AD109" s="127" t="n"/>
      <c r="AG109" s="134" t="n"/>
    </row>
    <row r="110" ht="17.25" customHeight="1" s="207" thickBot="1">
      <c r="D110" s="179" t="inlineStr">
        <is>
          <t>＜セラ＞</t>
        </is>
      </c>
      <c r="E110" s="127" t="n"/>
      <c r="F110" s="127" t="n"/>
      <c r="G110" s="127" t="n"/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  <c r="AA110" s="127" t="n"/>
      <c r="AB110" s="127" t="n"/>
      <c r="AC110" s="127" t="n"/>
      <c r="AD110" s="127" t="n"/>
      <c r="AG110" s="134" t="n"/>
    </row>
    <row r="111" ht="17.25" customHeight="1" s="207" thickBot="1">
      <c r="B111" s="176">
        <f>VLOOKUP(D111,temp!$A$2:$G$176,2,FALSE)</f>
        <v/>
      </c>
      <c r="C111" s="176">
        <f>E111&amp;"X"&amp;H111&amp;"X"&amp;I111</f>
        <v/>
      </c>
      <c r="D111" s="180" t="n">
        <v>30</v>
      </c>
      <c r="E111" s="32" t="n">
        <v>30</v>
      </c>
      <c r="F111" s="229" t="n">
        <v>30</v>
      </c>
      <c r="G111" s="240" t="n">
        <v>24</v>
      </c>
      <c r="H111" s="32" t="n">
        <v>4</v>
      </c>
      <c r="I111" s="32" t="n">
        <v>21</v>
      </c>
      <c r="J111" s="229" t="n">
        <v>3</v>
      </c>
      <c r="K111" s="224" t="n">
        <v>148</v>
      </c>
      <c r="L111" s="131">
        <f>IF(AND(K111-ストレーナー選定方法!$F$8&gt;-20,K111-ストレーナー選定方法!$F$8&lt;80),1,0)</f>
        <v/>
      </c>
      <c r="M111" s="131">
        <f>IF(AND($K111-ストレーナー選定方法!$F$30&gt;-20,$K111-ストレーナー選定方法!$F$30&lt;80),1,0)</f>
        <v/>
      </c>
      <c r="N111" s="131">
        <f>IF(AND($K111-ストレーナー選定方法!$F$32&gt;-20,$K111-ストレーナー選定方法!$F$32&lt;80),1,0)</f>
        <v/>
      </c>
      <c r="O111" s="131">
        <f>IF(AND($K111-ストレーナー選定方法!$F$34&gt;-20,$K111-ストレーナー選定方法!$F$34&lt;80),1,0)</f>
        <v/>
      </c>
      <c r="P111" s="131">
        <f>IF(AND($K111-ストレーナー選定方法!$F$36&gt;-20,$K111-ストレーナー選定方法!$F$36&lt;80),1,0)</f>
        <v/>
      </c>
      <c r="Q111" s="126" t="n">
        <v>20</v>
      </c>
      <c r="R111" s="33" t="n">
        <v>4400</v>
      </c>
      <c r="S111" s="26">
        <f>20000/R111</f>
        <v/>
      </c>
      <c r="T111" s="271">
        <f>K111*0.8/100</f>
        <v/>
      </c>
      <c r="U111" s="271">
        <f>K111*0.7/100</f>
        <v/>
      </c>
      <c r="V111" s="271" t="n"/>
      <c r="W111" s="59">
        <f>(K111/100*0.84)^2</f>
        <v/>
      </c>
      <c r="X111" s="59">
        <f>(K111/100*1.05)^2</f>
        <v/>
      </c>
      <c r="Y111" s="59">
        <f>(K111/100*0.96)^2</f>
        <v/>
      </c>
      <c r="Z111" s="59">
        <f>(K111/100*1.2)^2</f>
        <v/>
      </c>
      <c r="AA111" s="272">
        <f>(K111/100*0.49)^2</f>
        <v/>
      </c>
      <c r="AB111" s="52">
        <f>(K111/100*0.77)^2</f>
        <v/>
      </c>
      <c r="AC111" s="52">
        <f>(K111/100*0.56)^2</f>
        <v/>
      </c>
      <c r="AD111" s="52">
        <f>(K111/100*0.88)^2</f>
        <v/>
      </c>
      <c r="AE111" s="229" t="n"/>
      <c r="AF111" s="229" t="n"/>
      <c r="AG111" s="134" t="n"/>
    </row>
    <row r="112" ht="17.25" customHeight="1" s="207" thickBot="1">
      <c r="B112" s="176">
        <f>VLOOKUP(D112,temp!$A$2:$G$176,2,FALSE)</f>
        <v/>
      </c>
      <c r="C112" s="176">
        <f>E112&amp;"X"&amp;H112&amp;"X"&amp;I112</f>
        <v/>
      </c>
      <c r="D112" s="220" t="n">
        <v>31</v>
      </c>
      <c r="E112" s="23" t="n">
        <v>30</v>
      </c>
      <c r="F112" s="24" t="n">
        <v>30</v>
      </c>
      <c r="G112" s="39" t="n">
        <v>25</v>
      </c>
      <c r="H112" s="23" t="n">
        <v>5</v>
      </c>
      <c r="I112" s="23" t="n">
        <v>36</v>
      </c>
      <c r="J112" s="24" t="n">
        <v>2.7</v>
      </c>
      <c r="K112" s="137" t="n">
        <v>206</v>
      </c>
      <c r="L112" s="131">
        <f>IF(AND(K112-ストレーナー選定方法!$F$8&gt;-20,K112-ストレーナー選定方法!$F$8&lt;80),1,0)</f>
        <v/>
      </c>
      <c r="M112" s="131">
        <f>IF(AND($K112-ストレーナー選定方法!$F$30&gt;-20,$K112-ストレーナー選定方法!$F$30&lt;80),1,0)</f>
        <v/>
      </c>
      <c r="N112" s="131">
        <f>IF(AND($K112-ストレーナー選定方法!$F$32&gt;-20,$K112-ストレーナー選定方法!$F$32&lt;80),1,0)</f>
        <v/>
      </c>
      <c r="O112" s="131">
        <f>IF(AND($K112-ストレーナー選定方法!$F$34&gt;-20,$K112-ストレーナー選定方法!$F$34&lt;80),1,0)</f>
        <v/>
      </c>
      <c r="P112" s="131">
        <f>IF(AND($K112-ストレーナー選定方法!$F$36&gt;-20,$K112-ストレーナー選定方法!$F$36&lt;80),1,0)</f>
        <v/>
      </c>
      <c r="Q112" s="125" t="n">
        <v>29</v>
      </c>
      <c r="R112" s="25" t="n">
        <v>3400</v>
      </c>
      <c r="S112" s="26">
        <f>20000/R112</f>
        <v/>
      </c>
      <c r="T112" s="271">
        <f>K112*0.8/100</f>
        <v/>
      </c>
      <c r="U112" s="271">
        <f>K112*0.7/100</f>
        <v/>
      </c>
      <c r="V112" s="271" t="n"/>
      <c r="W112" s="59">
        <f>(K112/100*0.84)^2</f>
        <v/>
      </c>
      <c r="X112" s="59">
        <f>(K112/100*1.05)^2</f>
        <v/>
      </c>
      <c r="Y112" s="59">
        <f>(K112/100*0.96)^2</f>
        <v/>
      </c>
      <c r="Z112" s="59">
        <f>(K112/100*1.2)^2</f>
        <v/>
      </c>
      <c r="AA112" s="272">
        <f>(K112/100*0.49)^2</f>
        <v/>
      </c>
      <c r="AB112" s="52">
        <f>(K112/100*0.77)^2</f>
        <v/>
      </c>
      <c r="AC112" s="52">
        <f>(K112/100*0.56)^2</f>
        <v/>
      </c>
      <c r="AD112" s="52">
        <f>(K112/100*0.88)^2</f>
        <v/>
      </c>
      <c r="AE112" s="24" t="n"/>
      <c r="AF112" s="24" t="n"/>
      <c r="AG112" s="134" t="n">
        <v>9.5</v>
      </c>
    </row>
    <row r="113" ht="17.25" customHeight="1" s="207" thickBot="1">
      <c r="B113" s="176">
        <f>VLOOKUP(D113,temp!$A$2:$G$176,2,FALSE)</f>
        <v/>
      </c>
      <c r="C113" s="176">
        <f>E113&amp;"X"&amp;H113&amp;"X"&amp;I113</f>
        <v/>
      </c>
      <c r="D113" s="220" t="n">
        <v>35</v>
      </c>
      <c r="E113" s="23" t="n">
        <v>35</v>
      </c>
      <c r="F113" s="24" t="n">
        <v>34</v>
      </c>
      <c r="G113" s="39" t="n">
        <v>28</v>
      </c>
      <c r="H113" s="23" t="n">
        <v>4</v>
      </c>
      <c r="I113" s="23" t="n">
        <v>33</v>
      </c>
      <c r="J113" s="24" t="n">
        <v>3</v>
      </c>
      <c r="K113" s="137" t="n">
        <v>233</v>
      </c>
      <c r="L113" s="131">
        <f>IF(AND(K113-ストレーナー選定方法!$F$8&gt;-20,K113-ストレーナー選定方法!$F$8&lt;80),1,0)</f>
        <v/>
      </c>
      <c r="M113" s="131">
        <f>IF(AND($K113-ストレーナー選定方法!$F$30&gt;-20,$K113-ストレーナー選定方法!$F$30&lt;80),1,0)</f>
        <v/>
      </c>
      <c r="N113" s="131">
        <f>IF(AND($K113-ストレーナー選定方法!$F$32&gt;-20,$K113-ストレーナー選定方法!$F$32&lt;80),1,0)</f>
        <v/>
      </c>
      <c r="O113" s="131">
        <f>IF(AND($K113-ストレーナー選定方法!$F$34&gt;-20,$K113-ストレーナー選定方法!$F$34&lt;80),1,0)</f>
        <v/>
      </c>
      <c r="P113" s="131">
        <f>IF(AND($K113-ストレーナー選定方法!$F$36&gt;-20,$K113-ストレーナー選定方法!$F$36&lt;80),1,0)</f>
        <v/>
      </c>
      <c r="Q113" s="125" t="n">
        <v>24</v>
      </c>
      <c r="R113" s="25" t="n">
        <v>3200</v>
      </c>
      <c r="S113" s="26">
        <f>20000/R113</f>
        <v/>
      </c>
      <c r="T113" s="271">
        <f>K113*0.8/100</f>
        <v/>
      </c>
      <c r="U113" s="271">
        <f>K113*0.7/100</f>
        <v/>
      </c>
      <c r="V113" s="271" t="n"/>
      <c r="W113" s="59">
        <f>(K113/100*0.84)^2</f>
        <v/>
      </c>
      <c r="X113" s="59">
        <f>(K113/100*1.05)^2</f>
        <v/>
      </c>
      <c r="Y113" s="59">
        <f>(K113/100*0.96)^2</f>
        <v/>
      </c>
      <c r="Z113" s="59">
        <f>(K113/100*1.2)^2</f>
        <v/>
      </c>
      <c r="AA113" s="272">
        <f>(K113/100*0.49)^2</f>
        <v/>
      </c>
      <c r="AB113" s="52">
        <f>(K113/100*0.77)^2</f>
        <v/>
      </c>
      <c r="AC113" s="52">
        <f>(K113/100*0.56)^2</f>
        <v/>
      </c>
      <c r="AD113" s="52">
        <f>(K113/100*0.88)^2</f>
        <v/>
      </c>
      <c r="AE113" s="24" t="inlineStr">
        <is>
          <t>○</t>
        </is>
      </c>
      <c r="AF113" s="24" t="n"/>
      <c r="AG113" s="134" t="inlineStr">
        <is>
          <t>14.7/15.5</t>
        </is>
      </c>
    </row>
    <row r="114" ht="17.25" customHeight="1" s="207" thickBot="1">
      <c r="B114" s="176">
        <f>VLOOKUP(D114,temp!$A$2:$G$176,2,FALSE)</f>
        <v/>
      </c>
      <c r="C114" s="176">
        <f>E114&amp;"X"&amp;H114&amp;"X"&amp;I114</f>
        <v/>
      </c>
      <c r="D114" s="220" t="n">
        <v>40</v>
      </c>
      <c r="E114" s="23" t="n">
        <v>40</v>
      </c>
      <c r="F114" s="24" t="n">
        <v>39</v>
      </c>
      <c r="G114" s="39" t="n">
        <v>33</v>
      </c>
      <c r="H114" s="23" t="n">
        <v>4</v>
      </c>
      <c r="I114" s="23" t="n">
        <v>46</v>
      </c>
      <c r="J114" s="24" t="n">
        <v>3</v>
      </c>
      <c r="K114" s="137" t="n">
        <v>325</v>
      </c>
      <c r="L114" s="131">
        <f>IF(AND(K114-ストレーナー選定方法!$F$8&gt;-20,K114-ストレーナー選定方法!$F$8&lt;80),1,0)</f>
        <v/>
      </c>
      <c r="M114" s="131">
        <f>IF(AND($K114-ストレーナー選定方法!$F$30&gt;-20,$K114-ストレーナー選定方法!$F$30&lt;80),1,0)</f>
        <v/>
      </c>
      <c r="N114" s="131">
        <f>IF(AND($K114-ストレーナー選定方法!$F$32&gt;-20,$K114-ストレーナー選定方法!$F$32&lt;80),1,0)</f>
        <v/>
      </c>
      <c r="O114" s="131">
        <f>IF(AND($K114-ストレーナー選定方法!$F$34&gt;-20,$K114-ストレーナー選定方法!$F$34&lt;80),1,0)</f>
        <v/>
      </c>
      <c r="P114" s="131">
        <f>IF(AND($K114-ストレーナー選定方法!$F$36&gt;-20,$K114-ストレーナー選定方法!$F$36&lt;80),1,0)</f>
        <v/>
      </c>
      <c r="Q114" s="125" t="n">
        <v>25</v>
      </c>
      <c r="R114" s="25" t="n">
        <v>2700</v>
      </c>
      <c r="S114" s="26">
        <f>20000/R114</f>
        <v/>
      </c>
      <c r="T114" s="271">
        <f>K114*0.8/100</f>
        <v/>
      </c>
      <c r="U114" s="271">
        <f>K114*0.7/100</f>
        <v/>
      </c>
      <c r="V114" s="271" t="n"/>
      <c r="W114" s="59">
        <f>(K114/100*0.84)^2</f>
        <v/>
      </c>
      <c r="X114" s="59">
        <f>(K114/100*1.05)^2</f>
        <v/>
      </c>
      <c r="Y114" s="59">
        <f>(K114/100*0.96)^2</f>
        <v/>
      </c>
      <c r="Z114" s="59">
        <f>(K114/100*1.2)^2</f>
        <v/>
      </c>
      <c r="AA114" s="272">
        <f>(K114/100*0.49)^2</f>
        <v/>
      </c>
      <c r="AB114" s="52">
        <f>(K114/100*0.77)^2</f>
        <v/>
      </c>
      <c r="AC114" s="52">
        <f>(K114/100*0.56)^2</f>
        <v/>
      </c>
      <c r="AD114" s="52">
        <f>(K114/100*0.88)^2</f>
        <v/>
      </c>
      <c r="AE114" s="24" t="n"/>
      <c r="AF114" s="24" t="n"/>
      <c r="AG114" s="134" t="n">
        <v>14.1</v>
      </c>
    </row>
    <row r="115" ht="17.25" customHeight="1" s="207" thickBot="1">
      <c r="B115" s="176">
        <f>VLOOKUP(D115,temp!$A$2:$G$176,2,FALSE)</f>
        <v/>
      </c>
      <c r="C115" s="176">
        <f>E115&amp;"X"&amp;H115&amp;"X"&amp;I115</f>
        <v/>
      </c>
      <c r="D115" s="220" t="n">
        <v>45</v>
      </c>
      <c r="E115" s="23" t="n">
        <v>45</v>
      </c>
      <c r="F115" s="24" t="n">
        <v>44</v>
      </c>
      <c r="G115" s="39" t="n">
        <v>38</v>
      </c>
      <c r="H115" s="23" t="n">
        <v>5</v>
      </c>
      <c r="I115" s="23" t="n">
        <v>53</v>
      </c>
      <c r="J115" s="24" t="n">
        <v>3</v>
      </c>
      <c r="K115" s="137" t="n">
        <v>374</v>
      </c>
      <c r="L115" s="131">
        <f>IF(AND(K115-ストレーナー選定方法!$F$8&gt;-20,K115-ストレーナー選定方法!$F$8&lt;80),1,0)</f>
        <v/>
      </c>
      <c r="M115" s="131">
        <f>IF(AND($K115-ストレーナー選定方法!$F$30&gt;-20,$K115-ストレーナー選定方法!$F$30&lt;80),1,0)</f>
        <v/>
      </c>
      <c r="N115" s="131">
        <f>IF(AND($K115-ストレーナー選定方法!$F$32&gt;-20,$K115-ストレーナー選定方法!$F$32&lt;80),1,0)</f>
        <v/>
      </c>
      <c r="O115" s="131">
        <f>IF(AND($K115-ストレーナー選定方法!$F$34&gt;-20,$K115-ストレーナー選定方法!$F$34&lt;80),1,0)</f>
        <v/>
      </c>
      <c r="P115" s="131">
        <f>IF(AND($K115-ストレーナー選定方法!$F$36&gt;-20,$K115-ストレーナー選定方法!$F$36&lt;80),1,0)</f>
        <v/>
      </c>
      <c r="Q115" s="125" t="n">
        <v>23</v>
      </c>
      <c r="R115" s="25" t="n">
        <v>1600</v>
      </c>
      <c r="S115" s="26">
        <f>20000/R115</f>
        <v/>
      </c>
      <c r="T115" s="271">
        <f>K115*0.8/100</f>
        <v/>
      </c>
      <c r="U115" s="271">
        <f>K115*0.7/100</f>
        <v/>
      </c>
      <c r="V115" s="271" t="n"/>
      <c r="W115" s="59">
        <f>(K115/100*0.84)^2</f>
        <v/>
      </c>
      <c r="X115" s="59">
        <f>(K115/100*1.05)^2</f>
        <v/>
      </c>
      <c r="Y115" s="59">
        <f>(K115/100*0.96)^2</f>
        <v/>
      </c>
      <c r="Z115" s="59">
        <f>(K115/100*1.2)^2</f>
        <v/>
      </c>
      <c r="AA115" s="272">
        <f>(K115/100*0.49)^2</f>
        <v/>
      </c>
      <c r="AB115" s="52">
        <f>(K115/100*0.77)^2</f>
        <v/>
      </c>
      <c r="AC115" s="52">
        <f>(K115/100*0.56)^2</f>
        <v/>
      </c>
      <c r="AD115" s="52">
        <f>(K115/100*0.88)^2</f>
        <v/>
      </c>
      <c r="AE115" s="24" t="n"/>
      <c r="AF115" s="24" t="n"/>
      <c r="AG115" s="134" t="n">
        <v>16.5</v>
      </c>
    </row>
    <row r="116" ht="17.25" customHeight="1" s="207" thickBot="1">
      <c r="B116" s="176">
        <f>VLOOKUP(D116,temp!$A$2:$G$176,2,FALSE)</f>
        <v/>
      </c>
      <c r="C116" s="176">
        <f>E116&amp;"X"&amp;H116&amp;"X"&amp;I116</f>
        <v/>
      </c>
      <c r="D116" s="177" t="n">
        <v>46</v>
      </c>
      <c r="E116" s="23" t="n">
        <v>45</v>
      </c>
      <c r="F116" s="24" t="n">
        <v>44</v>
      </c>
      <c r="G116" s="39" t="n">
        <v>36</v>
      </c>
      <c r="H116" s="23" t="n">
        <v>5</v>
      </c>
      <c r="I116" s="23" t="n">
        <v>62</v>
      </c>
      <c r="J116" s="24" t="n">
        <v>3</v>
      </c>
      <c r="K116" s="137" t="n">
        <v>438</v>
      </c>
      <c r="L116" s="131">
        <f>IF(AND(K116-ストレーナー選定方法!$F$8&gt;-20,K116-ストレーナー選定方法!$F$8&lt;80),1,0)</f>
        <v/>
      </c>
      <c r="M116" s="131">
        <f>IF(AND($K116-ストレーナー選定方法!$F$30&gt;-20,$K116-ストレーナー選定方法!$F$30&lt;80),1,0)</f>
        <v/>
      </c>
      <c r="N116" s="131">
        <f>IF(AND($K116-ストレーナー選定方法!$F$32&gt;-20,$K116-ストレーナー選定方法!$F$32&lt;80),1,0)</f>
        <v/>
      </c>
      <c r="O116" s="131">
        <f>IF(AND($K116-ストレーナー選定方法!$F$34&gt;-20,$K116-ストレーナー選定方法!$F$34&lt;80),1,0)</f>
        <v/>
      </c>
      <c r="P116" s="131">
        <f>IF(AND($K116-ストレーナー選定方法!$F$36&gt;-20,$K116-ストレーナー選定方法!$F$36&lt;80),1,0)</f>
        <v/>
      </c>
      <c r="Q116" s="125" t="n">
        <v>27</v>
      </c>
      <c r="R116" s="25" t="n">
        <v>1600</v>
      </c>
      <c r="S116" s="26">
        <f>20000/R116</f>
        <v/>
      </c>
      <c r="T116" s="271">
        <f>K116*0.8/100</f>
        <v/>
      </c>
      <c r="U116" s="271">
        <f>K116*0.7/100</f>
        <v/>
      </c>
      <c r="V116" s="271" t="n"/>
      <c r="W116" s="59">
        <f>(K116/100*0.84)^2</f>
        <v/>
      </c>
      <c r="X116" s="59">
        <f>(K116/100*1.05)^2</f>
        <v/>
      </c>
      <c r="Y116" s="59">
        <f>(K116/100*0.96)^2</f>
        <v/>
      </c>
      <c r="Z116" s="59">
        <f>(K116/100*1.2)^2</f>
        <v/>
      </c>
      <c r="AA116" s="272">
        <f>(K116/100*0.49)^2</f>
        <v/>
      </c>
      <c r="AB116" s="52">
        <f>(K116/100*0.77)^2</f>
        <v/>
      </c>
      <c r="AC116" s="52">
        <f>(K116/100*0.56)^2</f>
        <v/>
      </c>
      <c r="AD116" s="52">
        <f>(K116/100*0.88)^2</f>
        <v/>
      </c>
      <c r="AE116" s="24" t="n"/>
      <c r="AF116" s="24" t="n"/>
      <c r="AG116" s="134" t="n">
        <v>14.5</v>
      </c>
    </row>
    <row r="117" ht="17.25" customHeight="1" s="207" thickBot="1">
      <c r="B117" s="176">
        <f>VLOOKUP(D117,temp!$A$2:$G$176,2,FALSE)</f>
        <v/>
      </c>
      <c r="C117" s="176">
        <f>E117&amp;"X"&amp;H117&amp;"X"&amp;I117</f>
        <v/>
      </c>
      <c r="D117" s="220" t="n">
        <v>50</v>
      </c>
      <c r="E117" s="23" t="n">
        <v>50</v>
      </c>
      <c r="F117" s="24" t="n">
        <v>49</v>
      </c>
      <c r="G117" s="39" t="n">
        <v>40</v>
      </c>
      <c r="H117" s="23" t="n">
        <v>6</v>
      </c>
      <c r="I117" s="23" t="n">
        <v>61</v>
      </c>
      <c r="J117" s="24" t="n">
        <v>3</v>
      </c>
      <c r="K117" s="137" t="n">
        <v>431</v>
      </c>
      <c r="L117" s="131">
        <f>IF(AND(K117-ストレーナー選定方法!$F$8&gt;-20,K117-ストレーナー選定方法!$F$8&lt;80),1,0)</f>
        <v/>
      </c>
      <c r="M117" s="131">
        <f>IF(AND($K117-ストレーナー選定方法!$F$30&gt;-20,$K117-ストレーナー選定方法!$F$30&lt;80),1,0)</f>
        <v/>
      </c>
      <c r="N117" s="131">
        <f>IF(AND($K117-ストレーナー選定方法!$F$32&gt;-20,$K117-ストレーナー選定方法!$F$32&lt;80),1,0)</f>
        <v/>
      </c>
      <c r="O117" s="131">
        <f>IF(AND($K117-ストレーナー選定方法!$F$34&gt;-20,$K117-ストレーナー選定方法!$F$34&lt;80),1,0)</f>
        <v/>
      </c>
      <c r="P117" s="131">
        <f>IF(AND($K117-ストレーナー選定方法!$F$36&gt;-20,$K117-ストレーナー選定方法!$F$36&lt;80),1,0)</f>
        <v/>
      </c>
      <c r="Q117" s="125" t="n">
        <v>21</v>
      </c>
      <c r="R117" s="25" t="n">
        <v>1080</v>
      </c>
      <c r="S117" s="26">
        <f>20000/R117</f>
        <v/>
      </c>
      <c r="T117" s="271">
        <f>K117*0.8/100</f>
        <v/>
      </c>
      <c r="U117" s="271">
        <f>K117*0.7/100</f>
        <v/>
      </c>
      <c r="V117" s="271" t="n"/>
      <c r="W117" s="59">
        <f>(K117/100*0.84)^2</f>
        <v/>
      </c>
      <c r="X117" s="59">
        <f>(K117/100*1.05)^2</f>
        <v/>
      </c>
      <c r="Y117" s="59">
        <f>(K117/100*0.96)^2</f>
        <v/>
      </c>
      <c r="Z117" s="59">
        <f>(K117/100*1.2)^2</f>
        <v/>
      </c>
      <c r="AA117" s="272">
        <f>(K117/100*0.49)^2</f>
        <v/>
      </c>
      <c r="AB117" s="52">
        <f>(K117/100*0.77)^2</f>
        <v/>
      </c>
      <c r="AC117" s="52">
        <f>(K117/100*0.56)^2</f>
        <v/>
      </c>
      <c r="AD117" s="52">
        <f>(K117/100*0.88)^2</f>
        <v/>
      </c>
      <c r="AE117" s="24" t="n"/>
      <c r="AF117" s="24" t="n"/>
      <c r="AG117" s="134" t="n">
        <v>16.6</v>
      </c>
    </row>
    <row r="118" ht="17.25" customHeight="1" s="207" thickBot="1">
      <c r="B118" s="176">
        <f>VLOOKUP(D118,temp!$A$2:$G$176,2,FALSE)</f>
        <v/>
      </c>
      <c r="C118" s="176">
        <f>E118&amp;"X"&amp;H118&amp;"X"&amp;I118</f>
        <v/>
      </c>
      <c r="D118" s="220" t="n">
        <v>51</v>
      </c>
      <c r="E118" s="23" t="n">
        <v>50</v>
      </c>
      <c r="F118" s="24" t="n">
        <v>50</v>
      </c>
      <c r="G118" s="39" t="n">
        <v>39</v>
      </c>
      <c r="H118" s="23" t="n">
        <v>6</v>
      </c>
      <c r="I118" s="23" t="n">
        <v>143</v>
      </c>
      <c r="J118" s="24" t="n">
        <v>1.5</v>
      </c>
      <c r="K118" s="137" t="n">
        <v>252</v>
      </c>
      <c r="L118" s="131">
        <f>IF(AND(K118-ストレーナー選定方法!$F$8&gt;-20,K118-ストレーナー選定方法!$F$8&lt;80),1,0)</f>
        <v/>
      </c>
      <c r="M118" s="131">
        <f>IF(AND($K118-ストレーナー選定方法!$F$30&gt;-20,$K118-ストレーナー選定方法!$F$30&lt;80),1,0)</f>
        <v/>
      </c>
      <c r="N118" s="131">
        <f>IF(AND($K118-ストレーナー選定方法!$F$32&gt;-20,$K118-ストレーナー選定方法!$F$32&lt;80),1,0)</f>
        <v/>
      </c>
      <c r="O118" s="131">
        <f>IF(AND($K118-ストレーナー選定方法!$F$34&gt;-20,$K118-ストレーナー選定方法!$F$34&lt;80),1,0)</f>
        <v/>
      </c>
      <c r="P118" s="131">
        <f>IF(AND($K118-ストレーナー選定方法!$F$36&gt;-20,$K118-ストレーナー選定方法!$F$36&lt;80),1,0)</f>
        <v/>
      </c>
      <c r="Q118" s="125" t="n">
        <v>12</v>
      </c>
      <c r="R118" s="25" t="n">
        <v>1080</v>
      </c>
      <c r="S118" s="26">
        <f>20000/R118</f>
        <v/>
      </c>
      <c r="T118" s="271">
        <f>K118*0.8/100</f>
        <v/>
      </c>
      <c r="U118" s="271">
        <f>K118*0.7/100</f>
        <v/>
      </c>
      <c r="V118" s="271" t="n"/>
      <c r="W118" s="59">
        <f>(K118/100*0.84)^2</f>
        <v/>
      </c>
      <c r="X118" s="59">
        <f>(K118/100*1.05)^2</f>
        <v/>
      </c>
      <c r="Y118" s="59">
        <f>(K118/100*0.96)^2</f>
        <v/>
      </c>
      <c r="Z118" s="59">
        <f>(K118/100*1.2)^2</f>
        <v/>
      </c>
      <c r="AA118" s="272">
        <f>(K118/100*0.49)^2</f>
        <v/>
      </c>
      <c r="AB118" s="52">
        <f>(K118/100*0.77)^2</f>
        <v/>
      </c>
      <c r="AC118" s="52">
        <f>(K118/100*0.56)^2</f>
        <v/>
      </c>
      <c r="AD118" s="52">
        <f>(K118/100*0.88)^2</f>
        <v/>
      </c>
      <c r="AE118" s="24" t="n"/>
      <c r="AF118" s="24" t="n"/>
      <c r="AG118" s="134" t="n"/>
    </row>
    <row r="119" ht="17.25" customHeight="1" s="207" thickBot="1">
      <c r="B119" s="176">
        <f>VLOOKUP(D119,temp!$A$2:$G$176,2,FALSE)</f>
        <v/>
      </c>
      <c r="C119" s="176">
        <f>E119&amp;"X"&amp;H119&amp;"X"&amp;I119</f>
        <v/>
      </c>
      <c r="D119" s="220" t="n">
        <v>52</v>
      </c>
      <c r="E119" s="23" t="n">
        <v>50</v>
      </c>
      <c r="F119" s="24" t="n">
        <v>50</v>
      </c>
      <c r="G119" s="39" t="n">
        <v>47</v>
      </c>
      <c r="H119" s="23" t="n">
        <v>6</v>
      </c>
      <c r="I119" s="23" t="n">
        <v>139</v>
      </c>
      <c r="J119" s="24" t="n">
        <v>2</v>
      </c>
      <c r="K119" s="137" t="n">
        <v>436</v>
      </c>
      <c r="L119" s="131">
        <f>IF(AND(K119-ストレーナー選定方法!$F$8&gt;-20,K119-ストレーナー選定方法!$F$8&lt;80),1,0)</f>
        <v/>
      </c>
      <c r="M119" s="131">
        <f>IF(AND($K119-ストレーナー選定方法!$F$30&gt;-20,$K119-ストレーナー選定方法!$F$30&lt;80),1,0)</f>
        <v/>
      </c>
      <c r="N119" s="131">
        <f>IF(AND($K119-ストレーナー選定方法!$F$32&gt;-20,$K119-ストレーナー選定方法!$F$32&lt;80),1,0)</f>
        <v/>
      </c>
      <c r="O119" s="131">
        <f>IF(AND($K119-ストレーナー選定方法!$F$34&gt;-20,$K119-ストレーナー選定方法!$F$34&lt;80),1,0)</f>
        <v/>
      </c>
      <c r="P119" s="131">
        <f>IF(AND($K119-ストレーナー選定方法!$F$36&gt;-20,$K119-ストレーナー選定方法!$F$36&lt;80),1,0)</f>
        <v/>
      </c>
      <c r="Q119" s="125" t="n">
        <v>22</v>
      </c>
      <c r="R119" s="25" t="n">
        <v>1080</v>
      </c>
      <c r="S119" s="26">
        <f>20000/R119</f>
        <v/>
      </c>
      <c r="T119" s="271">
        <f>K119*0.8/100</f>
        <v/>
      </c>
      <c r="U119" s="271">
        <f>K119*0.7/100</f>
        <v/>
      </c>
      <c r="V119" s="271" t="n"/>
      <c r="W119" s="59">
        <f>(K119/100*0.84)^2</f>
        <v/>
      </c>
      <c r="X119" s="59">
        <f>(K119/100*1.05)^2</f>
        <v/>
      </c>
      <c r="Y119" s="59">
        <f>(K119/100*0.96)^2</f>
        <v/>
      </c>
      <c r="Z119" s="59">
        <f>(K119/100*1.2)^2</f>
        <v/>
      </c>
      <c r="AA119" s="272">
        <f>(K119/100*0.49)^2</f>
        <v/>
      </c>
      <c r="AB119" s="52">
        <f>(K119/100*0.77)^2</f>
        <v/>
      </c>
      <c r="AC119" s="52">
        <f>(K119/100*0.56)^2</f>
        <v/>
      </c>
      <c r="AD119" s="52">
        <f>(K119/100*0.88)^2</f>
        <v/>
      </c>
      <c r="AE119" s="24" t="n"/>
      <c r="AF119" s="24" t="n"/>
      <c r="AG119" s="134" t="n">
        <v>13.8</v>
      </c>
    </row>
    <row r="120" ht="17.25" customHeight="1" s="207" thickBot="1">
      <c r="B120" s="176">
        <f>VLOOKUP(D120,temp!$A$2:$G$176,2,FALSE)</f>
        <v/>
      </c>
      <c r="C120" s="176">
        <f>E120&amp;"X"&amp;H120&amp;"X"&amp;I120</f>
        <v/>
      </c>
      <c r="D120" s="220" t="n">
        <v>53</v>
      </c>
      <c r="E120" s="23" t="n">
        <v>50</v>
      </c>
      <c r="F120" s="24" t="n">
        <v>50</v>
      </c>
      <c r="G120" s="39" t="n">
        <v>40</v>
      </c>
      <c r="H120" s="23" t="n">
        <v>10</v>
      </c>
      <c r="I120" s="23" t="n">
        <v>143</v>
      </c>
      <c r="J120" s="24" t="n">
        <v>1.5</v>
      </c>
      <c r="K120" s="137" t="n">
        <v>252</v>
      </c>
      <c r="L120" s="131">
        <f>IF(AND(K120-ストレーナー選定方法!$F$8&gt;-20,K120-ストレーナー選定方法!$F$8&lt;80),1,0)</f>
        <v/>
      </c>
      <c r="M120" s="131">
        <f>IF(AND($K120-ストレーナー選定方法!$F$30&gt;-20,$K120-ストレーナー選定方法!$F$30&lt;80),1,0)</f>
        <v/>
      </c>
      <c r="N120" s="131">
        <f>IF(AND($K120-ストレーナー選定方法!$F$32&gt;-20,$K120-ストレーナー選定方法!$F$32&lt;80),1,0)</f>
        <v/>
      </c>
      <c r="O120" s="131">
        <f>IF(AND($K120-ストレーナー選定方法!$F$34&gt;-20,$K120-ストレーナー選定方法!$F$34&lt;80),1,0)</f>
        <v/>
      </c>
      <c r="P120" s="131">
        <f>IF(AND($K120-ストレーナー選定方法!$F$36&gt;-20,$K120-ストレーナー選定方法!$F$36&lt;80),1,0)</f>
        <v/>
      </c>
      <c r="Q120" s="125" t="n">
        <v>12</v>
      </c>
      <c r="R120" s="24" t="n">
        <v>500</v>
      </c>
      <c r="S120" s="26">
        <f>20000/R120</f>
        <v/>
      </c>
      <c r="T120" s="271">
        <f>K120*0.8/100</f>
        <v/>
      </c>
      <c r="U120" s="271">
        <f>K120*0.7/100</f>
        <v/>
      </c>
      <c r="V120" s="271" t="n"/>
      <c r="W120" s="59">
        <f>(K120/100*0.84)^2</f>
        <v/>
      </c>
      <c r="X120" s="59">
        <f>(K120/100*1.05)^2</f>
        <v/>
      </c>
      <c r="Y120" s="59">
        <f>(K120/100*0.96)^2</f>
        <v/>
      </c>
      <c r="Z120" s="59">
        <f>(K120/100*1.2)^2</f>
        <v/>
      </c>
      <c r="AA120" s="272">
        <f>(K120/100*0.49)^2</f>
        <v/>
      </c>
      <c r="AB120" s="52">
        <f>(K120/100*0.77)^2</f>
        <v/>
      </c>
      <c r="AC120" s="52">
        <f>(K120/100*0.56)^2</f>
        <v/>
      </c>
      <c r="AD120" s="52">
        <f>(K120/100*0.88)^2</f>
        <v/>
      </c>
      <c r="AE120" s="24" t="n"/>
      <c r="AF120" s="24" t="n"/>
      <c r="AG120" s="134" t="n"/>
    </row>
    <row r="121" ht="17.25" customHeight="1" s="207" thickBot="1">
      <c r="B121" s="176">
        <f>VLOOKUP(D121,temp!$A$2:$G$176,2,FALSE)</f>
        <v/>
      </c>
      <c r="C121" s="176">
        <f>E121&amp;"X"&amp;H121&amp;"X"&amp;I121</f>
        <v/>
      </c>
      <c r="D121" s="177" t="n">
        <v>55</v>
      </c>
      <c r="E121" s="23" t="n">
        <v>56</v>
      </c>
      <c r="F121" s="24" t="n">
        <v>56</v>
      </c>
      <c r="G121" s="39" t="n">
        <v>47</v>
      </c>
      <c r="H121" s="23" t="n">
        <v>6</v>
      </c>
      <c r="I121" s="23" t="n">
        <v>95</v>
      </c>
      <c r="J121" s="24" t="n">
        <v>3</v>
      </c>
      <c r="K121" s="137" t="n">
        <v>671</v>
      </c>
      <c r="L121" s="131">
        <f>IF(AND(K121-ストレーナー選定方法!$F$8&gt;-20,K121-ストレーナー選定方法!$F$8&lt;80),1,0)</f>
        <v/>
      </c>
      <c r="M121" s="131">
        <f>IF(AND($K121-ストレーナー選定方法!$F$30&gt;-20,$K121-ストレーナー選定方法!$F$30&lt;80),1,0)</f>
        <v/>
      </c>
      <c r="N121" s="131">
        <f>IF(AND($K121-ストレーナー選定方法!$F$32&gt;-20,$K121-ストレーナー選定方法!$F$32&lt;80),1,0)</f>
        <v/>
      </c>
      <c r="O121" s="131">
        <f>IF(AND($K121-ストレーナー選定方法!$F$34&gt;-20,$K121-ストレーナー選定方法!$F$34&lt;80),1,0)</f>
        <v/>
      </c>
      <c r="P121" s="131">
        <f>IF(AND($K121-ストレーナー選定方法!$F$36&gt;-20,$K121-ストレーナー選定方法!$F$36&lt;80),1,0)</f>
        <v/>
      </c>
      <c r="Q121" s="125" t="n">
        <v>27</v>
      </c>
      <c r="R121" s="24" t="n">
        <v>820</v>
      </c>
      <c r="S121" s="26">
        <f>20000/R121</f>
        <v/>
      </c>
      <c r="T121" s="271">
        <f>K121*0.8/100</f>
        <v/>
      </c>
      <c r="U121" s="271">
        <f>K121*0.7/100</f>
        <v/>
      </c>
      <c r="V121" s="271" t="n"/>
      <c r="W121" s="59">
        <f>(K121/100*0.84)^2</f>
        <v/>
      </c>
      <c r="X121" s="59">
        <f>(K121/100*1.05)^2</f>
        <v/>
      </c>
      <c r="Y121" s="59">
        <f>(K121/100*0.96)^2</f>
        <v/>
      </c>
      <c r="Z121" s="59">
        <f>(K121/100*1.2)^2</f>
        <v/>
      </c>
      <c r="AA121" s="272">
        <f>(K121/100*0.49)^2</f>
        <v/>
      </c>
      <c r="AB121" s="52">
        <f>(K121/100*0.77)^2</f>
        <v/>
      </c>
      <c r="AC121" s="52">
        <f>(K121/100*0.56)^2</f>
        <v/>
      </c>
      <c r="AD121" s="52">
        <f>(K121/100*0.88)^2</f>
        <v/>
      </c>
      <c r="AE121" s="24" t="n"/>
      <c r="AF121" s="24" t="n"/>
      <c r="AG121" s="134" t="n">
        <v>15</v>
      </c>
    </row>
    <row r="122" ht="17.25" customHeight="1" s="207" thickBot="1">
      <c r="B122" s="176">
        <f>VLOOKUP(D122,temp!$A$2:$G$176,2,FALSE)</f>
        <v/>
      </c>
      <c r="C122" s="176">
        <f>E122&amp;"X"&amp;H122&amp;"X"&amp;I122</f>
        <v/>
      </c>
      <c r="D122" s="220" t="n">
        <v>60</v>
      </c>
      <c r="E122" s="23" t="n">
        <v>60</v>
      </c>
      <c r="F122" s="24" t="n">
        <v>55</v>
      </c>
      <c r="G122" s="39" t="n">
        <v>50</v>
      </c>
      <c r="H122" s="23" t="n">
        <v>7</v>
      </c>
      <c r="I122" s="23" t="n">
        <v>72</v>
      </c>
      <c r="J122" s="24" t="n">
        <v>3</v>
      </c>
      <c r="K122" s="137" t="n">
        <v>508</v>
      </c>
      <c r="L122" s="131">
        <f>IF(AND(K122-ストレーナー選定方法!$F$8&gt;-20,K122-ストレーナー選定方法!$F$8&lt;80),1,0)</f>
        <v/>
      </c>
      <c r="M122" s="131">
        <f>IF(AND($K122-ストレーナー選定方法!$F$30&gt;-20,$K122-ストレーナー選定方法!$F$30&lt;80),1,0)</f>
        <v/>
      </c>
      <c r="N122" s="131">
        <f>IF(AND($K122-ストレーナー選定方法!$F$32&gt;-20,$K122-ストレーナー選定方法!$F$32&lt;80),1,0)</f>
        <v/>
      </c>
      <c r="O122" s="131">
        <f>IF(AND($K122-ストレーナー選定方法!$F$34&gt;-20,$K122-ストレーナー選定方法!$F$34&lt;80),1,0)</f>
        <v/>
      </c>
      <c r="P122" s="131">
        <f>IF(AND($K122-ストレーナー選定方法!$F$36&gt;-20,$K122-ストレーナー選定方法!$F$36&lt;80),1,0)</f>
        <v/>
      </c>
      <c r="Q122" s="125" t="n">
        <v>17</v>
      </c>
      <c r="R122" s="24" t="n">
        <v>660</v>
      </c>
      <c r="S122" s="26">
        <f>20000/R122</f>
        <v/>
      </c>
      <c r="T122" s="271">
        <f>K122*0.8/100</f>
        <v/>
      </c>
      <c r="U122" s="271">
        <f>K122*0.7/100</f>
        <v/>
      </c>
      <c r="V122" s="271" t="n"/>
      <c r="W122" s="59">
        <f>(K122/100*0.84)^2</f>
        <v/>
      </c>
      <c r="X122" s="59">
        <f>(K122/100*1.05)^2</f>
        <v/>
      </c>
      <c r="Y122" s="59">
        <f>(K122/100*0.96)^2</f>
        <v/>
      </c>
      <c r="Z122" s="59">
        <f>(K122/100*1.2)^2</f>
        <v/>
      </c>
      <c r="AA122" s="272">
        <f>(K122/100*0.49)^2</f>
        <v/>
      </c>
      <c r="AB122" s="52">
        <f>(K122/100*0.77)^2</f>
        <v/>
      </c>
      <c r="AC122" s="52">
        <f>(K122/100*0.56)^2</f>
        <v/>
      </c>
      <c r="AD122" s="52">
        <f>(K122/100*0.88)^2</f>
        <v/>
      </c>
      <c r="AE122" s="24" t="n"/>
      <c r="AF122" s="24" t="n"/>
      <c r="AG122" s="134" t="n">
        <v>30.1</v>
      </c>
    </row>
    <row r="123" ht="17.25" customHeight="1" s="207" thickBot="1">
      <c r="B123" s="176">
        <f>VLOOKUP(D123,temp!$A$2:$G$176,2,FALSE)</f>
        <v/>
      </c>
      <c r="C123" s="176">
        <f>E123&amp;"X"&amp;H123&amp;"X"&amp;I123</f>
        <v/>
      </c>
      <c r="D123" s="220" t="n">
        <v>70</v>
      </c>
      <c r="E123" s="23" t="n">
        <v>70</v>
      </c>
      <c r="F123" s="24" t="n">
        <v>70</v>
      </c>
      <c r="G123" s="39" t="n">
        <v>64</v>
      </c>
      <c r="H123" s="23" t="n">
        <v>10</v>
      </c>
      <c r="I123" s="23" t="n">
        <v>199</v>
      </c>
      <c r="J123" s="24" t="n">
        <v>3</v>
      </c>
      <c r="K123" s="138" t="n">
        <v>1406</v>
      </c>
      <c r="L123" s="131">
        <f>IF(AND(K123-ストレーナー選定方法!$F$8&gt;-20,K123-ストレーナー選定方法!$F$8&lt;80),1,0)</f>
        <v/>
      </c>
      <c r="M123" s="131">
        <f>IF(AND($K123-ストレーナー選定方法!$F$30&gt;-20,$K123-ストレーナー選定方法!$F$30&lt;80),1,0)</f>
        <v/>
      </c>
      <c r="N123" s="131">
        <f>IF(AND($K123-ストレーナー選定方法!$F$32&gt;-20,$K123-ストレーナー選定方法!$F$32&lt;80),1,0)</f>
        <v/>
      </c>
      <c r="O123" s="131">
        <f>IF(AND($K123-ストレーナー選定方法!$F$34&gt;-20,$K123-ストレーナー選定方法!$F$34&lt;80),1,0)</f>
        <v/>
      </c>
      <c r="P123" s="131">
        <f>IF(AND($K123-ストレーナー選定方法!$F$36&gt;-20,$K123-ストレーナー選定方法!$F$36&lt;80),1,0)</f>
        <v/>
      </c>
      <c r="Q123" s="125" t="n">
        <v>36</v>
      </c>
      <c r="R123" s="24" t="n">
        <v>370</v>
      </c>
      <c r="S123" s="26">
        <f>20000/R123</f>
        <v/>
      </c>
      <c r="T123" s="271">
        <f>K123*0.8/100</f>
        <v/>
      </c>
      <c r="U123" s="271">
        <f>K123*0.7/100</f>
        <v/>
      </c>
      <c r="V123" s="271" t="n"/>
      <c r="W123" s="59">
        <f>(K123/100*0.84)^2</f>
        <v/>
      </c>
      <c r="X123" s="59">
        <f>(K123/100*1.05)^2</f>
        <v/>
      </c>
      <c r="Y123" s="59">
        <f>(K123/100*0.96)^2</f>
        <v/>
      </c>
      <c r="Z123" s="59">
        <f>(K123/100*1.2)^2</f>
        <v/>
      </c>
      <c r="AA123" s="272">
        <f>(K123/100*0.49)^2</f>
        <v/>
      </c>
      <c r="AB123" s="52">
        <f>(K123/100*0.77)^2</f>
        <v/>
      </c>
      <c r="AC123" s="52">
        <f>(K123/100*0.56)^2</f>
        <v/>
      </c>
      <c r="AD123" s="52">
        <f>(K123/100*0.88)^2</f>
        <v/>
      </c>
      <c r="AE123" s="24" t="inlineStr">
        <is>
          <t>○</t>
        </is>
      </c>
      <c r="AF123" s="24" t="n"/>
      <c r="AG123" s="134" t="inlineStr">
        <is>
          <t>Z:27.9</t>
        </is>
      </c>
    </row>
    <row r="124" ht="17.25" customHeight="1" s="207" thickBot="1">
      <c r="B124" s="176">
        <f>VLOOKUP(D124,temp!$A$2:$G$176,2,FALSE)</f>
        <v/>
      </c>
      <c r="C124" s="176">
        <f>E124&amp;"X"&amp;H124&amp;"X"&amp;I124</f>
        <v/>
      </c>
      <c r="D124" s="220" t="n">
        <v>71</v>
      </c>
      <c r="E124" s="23" t="n">
        <v>70</v>
      </c>
      <c r="F124" s="24" t="n">
        <v>67</v>
      </c>
      <c r="G124" s="39" t="n">
        <v>60</v>
      </c>
      <c r="H124" s="23" t="n">
        <v>10</v>
      </c>
      <c r="I124" s="23" t="n">
        <v>94</v>
      </c>
      <c r="J124" s="24" t="n">
        <v>3.5</v>
      </c>
      <c r="K124" s="137" t="n">
        <v>904</v>
      </c>
      <c r="L124" s="131">
        <f>IF(AND(K124-ストレーナー選定方法!$F$8&gt;-20,K124-ストレーナー選定方法!$F$8&lt;80),1,0)</f>
        <v/>
      </c>
      <c r="M124" s="131">
        <f>IF(AND($K124-ストレーナー選定方法!$F$30&gt;-20,$K124-ストレーナー選定方法!$F$30&lt;80),1,0)</f>
        <v/>
      </c>
      <c r="N124" s="131">
        <f>IF(AND($K124-ストレーナー選定方法!$F$32&gt;-20,$K124-ストレーナー選定方法!$F$32&lt;80),1,0)</f>
        <v/>
      </c>
      <c r="O124" s="131">
        <f>IF(AND($K124-ストレーナー選定方法!$F$34&gt;-20,$K124-ストレーナー選定方法!$F$34&lt;80),1,0)</f>
        <v/>
      </c>
      <c r="P124" s="131">
        <f>IF(AND($K124-ストレーナー選定方法!$F$36&gt;-20,$K124-ストレーナー選定方法!$F$36&lt;80),1,0)</f>
        <v/>
      </c>
      <c r="Q124" s="125" t="n">
        <v>23</v>
      </c>
      <c r="R124" s="24" t="n">
        <v>280</v>
      </c>
      <c r="S124" s="26">
        <f>20000/R124</f>
        <v/>
      </c>
      <c r="T124" s="271">
        <f>K124*0.8/100</f>
        <v/>
      </c>
      <c r="U124" s="271">
        <f>K124*0.7/100</f>
        <v/>
      </c>
      <c r="V124" s="271" t="n"/>
      <c r="W124" s="59">
        <f>(K124/100*0.84)^2</f>
        <v/>
      </c>
      <c r="X124" s="59">
        <f>(K124/100*1.05)^2</f>
        <v/>
      </c>
      <c r="Y124" s="59">
        <f>(K124/100*0.96)^2</f>
        <v/>
      </c>
      <c r="Z124" s="59">
        <f>(K124/100*1.2)^2</f>
        <v/>
      </c>
      <c r="AA124" s="272">
        <f>(K124/100*0.49)^2</f>
        <v/>
      </c>
      <c r="AB124" s="52">
        <f>(K124/100*0.77)^2</f>
        <v/>
      </c>
      <c r="AC124" s="52">
        <f>(K124/100*0.56)^2</f>
        <v/>
      </c>
      <c r="AD124" s="52">
        <f>(K124/100*0.88)^2</f>
        <v/>
      </c>
      <c r="AE124" s="24" t="n"/>
      <c r="AF124" s="24" t="n"/>
      <c r="AG124" s="134" t="inlineStr">
        <is>
          <t>16.4/S: 40.4</t>
        </is>
      </c>
    </row>
    <row r="125" ht="17.25" customHeight="1" s="207" thickBot="1">
      <c r="B125" s="176">
        <f>VLOOKUP(D125,temp!$A$2:$G$176,2,FALSE)</f>
        <v/>
      </c>
      <c r="C125" s="176">
        <f>E125&amp;"X"&amp;H125&amp;"X"&amp;I125</f>
        <v/>
      </c>
      <c r="D125" s="220" t="n">
        <v>72</v>
      </c>
      <c r="E125" s="23" t="n">
        <v>70</v>
      </c>
      <c r="F125" s="24" t="n">
        <v>70</v>
      </c>
      <c r="G125" s="39" t="n">
        <v>64</v>
      </c>
      <c r="H125" s="23" t="n">
        <v>12</v>
      </c>
      <c r="I125" s="23" t="n">
        <v>199</v>
      </c>
      <c r="J125" s="24" t="n">
        <v>3</v>
      </c>
      <c r="K125" s="138" t="n">
        <v>1406</v>
      </c>
      <c r="L125" s="131">
        <f>IF(AND(K125-ストレーナー選定方法!$F$8&gt;-20,K125-ストレーナー選定方法!$F$8&lt;80),1,0)</f>
        <v/>
      </c>
      <c r="M125" s="131">
        <f>IF(AND($K125-ストレーナー選定方法!$F$30&gt;-20,$K125-ストレーナー選定方法!$F$30&lt;80),1,0)</f>
        <v/>
      </c>
      <c r="N125" s="131">
        <f>IF(AND($K125-ストレーナー選定方法!$F$32&gt;-20,$K125-ストレーナー選定方法!$F$32&lt;80),1,0)</f>
        <v/>
      </c>
      <c r="O125" s="131">
        <f>IF(AND($K125-ストレーナー選定方法!$F$34&gt;-20,$K125-ストレーナー選定方法!$F$34&lt;80),1,0)</f>
        <v/>
      </c>
      <c r="P125" s="131">
        <f>IF(AND($K125-ストレーナー選定方法!$F$36&gt;-20,$K125-ストレーナー選定方法!$F$36&lt;80),1,0)</f>
        <v/>
      </c>
      <c r="Q125" s="125" t="n">
        <v>36</v>
      </c>
      <c r="R125" s="24" t="n">
        <v>290</v>
      </c>
      <c r="S125" s="26">
        <f>20000/R125</f>
        <v/>
      </c>
      <c r="T125" s="271">
        <f>K125*0.8/100</f>
        <v/>
      </c>
      <c r="U125" s="271">
        <f>K125*0.7/100</f>
        <v/>
      </c>
      <c r="V125" s="271" t="n"/>
      <c r="W125" s="59">
        <f>(K125/100*0.84)^2</f>
        <v/>
      </c>
      <c r="X125" s="59">
        <f>(K125/100*1.05)^2</f>
        <v/>
      </c>
      <c r="Y125" s="59">
        <f>(K125/100*0.96)^2</f>
        <v/>
      </c>
      <c r="Z125" s="59">
        <f>(K125/100*1.2)^2</f>
        <v/>
      </c>
      <c r="AA125" s="272">
        <f>(K125/100*0.49)^2</f>
        <v/>
      </c>
      <c r="AB125" s="52">
        <f>(K125/100*0.77)^2</f>
        <v/>
      </c>
      <c r="AC125" s="52">
        <f>(K125/100*0.56)^2</f>
        <v/>
      </c>
      <c r="AD125" s="52">
        <f>(K125/100*0.88)^2</f>
        <v/>
      </c>
      <c r="AE125" s="24" t="n"/>
      <c r="AF125" s="24" t="n"/>
      <c r="AG125" s="134" t="n">
        <v>22.6</v>
      </c>
    </row>
    <row r="126" ht="17.25" customHeight="1" s="207" thickBot="1">
      <c r="B126" s="176">
        <f>VLOOKUP(D126,temp!$A$2:$G$176,2,FALSE)</f>
        <v/>
      </c>
      <c r="C126" s="176">
        <f>E126&amp;"X"&amp;H126&amp;"X"&amp;I126</f>
        <v/>
      </c>
      <c r="D126" s="220" t="n">
        <v>80</v>
      </c>
      <c r="E126" s="23" t="n">
        <v>80</v>
      </c>
      <c r="F126" s="24" t="n">
        <v>74</v>
      </c>
      <c r="G126" s="39" t="n">
        <v>62</v>
      </c>
      <c r="H126" s="23" t="n">
        <v>12</v>
      </c>
      <c r="I126" s="23" t="n">
        <v>109</v>
      </c>
      <c r="J126" s="24" t="n">
        <v>3.5</v>
      </c>
      <c r="K126" s="138" t="n">
        <v>1048</v>
      </c>
      <c r="L126" s="131">
        <f>IF(AND(K126-ストレーナー選定方法!$F$8&gt;-20,K126-ストレーナー選定方法!$F$8&lt;80),1,0)</f>
        <v/>
      </c>
      <c r="M126" s="131">
        <f>IF(AND($K126-ストレーナー選定方法!$F$30&gt;-20,$K126-ストレーナー選定方法!$F$30&lt;80),1,0)</f>
        <v/>
      </c>
      <c r="N126" s="131">
        <f>IF(AND($K126-ストレーナー選定方法!$F$32&gt;-20,$K126-ストレーナー選定方法!$F$32&lt;80),1,0)</f>
        <v/>
      </c>
      <c r="O126" s="131">
        <f>IF(AND($K126-ストレーナー選定方法!$F$34&gt;-20,$K126-ストレーナー選定方法!$F$34&lt;80),1,0)</f>
        <v/>
      </c>
      <c r="P126" s="131">
        <f>IF(AND($K126-ストレーナー選定方法!$F$36&gt;-20,$K126-ストレーナー選定方法!$F$36&lt;80),1,0)</f>
        <v/>
      </c>
      <c r="Q126" s="125" t="n">
        <v>20</v>
      </c>
      <c r="R126" s="24" t="n">
        <v>180</v>
      </c>
      <c r="S126" s="26">
        <f>20000/R126</f>
        <v/>
      </c>
      <c r="T126" s="271">
        <f>K126*0.8/100</f>
        <v/>
      </c>
      <c r="U126" s="271">
        <f>K126*0.7/100</f>
        <v/>
      </c>
      <c r="V126" s="271" t="n"/>
      <c r="W126" s="59">
        <f>(K126/100*0.84)^2</f>
        <v/>
      </c>
      <c r="X126" s="59">
        <f>(K126/100*1.05)^2</f>
        <v/>
      </c>
      <c r="Y126" s="59">
        <f>(K126/100*0.96)^2</f>
        <v/>
      </c>
      <c r="Z126" s="59">
        <f>(K126/100*1.2)^2</f>
        <v/>
      </c>
      <c r="AA126" s="272">
        <f>(K126/100*0.49)^2</f>
        <v/>
      </c>
      <c r="AB126" s="52">
        <f>(K126/100*0.77)^2</f>
        <v/>
      </c>
      <c r="AC126" s="52">
        <f>(K126/100*0.56)^2</f>
        <v/>
      </c>
      <c r="AD126" s="52">
        <f>(K126/100*0.88)^2</f>
        <v/>
      </c>
      <c r="AE126" s="24" t="n"/>
      <c r="AF126" s="24" t="n"/>
      <c r="AG126" s="134" t="n">
        <v>61.4</v>
      </c>
    </row>
    <row r="127" ht="17.25" customHeight="1" s="207" thickBot="1">
      <c r="B127" s="176">
        <f>VLOOKUP(D127,temp!$A$2:$G$176,2,FALSE)</f>
        <v/>
      </c>
      <c r="C127" s="176">
        <f>E127&amp;"X"&amp;H127&amp;"X"&amp;I127</f>
        <v/>
      </c>
      <c r="D127" s="220" t="n">
        <v>88</v>
      </c>
      <c r="E127" s="23" t="n">
        <v>88</v>
      </c>
      <c r="F127" s="24" t="n">
        <v>88</v>
      </c>
      <c r="G127" s="39" t="n">
        <v>72</v>
      </c>
      <c r="H127" s="23" t="n">
        <v>12</v>
      </c>
      <c r="I127" s="23" t="n">
        <v>89</v>
      </c>
      <c r="J127" s="24" t="n">
        <v>4.5</v>
      </c>
      <c r="K127" s="138" t="n">
        <v>1415</v>
      </c>
      <c r="L127" s="131">
        <f>IF(AND(K127-ストレーナー選定方法!$F$8&gt;-20,K127-ストレーナー選定方法!$F$8&lt;80),1,0)</f>
        <v/>
      </c>
      <c r="M127" s="131">
        <f>IF(AND($K127-ストレーナー選定方法!$F$30&gt;-20,$K127-ストレーナー選定方法!$F$30&lt;80),1,0)</f>
        <v/>
      </c>
      <c r="N127" s="131">
        <f>IF(AND($K127-ストレーナー選定方法!$F$32&gt;-20,$K127-ストレーナー選定方法!$F$32&lt;80),1,0)</f>
        <v/>
      </c>
      <c r="O127" s="131">
        <f>IF(AND($K127-ストレーナー選定方法!$F$34&gt;-20,$K127-ストレーナー選定方法!$F$34&lt;80),1,0)</f>
        <v/>
      </c>
      <c r="P127" s="131">
        <f>IF(AND($K127-ストレーナー選定方法!$F$36&gt;-20,$K127-ストレーナー選定方法!$F$36&lt;80),1,0)</f>
        <v/>
      </c>
      <c r="Q127" s="125" t="n">
        <v>23</v>
      </c>
      <c r="R127" s="24" t="n">
        <v>200</v>
      </c>
      <c r="S127" s="26">
        <f>20000/R127</f>
        <v/>
      </c>
      <c r="T127" s="271">
        <f>K127*0.8/100</f>
        <v/>
      </c>
      <c r="U127" s="271">
        <f>K127*0.7/100</f>
        <v/>
      </c>
      <c r="V127" s="271" t="n"/>
      <c r="W127" s="59">
        <f>(K127/100*0.84)^2</f>
        <v/>
      </c>
      <c r="X127" s="59">
        <f>(K127/100*1.05)^2</f>
        <v/>
      </c>
      <c r="Y127" s="59">
        <f>(K127/100*0.96)^2</f>
        <v/>
      </c>
      <c r="Z127" s="59">
        <f>(K127/100*1.2)^2</f>
        <v/>
      </c>
      <c r="AA127" s="272">
        <f>(K127/100*0.49)^2</f>
        <v/>
      </c>
      <c r="AB127" s="52">
        <f>(K127/100*0.77)^2</f>
        <v/>
      </c>
      <c r="AC127" s="52">
        <f>(K127/100*0.56)^2</f>
        <v/>
      </c>
      <c r="AD127" s="52">
        <f>(K127/100*0.88)^2</f>
        <v/>
      </c>
      <c r="AE127" s="24" t="n"/>
      <c r="AF127" s="24" t="n"/>
      <c r="AG127" s="134" t="n"/>
    </row>
    <row r="128" ht="17.25" customHeight="1" s="207" thickBot="1">
      <c r="B128" s="176">
        <f>VLOOKUP(D128,temp!$A$2:$G$176,2,FALSE)</f>
        <v/>
      </c>
      <c r="C128" s="176">
        <f>E128&amp;"X"&amp;H128&amp;"X"&amp;I128</f>
        <v/>
      </c>
      <c r="D128" s="220" t="n">
        <v>105</v>
      </c>
      <c r="E128" s="23" t="n">
        <v>105</v>
      </c>
      <c r="F128" s="24" t="n">
        <v>102</v>
      </c>
      <c r="G128" s="39" t="n">
        <v>90</v>
      </c>
      <c r="H128" s="23" t="n">
        <v>15</v>
      </c>
      <c r="I128" s="23" t="n">
        <v>188</v>
      </c>
      <c r="J128" s="24" t="n">
        <v>4</v>
      </c>
      <c r="K128" s="138" t="n">
        <v>2362</v>
      </c>
      <c r="L128" s="131">
        <f>IF(AND(K128-ストレーナー選定方法!$F$8&gt;-20,K128-ストレーナー選定方法!$F$8&lt;80),1,0)</f>
        <v/>
      </c>
      <c r="M128" s="131">
        <f>IF(AND($K128-ストレーナー選定方法!$F$30&gt;-20,$K128-ストレーナー選定方法!$F$30&lt;80),1,0)</f>
        <v/>
      </c>
      <c r="N128" s="131">
        <f>IF(AND($K128-ストレーナー選定方法!$F$32&gt;-20,$K128-ストレーナー選定方法!$F$32&lt;80),1,0)</f>
        <v/>
      </c>
      <c r="O128" s="131">
        <f>IF(AND($K128-ストレーナー選定方法!$F$34&gt;-20,$K128-ストレーナー選定方法!$F$34&lt;80),1,0)</f>
        <v/>
      </c>
      <c r="P128" s="131">
        <f>IF(AND($K128-ストレーナー選定方法!$F$36&gt;-20,$K128-ストレーナー選定方法!$F$36&lt;80),1,0)</f>
        <v/>
      </c>
      <c r="Q128" s="125" t="n">
        <v>27</v>
      </c>
      <c r="R128" s="24" t="n">
        <v>100</v>
      </c>
      <c r="S128" s="26">
        <f>20000/R128</f>
        <v/>
      </c>
      <c r="T128" s="271">
        <f>K128*0.8/100</f>
        <v/>
      </c>
      <c r="U128" s="271">
        <f>K128*0.7/100</f>
        <v/>
      </c>
      <c r="V128" s="271" t="n"/>
      <c r="W128" s="59">
        <f>(K128/100*0.84)^2</f>
        <v/>
      </c>
      <c r="X128" s="59">
        <f>(K128/100*1.05)^2</f>
        <v/>
      </c>
      <c r="Y128" s="59">
        <f>(K128/100*0.96)^2</f>
        <v/>
      </c>
      <c r="Z128" s="59">
        <f>(K128/100*1.2)^2</f>
        <v/>
      </c>
      <c r="AA128" s="272">
        <f>(K128/100*0.49)^2</f>
        <v/>
      </c>
      <c r="AB128" s="52">
        <f>(K128/100*0.77)^2</f>
        <v/>
      </c>
      <c r="AC128" s="52">
        <f>(K128/100*0.56)^2</f>
        <v/>
      </c>
      <c r="AD128" s="52">
        <f>(K128/100*0.88)^2</f>
        <v/>
      </c>
      <c r="AE128" s="24" t="n"/>
      <c r="AF128" s="24" t="n"/>
      <c r="AG128" s="134" t="n">
        <v>112.8</v>
      </c>
    </row>
    <row r="129" ht="17.25" customHeight="1" s="207" thickBot="1">
      <c r="B129" s="176">
        <f>VLOOKUP(D129,temp!$A$2:$G$176,2,FALSE)</f>
        <v/>
      </c>
      <c r="C129" s="176">
        <f>E129&amp;"X"&amp;H129&amp;"X"&amp;I129</f>
        <v/>
      </c>
      <c r="D129" s="220" t="n">
        <v>106</v>
      </c>
      <c r="E129" s="23" t="n">
        <v>105</v>
      </c>
      <c r="F129" s="24" t="n">
        <v>102</v>
      </c>
      <c r="G129" s="39" t="n">
        <v>90</v>
      </c>
      <c r="H129" s="23" t="n">
        <v>20</v>
      </c>
      <c r="I129" s="23" t="n">
        <v>188</v>
      </c>
      <c r="J129" s="24" t="n">
        <v>4</v>
      </c>
      <c r="K129" s="138" t="n">
        <v>2362</v>
      </c>
      <c r="L129" s="131">
        <f>IF(AND(K129-ストレーナー選定方法!$F$8&gt;-20,K129-ストレーナー選定方法!$F$8&lt;80),1,0)</f>
        <v/>
      </c>
      <c r="M129" s="131">
        <f>IF(AND($K129-ストレーナー選定方法!$F$30&gt;-20,$K129-ストレーナー選定方法!$F$30&lt;80),1,0)</f>
        <v/>
      </c>
      <c r="N129" s="131">
        <f>IF(AND($K129-ストレーナー選定方法!$F$32&gt;-20,$K129-ストレーナー選定方法!$F$32&lt;80),1,0)</f>
        <v/>
      </c>
      <c r="O129" s="131">
        <f>IF(AND($K129-ストレーナー選定方法!$F$34&gt;-20,$K129-ストレーナー選定方法!$F$34&lt;80),1,0)</f>
        <v/>
      </c>
      <c r="P129" s="131">
        <f>IF(AND($K129-ストレーナー選定方法!$F$36&gt;-20,$K129-ストレーナー選定方法!$F$36&lt;80),1,0)</f>
        <v/>
      </c>
      <c r="Q129" s="125" t="n">
        <v>27</v>
      </c>
      <c r="R129" s="24" t="n">
        <v>75</v>
      </c>
      <c r="S129" s="26">
        <f>20000/R129</f>
        <v/>
      </c>
      <c r="T129" s="271">
        <f>K129*0.8/100</f>
        <v/>
      </c>
      <c r="U129" s="271">
        <f>K129*0.7/100</f>
        <v/>
      </c>
      <c r="V129" s="271" t="n"/>
      <c r="W129" s="59">
        <f>(K129/100*0.84)^2</f>
        <v/>
      </c>
      <c r="X129" s="59">
        <f>(K129/100*1.05)^2</f>
        <v/>
      </c>
      <c r="Y129" s="59">
        <f>(K129/100*0.96)^2</f>
        <v/>
      </c>
      <c r="Z129" s="59">
        <f>(K129/100*1.2)^2</f>
        <v/>
      </c>
      <c r="AA129" s="272">
        <f>(K129/100*0.49)^2</f>
        <v/>
      </c>
      <c r="AB129" s="52">
        <f>(K129/100*0.77)^2</f>
        <v/>
      </c>
      <c r="AC129" s="52">
        <f>(K129/100*0.56)^2</f>
        <v/>
      </c>
      <c r="AD129" s="52">
        <f>(K129/100*0.88)^2</f>
        <v/>
      </c>
      <c r="AE129" s="24" t="n"/>
      <c r="AF129" s="24" t="n"/>
      <c r="AG129" s="134" t="n">
        <v>219.5</v>
      </c>
    </row>
    <row r="130" ht="17.25" customHeight="1" s="207" thickBot="1">
      <c r="B130" s="176">
        <f>VLOOKUP(D130,temp!$A$2:$G$176,2,FALSE)</f>
        <v/>
      </c>
      <c r="C130" s="176">
        <f>E130&amp;"X"&amp;H130&amp;"X"&amp;I130</f>
        <v/>
      </c>
      <c r="D130" s="220" t="n">
        <v>140</v>
      </c>
      <c r="E130" s="23" t="n">
        <v>140</v>
      </c>
      <c r="F130" s="24" t="n">
        <v>140</v>
      </c>
      <c r="G130" s="39" t="n">
        <v>130</v>
      </c>
      <c r="H130" s="23" t="n">
        <v>20</v>
      </c>
      <c r="I130" s="23" t="n">
        <v>225</v>
      </c>
      <c r="J130" s="24" t="n">
        <v>4</v>
      </c>
      <c r="K130" s="138" t="n">
        <v>2827</v>
      </c>
      <c r="L130" s="131">
        <f>IF(AND(K130-ストレーナー選定方法!$F$8&gt;-20,K130-ストレーナー選定方法!$F$8&lt;80),1,0)</f>
        <v/>
      </c>
      <c r="M130" s="131">
        <f>IF(AND($K130-ストレーナー選定方法!$F$30&gt;-20,$K130-ストレーナー選定方法!$F$30&lt;80),1,0)</f>
        <v/>
      </c>
      <c r="N130" s="131">
        <f>IF(AND($K130-ストレーナー選定方法!$F$32&gt;-20,$K130-ストレーナー選定方法!$F$32&lt;80),1,0)</f>
        <v/>
      </c>
      <c r="O130" s="131">
        <f>IF(AND($K130-ストレーナー選定方法!$F$34&gt;-20,$K130-ストレーナー選定方法!$F$34&lt;80),1,0)</f>
        <v/>
      </c>
      <c r="P130" s="131">
        <f>IF(AND($K130-ストレーナー選定方法!$F$36&gt;-20,$K130-ストレーナー選定方法!$F$36&lt;80),1,0)</f>
        <v/>
      </c>
      <c r="Q130" s="125" t="n">
        <v>18</v>
      </c>
      <c r="R130" s="24" t="n">
        <v>30</v>
      </c>
      <c r="S130" s="26">
        <f>20000/R130</f>
        <v/>
      </c>
      <c r="T130" s="271">
        <f>K130*0.8/100</f>
        <v/>
      </c>
      <c r="U130" s="271">
        <f>K130*0.7/100</f>
        <v/>
      </c>
      <c r="V130" s="271" t="n"/>
      <c r="W130" s="59">
        <f>(K130/100*0.84)^2</f>
        <v/>
      </c>
      <c r="X130" s="59">
        <f>(K130/100*1.05)^2</f>
        <v/>
      </c>
      <c r="Y130" s="59">
        <f>(K130/100*0.96)^2</f>
        <v/>
      </c>
      <c r="Z130" s="59">
        <f>(K130/100*1.2)^2</f>
        <v/>
      </c>
      <c r="AA130" s="272">
        <f>(K130/100*0.49)^2</f>
        <v/>
      </c>
      <c r="AB130" s="52">
        <f>(K130/100*0.77)^2</f>
        <v/>
      </c>
      <c r="AC130" s="52">
        <f>(K130/100*0.56)^2</f>
        <v/>
      </c>
      <c r="AD130" s="52">
        <f>(K130/100*0.88)^2</f>
        <v/>
      </c>
      <c r="AE130" s="24" t="n"/>
      <c r="AF130" s="24" t="n"/>
      <c r="AG130" s="134" t="n">
        <v>277.5</v>
      </c>
    </row>
    <row r="131" ht="17.25" customHeight="1" s="207" thickBot="1">
      <c r="D131" s="179" t="n"/>
      <c r="E131" s="127" t="n"/>
      <c r="F131" s="127" t="n"/>
      <c r="G131" s="127" t="n"/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  <c r="AA131" s="127" t="n"/>
      <c r="AB131" s="127" t="n"/>
      <c r="AC131" s="127" t="n"/>
      <c r="AD131" s="127" t="n"/>
      <c r="AG131" s="134" t="n"/>
    </row>
    <row r="132" ht="17.25" customHeight="1" s="207" thickBot="1">
      <c r="D132" s="179" t="inlineStr">
        <is>
          <t>＜Ｔ＞</t>
        </is>
      </c>
      <c r="E132" s="127" t="n"/>
      <c r="F132" s="127" t="n"/>
      <c r="G132" s="127" t="n"/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  <c r="AA132" s="127" t="n"/>
      <c r="AB132" s="127" t="n"/>
      <c r="AC132" s="127" t="n"/>
      <c r="AD132" s="127" t="n"/>
      <c r="AG132" s="134" t="n"/>
    </row>
    <row r="133" ht="17.25" customHeight="1" s="207" thickBot="1">
      <c r="B133" s="176">
        <f>VLOOKUP(D133,temp!$A$2:$G$176,2,FALSE)</f>
        <v/>
      </c>
      <c r="C133" s="176">
        <f>E133&amp;"X"&amp;H133&amp;"X"&amp;I133</f>
        <v/>
      </c>
      <c r="D133" s="220" t="inlineStr">
        <is>
          <t>T40</t>
        </is>
      </c>
      <c r="E133" s="32" t="n">
        <v>40</v>
      </c>
      <c r="F133" s="229" t="n">
        <v>40</v>
      </c>
      <c r="G133" s="240" t="n">
        <v>38</v>
      </c>
      <c r="H133" s="32" t="n">
        <v>5</v>
      </c>
      <c r="I133" s="32" t="n">
        <v>62</v>
      </c>
      <c r="J133" s="229" t="n">
        <v>3</v>
      </c>
      <c r="K133" s="224" t="n">
        <v>438</v>
      </c>
      <c r="L133" s="131">
        <f>IF(AND(K133-ストレーナー選定方法!$F$8&gt;-20,K133-ストレーナー選定方法!$F$8&lt;80),1,0)</f>
        <v/>
      </c>
      <c r="M133" s="131">
        <f>IF(AND($K133-ストレーナー選定方法!$F$30&gt;-20,$K133-ストレーナー選定方法!$F$30&lt;80),1,0)</f>
        <v/>
      </c>
      <c r="N133" s="131">
        <f>IF(AND($K133-ストレーナー選定方法!$F$32&gt;-20,$K133-ストレーナー選定方法!$F$32&lt;80),1,0)</f>
        <v/>
      </c>
      <c r="O133" s="131">
        <f>IF(AND($K133-ストレーナー選定方法!$F$34&gt;-20,$K133-ストレーナー選定方法!$F$34&lt;80),1,0)</f>
        <v/>
      </c>
      <c r="P133" s="131">
        <f>IF(AND($K133-ストレーナー選定方法!$F$36&gt;-20,$K133-ストレーナー選定方法!$F$36&lt;80),1,0)</f>
        <v/>
      </c>
      <c r="Q133" s="126" t="n">
        <v>34</v>
      </c>
      <c r="R133" s="33" t="n">
        <v>2000</v>
      </c>
      <c r="S133" s="26">
        <f>20000/R133</f>
        <v/>
      </c>
      <c r="T133" s="271">
        <f>K133*0.8/100</f>
        <v/>
      </c>
      <c r="U133" s="271">
        <f>K133*0.7/100</f>
        <v/>
      </c>
      <c r="V133" s="271" t="n"/>
      <c r="W133" s="59">
        <f>(K133/100*0.84)^2</f>
        <v/>
      </c>
      <c r="X133" s="59">
        <f>(K133/100*1.05)^2</f>
        <v/>
      </c>
      <c r="Y133" s="59">
        <f>(K133/100*0.96)^2</f>
        <v/>
      </c>
      <c r="Z133" s="59">
        <f>(K133/100*1.2)^2</f>
        <v/>
      </c>
      <c r="AA133" s="272">
        <f>(K133/100*0.49)^2</f>
        <v/>
      </c>
      <c r="AB133" s="52">
        <f>(K133/100*0.77)^2</f>
        <v/>
      </c>
      <c r="AC133" s="52">
        <f>(K133/100*0.56)^2</f>
        <v/>
      </c>
      <c r="AD133" s="52">
        <f>(K133/100*0.88)^2</f>
        <v/>
      </c>
      <c r="AE133" s="229" t="n"/>
      <c r="AF133" s="229" t="n"/>
      <c r="AG133" s="134" t="n">
        <v>9.9</v>
      </c>
    </row>
    <row r="134" ht="17.25" customHeight="1" s="207" thickBot="1">
      <c r="B134" s="176">
        <f>VLOOKUP(D134,temp!$A$2:$G$176,2,FALSE)</f>
        <v/>
      </c>
      <c r="C134" s="176">
        <f>E134&amp;"X"&amp;H134&amp;"X"&amp;I134</f>
        <v/>
      </c>
      <c r="D134" s="220" t="inlineStr">
        <is>
          <t>T41</t>
        </is>
      </c>
      <c r="E134" s="23" t="n">
        <v>40</v>
      </c>
      <c r="F134" s="24" t="n">
        <v>40</v>
      </c>
      <c r="G134" s="39" t="n">
        <v>38</v>
      </c>
      <c r="H134" s="23" t="n">
        <v>8</v>
      </c>
      <c r="I134" s="23" t="n">
        <v>62</v>
      </c>
      <c r="J134" s="24" t="n">
        <v>3</v>
      </c>
      <c r="K134" s="137" t="n">
        <v>438</v>
      </c>
      <c r="L134" s="131">
        <f>IF(AND(K134-ストレーナー選定方法!$F$8&gt;-20,K134-ストレーナー選定方法!$F$8&lt;80),1,0)</f>
        <v/>
      </c>
      <c r="M134" s="131">
        <f>IF(AND($K134-ストレーナー選定方法!$F$30&gt;-20,$K134-ストレーナー選定方法!$F$30&lt;80),1,0)</f>
        <v/>
      </c>
      <c r="N134" s="131">
        <f>IF(AND($K134-ストレーナー選定方法!$F$32&gt;-20,$K134-ストレーナー選定方法!$F$32&lt;80),1,0)</f>
        <v/>
      </c>
      <c r="O134" s="131">
        <f>IF(AND($K134-ストレーナー選定方法!$F$34&gt;-20,$K134-ストレーナー選定方法!$F$34&lt;80),1,0)</f>
        <v/>
      </c>
      <c r="P134" s="131">
        <f>IF(AND($K134-ストレーナー選定方法!$F$36&gt;-20,$K134-ストレーナー選定方法!$F$36&lt;80),1,0)</f>
        <v/>
      </c>
      <c r="Q134" s="125" t="n">
        <v>34</v>
      </c>
      <c r="R134" s="25" t="n">
        <v>1300</v>
      </c>
      <c r="S134" s="26">
        <f>20000/R134</f>
        <v/>
      </c>
      <c r="T134" s="271">
        <f>K134*0.8/100</f>
        <v/>
      </c>
      <c r="U134" s="271">
        <f>K134*0.7/100</f>
        <v/>
      </c>
      <c r="V134" s="271" t="n"/>
      <c r="W134" s="59">
        <f>(K134/100*0.84)^2</f>
        <v/>
      </c>
      <c r="X134" s="59">
        <f>(K134/100*1.05)^2</f>
        <v/>
      </c>
      <c r="Y134" s="59">
        <f>(K134/100*0.96)^2</f>
        <v/>
      </c>
      <c r="Z134" s="59">
        <f>(K134/100*1.2)^2</f>
        <v/>
      </c>
      <c r="AA134" s="272">
        <f>(K134/100*0.49)^2</f>
        <v/>
      </c>
      <c r="AB134" s="52">
        <f>(K134/100*0.77)^2</f>
        <v/>
      </c>
      <c r="AC134" s="52">
        <f>(K134/100*0.56)^2</f>
        <v/>
      </c>
      <c r="AD134" s="52">
        <f>(K134/100*0.88)^2</f>
        <v/>
      </c>
      <c r="AE134" s="24" t="n"/>
      <c r="AF134" s="24" t="n"/>
      <c r="AG134" s="134" t="n">
        <v>9.699999999999999</v>
      </c>
    </row>
    <row r="135" ht="17.25" customHeight="1" s="207" thickBot="1">
      <c r="B135" s="176">
        <f>VLOOKUP(D135,temp!$A$2:$G$176,2,FALSE)</f>
        <v/>
      </c>
      <c r="C135" s="176">
        <f>E135&amp;"X"&amp;H135&amp;"X"&amp;I135</f>
        <v/>
      </c>
      <c r="D135" s="220" t="inlineStr">
        <is>
          <t>T42</t>
        </is>
      </c>
      <c r="E135" s="23" t="n">
        <v>40</v>
      </c>
      <c r="F135" s="24" t="n">
        <v>40</v>
      </c>
      <c r="G135" s="39" t="n">
        <v>38</v>
      </c>
      <c r="H135" s="23" t="n">
        <v>8</v>
      </c>
      <c r="I135" s="23" t="n">
        <v>63</v>
      </c>
      <c r="J135" s="24" t="n">
        <v>3</v>
      </c>
      <c r="K135" s="137" t="n">
        <v>445</v>
      </c>
      <c r="L135" s="131">
        <f>IF(AND(K135-ストレーナー選定方法!$F$8&gt;-20,K135-ストレーナー選定方法!$F$8&lt;80),1,0)</f>
        <v/>
      </c>
      <c r="M135" s="131">
        <f>IF(AND($K135-ストレーナー選定方法!$F$30&gt;-20,$K135-ストレーナー選定方法!$F$30&lt;80),1,0)</f>
        <v/>
      </c>
      <c r="N135" s="131">
        <f>IF(AND($K135-ストレーナー選定方法!$F$32&gt;-20,$K135-ストレーナー選定方法!$F$32&lt;80),1,0)</f>
        <v/>
      </c>
      <c r="O135" s="131">
        <f>IF(AND($K135-ストレーナー選定方法!$F$34&gt;-20,$K135-ストレーナー選定方法!$F$34&lt;80),1,0)</f>
        <v/>
      </c>
      <c r="P135" s="131">
        <f>IF(AND($K135-ストレーナー選定方法!$F$36&gt;-20,$K135-ストレーナー選定方法!$F$36&lt;80),1,0)</f>
        <v/>
      </c>
      <c r="Q135" s="125" t="n">
        <v>35</v>
      </c>
      <c r="R135" s="25" t="n">
        <v>1300</v>
      </c>
      <c r="S135" s="26">
        <f>20000/R135</f>
        <v/>
      </c>
      <c r="T135" s="271">
        <f>K135*0.8/100</f>
        <v/>
      </c>
      <c r="U135" s="271">
        <f>K135*0.7/100</f>
        <v/>
      </c>
      <c r="V135" s="271" t="n"/>
      <c r="W135" s="59">
        <f>(K135/100*0.84)^2</f>
        <v/>
      </c>
      <c r="X135" s="59">
        <f>(K135/100*1.05)^2</f>
        <v/>
      </c>
      <c r="Y135" s="59">
        <f>(K135/100*0.96)^2</f>
        <v/>
      </c>
      <c r="Z135" s="59">
        <f>(K135/100*1.2)^2</f>
        <v/>
      </c>
      <c r="AA135" s="272">
        <f>(K135/100*0.49)^2</f>
        <v/>
      </c>
      <c r="AB135" s="52">
        <f>(K135/100*0.77)^2</f>
        <v/>
      </c>
      <c r="AC135" s="52">
        <f>(K135/100*0.56)^2</f>
        <v/>
      </c>
      <c r="AD135" s="52">
        <f>(K135/100*0.88)^2</f>
        <v/>
      </c>
      <c r="AE135" s="24" t="n"/>
      <c r="AF135" s="24" t="n"/>
      <c r="AG135" s="134" t="n"/>
    </row>
    <row r="136" ht="17.25" customHeight="1" s="207" thickBot="1">
      <c r="B136" s="176">
        <f>VLOOKUP(D136,temp!$A$2:$G$176,2,FALSE)</f>
        <v/>
      </c>
      <c r="C136" s="176">
        <f>E136&amp;"X"&amp;H136&amp;"X"&amp;I136</f>
        <v/>
      </c>
      <c r="D136" s="177" t="inlineStr">
        <is>
          <t>T45</t>
        </is>
      </c>
      <c r="E136" s="23" t="n">
        <v>45</v>
      </c>
      <c r="F136" s="24" t="n">
        <v>45</v>
      </c>
      <c r="G136" s="39" t="n">
        <v>38</v>
      </c>
      <c r="H136" s="23" t="n">
        <v>8</v>
      </c>
      <c r="I136" s="23" t="n">
        <v>62</v>
      </c>
      <c r="J136" s="24" t="n">
        <v>3</v>
      </c>
      <c r="K136" s="137" t="n">
        <v>438</v>
      </c>
      <c r="L136" s="131">
        <f>IF(AND(K136-ストレーナー選定方法!$F$8&gt;-20,K136-ストレーナー選定方法!$F$8&lt;80),1,0)</f>
        <v/>
      </c>
      <c r="M136" s="131">
        <f>IF(AND($K136-ストレーナー選定方法!$F$30&gt;-20,$K136-ストレーナー選定方法!$F$30&lt;80),1,0)</f>
        <v/>
      </c>
      <c r="N136" s="131">
        <f>IF(AND($K136-ストレーナー選定方法!$F$32&gt;-20,$K136-ストレーナー選定方法!$F$32&lt;80),1,0)</f>
        <v/>
      </c>
      <c r="O136" s="131">
        <f>IF(AND($K136-ストレーナー選定方法!$F$34&gt;-20,$K136-ストレーナー選定方法!$F$34&lt;80),1,0)</f>
        <v/>
      </c>
      <c r="P136" s="131">
        <f>IF(AND($K136-ストレーナー選定方法!$F$36&gt;-20,$K136-ストレーナー選定方法!$F$36&lt;80),1,0)</f>
        <v/>
      </c>
      <c r="Q136" s="125" t="n">
        <v>27</v>
      </c>
      <c r="R136" s="25" t="n">
        <v>1800</v>
      </c>
      <c r="S136" s="26">
        <f>20000/R136</f>
        <v/>
      </c>
      <c r="T136" s="271">
        <f>K136*0.8/100</f>
        <v/>
      </c>
      <c r="U136" s="271">
        <f>K136*0.7/100</f>
        <v/>
      </c>
      <c r="V136" s="271" t="n"/>
      <c r="W136" s="59">
        <f>(K136/100*0.84)^2</f>
        <v/>
      </c>
      <c r="X136" s="59">
        <f>(K136/100*1.05)^2</f>
        <v/>
      </c>
      <c r="Y136" s="59">
        <f>(K136/100*0.96)^2</f>
        <v/>
      </c>
      <c r="Z136" s="59">
        <f>(K136/100*1.2)^2</f>
        <v/>
      </c>
      <c r="AA136" s="272">
        <f>(K136/100*0.49)^2</f>
        <v/>
      </c>
      <c r="AB136" s="52">
        <f>(K136/100*0.77)^2</f>
        <v/>
      </c>
      <c r="AC136" s="52">
        <f>(K136/100*0.56)^2</f>
        <v/>
      </c>
      <c r="AD136" s="52">
        <f>(K136/100*0.88)^2</f>
        <v/>
      </c>
      <c r="AE136" s="24" t="n"/>
      <c r="AF136" s="24" t="n"/>
      <c r="AG136" s="134" t="n">
        <v>15</v>
      </c>
    </row>
    <row r="137" ht="17.25" customHeight="1" s="207" thickBot="1">
      <c r="B137" s="176">
        <f>VLOOKUP(D137,temp!$A$2:$G$176,2,FALSE)</f>
        <v/>
      </c>
      <c r="C137" s="176">
        <f>E137&amp;"X"&amp;H137&amp;"X"&amp;I137</f>
        <v/>
      </c>
      <c r="D137" s="220" t="inlineStr">
        <is>
          <t>T46</t>
        </is>
      </c>
      <c r="E137" s="23" t="n">
        <v>45</v>
      </c>
      <c r="F137" s="24" t="n">
        <v>42</v>
      </c>
      <c r="G137" s="39" t="n">
        <v>35</v>
      </c>
      <c r="H137" s="23" t="n">
        <v>10</v>
      </c>
      <c r="I137" s="23" t="n">
        <v>52</v>
      </c>
      <c r="J137" s="24" t="n">
        <v>3</v>
      </c>
      <c r="K137" s="137" t="n">
        <v>367</v>
      </c>
      <c r="L137" s="131">
        <f>IF(AND(K137-ストレーナー選定方法!$F$8&gt;-20,K137-ストレーナー選定方法!$F$8&lt;80),1,0)</f>
        <v/>
      </c>
      <c r="M137" s="131">
        <f>IF(AND($K137-ストレーナー選定方法!$F$30&gt;-20,$K137-ストレーナー選定方法!$F$30&lt;80),1,0)</f>
        <v/>
      </c>
      <c r="N137" s="131">
        <f>IF(AND($K137-ストレーナー選定方法!$F$32&gt;-20,$K137-ストレーナー選定方法!$F$32&lt;80),1,0)</f>
        <v/>
      </c>
      <c r="O137" s="131">
        <f>IF(AND($K137-ストレーナー選定方法!$F$34&gt;-20,$K137-ストレーナー選定方法!$F$34&lt;80),1,0)</f>
        <v/>
      </c>
      <c r="P137" s="131">
        <f>IF(AND($K137-ストレーナー選定方法!$F$36&gt;-20,$K137-ストレーナー選定方法!$F$36&lt;80),1,0)</f>
        <v/>
      </c>
      <c r="Q137" s="125" t="n">
        <v>23</v>
      </c>
      <c r="R137" s="24" t="n">
        <v>950</v>
      </c>
      <c r="S137" s="26">
        <f>20000/R137</f>
        <v/>
      </c>
      <c r="T137" s="271">
        <f>K137*0.8/100</f>
        <v/>
      </c>
      <c r="U137" s="271">
        <f>K137*0.7/100</f>
        <v/>
      </c>
      <c r="V137" s="271" t="n"/>
      <c r="W137" s="59">
        <f>(K137/100*0.84)^2</f>
        <v/>
      </c>
      <c r="X137" s="59">
        <f>(K137/100*1.05)^2</f>
        <v/>
      </c>
      <c r="Y137" s="59">
        <f>(K137/100*0.96)^2</f>
        <v/>
      </c>
      <c r="Z137" s="59">
        <f>(K137/100*1.2)^2</f>
        <v/>
      </c>
      <c r="AA137" s="272">
        <f>(K137/100*0.49)^2</f>
        <v/>
      </c>
      <c r="AB137" s="52">
        <f>(K137/100*0.77)^2</f>
        <v/>
      </c>
      <c r="AC137" s="52">
        <f>(K137/100*0.56)^2</f>
        <v/>
      </c>
      <c r="AD137" s="52">
        <f>(K137/100*0.88)^2</f>
        <v/>
      </c>
      <c r="AE137" s="24" t="n"/>
      <c r="AF137" s="24" t="n"/>
      <c r="AG137" s="134" t="n">
        <v>9</v>
      </c>
    </row>
    <row r="138" ht="17.25" customHeight="1" s="207" thickBot="1">
      <c r="B138" s="176">
        <f>VLOOKUP(D138,temp!$A$2:$G$176,2,FALSE)</f>
        <v/>
      </c>
      <c r="C138" s="176">
        <f>E138&amp;"X"&amp;H138&amp;"X"&amp;I138</f>
        <v/>
      </c>
      <c r="D138" s="220" t="inlineStr">
        <is>
          <t>T47</t>
        </is>
      </c>
      <c r="E138" s="23" t="n">
        <v>45</v>
      </c>
      <c r="F138" s="24" t="n">
        <v>45</v>
      </c>
      <c r="G138" s="39" t="n">
        <v>42</v>
      </c>
      <c r="H138" s="23" t="n">
        <v>8</v>
      </c>
      <c r="I138" s="23" t="n">
        <v>80</v>
      </c>
      <c r="J138" s="24" t="n">
        <v>3</v>
      </c>
      <c r="K138" s="137" t="n">
        <v>565</v>
      </c>
      <c r="L138" s="131">
        <f>IF(AND(K138-ストレーナー選定方法!$F$8&gt;-20,K138-ストレーナー選定方法!$F$8&lt;80),1,0)</f>
        <v/>
      </c>
      <c r="M138" s="131">
        <f>IF(AND($K138-ストレーナー選定方法!$F$30&gt;-20,$K138-ストレーナー選定方法!$F$30&lt;80),1,0)</f>
        <v/>
      </c>
      <c r="N138" s="131">
        <f>IF(AND($K138-ストレーナー選定方法!$F$32&gt;-20,$K138-ストレーナー選定方法!$F$32&lt;80),1,0)</f>
        <v/>
      </c>
      <c r="O138" s="131">
        <f>IF(AND($K138-ストレーナー選定方法!$F$34&gt;-20,$K138-ストレーナー選定方法!$F$34&lt;80),1,0)</f>
        <v/>
      </c>
      <c r="P138" s="131">
        <f>IF(AND($K138-ストレーナー選定方法!$F$36&gt;-20,$K138-ストレーナー選定方法!$F$36&lt;80),1,0)</f>
        <v/>
      </c>
      <c r="Q138" s="125" t="n">
        <v>35</v>
      </c>
      <c r="R138" s="25" t="n">
        <v>1000</v>
      </c>
      <c r="S138" s="26">
        <f>20000/R138</f>
        <v/>
      </c>
      <c r="T138" s="271">
        <f>K138*0.8/100</f>
        <v/>
      </c>
      <c r="U138" s="271">
        <f>K138*0.7/100</f>
        <v/>
      </c>
      <c r="V138" s="271" t="n"/>
      <c r="W138" s="59">
        <f>(K138/100*0.84)^2</f>
        <v/>
      </c>
      <c r="X138" s="59">
        <f>(K138/100*1.05)^2</f>
        <v/>
      </c>
      <c r="Y138" s="59">
        <f>(K138/100*0.96)^2</f>
        <v/>
      </c>
      <c r="Z138" s="59">
        <f>(K138/100*1.2)^2</f>
        <v/>
      </c>
      <c r="AA138" s="272">
        <f>(K138/100*0.49)^2</f>
        <v/>
      </c>
      <c r="AB138" s="52">
        <f>(K138/100*0.77)^2</f>
        <v/>
      </c>
      <c r="AC138" s="52">
        <f>(K138/100*0.56)^2</f>
        <v/>
      </c>
      <c r="AD138" s="52">
        <f>(K138/100*0.88)^2</f>
        <v/>
      </c>
      <c r="AE138" s="24" t="n"/>
      <c r="AF138" s="24" t="n"/>
      <c r="AG138" s="134" t="n"/>
    </row>
    <row r="139" ht="17.25" customHeight="1" s="207" thickBot="1">
      <c r="B139" s="176">
        <f>VLOOKUP(D139,temp!$A$2:$G$176,2,FALSE)</f>
        <v/>
      </c>
      <c r="C139" s="176">
        <f>E139&amp;"X"&amp;H139&amp;"X"&amp;I139</f>
        <v/>
      </c>
      <c r="D139" s="177" t="inlineStr">
        <is>
          <t>T49</t>
        </is>
      </c>
      <c r="E139" s="23" t="n">
        <v>50</v>
      </c>
      <c r="F139" s="24" t="n">
        <v>48</v>
      </c>
      <c r="G139" s="39" t="n">
        <v>43</v>
      </c>
      <c r="H139" s="23" t="n">
        <v>10</v>
      </c>
      <c r="I139" s="23" t="n">
        <v>34</v>
      </c>
      <c r="J139" s="24" t="n">
        <v>4</v>
      </c>
      <c r="K139" s="137" t="n">
        <v>427</v>
      </c>
      <c r="L139" s="131">
        <f>IF(AND(K139-ストレーナー選定方法!$F$8&gt;-20,K139-ストレーナー選定方法!$F$8&lt;80),1,0)</f>
        <v/>
      </c>
      <c r="M139" s="131">
        <f>IF(AND($K139-ストレーナー選定方法!$F$30&gt;-20,$K139-ストレーナー選定方法!$F$30&lt;80),1,0)</f>
        <v/>
      </c>
      <c r="N139" s="131">
        <f>IF(AND($K139-ストレーナー選定方法!$F$32&gt;-20,$K139-ストレーナー選定方法!$F$32&lt;80),1,0)</f>
        <v/>
      </c>
      <c r="O139" s="131">
        <f>IF(AND($K139-ストレーナー選定方法!$F$34&gt;-20,$K139-ストレーナー選定方法!$F$34&lt;80),1,0)</f>
        <v/>
      </c>
      <c r="P139" s="131">
        <f>IF(AND($K139-ストレーナー選定方法!$F$36&gt;-20,$K139-ストレーナー選定方法!$F$36&lt;80),1,0)</f>
        <v/>
      </c>
      <c r="Q139" s="125" t="n">
        <v>21</v>
      </c>
      <c r="R139" s="24" t="n">
        <v>800</v>
      </c>
      <c r="S139" s="26">
        <f>20000/R139</f>
        <v/>
      </c>
      <c r="T139" s="271">
        <f>K139*0.8/100</f>
        <v/>
      </c>
      <c r="U139" s="271">
        <f>K139*0.7/100</f>
        <v/>
      </c>
      <c r="V139" s="271" t="n"/>
      <c r="W139" s="59">
        <f>(K139/100*0.84)^2</f>
        <v/>
      </c>
      <c r="X139" s="59">
        <f>(K139/100*1.05)^2</f>
        <v/>
      </c>
      <c r="Y139" s="59">
        <f>(K139/100*0.96)^2</f>
        <v/>
      </c>
      <c r="Z139" s="59">
        <f>(K139/100*1.2)^2</f>
        <v/>
      </c>
      <c r="AA139" s="272">
        <f>(K139/100*0.49)^2</f>
        <v/>
      </c>
      <c r="AB139" s="52">
        <f>(K139/100*0.77)^2</f>
        <v/>
      </c>
      <c r="AC139" s="52">
        <f>(K139/100*0.56)^2</f>
        <v/>
      </c>
      <c r="AD139" s="52">
        <f>(K139/100*0.88)^2</f>
        <v/>
      </c>
      <c r="AE139" s="24" t="n"/>
      <c r="AF139" s="24" t="n"/>
      <c r="AG139" s="134" t="n">
        <v>6.3</v>
      </c>
    </row>
    <row r="140" ht="17.25" customHeight="1" s="207" thickBot="1">
      <c r="B140" s="176">
        <f>VLOOKUP(D140,temp!$A$2:$G$176,2,FALSE)</f>
        <v/>
      </c>
      <c r="C140" s="176">
        <f>E140&amp;"X"&amp;H140&amp;"X"&amp;I140</f>
        <v/>
      </c>
      <c r="D140" s="220" t="inlineStr">
        <is>
          <t>T50</t>
        </is>
      </c>
      <c r="E140" s="23" t="n">
        <v>50</v>
      </c>
      <c r="F140" s="24" t="n">
        <v>50</v>
      </c>
      <c r="G140" s="39" t="n">
        <v>46</v>
      </c>
      <c r="H140" s="23" t="n">
        <v>8</v>
      </c>
      <c r="I140" s="23" t="n">
        <v>96</v>
      </c>
      <c r="J140" s="24" t="n">
        <v>3</v>
      </c>
      <c r="K140" s="137" t="n">
        <v>678</v>
      </c>
      <c r="L140" s="131">
        <f>IF(AND(K140-ストレーナー選定方法!$F$8&gt;-20,K140-ストレーナー選定方法!$F$8&lt;80),1,0)</f>
        <v/>
      </c>
      <c r="M140" s="131">
        <f>IF(AND($K140-ストレーナー選定方法!$F$30&gt;-20,$K140-ストレーナー選定方法!$F$30&lt;80),1,0)</f>
        <v/>
      </c>
      <c r="N140" s="131">
        <f>IF(AND($K140-ストレーナー選定方法!$F$32&gt;-20,$K140-ストレーナー選定方法!$F$32&lt;80),1,0)</f>
        <v/>
      </c>
      <c r="O140" s="131">
        <f>IF(AND($K140-ストレーナー選定方法!$F$34&gt;-20,$K140-ストレーナー選定方法!$F$34&lt;80),1,0)</f>
        <v/>
      </c>
      <c r="P140" s="131">
        <f>IF(AND($K140-ストレーナー選定方法!$F$36&gt;-20,$K140-ストレーナー選定方法!$F$36&lt;80),1,0)</f>
        <v/>
      </c>
      <c r="Q140" s="125" t="n">
        <v>34</v>
      </c>
      <c r="R140" s="24" t="n">
        <v>700</v>
      </c>
      <c r="S140" s="26">
        <f>20000/R140</f>
        <v/>
      </c>
      <c r="T140" s="271">
        <f>K140*0.8/100</f>
        <v/>
      </c>
      <c r="U140" s="271">
        <f>K140*0.7/100</f>
        <v/>
      </c>
      <c r="V140" s="271" t="n"/>
      <c r="W140" s="59">
        <f>(K140/100*0.84)^2</f>
        <v/>
      </c>
      <c r="X140" s="59">
        <f>(K140/100*1.05)^2</f>
        <v/>
      </c>
      <c r="Y140" s="59">
        <f>(K140/100*0.96)^2</f>
        <v/>
      </c>
      <c r="Z140" s="59">
        <f>(K140/100*1.2)^2</f>
        <v/>
      </c>
      <c r="AA140" s="272">
        <f>(K140/100*0.49)^2</f>
        <v/>
      </c>
      <c r="AB140" s="52">
        <f>(K140/100*0.77)^2</f>
        <v/>
      </c>
      <c r="AC140" s="52">
        <f>(K140/100*0.56)^2</f>
        <v/>
      </c>
      <c r="AD140" s="52">
        <f>(K140/100*0.88)^2</f>
        <v/>
      </c>
      <c r="AE140" s="24" t="inlineStr">
        <is>
          <t>○</t>
        </is>
      </c>
      <c r="AF140" s="24" t="n"/>
      <c r="AG140" s="134" t="n">
        <v>15.4</v>
      </c>
    </row>
    <row r="141" ht="17.25" customHeight="1" s="207" thickBot="1">
      <c r="B141" s="176">
        <f>VLOOKUP(D141,temp!$A$2:$G$176,2,FALSE)</f>
        <v/>
      </c>
      <c r="C141" s="176">
        <f>E141&amp;"X"&amp;H141&amp;"X"&amp;I141</f>
        <v/>
      </c>
      <c r="D141" s="220" t="inlineStr">
        <is>
          <t>T51</t>
        </is>
      </c>
      <c r="E141" s="23" t="n">
        <v>50</v>
      </c>
      <c r="F141" s="24" t="n">
        <v>50</v>
      </c>
      <c r="G141" s="39" t="n">
        <v>46</v>
      </c>
      <c r="H141" s="23" t="n">
        <v>12</v>
      </c>
      <c r="I141" s="23" t="n">
        <v>96</v>
      </c>
      <c r="J141" s="24" t="n">
        <v>3</v>
      </c>
      <c r="K141" s="137" t="n">
        <v>678</v>
      </c>
      <c r="L141" s="131">
        <f>IF(AND(K141-ストレーナー選定方法!$F$8&gt;-20,K141-ストレーナー選定方法!$F$8&lt;80),1,0)</f>
        <v/>
      </c>
      <c r="M141" s="131">
        <f>IF(AND($K141-ストレーナー選定方法!$F$30&gt;-20,$K141-ストレーナー選定方法!$F$30&lt;80),1,0)</f>
        <v/>
      </c>
      <c r="N141" s="131">
        <f>IF(AND($K141-ストレーナー選定方法!$F$32&gt;-20,$K141-ストレーナー選定方法!$F$32&lt;80),1,0)</f>
        <v/>
      </c>
      <c r="O141" s="131">
        <f>IF(AND($K141-ストレーナー選定方法!$F$34&gt;-20,$K141-ストレーナー選定方法!$F$34&lt;80),1,0)</f>
        <v/>
      </c>
      <c r="P141" s="131">
        <f>IF(AND($K141-ストレーナー選定方法!$F$36&gt;-20,$K141-ストレーナー選定方法!$F$36&lt;80),1,0)</f>
        <v/>
      </c>
      <c r="Q141" s="125" t="n">
        <v>34</v>
      </c>
      <c r="R141" s="24" t="n">
        <v>520</v>
      </c>
      <c r="S141" s="26">
        <f>20000/R141</f>
        <v/>
      </c>
      <c r="T141" s="271">
        <f>K141*0.8/100</f>
        <v/>
      </c>
      <c r="U141" s="271">
        <f>K141*0.7/100</f>
        <v/>
      </c>
      <c r="V141" s="271" t="n"/>
      <c r="W141" s="59">
        <f>(K141/100*0.84)^2</f>
        <v/>
      </c>
      <c r="X141" s="59">
        <f>(K141/100*1.05)^2</f>
        <v/>
      </c>
      <c r="Y141" s="59">
        <f>(K141/100*0.96)^2</f>
        <v/>
      </c>
      <c r="Z141" s="59">
        <f>(K141/100*1.2)^2</f>
        <v/>
      </c>
      <c r="AA141" s="272">
        <f>(K141/100*0.49)^2</f>
        <v/>
      </c>
      <c r="AB141" s="52">
        <f>(K141/100*0.77)^2</f>
        <v/>
      </c>
      <c r="AC141" s="52">
        <f>(K141/100*0.56)^2</f>
        <v/>
      </c>
      <c r="AD141" s="52">
        <f>(K141/100*0.88)^2</f>
        <v/>
      </c>
      <c r="AE141" s="24" t="n"/>
      <c r="AF141" s="24" t="n"/>
      <c r="AG141" s="134" t="n">
        <v>30</v>
      </c>
    </row>
    <row r="142" ht="17.25" customHeight="1" s="207" thickBot="1">
      <c r="B142" s="176">
        <f>VLOOKUP(D142,temp!$A$2:$G$176,2,FALSE)</f>
        <v/>
      </c>
      <c r="C142" s="176">
        <f>E142&amp;"X"&amp;H142&amp;"X"&amp;I142</f>
        <v/>
      </c>
      <c r="D142" s="220" t="inlineStr">
        <is>
          <t>T53</t>
        </is>
      </c>
      <c r="E142" s="23" t="n">
        <v>50</v>
      </c>
      <c r="F142" s="24" t="n">
        <v>49</v>
      </c>
      <c r="G142" s="39" t="n">
        <v>40</v>
      </c>
      <c r="H142" s="23" t="n">
        <v>10</v>
      </c>
      <c r="I142" s="23" t="n">
        <v>62</v>
      </c>
      <c r="J142" s="24" t="n">
        <v>3</v>
      </c>
      <c r="K142" s="137" t="n">
        <v>438</v>
      </c>
      <c r="L142" s="131">
        <f>IF(AND(K142-ストレーナー選定方法!$F$8&gt;-20,K142-ストレーナー選定方法!$F$8&lt;80),1,0)</f>
        <v/>
      </c>
      <c r="M142" s="131">
        <f>IF(AND($K142-ストレーナー選定方法!$F$30&gt;-20,$K142-ストレーナー選定方法!$F$30&lt;80),1,0)</f>
        <v/>
      </c>
      <c r="N142" s="131">
        <f>IF(AND($K142-ストレーナー選定方法!$F$32&gt;-20,$K142-ストレーナー選定方法!$F$32&lt;80),1,0)</f>
        <v/>
      </c>
      <c r="O142" s="131">
        <f>IF(AND($K142-ストレーナー選定方法!$F$34&gt;-20,$K142-ストレーナー選定方法!$F$34&lt;80),1,0)</f>
        <v/>
      </c>
      <c r="P142" s="131">
        <f>IF(AND($K142-ストレーナー選定方法!$F$36&gt;-20,$K142-ストレーナー選定方法!$F$36&lt;80),1,0)</f>
        <v/>
      </c>
      <c r="Q142" s="125" t="n">
        <v>22</v>
      </c>
      <c r="R142" s="24" t="n">
        <v>600</v>
      </c>
      <c r="S142" s="26">
        <f>20000/R142</f>
        <v/>
      </c>
      <c r="T142" s="271">
        <f>K142*0.8/100</f>
        <v/>
      </c>
      <c r="U142" s="271">
        <f>K142*0.7/100</f>
        <v/>
      </c>
      <c r="V142" s="271" t="n"/>
      <c r="W142" s="59">
        <f>(K142/100*0.84)^2</f>
        <v/>
      </c>
      <c r="X142" s="59">
        <f>(K142/100*1.05)^2</f>
        <v/>
      </c>
      <c r="Y142" s="59">
        <f>(K142/100*0.96)^2</f>
        <v/>
      </c>
      <c r="Z142" s="59">
        <f>(K142/100*1.2)^2</f>
        <v/>
      </c>
      <c r="AA142" s="272">
        <f>(K142/100*0.49)^2</f>
        <v/>
      </c>
      <c r="AB142" s="52">
        <f>(K142/100*0.77)^2</f>
        <v/>
      </c>
      <c r="AC142" s="52">
        <f>(K142/100*0.56)^2</f>
        <v/>
      </c>
      <c r="AD142" s="52">
        <f>(K142/100*0.88)^2</f>
        <v/>
      </c>
      <c r="AE142" s="24" t="n"/>
      <c r="AF142" s="24" t="n"/>
      <c r="AG142" s="134" t="n">
        <v>15.1</v>
      </c>
    </row>
    <row r="143" ht="17.25" customHeight="1" s="207" thickBot="1">
      <c r="B143" s="176">
        <f>VLOOKUP(D143,temp!$A$2:$G$176,2,FALSE)</f>
        <v/>
      </c>
      <c r="C143" s="176">
        <f>E143&amp;"X"&amp;H143&amp;"X"&amp;I143</f>
        <v/>
      </c>
      <c r="D143" s="177" t="inlineStr">
        <is>
          <t>T54</t>
        </is>
      </c>
      <c r="E143" s="23" t="n">
        <v>50</v>
      </c>
      <c r="F143" s="24" t="n">
        <v>48</v>
      </c>
      <c r="G143" s="39" t="n">
        <v>40</v>
      </c>
      <c r="H143" s="23" t="n">
        <v>7</v>
      </c>
      <c r="I143" s="23" t="n">
        <v>55</v>
      </c>
      <c r="J143" s="24" t="n">
        <v>3</v>
      </c>
      <c r="K143" s="137" t="n">
        <v>388</v>
      </c>
      <c r="L143" s="131">
        <f>IF(AND(K143-ストレーナー選定方法!$F$8&gt;-20,K143-ストレーナー選定方法!$F$8&lt;80),1,0)</f>
        <v/>
      </c>
      <c r="M143" s="131">
        <f>IF(AND($K143-ストレーナー選定方法!$F$30&gt;-20,$K143-ストレーナー選定方法!$F$30&lt;80),1,0)</f>
        <v/>
      </c>
      <c r="N143" s="131">
        <f>IF(AND($K143-ストレーナー選定方法!$F$32&gt;-20,$K143-ストレーナー選定方法!$F$32&lt;80),1,0)</f>
        <v/>
      </c>
      <c r="O143" s="131">
        <f>IF(AND($K143-ストレーナー選定方法!$F$34&gt;-20,$K143-ストレーナー選定方法!$F$34&lt;80),1,0)</f>
        <v/>
      </c>
      <c r="P143" s="131">
        <f>IF(AND($K143-ストレーナー選定方法!$F$36&gt;-20,$K143-ストレーナー選定方法!$F$36&lt;80),1,0)</f>
        <v/>
      </c>
      <c r="Q143" s="125" t="n">
        <v>19</v>
      </c>
      <c r="R143" s="24" t="n">
        <v>840</v>
      </c>
      <c r="S143" s="26">
        <f>20000/R143</f>
        <v/>
      </c>
      <c r="T143" s="271">
        <f>K143*0.8/100</f>
        <v/>
      </c>
      <c r="U143" s="271">
        <f>K143*0.7/100</f>
        <v/>
      </c>
      <c r="V143" s="271" t="n"/>
      <c r="W143" s="59">
        <f>(K143/100*0.84)^2</f>
        <v/>
      </c>
      <c r="X143" s="59">
        <f>(K143/100*1.05)^2</f>
        <v/>
      </c>
      <c r="Y143" s="59">
        <f>(K143/100*0.96)^2</f>
        <v/>
      </c>
      <c r="Z143" s="59">
        <f>(K143/100*1.2)^2</f>
        <v/>
      </c>
      <c r="AA143" s="272">
        <f>(K143/100*0.49)^2</f>
        <v/>
      </c>
      <c r="AB143" s="52">
        <f>(K143/100*0.77)^2</f>
        <v/>
      </c>
      <c r="AC143" s="52">
        <f>(K143/100*0.56)^2</f>
        <v/>
      </c>
      <c r="AD143" s="52">
        <f>(K143/100*0.88)^2</f>
        <v/>
      </c>
      <c r="AE143" s="24" t="n"/>
      <c r="AF143" s="24" t="n"/>
      <c r="AG143" s="134" t="n">
        <v>20</v>
      </c>
    </row>
    <row r="144" ht="17.25" customHeight="1" s="207" thickBot="1">
      <c r="B144" s="176">
        <f>VLOOKUP(D144,temp!$A$2:$G$176,2,FALSE)</f>
        <v/>
      </c>
      <c r="C144" s="176">
        <f>E144&amp;"X"&amp;H144&amp;"X"&amp;I144</f>
        <v/>
      </c>
      <c r="D144" s="178" t="inlineStr">
        <is>
          <t>T56</t>
        </is>
      </c>
      <c r="E144" s="23" t="n">
        <v>56</v>
      </c>
      <c r="F144" s="24" t="n">
        <v>54</v>
      </c>
      <c r="G144" s="39" t="n">
        <v>44</v>
      </c>
      <c r="H144" s="23" t="n">
        <v>10</v>
      </c>
      <c r="I144" s="23" t="n">
        <v>44</v>
      </c>
      <c r="J144" s="24" t="n">
        <v>4</v>
      </c>
      <c r="K144" s="137" t="n">
        <v>552</v>
      </c>
      <c r="L144" s="131">
        <f>IF(AND(K144-ストレーナー選定方法!$F$8&gt;-20,K144-ストレーナー選定方法!$F$8&lt;80),1,0)</f>
        <v/>
      </c>
      <c r="M144" s="131">
        <f>IF(AND($K144-ストレーナー選定方法!$F$30&gt;-20,$K144-ストレーナー選定方法!$F$30&lt;80),1,0)</f>
        <v/>
      </c>
      <c r="N144" s="131">
        <f>IF(AND($K144-ストレーナー選定方法!$F$32&gt;-20,$K144-ストレーナー選定方法!$F$32&lt;80),1,0)</f>
        <v/>
      </c>
      <c r="O144" s="131">
        <f>IF(AND($K144-ストレーナー選定方法!$F$34&gt;-20,$K144-ストレーナー選定方法!$F$34&lt;80),1,0)</f>
        <v/>
      </c>
      <c r="P144" s="131">
        <f>IF(AND($K144-ストレーナー選定方法!$F$36&gt;-20,$K144-ストレーナー選定方法!$F$36&lt;80),1,0)</f>
        <v/>
      </c>
      <c r="Q144" s="125" t="n">
        <v>22</v>
      </c>
      <c r="R144" s="24" t="n">
        <v>570</v>
      </c>
      <c r="S144" s="26">
        <f>20000/R144</f>
        <v/>
      </c>
      <c r="T144" s="271">
        <f>K144*0.8/100</f>
        <v/>
      </c>
      <c r="U144" s="271">
        <f>K144*0.7/100</f>
        <v/>
      </c>
      <c r="V144" s="271" t="n"/>
      <c r="W144" s="59">
        <f>(K144/100*0.84)^2</f>
        <v/>
      </c>
      <c r="X144" s="59">
        <f>(K144/100*1.05)^2</f>
        <v/>
      </c>
      <c r="Y144" s="59">
        <f>(K144/100*0.96)^2</f>
        <v/>
      </c>
      <c r="Z144" s="59">
        <f>(K144/100*1.2)^2</f>
        <v/>
      </c>
      <c r="AA144" s="272">
        <f>(K144/100*0.49)^2</f>
        <v/>
      </c>
      <c r="AB144" s="52">
        <f>(K144/100*0.77)^2</f>
        <v/>
      </c>
      <c r="AC144" s="52">
        <f>(K144/100*0.56)^2</f>
        <v/>
      </c>
      <c r="AD144" s="52">
        <f>(K144/100*0.88)^2</f>
        <v/>
      </c>
      <c r="AE144" s="24" t="n"/>
      <c r="AF144" s="24" t="n"/>
      <c r="AG144" s="134" t="n"/>
    </row>
    <row r="145" ht="17.25" customHeight="1" s="207" thickBot="1">
      <c r="B145" s="176">
        <f>VLOOKUP(D145,temp!$A$2:$G$176,2,FALSE)</f>
        <v/>
      </c>
      <c r="C145" s="176">
        <f>E145&amp;"X"&amp;H145&amp;"X"&amp;I145</f>
        <v/>
      </c>
      <c r="D145" s="220" t="inlineStr">
        <is>
          <t>T57</t>
        </is>
      </c>
      <c r="E145" s="23" t="n">
        <v>56</v>
      </c>
      <c r="F145" s="24" t="n">
        <v>54</v>
      </c>
      <c r="G145" s="39" t="n">
        <v>44</v>
      </c>
      <c r="H145" s="23" t="n">
        <v>10</v>
      </c>
      <c r="I145" s="23" t="n">
        <v>62</v>
      </c>
      <c r="J145" s="24" t="n">
        <v>3</v>
      </c>
      <c r="K145" s="137" t="n">
        <v>438</v>
      </c>
      <c r="L145" s="131">
        <f>IF(AND(K145-ストレーナー選定方法!$F$8&gt;-20,K145-ストレーナー選定方法!$F$8&lt;80),1,0)</f>
        <v/>
      </c>
      <c r="M145" s="131">
        <f>IF(AND($K145-ストレーナー選定方法!$F$30&gt;-20,$K145-ストレーナー選定方法!$F$30&lt;80),1,0)</f>
        <v/>
      </c>
      <c r="N145" s="131">
        <f>IF(AND($K145-ストレーナー選定方法!$F$32&gt;-20,$K145-ストレーナー選定方法!$F$32&lt;80),1,0)</f>
        <v/>
      </c>
      <c r="O145" s="131">
        <f>IF(AND($K145-ストレーナー選定方法!$F$34&gt;-20,$K145-ストレーナー選定方法!$F$34&lt;80),1,0)</f>
        <v/>
      </c>
      <c r="P145" s="131">
        <f>IF(AND($K145-ストレーナー選定方法!$F$36&gt;-20,$K145-ストレーナー選定方法!$F$36&lt;80),1,0)</f>
        <v/>
      </c>
      <c r="Q145" s="125" t="n">
        <v>17</v>
      </c>
      <c r="R145" s="24" t="n">
        <v>570</v>
      </c>
      <c r="S145" s="26">
        <f>20000/R145</f>
        <v/>
      </c>
      <c r="T145" s="271">
        <f>K145*0.8/100</f>
        <v/>
      </c>
      <c r="U145" s="271">
        <f>K145*0.7/100</f>
        <v/>
      </c>
      <c r="V145" s="271" t="n"/>
      <c r="W145" s="59">
        <f>(K145/100*0.84)^2</f>
        <v/>
      </c>
      <c r="X145" s="59">
        <f>(K145/100*1.05)^2</f>
        <v/>
      </c>
      <c r="Y145" s="59">
        <f>(K145/100*0.96)^2</f>
        <v/>
      </c>
      <c r="Z145" s="59">
        <f>(K145/100*1.2)^2</f>
        <v/>
      </c>
      <c r="AA145" s="272">
        <f>(K145/100*0.49)^2</f>
        <v/>
      </c>
      <c r="AB145" s="52">
        <f>(K145/100*0.77)^2</f>
        <v/>
      </c>
      <c r="AC145" s="52">
        <f>(K145/100*0.56)^2</f>
        <v/>
      </c>
      <c r="AD145" s="52">
        <f>(K145/100*0.88)^2</f>
        <v/>
      </c>
      <c r="AE145" s="24" t="n"/>
      <c r="AF145" s="24" t="n"/>
      <c r="AG145" s="134" t="n"/>
    </row>
    <row r="146" ht="17.25" customHeight="1" s="207" thickBot="1">
      <c r="B146" s="176">
        <f>VLOOKUP(D146,temp!$A$2:$G$176,2,FALSE)</f>
        <v/>
      </c>
      <c r="C146" s="176">
        <f>E146&amp;"X"&amp;H146&amp;"X"&amp;I146</f>
        <v/>
      </c>
      <c r="D146" s="220" t="inlineStr">
        <is>
          <t>T58</t>
        </is>
      </c>
      <c r="E146" s="23" t="n">
        <v>58</v>
      </c>
      <c r="F146" s="24" t="n">
        <v>56</v>
      </c>
      <c r="G146" s="39" t="n">
        <v>50</v>
      </c>
      <c r="H146" s="23" t="n">
        <v>10</v>
      </c>
      <c r="I146" s="23" t="n">
        <v>95</v>
      </c>
      <c r="J146" s="24" t="n">
        <v>3</v>
      </c>
      <c r="K146" s="137" t="n">
        <v>671</v>
      </c>
      <c r="L146" s="131">
        <f>IF(AND(K146-ストレーナー選定方法!$F$8&gt;-20,K146-ストレーナー選定方法!$F$8&lt;80),1,0)</f>
        <v/>
      </c>
      <c r="M146" s="131">
        <f>IF(AND($K146-ストレーナー選定方法!$F$30&gt;-20,$K146-ストレーナー選定方法!$F$30&lt;80),1,0)</f>
        <v/>
      </c>
      <c r="N146" s="131">
        <f>IF(AND($K146-ストレーナー選定方法!$F$32&gt;-20,$K146-ストレーナー選定方法!$F$32&lt;80),1,0)</f>
        <v/>
      </c>
      <c r="O146" s="131">
        <f>IF(AND($K146-ストレーナー選定方法!$F$34&gt;-20,$K146-ストレーナー選定方法!$F$34&lt;80),1,0)</f>
        <v/>
      </c>
      <c r="P146" s="131">
        <f>IF(AND($K146-ストレーナー選定方法!$F$36&gt;-20,$K146-ストレーナー選定方法!$F$36&lt;80),1,0)</f>
        <v/>
      </c>
      <c r="Q146" s="125" t="n">
        <v>25</v>
      </c>
      <c r="R146" s="24" t="n">
        <v>550</v>
      </c>
      <c r="S146" s="26">
        <f>20000/R146</f>
        <v/>
      </c>
      <c r="T146" s="271">
        <f>K146*0.8/100</f>
        <v/>
      </c>
      <c r="U146" s="271">
        <f>K146*0.7/100</f>
        <v/>
      </c>
      <c r="V146" s="271" t="n"/>
      <c r="W146" s="59">
        <f>(K146/100*0.84)^2</f>
        <v/>
      </c>
      <c r="X146" s="59">
        <f>(K146/100*1.05)^2</f>
        <v/>
      </c>
      <c r="Y146" s="59">
        <f>(K146/100*0.96)^2</f>
        <v/>
      </c>
      <c r="Z146" s="59">
        <f>(K146/100*1.2)^2</f>
        <v/>
      </c>
      <c r="AA146" s="272">
        <f>(K146/100*0.49)^2</f>
        <v/>
      </c>
      <c r="AB146" s="52">
        <f>(K146/100*0.77)^2</f>
        <v/>
      </c>
      <c r="AC146" s="52">
        <f>(K146/100*0.56)^2</f>
        <v/>
      </c>
      <c r="AD146" s="52">
        <f>(K146/100*0.88)^2</f>
        <v/>
      </c>
      <c r="AE146" s="24" t="n"/>
      <c r="AF146" s="24" t="n"/>
      <c r="AG146" s="134" t="n">
        <v>14</v>
      </c>
    </row>
    <row r="147" ht="17.25" customHeight="1" s="207" thickBot="1">
      <c r="B147" s="176">
        <f>VLOOKUP(D147,temp!$A$2:$G$176,2,FALSE)</f>
        <v/>
      </c>
      <c r="C147" s="176">
        <f>E147&amp;"X"&amp;H147&amp;"X"&amp;I147</f>
        <v/>
      </c>
      <c r="D147" s="220" t="inlineStr">
        <is>
          <t>T60</t>
        </is>
      </c>
      <c r="E147" s="23" t="n">
        <v>60</v>
      </c>
      <c r="F147" s="24" t="n">
        <v>55</v>
      </c>
      <c r="G147" s="39" t="n">
        <v>44</v>
      </c>
      <c r="H147" s="23" t="n">
        <v>10</v>
      </c>
      <c r="I147" s="23" t="n">
        <v>34</v>
      </c>
      <c r="J147" s="24" t="n">
        <v>4.5</v>
      </c>
      <c r="K147" s="137" t="n">
        <v>540</v>
      </c>
      <c r="L147" s="131">
        <f>IF(AND(K147-ストレーナー選定方法!$F$8&gt;-20,K147-ストレーナー選定方法!$F$8&lt;80),1,0)</f>
        <v/>
      </c>
      <c r="M147" s="131">
        <f>IF(AND($K147-ストレーナー選定方法!$F$30&gt;-20,$K147-ストレーナー選定方法!$F$30&lt;80),1,0)</f>
        <v/>
      </c>
      <c r="N147" s="131">
        <f>IF(AND($K147-ストレーナー選定方法!$F$32&gt;-20,$K147-ストレーナー選定方法!$F$32&lt;80),1,0)</f>
        <v/>
      </c>
      <c r="O147" s="131">
        <f>IF(AND($K147-ストレーナー選定方法!$F$34&gt;-20,$K147-ストレーナー選定方法!$F$34&lt;80),1,0)</f>
        <v/>
      </c>
      <c r="P147" s="131">
        <f>IF(AND($K147-ストレーナー選定方法!$F$36&gt;-20,$K147-ストレーナー選定方法!$F$36&lt;80),1,0)</f>
        <v/>
      </c>
      <c r="Q147" s="125" t="n">
        <v>19</v>
      </c>
      <c r="R147" s="24" t="n">
        <v>540</v>
      </c>
      <c r="S147" s="26">
        <f>20000/R147</f>
        <v/>
      </c>
      <c r="T147" s="271">
        <f>K147*0.8/100</f>
        <v/>
      </c>
      <c r="U147" s="271">
        <f>K147*0.7/100</f>
        <v/>
      </c>
      <c r="V147" s="271" t="n"/>
      <c r="W147" s="59">
        <f>(K147/100*0.84)^2</f>
        <v/>
      </c>
      <c r="X147" s="59">
        <f>(K147/100*1.05)^2</f>
        <v/>
      </c>
      <c r="Y147" s="59">
        <f>(K147/100*0.96)^2</f>
        <v/>
      </c>
      <c r="Z147" s="59">
        <f>(K147/100*1.2)^2</f>
        <v/>
      </c>
      <c r="AA147" s="272">
        <f>(K147/100*0.49)^2</f>
        <v/>
      </c>
      <c r="AB147" s="52">
        <f>(K147/100*0.77)^2</f>
        <v/>
      </c>
      <c r="AC147" s="52">
        <f>(K147/100*0.56)^2</f>
        <v/>
      </c>
      <c r="AD147" s="52">
        <f>(K147/100*0.88)^2</f>
        <v/>
      </c>
      <c r="AE147" s="24" t="n"/>
      <c r="AF147" s="24" t="n"/>
      <c r="AG147" s="134" t="inlineStr">
        <is>
          <t>ｶｰﾄﾝ 11</t>
        </is>
      </c>
    </row>
    <row r="148" ht="17.25" customHeight="1" s="207" thickBot="1">
      <c r="B148" s="176">
        <f>VLOOKUP(D148,temp!$A$2:$G$176,2,FALSE)</f>
        <v/>
      </c>
      <c r="C148" s="176">
        <f>E148&amp;"X"&amp;H148&amp;"X"&amp;I148</f>
        <v/>
      </c>
      <c r="D148" s="178" t="inlineStr">
        <is>
          <t>T61</t>
        </is>
      </c>
      <c r="E148" s="23" t="n">
        <v>60</v>
      </c>
      <c r="F148" s="24" t="n">
        <v>60</v>
      </c>
      <c r="G148" s="39" t="n">
        <v>44</v>
      </c>
      <c r="H148" s="23" t="n">
        <v>10</v>
      </c>
      <c r="I148" s="23" t="n">
        <v>34</v>
      </c>
      <c r="J148" s="24" t="n">
        <v>4.5</v>
      </c>
      <c r="K148" s="137" t="n">
        <v>540</v>
      </c>
      <c r="L148" s="131">
        <f>IF(AND(K148-ストレーナー選定方法!$F$8&gt;-20,K148-ストレーナー選定方法!$F$8&lt;80),1,0)</f>
        <v/>
      </c>
      <c r="M148" s="131">
        <f>IF(AND($K148-ストレーナー選定方法!$F$30&gt;-20,$K148-ストレーナー選定方法!$F$30&lt;80),1,0)</f>
        <v/>
      </c>
      <c r="N148" s="131">
        <f>IF(AND($K148-ストレーナー選定方法!$F$32&gt;-20,$K148-ストレーナー選定方法!$F$32&lt;80),1,0)</f>
        <v/>
      </c>
      <c r="O148" s="131">
        <f>IF(AND($K148-ストレーナー選定方法!$F$34&gt;-20,$K148-ストレーナー選定方法!$F$34&lt;80),1,0)</f>
        <v/>
      </c>
      <c r="P148" s="131">
        <f>IF(AND($K148-ストレーナー選定方法!$F$36&gt;-20,$K148-ストレーナー選定方法!$F$36&lt;80),1,0)</f>
        <v/>
      </c>
      <c r="Q148" s="125" t="n">
        <v>19</v>
      </c>
      <c r="R148" s="24" t="n">
        <v>540</v>
      </c>
      <c r="S148" s="26">
        <f>20000/R148</f>
        <v/>
      </c>
      <c r="T148" s="271">
        <f>K148*0.8/100</f>
        <v/>
      </c>
      <c r="U148" s="271">
        <f>K148*0.7/100</f>
        <v/>
      </c>
      <c r="V148" s="271" t="n"/>
      <c r="W148" s="59">
        <f>(K148/100*0.84)^2</f>
        <v/>
      </c>
      <c r="X148" s="59">
        <f>(K148/100*1.05)^2</f>
        <v/>
      </c>
      <c r="Y148" s="59">
        <f>(K148/100*0.96)^2</f>
        <v/>
      </c>
      <c r="Z148" s="59">
        <f>(K148/100*1.2)^2</f>
        <v/>
      </c>
      <c r="AA148" s="272">
        <f>(K148/100*0.49)^2</f>
        <v/>
      </c>
      <c r="AB148" s="52">
        <f>(K148/100*0.77)^2</f>
        <v/>
      </c>
      <c r="AC148" s="52">
        <f>(K148/100*0.56)^2</f>
        <v/>
      </c>
      <c r="AD148" s="52">
        <f>(K148/100*0.88)^2</f>
        <v/>
      </c>
      <c r="AE148" s="24" t="n"/>
      <c r="AF148" s="24" t="n"/>
      <c r="AG148" s="134" t="n"/>
    </row>
    <row r="149" ht="17.25" customHeight="1" s="207" thickBot="1">
      <c r="B149" s="176">
        <f>VLOOKUP(D149,temp!$A$2:$G$176,2,FALSE)</f>
        <v/>
      </c>
      <c r="C149" s="176">
        <f>E149&amp;"X"&amp;H149&amp;"X"&amp;I149</f>
        <v/>
      </c>
      <c r="D149" s="220" t="inlineStr">
        <is>
          <t>T62</t>
        </is>
      </c>
      <c r="E149" s="23" t="n">
        <v>60</v>
      </c>
      <c r="F149" s="24" t="n">
        <v>58</v>
      </c>
      <c r="G149" s="39" t="n">
        <v>54</v>
      </c>
      <c r="H149" s="23" t="n">
        <v>7</v>
      </c>
      <c r="I149" s="23" t="n">
        <v>93</v>
      </c>
      <c r="J149" s="24" t="n">
        <v>3</v>
      </c>
      <c r="K149" s="137" t="n">
        <v>657</v>
      </c>
      <c r="L149" s="131">
        <f>IF(AND(K149-ストレーナー選定方法!$F$8&gt;-20,K149-ストレーナー選定方法!$F$8&lt;80),1,0)</f>
        <v/>
      </c>
      <c r="M149" s="131">
        <f>IF(AND($K149-ストレーナー選定方法!$F$30&gt;-20,$K149-ストレーナー選定方法!$F$30&lt;80),1,0)</f>
        <v/>
      </c>
      <c r="N149" s="131">
        <f>IF(AND($K149-ストレーナー選定方法!$F$32&gt;-20,$K149-ストレーナー選定方法!$F$32&lt;80),1,0)</f>
        <v/>
      </c>
      <c r="O149" s="131">
        <f>IF(AND($K149-ストレーナー選定方法!$F$34&gt;-20,$K149-ストレーナー選定方法!$F$34&lt;80),1,0)</f>
        <v/>
      </c>
      <c r="P149" s="131">
        <f>IF(AND($K149-ストレーナー選定方法!$F$36&gt;-20,$K149-ストレーナー選定方法!$F$36&lt;80),1,0)</f>
        <v/>
      </c>
      <c r="Q149" s="125" t="n">
        <v>23</v>
      </c>
      <c r="R149" s="24" t="n">
        <v>660</v>
      </c>
      <c r="S149" s="26">
        <f>20000/R149</f>
        <v/>
      </c>
      <c r="T149" s="271">
        <f>K149*0.8/100</f>
        <v/>
      </c>
      <c r="U149" s="271">
        <f>K149*0.7/100</f>
        <v/>
      </c>
      <c r="V149" s="271" t="n"/>
      <c r="W149" s="59">
        <f>(K149/100*0.84)^2</f>
        <v/>
      </c>
      <c r="X149" s="59">
        <f>(K149/100*1.05)^2</f>
        <v/>
      </c>
      <c r="Y149" s="59">
        <f>(K149/100*0.96)^2</f>
        <v/>
      </c>
      <c r="Z149" s="59">
        <f>(K149/100*1.2)^2</f>
        <v/>
      </c>
      <c r="AA149" s="272">
        <f>(K149/100*0.49)^2</f>
        <v/>
      </c>
      <c r="AB149" s="52">
        <f>(K149/100*0.77)^2</f>
        <v/>
      </c>
      <c r="AC149" s="52">
        <f>(K149/100*0.56)^2</f>
        <v/>
      </c>
      <c r="AD149" s="52">
        <f>(K149/100*0.88)^2</f>
        <v/>
      </c>
      <c r="AE149" s="24" t="n"/>
      <c r="AF149" s="24" t="n"/>
      <c r="AG149" s="134" t="n">
        <v>16.1</v>
      </c>
    </row>
    <row r="150" ht="17.25" customHeight="1" s="207" thickBot="1">
      <c r="B150" s="176">
        <f>VLOOKUP(D150,temp!$A$2:$G$176,2,FALSE)</f>
        <v/>
      </c>
      <c r="C150" s="176">
        <f>E150&amp;"X"&amp;H150&amp;"X"&amp;I150</f>
        <v/>
      </c>
      <c r="D150" s="177" t="inlineStr">
        <is>
          <t>T63</t>
        </is>
      </c>
      <c r="E150" s="23" t="n">
        <v>63.5</v>
      </c>
      <c r="F150" s="24" t="n">
        <v>60.5</v>
      </c>
      <c r="G150" s="39" t="n">
        <v>54</v>
      </c>
      <c r="H150" s="23" t="n">
        <v>10.2</v>
      </c>
      <c r="I150" s="23" t="n">
        <v>163</v>
      </c>
      <c r="J150" s="24" t="n">
        <v>2.7</v>
      </c>
      <c r="K150" s="137" t="n">
        <v>933</v>
      </c>
      <c r="L150" s="131">
        <f>IF(AND(K150-ストレーナー選定方法!$F$8&gt;-20,K150-ストレーナー選定方法!$F$8&lt;80),1,0)</f>
        <v/>
      </c>
      <c r="M150" s="131">
        <f>IF(AND($K150-ストレーナー選定方法!$F$30&gt;-20,$K150-ストレーナー選定方法!$F$30&lt;80),1,0)</f>
        <v/>
      </c>
      <c r="N150" s="131">
        <f>IF(AND($K150-ストレーナー選定方法!$F$32&gt;-20,$K150-ストレーナー選定方法!$F$32&lt;80),1,0)</f>
        <v/>
      </c>
      <c r="O150" s="131">
        <f>IF(AND($K150-ストレーナー選定方法!$F$34&gt;-20,$K150-ストレーナー選定方法!$F$34&lt;80),1,0)</f>
        <v/>
      </c>
      <c r="P150" s="131">
        <f>IF(AND($K150-ストレーナー選定方法!$F$36&gt;-20,$K150-ストレーナー選定方法!$F$36&lt;80),1,0)</f>
        <v/>
      </c>
      <c r="Q150" s="125" t="n">
        <v>29</v>
      </c>
      <c r="R150" s="24" t="n">
        <v>500</v>
      </c>
      <c r="S150" s="26">
        <f>20000/R150</f>
        <v/>
      </c>
      <c r="T150" s="271">
        <f>K150*0.8/100</f>
        <v/>
      </c>
      <c r="U150" s="271">
        <f>K150*0.7/100</f>
        <v/>
      </c>
      <c r="V150" s="271" t="n"/>
      <c r="W150" s="59">
        <f>(K150/100*0.84)^2</f>
        <v/>
      </c>
      <c r="X150" s="59">
        <f>(K150/100*1.05)^2</f>
        <v/>
      </c>
      <c r="Y150" s="59">
        <f>(K150/100*0.96)^2</f>
        <v/>
      </c>
      <c r="Z150" s="59">
        <f>(K150/100*1.2)^2</f>
        <v/>
      </c>
      <c r="AA150" s="272">
        <f>(K150/100*0.49)^2</f>
        <v/>
      </c>
      <c r="AB150" s="52">
        <f>(K150/100*0.77)^2</f>
        <v/>
      </c>
      <c r="AC150" s="52">
        <f>(K150/100*0.56)^2</f>
        <v/>
      </c>
      <c r="AD150" s="52">
        <f>(K150/100*0.88)^2</f>
        <v/>
      </c>
      <c r="AE150" s="24" t="n"/>
      <c r="AF150" s="24" t="n"/>
      <c r="AG150" s="134" t="inlineStr">
        <is>
          <t>119.1/S: 120</t>
        </is>
      </c>
    </row>
    <row r="151" ht="17.25" customHeight="1" s="207" thickBot="1">
      <c r="B151" s="176">
        <f>VLOOKUP(D151,temp!$A$2:$G$176,2,FALSE)</f>
        <v/>
      </c>
      <c r="C151" s="176">
        <f>E151&amp;"X"&amp;H151&amp;"X"&amp;I151</f>
        <v/>
      </c>
      <c r="D151" s="220" t="inlineStr">
        <is>
          <t>T65</t>
        </is>
      </c>
      <c r="E151" s="23" t="n">
        <v>65</v>
      </c>
      <c r="F151" s="24" t="n">
        <v>63</v>
      </c>
      <c r="G151" s="39" t="n">
        <v>55</v>
      </c>
      <c r="H151" s="23" t="n">
        <v>10</v>
      </c>
      <c r="I151" s="23" t="n">
        <v>112</v>
      </c>
      <c r="J151" s="24" t="n">
        <v>3</v>
      </c>
      <c r="K151" s="137" t="n">
        <v>791</v>
      </c>
      <c r="L151" s="131">
        <f>IF(AND(K151-ストレーナー選定方法!$F$8&gt;-20,K151-ストレーナー選定方法!$F$8&lt;80),1,0)</f>
        <v/>
      </c>
      <c r="M151" s="131">
        <f>IF(AND($K151-ストレーナー選定方法!$F$30&gt;-20,$K151-ストレーナー選定方法!$F$30&lt;80),1,0)</f>
        <v/>
      </c>
      <c r="N151" s="131">
        <f>IF(AND($K151-ストレーナー選定方法!$F$32&gt;-20,$K151-ストレーナー選定方法!$F$32&lt;80),1,0)</f>
        <v/>
      </c>
      <c r="O151" s="131">
        <f>IF(AND($K151-ストレーナー選定方法!$F$34&gt;-20,$K151-ストレーナー選定方法!$F$34&lt;80),1,0)</f>
        <v/>
      </c>
      <c r="P151" s="131">
        <f>IF(AND($K151-ストレーナー選定方法!$F$36&gt;-20,$K151-ストレーナー選定方法!$F$36&lt;80),1,0)</f>
        <v/>
      </c>
      <c r="Q151" s="125" t="n">
        <v>23</v>
      </c>
      <c r="R151" s="24" t="n">
        <v>350</v>
      </c>
      <c r="S151" s="26">
        <f>20000/R151</f>
        <v/>
      </c>
      <c r="T151" s="271">
        <f>K151*0.8/100</f>
        <v/>
      </c>
      <c r="U151" s="271">
        <f>K151*0.7/100</f>
        <v/>
      </c>
      <c r="V151" s="271" t="n"/>
      <c r="W151" s="59">
        <f>(K151/100*0.84)^2</f>
        <v/>
      </c>
      <c r="X151" s="59">
        <f>(K151/100*1.05)^2</f>
        <v/>
      </c>
      <c r="Y151" s="59">
        <f>(K151/100*0.96)^2</f>
        <v/>
      </c>
      <c r="Z151" s="59">
        <f>(K151/100*1.2)^2</f>
        <v/>
      </c>
      <c r="AA151" s="272">
        <f>(K151/100*0.49)^2</f>
        <v/>
      </c>
      <c r="AB151" s="52">
        <f>(K151/100*0.77)^2</f>
        <v/>
      </c>
      <c r="AC151" s="52">
        <f>(K151/100*0.56)^2</f>
        <v/>
      </c>
      <c r="AD151" s="52">
        <f>(K151/100*0.88)^2</f>
        <v/>
      </c>
      <c r="AE151" s="24" t="n"/>
      <c r="AF151" s="24" t="n"/>
      <c r="AG151" s="134" t="n">
        <v>27</v>
      </c>
    </row>
    <row r="152" ht="17.25" customHeight="1" s="207" thickBot="1">
      <c r="B152" s="176">
        <f>VLOOKUP(D152,temp!$A$2:$G$176,2,FALSE)</f>
        <v/>
      </c>
      <c r="C152" s="176">
        <f>E152&amp;"X"&amp;H152&amp;"X"&amp;I152</f>
        <v/>
      </c>
      <c r="D152" s="220" t="inlineStr">
        <is>
          <t>T70</t>
        </is>
      </c>
      <c r="E152" s="23" t="n">
        <v>70</v>
      </c>
      <c r="F152" s="24" t="n">
        <v>68</v>
      </c>
      <c r="G152" s="39" t="n">
        <v>62</v>
      </c>
      <c r="H152" s="23" t="n">
        <v>10</v>
      </c>
      <c r="I152" s="23" t="n">
        <v>144</v>
      </c>
      <c r="J152" s="24" t="n">
        <v>3</v>
      </c>
      <c r="K152" s="138" t="n">
        <v>1017</v>
      </c>
      <c r="L152" s="131">
        <f>IF(AND(K152-ストレーナー選定方法!$F$8&gt;-20,K152-ストレーナー選定方法!$F$8&lt;80),1,0)</f>
        <v/>
      </c>
      <c r="M152" s="131">
        <f>IF(AND($K152-ストレーナー選定方法!$F$30&gt;-20,$K152-ストレーナー選定方法!$F$30&lt;80),1,0)</f>
        <v/>
      </c>
      <c r="N152" s="131">
        <f>IF(AND($K152-ストレーナー選定方法!$F$32&gt;-20,$K152-ストレーナー選定方法!$F$32&lt;80),1,0)</f>
        <v/>
      </c>
      <c r="O152" s="131">
        <f>IF(AND($K152-ストレーナー選定方法!$F$34&gt;-20,$K152-ストレーナー選定方法!$F$34&lt;80),1,0)</f>
        <v/>
      </c>
      <c r="P152" s="131">
        <f>IF(AND($K152-ストレーナー選定方法!$F$36&gt;-20,$K152-ストレーナー選定方法!$F$36&lt;80),1,0)</f>
        <v/>
      </c>
      <c r="Q152" s="125" t="n">
        <v>26</v>
      </c>
      <c r="R152" s="24" t="n">
        <v>440</v>
      </c>
      <c r="S152" s="26">
        <f>20000/R152</f>
        <v/>
      </c>
      <c r="T152" s="271">
        <f>K152*0.8/100</f>
        <v/>
      </c>
      <c r="U152" s="271">
        <f>K152*0.7/100</f>
        <v/>
      </c>
      <c r="V152" s="271" t="n"/>
      <c r="W152" s="59">
        <f>(K152/100*0.84)^2</f>
        <v/>
      </c>
      <c r="X152" s="59">
        <f>(K152/100*1.05)^2</f>
        <v/>
      </c>
      <c r="Y152" s="59">
        <f>(K152/100*0.96)^2</f>
        <v/>
      </c>
      <c r="Z152" s="59">
        <f>(K152/100*1.2)^2</f>
        <v/>
      </c>
      <c r="AA152" s="272">
        <f>(K152/100*0.49)^2</f>
        <v/>
      </c>
      <c r="AB152" s="52">
        <f>(K152/100*0.77)^2</f>
        <v/>
      </c>
      <c r="AC152" s="52">
        <f>(K152/100*0.56)^2</f>
        <v/>
      </c>
      <c r="AD152" s="52">
        <f>(K152/100*0.88)^2</f>
        <v/>
      </c>
      <c r="AE152" s="24" t="n"/>
      <c r="AF152" s="24" t="n"/>
      <c r="AG152" s="134" t="n">
        <v>20.7</v>
      </c>
    </row>
    <row r="153" ht="17.25" customHeight="1" s="207" thickBot="1">
      <c r="B153" s="176">
        <f>VLOOKUP(D153,temp!$A$2:$G$176,2,FALSE)</f>
        <v/>
      </c>
      <c r="C153" s="176">
        <f>E153&amp;"X"&amp;H153&amp;"X"&amp;I153</f>
        <v/>
      </c>
      <c r="D153" s="178" t="inlineStr">
        <is>
          <t>T73</t>
        </is>
      </c>
      <c r="E153" s="23" t="n">
        <v>70</v>
      </c>
      <c r="F153" s="24" t="n">
        <v>67</v>
      </c>
      <c r="G153" s="39" t="n">
        <v>60</v>
      </c>
      <c r="H153" s="23" t="n">
        <v>12</v>
      </c>
      <c r="I153" s="23" t="n">
        <v>94</v>
      </c>
      <c r="J153" s="24" t="n">
        <v>3.5</v>
      </c>
      <c r="K153" s="137" t="n">
        <v>904</v>
      </c>
      <c r="L153" s="131">
        <f>IF(AND(K153-ストレーナー選定方法!$F$8&gt;-20,K153-ストレーナー選定方法!$F$8&lt;80),1,0)</f>
        <v/>
      </c>
      <c r="M153" s="131">
        <f>IF(AND($K153-ストレーナー選定方法!$F$30&gt;-20,$K153-ストレーナー選定方法!$F$30&lt;80),1,0)</f>
        <v/>
      </c>
      <c r="N153" s="131">
        <f>IF(AND($K153-ストレーナー選定方法!$F$32&gt;-20,$K153-ストレーナー選定方法!$F$32&lt;80),1,0)</f>
        <v/>
      </c>
      <c r="O153" s="131">
        <f>IF(AND($K153-ストレーナー選定方法!$F$34&gt;-20,$K153-ストレーナー選定方法!$F$34&lt;80),1,0)</f>
        <v/>
      </c>
      <c r="P153" s="131">
        <f>IF(AND($K153-ストレーナー選定方法!$F$36&gt;-20,$K153-ストレーナー選定方法!$F$36&lt;80),1,0)</f>
        <v/>
      </c>
      <c r="Q153" s="125" t="n">
        <v>23</v>
      </c>
      <c r="R153" s="24" t="n">
        <v>360</v>
      </c>
      <c r="S153" s="26">
        <f>20000/R153</f>
        <v/>
      </c>
      <c r="T153" s="271">
        <f>K153*0.8/100</f>
        <v/>
      </c>
      <c r="U153" s="271">
        <f>K153*0.7/100</f>
        <v/>
      </c>
      <c r="V153" s="271" t="n"/>
      <c r="W153" s="59">
        <f>(K153/100*0.84)^2</f>
        <v/>
      </c>
      <c r="X153" s="59">
        <f>(K153/100*1.05)^2</f>
        <v/>
      </c>
      <c r="Y153" s="59">
        <f>(K153/100*0.96)^2</f>
        <v/>
      </c>
      <c r="Z153" s="59">
        <f>(K153/100*1.2)^2</f>
        <v/>
      </c>
      <c r="AA153" s="272">
        <f>(K153/100*0.49)^2</f>
        <v/>
      </c>
      <c r="AB153" s="52">
        <f>(K153/100*0.77)^2</f>
        <v/>
      </c>
      <c r="AC153" s="52">
        <f>(K153/100*0.56)^2</f>
        <v/>
      </c>
      <c r="AD153" s="52">
        <f>(K153/100*0.88)^2</f>
        <v/>
      </c>
      <c r="AE153" s="24" t="n"/>
      <c r="AF153" s="24" t="n"/>
      <c r="AG153" s="134" t="n"/>
    </row>
    <row r="154" ht="17.25" customHeight="1" s="207" thickBot="1">
      <c r="B154" s="176">
        <f>VLOOKUP(D154,temp!$A$2:$G$176,2,FALSE)</f>
        <v/>
      </c>
      <c r="C154" s="176">
        <f>E154&amp;"X"&amp;H154&amp;"X"&amp;I154</f>
        <v/>
      </c>
      <c r="D154" s="220" t="inlineStr">
        <is>
          <t>T76</t>
        </is>
      </c>
      <c r="E154" s="23" t="n">
        <v>75</v>
      </c>
      <c r="F154" s="24" t="n">
        <v>74</v>
      </c>
      <c r="G154" s="39" t="n">
        <v>60</v>
      </c>
      <c r="H154" s="23" t="n">
        <v>10</v>
      </c>
      <c r="I154" s="23" t="n">
        <v>94</v>
      </c>
      <c r="J154" s="24" t="n">
        <v>3.5</v>
      </c>
      <c r="K154" s="137" t="n">
        <v>904</v>
      </c>
      <c r="L154" s="131">
        <f>IF(AND(K154-ストレーナー選定方法!$F$8&gt;-20,K154-ストレーナー選定方法!$F$8&lt;80),1,0)</f>
        <v/>
      </c>
      <c r="M154" s="131">
        <f>IF(AND($K154-ストレーナー選定方法!$F$30&gt;-20,$K154-ストレーナー選定方法!$F$30&lt;80),1,0)</f>
        <v/>
      </c>
      <c r="N154" s="131">
        <f>IF(AND($K154-ストレーナー選定方法!$F$32&gt;-20,$K154-ストレーナー選定方法!$F$32&lt;80),1,0)</f>
        <v/>
      </c>
      <c r="O154" s="131">
        <f>IF(AND($K154-ストレーナー選定方法!$F$34&gt;-20,$K154-ストレーナー選定方法!$F$34&lt;80),1,0)</f>
        <v/>
      </c>
      <c r="P154" s="131">
        <f>IF(AND($K154-ストレーナー選定方法!$F$36&gt;-20,$K154-ストレーナー選定方法!$F$36&lt;80),1,0)</f>
        <v/>
      </c>
      <c r="Q154" s="125" t="n">
        <v>20</v>
      </c>
      <c r="R154" s="24" t="n">
        <v>240</v>
      </c>
      <c r="S154" s="26">
        <f>20000/R154</f>
        <v/>
      </c>
      <c r="T154" s="271">
        <f>K154*0.8/100</f>
        <v/>
      </c>
      <c r="U154" s="271">
        <f>K154*0.7/100</f>
        <v/>
      </c>
      <c r="V154" s="271" t="n"/>
      <c r="W154" s="59">
        <f>(K154/100*0.84)^2</f>
        <v/>
      </c>
      <c r="X154" s="59">
        <f>(K154/100*1.05)^2</f>
        <v/>
      </c>
      <c r="Y154" s="59">
        <f>(K154/100*0.96)^2</f>
        <v/>
      </c>
      <c r="Z154" s="59">
        <f>(K154/100*1.2)^2</f>
        <v/>
      </c>
      <c r="AA154" s="272">
        <f>(K154/100*0.49)^2</f>
        <v/>
      </c>
      <c r="AB154" s="52">
        <f>(K154/100*0.77)^2</f>
        <v/>
      </c>
      <c r="AC154" s="52">
        <f>(K154/100*0.56)^2</f>
        <v/>
      </c>
      <c r="AD154" s="52">
        <f>(K154/100*0.88)^2</f>
        <v/>
      </c>
      <c r="AE154" s="24" t="n"/>
      <c r="AF154" s="24" t="n"/>
      <c r="AG154" s="134" t="n">
        <v>17.8</v>
      </c>
    </row>
    <row r="155" ht="17.25" customHeight="1" s="207" thickBot="1">
      <c r="B155" s="176">
        <f>VLOOKUP(D155,temp!$A$2:$G$176,2,FALSE)</f>
        <v/>
      </c>
      <c r="C155" s="176">
        <f>E155&amp;"X"&amp;H155&amp;"X"&amp;I155</f>
        <v/>
      </c>
      <c r="D155" s="220" t="inlineStr">
        <is>
          <t>T80</t>
        </is>
      </c>
      <c r="E155" s="23" t="n">
        <v>80</v>
      </c>
      <c r="F155" s="24" t="n">
        <v>74</v>
      </c>
      <c r="G155" s="39" t="n">
        <v>63</v>
      </c>
      <c r="H155" s="23" t="n">
        <v>12</v>
      </c>
      <c r="I155" s="23" t="n">
        <v>109</v>
      </c>
      <c r="J155" s="24" t="n">
        <v>3.5</v>
      </c>
      <c r="K155" s="138" t="n">
        <v>1048</v>
      </c>
      <c r="L155" s="131">
        <f>IF(AND(K155-ストレーナー選定方法!$F$8&gt;-20,K155-ストレーナー選定方法!$F$8&lt;80),1,0)</f>
        <v/>
      </c>
      <c r="M155" s="131">
        <f>IF(AND($K155-ストレーナー選定方法!$F$30&gt;-20,$K155-ストレーナー選定方法!$F$30&lt;80),1,0)</f>
        <v/>
      </c>
      <c r="N155" s="131">
        <f>IF(AND($K155-ストレーナー選定方法!$F$32&gt;-20,$K155-ストレーナー選定方法!$F$32&lt;80),1,0)</f>
        <v/>
      </c>
      <c r="O155" s="131">
        <f>IF(AND($K155-ストレーナー選定方法!$F$34&gt;-20,$K155-ストレーナー選定方法!$F$34&lt;80),1,0)</f>
        <v/>
      </c>
      <c r="P155" s="131">
        <f>IF(AND($K155-ストレーナー選定方法!$F$36&gt;-20,$K155-ストレーナー選定方法!$F$36&lt;80),1,0)</f>
        <v/>
      </c>
      <c r="Q155" s="125" t="n">
        <v>20</v>
      </c>
      <c r="R155" s="24" t="n">
        <v>180</v>
      </c>
      <c r="S155" s="26">
        <f>20000/R155</f>
        <v/>
      </c>
      <c r="T155" s="271">
        <f>K155*0.8/100</f>
        <v/>
      </c>
      <c r="U155" s="271">
        <f>K155*0.7/100</f>
        <v/>
      </c>
      <c r="V155" s="271" t="n"/>
      <c r="W155" s="59">
        <f>(K155/100*0.84)^2</f>
        <v/>
      </c>
      <c r="X155" s="59">
        <f>(K155/100*1.05)^2</f>
        <v/>
      </c>
      <c r="Y155" s="59">
        <f>(K155/100*0.96)^2</f>
        <v/>
      </c>
      <c r="Z155" s="59">
        <f>(K155/100*1.2)^2</f>
        <v/>
      </c>
      <c r="AA155" s="272">
        <f>(K155/100*0.49)^2</f>
        <v/>
      </c>
      <c r="AB155" s="52">
        <f>(K155/100*0.77)^2</f>
        <v/>
      </c>
      <c r="AC155" s="52">
        <f>(K155/100*0.56)^2</f>
        <v/>
      </c>
      <c r="AD155" s="52">
        <f>(K155/100*0.88)^2</f>
        <v/>
      </c>
      <c r="AE155" s="24" t="n"/>
      <c r="AF155" s="24" t="n"/>
      <c r="AG155" s="134" t="inlineStr">
        <is>
          <t>S: 96.6</t>
        </is>
      </c>
    </row>
    <row r="156" ht="17.25" customHeight="1" s="207" thickBot="1">
      <c r="B156" s="176">
        <f>VLOOKUP(D156,temp!$A$2:$G$176,2,FALSE)</f>
        <v/>
      </c>
      <c r="C156" s="176">
        <f>E156&amp;"X"&amp;H156&amp;"X"&amp;I156</f>
        <v/>
      </c>
      <c r="D156" s="220" t="inlineStr">
        <is>
          <t>T88</t>
        </is>
      </c>
      <c r="E156" s="23" t="n">
        <v>88</v>
      </c>
      <c r="F156" s="24" t="n">
        <v>88</v>
      </c>
      <c r="G156" s="39" t="n">
        <v>72</v>
      </c>
      <c r="H156" s="23" t="n">
        <v>12</v>
      </c>
      <c r="I156" s="23" t="n">
        <v>89</v>
      </c>
      <c r="J156" s="24" t="n">
        <v>4.5</v>
      </c>
      <c r="K156" s="138" t="n">
        <v>1415</v>
      </c>
      <c r="L156" s="131">
        <f>IF(AND(K156-ストレーナー選定方法!$F$8&gt;-20,K156-ストレーナー選定方法!$F$8&lt;80),1,0)</f>
        <v/>
      </c>
      <c r="M156" s="131">
        <f>IF(AND($K156-ストレーナー選定方法!$F$30&gt;-20,$K156-ストレーナー選定方法!$F$30&lt;80),1,0)</f>
        <v/>
      </c>
      <c r="N156" s="131">
        <f>IF(AND($K156-ストレーナー選定方法!$F$32&gt;-20,$K156-ストレーナー選定方法!$F$32&lt;80),1,0)</f>
        <v/>
      </c>
      <c r="O156" s="131">
        <f>IF(AND($K156-ストレーナー選定方法!$F$34&gt;-20,$K156-ストレーナー選定方法!$F$34&lt;80),1,0)</f>
        <v/>
      </c>
      <c r="P156" s="131">
        <f>IF(AND($K156-ストレーナー選定方法!$F$36&gt;-20,$K156-ストレーナー選定方法!$F$36&lt;80),1,0)</f>
        <v/>
      </c>
      <c r="Q156" s="125" t="n">
        <v>23</v>
      </c>
      <c r="R156" s="24" t="n">
        <v>200</v>
      </c>
      <c r="S156" s="26">
        <f>20000/R156</f>
        <v/>
      </c>
      <c r="T156" s="271">
        <f>K156*0.8/100</f>
        <v/>
      </c>
      <c r="U156" s="271">
        <f>K156*0.7/100</f>
        <v/>
      </c>
      <c r="V156" s="271" t="n"/>
      <c r="W156" s="59">
        <f>(K156/100*0.84)^2</f>
        <v/>
      </c>
      <c r="X156" s="59">
        <f>(K156/100*1.05)^2</f>
        <v/>
      </c>
      <c r="Y156" s="59">
        <f>(K156/100*0.96)^2</f>
        <v/>
      </c>
      <c r="Z156" s="59">
        <f>(K156/100*1.2)^2</f>
        <v/>
      </c>
      <c r="AA156" s="272">
        <f>(K156/100*0.49)^2</f>
        <v/>
      </c>
      <c r="AB156" s="52">
        <f>(K156/100*0.77)^2</f>
        <v/>
      </c>
      <c r="AC156" s="52">
        <f>(K156/100*0.56)^2</f>
        <v/>
      </c>
      <c r="AD156" s="52">
        <f>(K156/100*0.88)^2</f>
        <v/>
      </c>
      <c r="AE156" s="24" t="n"/>
      <c r="AF156" s="24" t="n"/>
      <c r="AG156" s="134" t="n">
        <v>62.4</v>
      </c>
    </row>
    <row r="157" ht="17.25" customHeight="1" s="207" thickBot="1">
      <c r="B157" s="176">
        <f>VLOOKUP(D157,temp!$A$2:$G$176,2,FALSE)</f>
        <v/>
      </c>
      <c r="C157" s="176">
        <f>E157&amp;"X"&amp;H157&amp;"X"&amp;I157</f>
        <v/>
      </c>
      <c r="D157" s="220" t="inlineStr">
        <is>
          <t>T105</t>
        </is>
      </c>
      <c r="E157" s="23" t="n">
        <v>105</v>
      </c>
      <c r="F157" s="24" t="n">
        <v>102</v>
      </c>
      <c r="G157" s="39" t="n">
        <v>90</v>
      </c>
      <c r="H157" s="23" t="n">
        <v>15</v>
      </c>
      <c r="I157" s="23" t="n">
        <v>188</v>
      </c>
      <c r="J157" s="24" t="n">
        <v>4</v>
      </c>
      <c r="K157" s="138" t="n">
        <v>2362</v>
      </c>
      <c r="L157" s="131">
        <f>IF(AND(K157-ストレーナー選定方法!$F$8&gt;-20,K157-ストレーナー選定方法!$F$8&lt;80),1,0)</f>
        <v/>
      </c>
      <c r="M157" s="131">
        <f>IF(AND($K157-ストレーナー選定方法!$F$30&gt;-20,$K157-ストレーナー選定方法!$F$30&lt;80),1,0)</f>
        <v/>
      </c>
      <c r="N157" s="131">
        <f>IF(AND($K157-ストレーナー選定方法!$F$32&gt;-20,$K157-ストレーナー選定方法!$F$32&lt;80),1,0)</f>
        <v/>
      </c>
      <c r="O157" s="131">
        <f>IF(AND($K157-ストレーナー選定方法!$F$34&gt;-20,$K157-ストレーナー選定方法!$F$34&lt;80),1,0)</f>
        <v/>
      </c>
      <c r="P157" s="131">
        <f>IF(AND($K157-ストレーナー選定方法!$F$36&gt;-20,$K157-ストレーナー選定方法!$F$36&lt;80),1,0)</f>
        <v/>
      </c>
      <c r="Q157" s="125" t="n">
        <v>27</v>
      </c>
      <c r="R157" s="24" t="n">
        <v>100</v>
      </c>
      <c r="S157" s="26">
        <f>20000/R157</f>
        <v/>
      </c>
      <c r="T157" s="271">
        <f>K157*0.8/100</f>
        <v/>
      </c>
      <c r="U157" s="271">
        <f>K157*0.7/100</f>
        <v/>
      </c>
      <c r="V157" s="271" t="n"/>
      <c r="W157" s="59">
        <f>(K157/100*0.84)^2</f>
        <v/>
      </c>
      <c r="X157" s="59">
        <f>(K157/100*1.05)^2</f>
        <v/>
      </c>
      <c r="Y157" s="59">
        <f>(K157/100*0.96)^2</f>
        <v/>
      </c>
      <c r="Z157" s="59">
        <f>(K157/100*1.2)^2</f>
        <v/>
      </c>
      <c r="AA157" s="272">
        <f>(K157/100*0.49)^2</f>
        <v/>
      </c>
      <c r="AB157" s="52">
        <f>(K157/100*0.77)^2</f>
        <v/>
      </c>
      <c r="AC157" s="52">
        <f>(K157/100*0.56)^2</f>
        <v/>
      </c>
      <c r="AD157" s="52">
        <f>(K157/100*0.88)^2</f>
        <v/>
      </c>
      <c r="AE157" s="24" t="n"/>
      <c r="AF157" s="24" t="n"/>
      <c r="AG157" s="134" t="n"/>
    </row>
    <row r="158" ht="17.25" customHeight="1" s="207" thickBot="1">
      <c r="D158" s="179" t="n"/>
      <c r="E158" s="13" t="n"/>
      <c r="G158" s="13" t="n"/>
      <c r="H158" s="13" t="n"/>
      <c r="I158" s="13" t="n"/>
      <c r="L158" s="127" t="n"/>
      <c r="M158" s="127" t="n"/>
      <c r="N158" s="127" t="n"/>
      <c r="O158" s="127" t="n"/>
      <c r="P158" s="127" t="n"/>
      <c r="W158" s="13" t="n"/>
      <c r="AA158" s="13" t="n"/>
      <c r="AG158" s="134" t="n"/>
    </row>
    <row r="159" ht="17.25" customHeight="1" s="207" thickBot="1">
      <c r="D159" s="179" t="inlineStr">
        <is>
          <t>＜Ｓ＞</t>
        </is>
      </c>
      <c r="E159" s="13" t="n"/>
      <c r="G159" s="13" t="n"/>
      <c r="H159" s="13" t="n"/>
      <c r="I159" s="13" t="n"/>
      <c r="L159" s="127" t="n"/>
      <c r="M159" s="127" t="n"/>
      <c r="N159" s="127" t="n"/>
      <c r="O159" s="127" t="n"/>
      <c r="P159" s="127" t="n"/>
      <c r="W159" s="13" t="n"/>
      <c r="AA159" s="13" t="n"/>
      <c r="AG159" s="134" t="n"/>
    </row>
    <row r="160" ht="17.25" customHeight="1" s="207" thickBot="1">
      <c r="B160" s="176">
        <f>VLOOKUP(D160,temp!$A$2:$G$176,2,FALSE)</f>
        <v/>
      </c>
      <c r="C160" s="176">
        <f>E160&amp;"X"&amp;H160&amp;"X"&amp;I160</f>
        <v/>
      </c>
      <c r="D160" s="220" t="inlineStr">
        <is>
          <t>S30</t>
        </is>
      </c>
      <c r="E160" s="32" t="n">
        <v>30</v>
      </c>
      <c r="F160" s="229" t="n">
        <v>30</v>
      </c>
      <c r="G160" s="240" t="n">
        <v>27</v>
      </c>
      <c r="H160" s="32" t="n">
        <v>5</v>
      </c>
      <c r="I160" s="32" t="n">
        <v>55</v>
      </c>
      <c r="J160" s="229" t="n">
        <v>2.7</v>
      </c>
      <c r="K160" s="224" t="n">
        <v>315</v>
      </c>
      <c r="L160" s="131">
        <f>IF(AND(K160-ストレーナー選定方法!$F$8&gt;-20,K160-ストレーナー選定方法!$F$8&lt;80),1,0)</f>
        <v/>
      </c>
      <c r="M160" s="131">
        <f>IF(AND($K160-ストレーナー選定方法!$F$30&gt;-20,$K160-ストレーナー選定方法!$F$30&lt;80),1,0)</f>
        <v/>
      </c>
      <c r="N160" s="131">
        <f>IF(AND($K160-ストレーナー選定方法!$F$32&gt;-20,$K160-ストレーナー選定方法!$F$32&lt;80),1,0)</f>
        <v/>
      </c>
      <c r="O160" s="131">
        <f>IF(AND($K160-ストレーナー選定方法!$F$34&gt;-20,$K160-ストレーナー選定方法!$F$34&lt;80),1,0)</f>
        <v/>
      </c>
      <c r="P160" s="131">
        <f>IF(AND($K160-ストレーナー選定方法!$F$36&gt;-20,$K160-ストレーナー選定方法!$F$36&lt;80),1,0)</f>
        <v/>
      </c>
      <c r="Q160" s="126" t="n">
        <v>44</v>
      </c>
      <c r="R160" s="33" t="n">
        <v>3400</v>
      </c>
      <c r="S160" s="26">
        <f>20000/R160</f>
        <v/>
      </c>
      <c r="T160" s="271">
        <f>K160*0.8/100</f>
        <v/>
      </c>
      <c r="U160" s="271">
        <f>K160*0.7/100</f>
        <v/>
      </c>
      <c r="V160" s="271" t="n"/>
      <c r="W160" s="59">
        <f>(K160/100*0.84)^2</f>
        <v/>
      </c>
      <c r="X160" s="59">
        <f>(K160/100*1.05)^2</f>
        <v/>
      </c>
      <c r="Y160" s="59">
        <f>(K160/100*0.96)^2</f>
        <v/>
      </c>
      <c r="Z160" s="59">
        <f>(K160/100*1.2)^2</f>
        <v/>
      </c>
      <c r="AA160" s="272">
        <f>(K160/100*0.49)^2</f>
        <v/>
      </c>
      <c r="AB160" s="52">
        <f>(K160/100*0.77)^2</f>
        <v/>
      </c>
      <c r="AC160" s="52">
        <f>(K160/100*0.56)^2</f>
        <v/>
      </c>
      <c r="AD160" s="52">
        <f>(K160/100*0.88)^2</f>
        <v/>
      </c>
      <c r="AE160" s="229" t="n"/>
      <c r="AF160" s="229" t="n"/>
      <c r="AG160" s="134" t="n">
        <v>8.4</v>
      </c>
    </row>
    <row r="161" ht="17.25" customHeight="1" s="207" thickBot="1">
      <c r="B161" s="176">
        <f>VLOOKUP(D161,temp!$A$2:$G$176,2,FALSE)</f>
        <v/>
      </c>
      <c r="C161" s="176">
        <f>E161&amp;"X"&amp;H161&amp;"X"&amp;I161</f>
        <v/>
      </c>
      <c r="D161" s="220" t="inlineStr">
        <is>
          <t>S40</t>
        </is>
      </c>
      <c r="E161" s="23" t="n">
        <v>40</v>
      </c>
      <c r="F161" s="24" t="n">
        <v>40</v>
      </c>
      <c r="G161" s="39" t="n">
        <v>37</v>
      </c>
      <c r="H161" s="23" t="n">
        <v>8</v>
      </c>
      <c r="I161" s="23" t="n">
        <v>85</v>
      </c>
      <c r="J161" s="24" t="n">
        <v>2.7</v>
      </c>
      <c r="K161" s="137" t="n">
        <v>486</v>
      </c>
      <c r="L161" s="131">
        <f>IF(AND(K161-ストレーナー選定方法!$F$8&gt;-20,K161-ストレーナー選定方法!$F$8&lt;80),1,0)</f>
        <v/>
      </c>
      <c r="M161" s="131">
        <f>IF(AND($K161-ストレーナー選定方法!$F$30&gt;-20,$K161-ストレーナー選定方法!$F$30&lt;80),1,0)</f>
        <v/>
      </c>
      <c r="N161" s="131">
        <f>IF(AND($K161-ストレーナー選定方法!$F$32&gt;-20,$K161-ストレーナー選定方法!$F$32&lt;80),1,0)</f>
        <v/>
      </c>
      <c r="O161" s="131">
        <f>IF(AND($K161-ストレーナー選定方法!$F$34&gt;-20,$K161-ストレーナー選定方法!$F$34&lt;80),1,0)</f>
        <v/>
      </c>
      <c r="P161" s="131">
        <f>IF(AND($K161-ストレーナー選定方法!$F$36&gt;-20,$K161-ストレーナー選定方法!$F$36&lt;80),1,0)</f>
        <v/>
      </c>
      <c r="Q161" s="125" t="n">
        <v>38</v>
      </c>
      <c r="R161" s="25" t="n">
        <v>1300</v>
      </c>
      <c r="S161" s="26">
        <f>20000/R161</f>
        <v/>
      </c>
      <c r="T161" s="271">
        <f>K161*0.8/100</f>
        <v/>
      </c>
      <c r="U161" s="271">
        <f>K161*0.7/100</f>
        <v/>
      </c>
      <c r="V161" s="271" t="n"/>
      <c r="W161" s="59">
        <f>(K161/100*0.84)^2</f>
        <v/>
      </c>
      <c r="X161" s="59">
        <f>(K161/100*1.05)^2</f>
        <v/>
      </c>
      <c r="Y161" s="59">
        <f>(K161/100*0.96)^2</f>
        <v/>
      </c>
      <c r="Z161" s="59">
        <f>(K161/100*1.2)^2</f>
        <v/>
      </c>
      <c r="AA161" s="272">
        <f>(K161/100*0.49)^2</f>
        <v/>
      </c>
      <c r="AB161" s="52">
        <f>(K161/100*0.77)^2</f>
        <v/>
      </c>
      <c r="AC161" s="52">
        <f>(K161/100*0.56)^2</f>
        <v/>
      </c>
      <c r="AD161" s="52">
        <f>(K161/100*0.88)^2</f>
        <v/>
      </c>
      <c r="AE161" s="24" t="n"/>
      <c r="AF161" s="24" t="n"/>
      <c r="AG161" s="134" t="n"/>
    </row>
    <row r="162" ht="17.25" customHeight="1" s="207" thickBot="1">
      <c r="B162" s="176">
        <f>VLOOKUP(D162,temp!$A$2:$G$176,2,FALSE)</f>
        <v/>
      </c>
      <c r="C162" s="176">
        <f>E162&amp;"X"&amp;H162&amp;"X"&amp;I162</f>
        <v/>
      </c>
      <c r="D162" s="220" t="inlineStr">
        <is>
          <t>S41</t>
        </is>
      </c>
      <c r="E162" s="23" t="n">
        <v>40</v>
      </c>
      <c r="F162" s="24" t="n">
        <v>40</v>
      </c>
      <c r="G162" s="39" t="n">
        <v>36</v>
      </c>
      <c r="H162" s="23" t="n">
        <v>7</v>
      </c>
      <c r="I162" s="23" t="n">
        <v>85</v>
      </c>
      <c r="J162" s="24" t="n">
        <v>2.7</v>
      </c>
      <c r="K162" s="137" t="n">
        <v>486</v>
      </c>
      <c r="L162" s="131">
        <f>IF(AND(K162-ストレーナー選定方法!$F$8&gt;-20,K162-ストレーナー選定方法!$F$8&lt;80),1,0)</f>
        <v/>
      </c>
      <c r="M162" s="131">
        <f>IF(AND($K162-ストレーナー選定方法!$F$30&gt;-20,$K162-ストレーナー選定方法!$F$30&lt;80),1,0)</f>
        <v/>
      </c>
      <c r="N162" s="131">
        <f>IF(AND($K162-ストレーナー選定方法!$F$32&gt;-20,$K162-ストレーナー選定方法!$F$32&lt;80),1,0)</f>
        <v/>
      </c>
      <c r="O162" s="131">
        <f>IF(AND($K162-ストレーナー選定方法!$F$34&gt;-20,$K162-ストレーナー選定方法!$F$34&lt;80),1,0)</f>
        <v/>
      </c>
      <c r="P162" s="131">
        <f>IF(AND($K162-ストレーナー選定方法!$F$36&gt;-20,$K162-ストレーナー選定方法!$F$36&lt;80),1,0)</f>
        <v/>
      </c>
      <c r="Q162" s="125" t="n">
        <v>38</v>
      </c>
      <c r="R162" s="25" t="n">
        <v>1400</v>
      </c>
      <c r="S162" s="26">
        <f>20000/R162</f>
        <v/>
      </c>
      <c r="T162" s="271">
        <f>K162*0.8/100</f>
        <v/>
      </c>
      <c r="U162" s="271">
        <f>K162*0.7/100</f>
        <v/>
      </c>
      <c r="V162" s="271" t="n"/>
      <c r="W162" s="59">
        <f>(K162/100*0.84)^2</f>
        <v/>
      </c>
      <c r="X162" s="59">
        <f>(K162/100*1.05)^2</f>
        <v/>
      </c>
      <c r="Y162" s="59">
        <f>(K162/100*0.96)^2</f>
        <v/>
      </c>
      <c r="Z162" s="59">
        <f>(K162/100*1.2)^2</f>
        <v/>
      </c>
      <c r="AA162" s="272">
        <f>(K162/100*0.49)^2</f>
        <v/>
      </c>
      <c r="AB162" s="52">
        <f>(K162/100*0.77)^2</f>
        <v/>
      </c>
      <c r="AC162" s="52">
        <f>(K162/100*0.56)^2</f>
        <v/>
      </c>
      <c r="AD162" s="52">
        <f>(K162/100*0.88)^2</f>
        <v/>
      </c>
      <c r="AE162" s="24" t="n"/>
      <c r="AF162" s="24" t="n"/>
      <c r="AG162" s="134" t="n"/>
    </row>
    <row r="163" ht="17.25" customHeight="1" s="207" thickBot="1">
      <c r="B163" s="176">
        <f>VLOOKUP(D163,temp!$A$2:$G$176,2,FALSE)</f>
        <v/>
      </c>
      <c r="C163" s="176">
        <f>E163&amp;"X"&amp;H163&amp;"X"&amp;I163</f>
        <v/>
      </c>
      <c r="D163" s="220" t="inlineStr">
        <is>
          <t>S42</t>
        </is>
      </c>
      <c r="E163" s="23" t="n">
        <v>40</v>
      </c>
      <c r="F163" s="24" t="n">
        <v>40</v>
      </c>
      <c r="G163" s="39" t="n">
        <v>36</v>
      </c>
      <c r="H163" s="23" t="n">
        <v>4</v>
      </c>
      <c r="I163" s="23" t="n">
        <v>85</v>
      </c>
      <c r="J163" s="24" t="n">
        <v>2.7</v>
      </c>
      <c r="K163" s="137" t="n">
        <v>486</v>
      </c>
      <c r="L163" s="131">
        <f>IF(AND(K163-ストレーナー選定方法!$F$8&gt;-20,K163-ストレーナー選定方法!$F$8&lt;80),1,0)</f>
        <v/>
      </c>
      <c r="M163" s="131">
        <f>IF(AND($K163-ストレーナー選定方法!$F$30&gt;-20,$K163-ストレーナー選定方法!$F$30&lt;80),1,0)</f>
        <v/>
      </c>
      <c r="N163" s="131">
        <f>IF(AND($K163-ストレーナー選定方法!$F$32&gt;-20,$K163-ストレーナー選定方法!$F$32&lt;80),1,0)</f>
        <v/>
      </c>
      <c r="O163" s="131">
        <f>IF(AND($K163-ストレーナー選定方法!$F$34&gt;-20,$K163-ストレーナー選定方法!$F$34&lt;80),1,0)</f>
        <v/>
      </c>
      <c r="P163" s="131">
        <f>IF(AND($K163-ストレーナー選定方法!$F$36&gt;-20,$K163-ストレーナー選定方法!$F$36&lt;80),1,0)</f>
        <v/>
      </c>
      <c r="Q163" s="125" t="n">
        <v>38</v>
      </c>
      <c r="R163" s="25" t="n">
        <v>2400</v>
      </c>
      <c r="S163" s="26">
        <f>20000/R163</f>
        <v/>
      </c>
      <c r="T163" s="271">
        <f>K163*0.8/100</f>
        <v/>
      </c>
      <c r="U163" s="271">
        <f>K163*0.7/100</f>
        <v/>
      </c>
      <c r="V163" s="271" t="n"/>
      <c r="W163" s="59">
        <f>(K163/100*0.84)^2</f>
        <v/>
      </c>
      <c r="X163" s="59">
        <f>(K163/100*1.05)^2</f>
        <v/>
      </c>
      <c r="Y163" s="59">
        <f>(K163/100*0.96)^2</f>
        <v/>
      </c>
      <c r="Z163" s="59">
        <f>(K163/100*1.2)^2</f>
        <v/>
      </c>
      <c r="AA163" s="272">
        <f>(K163/100*0.49)^2</f>
        <v/>
      </c>
      <c r="AB163" s="52">
        <f>(K163/100*0.77)^2</f>
        <v/>
      </c>
      <c r="AC163" s="52">
        <f>(K163/100*0.56)^2</f>
        <v/>
      </c>
      <c r="AD163" s="52">
        <f>(K163/100*0.88)^2</f>
        <v/>
      </c>
      <c r="AE163" s="24" t="n"/>
      <c r="AF163" s="24" t="n"/>
      <c r="AG163" s="134" t="n"/>
    </row>
    <row r="164" ht="17.25" customHeight="1" s="207" thickBot="1">
      <c r="B164" s="176">
        <f>VLOOKUP(D164,temp!$A$2:$G$176,2,FALSE)</f>
        <v/>
      </c>
      <c r="C164" s="176">
        <f>E164&amp;"X"&amp;H164&amp;"X"&amp;I164</f>
        <v/>
      </c>
      <c r="D164" s="178" t="inlineStr">
        <is>
          <t>S50</t>
        </is>
      </c>
      <c r="E164" s="23" t="n">
        <v>50</v>
      </c>
      <c r="F164" s="24" t="n">
        <v>50</v>
      </c>
      <c r="G164" s="39" t="n">
        <v>47</v>
      </c>
      <c r="H164" s="23" t="n">
        <v>8</v>
      </c>
      <c r="I164" s="23" t="n">
        <v>159</v>
      </c>
      <c r="J164" s="24" t="n">
        <v>2.7</v>
      </c>
      <c r="K164" s="137" t="n">
        <v>910</v>
      </c>
      <c r="L164" s="131">
        <f>IF(AND(K164-ストレーナー選定方法!$F$8&gt;-20,K164-ストレーナー選定方法!$F$8&lt;80),1,0)</f>
        <v/>
      </c>
      <c r="M164" s="131">
        <f>IF(AND($K164-ストレーナー選定方法!$F$30&gt;-20,$K164-ストレーナー選定方法!$F$30&lt;80),1,0)</f>
        <v/>
      </c>
      <c r="N164" s="131">
        <f>IF(AND($K164-ストレーナー選定方法!$F$32&gt;-20,$K164-ストレーナー選定方法!$F$32&lt;80),1,0)</f>
        <v/>
      </c>
      <c r="O164" s="131">
        <f>IF(AND($K164-ストレーナー選定方法!$F$34&gt;-20,$K164-ストレーナー選定方法!$F$34&lt;80),1,0)</f>
        <v/>
      </c>
      <c r="P164" s="131">
        <f>IF(AND($K164-ストレーナー選定方法!$F$36&gt;-20,$K164-ストレーナー選定方法!$F$36&lt;80),1,0)</f>
        <v/>
      </c>
      <c r="Q164" s="125" t="n">
        <v>46</v>
      </c>
      <c r="R164" s="24" t="n">
        <v>700</v>
      </c>
      <c r="S164" s="26">
        <f>20000/R164</f>
        <v/>
      </c>
      <c r="T164" s="271">
        <f>K164*0.8/100</f>
        <v/>
      </c>
      <c r="U164" s="271">
        <f>K164*0.7/100</f>
        <v/>
      </c>
      <c r="V164" s="271" t="n"/>
      <c r="W164" s="59">
        <f>(K164/100*0.84)^2</f>
        <v/>
      </c>
      <c r="X164" s="59">
        <f>(K164/100*1.05)^2</f>
        <v/>
      </c>
      <c r="Y164" s="59">
        <f>(K164/100*0.96)^2</f>
        <v/>
      </c>
      <c r="Z164" s="59">
        <f>(K164/100*1.2)^2</f>
        <v/>
      </c>
      <c r="AA164" s="272">
        <f>(K164/100*0.49)^2</f>
        <v/>
      </c>
      <c r="AB164" s="52">
        <f>(K164/100*0.77)^2</f>
        <v/>
      </c>
      <c r="AC164" s="52">
        <f>(K164/100*0.56)^2</f>
        <v/>
      </c>
      <c r="AD164" s="52">
        <f>(K164/100*0.88)^2</f>
        <v/>
      </c>
      <c r="AE164" s="24" t="n"/>
      <c r="AF164" s="24" t="inlineStr">
        <is>
          <t>○</t>
        </is>
      </c>
      <c r="AG164" s="134" t="n"/>
    </row>
    <row r="165" ht="17.25" customHeight="1" s="207" thickBot="1">
      <c r="B165" s="176">
        <f>VLOOKUP(D165,temp!$A$2:$G$176,2,FALSE)</f>
        <v/>
      </c>
      <c r="C165" s="176">
        <f>E165&amp;"X"&amp;H165&amp;"X"&amp;I165</f>
        <v/>
      </c>
      <c r="D165" s="220" t="inlineStr">
        <is>
          <t>S70</t>
        </is>
      </c>
      <c r="E165" s="23" t="n">
        <v>70</v>
      </c>
      <c r="F165" s="24" t="n">
        <v>70</v>
      </c>
      <c r="G165" s="39" t="n">
        <v>67</v>
      </c>
      <c r="H165" s="23" t="n">
        <v>8</v>
      </c>
      <c r="I165" s="23" t="n">
        <v>309</v>
      </c>
      <c r="J165" s="24" t="n">
        <v>2.7</v>
      </c>
      <c r="K165" s="137" t="n">
        <v>1768</v>
      </c>
      <c r="L165" s="131">
        <f>IF(AND(K165-ストレーナー選定方法!$F$8&gt;-20,K165-ストレーナー選定方法!$F$8&lt;80),1,0)</f>
        <v/>
      </c>
      <c r="M165" s="131">
        <f>IF(AND($K165-ストレーナー選定方法!$F$30&gt;-20,$K165-ストレーナー選定方法!$F$30&lt;80),1,0)</f>
        <v/>
      </c>
      <c r="N165" s="131">
        <f>IF(AND($K165-ストレーナー選定方法!$F$32&gt;-20,$K165-ストレーナー選定方法!$F$32&lt;80),1,0)</f>
        <v/>
      </c>
      <c r="O165" s="131">
        <f>IF(AND($K165-ストレーナー選定方法!$F$34&gt;-20,$K165-ストレーナー選定方法!$F$34&lt;80),1,0)</f>
        <v/>
      </c>
      <c r="P165" s="131">
        <f>IF(AND($K165-ストレーナー選定方法!$F$36&gt;-20,$K165-ストレーナー選定方法!$F$36&lt;80),1,0)</f>
        <v/>
      </c>
      <c r="Q165" s="125" t="n">
        <v>46</v>
      </c>
      <c r="R165" s="24" t="n">
        <v>370</v>
      </c>
      <c r="S165" s="26">
        <f>20000/R165</f>
        <v/>
      </c>
      <c r="T165" s="271">
        <f>K165*0.8/100</f>
        <v/>
      </c>
      <c r="U165" s="271">
        <f>K165*0.7/100</f>
        <v/>
      </c>
      <c r="V165" s="271" t="n"/>
      <c r="W165" s="59">
        <f>(K165/100*0.84)^2</f>
        <v/>
      </c>
      <c r="X165" s="59">
        <f>(K165/100*1.05)^2</f>
        <v/>
      </c>
      <c r="Y165" s="59">
        <f>(K165/100*0.96)^2</f>
        <v/>
      </c>
      <c r="Z165" s="59">
        <f>(K165/100*1.2)^2</f>
        <v/>
      </c>
      <c r="AA165" s="272">
        <f>(K165/100*0.49)^2</f>
        <v/>
      </c>
      <c r="AB165" s="52">
        <f>(K165/100*0.77)^2</f>
        <v/>
      </c>
      <c r="AC165" s="52">
        <f>(K165/100*0.56)^2</f>
        <v/>
      </c>
      <c r="AD165" s="52">
        <f>(K165/100*0.88)^2</f>
        <v/>
      </c>
      <c r="AE165" s="24" t="n"/>
      <c r="AF165" s="24" t="n"/>
      <c r="AG165" s="134" t="n"/>
    </row>
    <row r="166" ht="33.75" customHeight="1" s="207" thickBot="1">
      <c r="B166" s="176">
        <f>VLOOKUP(D166,temp!$A$2:$G$176,2,FALSE)</f>
        <v/>
      </c>
      <c r="C166" s="176">
        <f>E166&amp;"X"&amp;H166&amp;"X"&amp;I166</f>
        <v/>
      </c>
      <c r="D166" s="181" t="inlineStr">
        <is>
          <t>S角39</t>
        </is>
      </c>
      <c r="E166" s="208" t="inlineStr">
        <is>
          <t>40×40</t>
        </is>
      </c>
      <c r="F166" s="209" t="n"/>
      <c r="G166" s="240" t="inlineStr">
        <is>
          <t>30×30</t>
        </is>
      </c>
      <c r="H166" s="32" t="n">
        <v>7</v>
      </c>
      <c r="I166" s="32" t="n">
        <v>52</v>
      </c>
      <c r="J166" s="36" t="n">
        <v>3.2</v>
      </c>
      <c r="K166" s="224" t="n">
        <v>418</v>
      </c>
      <c r="L166" s="131">
        <f>IF(AND(K166-ストレーナー選定方法!$F$8&gt;-20,K166-ストレーナー選定方法!$F$8&lt;80),1,0)</f>
        <v/>
      </c>
      <c r="M166" s="131">
        <f>IF(AND($K166-ストレーナー選定方法!$F$30&gt;-20,$K166-ストレーナー選定方法!$F$30&lt;80),1,0)</f>
        <v/>
      </c>
      <c r="N166" s="131">
        <f>IF(AND($K166-ストレーナー選定方法!$F$32&gt;-20,$K166-ストレーナー選定方法!$F$32&lt;80),1,0)</f>
        <v/>
      </c>
      <c r="O166" s="131">
        <f>IF(AND($K166-ストレーナー選定方法!$F$34&gt;-20,$K166-ストレーナー選定方法!$F$34&lt;80),1,0)</f>
        <v/>
      </c>
      <c r="P166" s="131">
        <f>IF(AND($K166-ストレーナー選定方法!$F$36&gt;-20,$K166-ストレーナー選定方法!$F$36&lt;80),1,0)</f>
        <v/>
      </c>
      <c r="Q166" s="126" t="n">
        <v>26</v>
      </c>
      <c r="R166" s="33" t="n">
        <v>1200</v>
      </c>
      <c r="S166" s="26">
        <f>20000/R166</f>
        <v/>
      </c>
      <c r="T166" s="271">
        <f>K166*0.8/100</f>
        <v/>
      </c>
      <c r="U166" s="271">
        <f>K166*0.7/100</f>
        <v/>
      </c>
      <c r="V166" s="271" t="n"/>
      <c r="W166" s="59">
        <f>(K166/100*0.84)^2</f>
        <v/>
      </c>
      <c r="X166" s="59">
        <f>(K166/100*1.05)^2</f>
        <v/>
      </c>
      <c r="Y166" s="59">
        <f>(K166/100*0.96)^2</f>
        <v/>
      </c>
      <c r="Z166" s="59">
        <f>(K166/100*1.2)^2</f>
        <v/>
      </c>
      <c r="AA166" s="272">
        <f>(K166/100*0.49)^2</f>
        <v/>
      </c>
      <c r="AB166" s="52">
        <f>(K166/100*0.77)^2</f>
        <v/>
      </c>
      <c r="AC166" s="52">
        <f>(K166/100*0.56)^2</f>
        <v/>
      </c>
      <c r="AD166" s="52">
        <f>(K166/100*0.88)^2</f>
        <v/>
      </c>
      <c r="AE166" s="229" t="n"/>
      <c r="AF166" s="229" t="n"/>
      <c r="AG166" s="134" t="n"/>
    </row>
    <row r="167" ht="33.75" customHeight="1" s="207" thickBot="1">
      <c r="A167" s="128" t="n"/>
      <c r="B167" s="176">
        <f>VLOOKUP(D167,temp!$A$2:$G$176,2,FALSE)</f>
        <v/>
      </c>
      <c r="C167" s="176">
        <f>E167&amp;"X"&amp;H167&amp;"X"&amp;I167</f>
        <v/>
      </c>
      <c r="D167" s="182" t="inlineStr">
        <is>
          <t>S角40</t>
        </is>
      </c>
      <c r="E167" s="208" t="inlineStr">
        <is>
          <t>40×40</t>
        </is>
      </c>
      <c r="F167" s="209" t="n"/>
      <c r="G167" s="39" t="inlineStr">
        <is>
          <t>30×30</t>
        </is>
      </c>
      <c r="H167" s="23" t="n">
        <v>10</v>
      </c>
      <c r="I167" s="23" t="n">
        <v>52</v>
      </c>
      <c r="J167" s="37" t="n">
        <v>3.2</v>
      </c>
      <c r="K167" s="137" t="n">
        <v>418</v>
      </c>
      <c r="L167" s="131">
        <f>IF(AND(K167-ストレーナー選定方法!$F$8&gt;-20,K167-ストレーナー選定方法!$F$8&lt;80),1,0)</f>
        <v/>
      </c>
      <c r="M167" s="131">
        <f>IF(AND($K167-ストレーナー選定方法!$F$30&gt;-20,$K167-ストレーナー選定方法!$F$30&lt;80),1,0)</f>
        <v/>
      </c>
      <c r="N167" s="131">
        <f>IF(AND($K167-ストレーナー選定方法!$F$32&gt;-20,$K167-ストレーナー選定方法!$F$32&lt;80),1,0)</f>
        <v/>
      </c>
      <c r="O167" s="131">
        <f>IF(AND($K167-ストレーナー選定方法!$F$34&gt;-20,$K167-ストレーナー選定方法!$F$34&lt;80),1,0)</f>
        <v/>
      </c>
      <c r="P167" s="131">
        <f>IF(AND($K167-ストレーナー選定方法!$F$36&gt;-20,$K167-ストレーナー選定方法!$F$36&lt;80),1,0)</f>
        <v/>
      </c>
      <c r="Q167" s="125" t="n">
        <v>26</v>
      </c>
      <c r="R167" s="24" t="n">
        <v>900</v>
      </c>
      <c r="S167" s="26">
        <f>20000/R167</f>
        <v/>
      </c>
      <c r="T167" s="271">
        <f>K167*0.8/100</f>
        <v/>
      </c>
      <c r="U167" s="271">
        <f>K167*0.7/100</f>
        <v/>
      </c>
      <c r="V167" s="271" t="n"/>
      <c r="W167" s="59">
        <f>(K167/100*0.84)^2</f>
        <v/>
      </c>
      <c r="X167" s="59">
        <f>(K167/100*1.05)^2</f>
        <v/>
      </c>
      <c r="Y167" s="59">
        <f>(K167/100*0.96)^2</f>
        <v/>
      </c>
      <c r="Z167" s="59">
        <f>(K167/100*1.2)^2</f>
        <v/>
      </c>
      <c r="AA167" s="272">
        <f>(K167/100*0.49)^2</f>
        <v/>
      </c>
      <c r="AB167" s="52">
        <f>(K167/100*0.77)^2</f>
        <v/>
      </c>
      <c r="AC167" s="52">
        <f>(K167/100*0.56)^2</f>
        <v/>
      </c>
      <c r="AD167" s="52">
        <f>(K167/100*0.88)^2</f>
        <v/>
      </c>
      <c r="AE167" s="24" t="n"/>
      <c r="AF167" s="24" t="n"/>
      <c r="AG167" s="134" t="n"/>
    </row>
    <row r="168" ht="17.25" customHeight="1" s="207" thickBot="1">
      <c r="A168" s="128" t="n"/>
      <c r="B168" s="176">
        <f>VLOOKUP(D168,temp!$A$2:$G$176,2,FALSE)</f>
        <v/>
      </c>
      <c r="C168" s="176">
        <f>E168&amp;"X"&amp;H168&amp;"X"&amp;I168</f>
        <v/>
      </c>
      <c r="D168" s="220" t="inlineStr">
        <is>
          <t>S角41</t>
        </is>
      </c>
      <c r="E168" s="208" t="inlineStr">
        <is>
          <t>40×40</t>
        </is>
      </c>
      <c r="F168" s="209" t="n"/>
      <c r="G168" s="39" t="inlineStr">
        <is>
          <t>34×34</t>
        </is>
      </c>
      <c r="H168" s="23" t="n">
        <v>10</v>
      </c>
      <c r="I168" s="23" t="n">
        <v>90</v>
      </c>
      <c r="J168" s="24" t="n">
        <v>2.7</v>
      </c>
      <c r="K168" s="137" t="n">
        <v>515</v>
      </c>
      <c r="L168" s="131">
        <f>IF(AND(K168-ストレーナー選定方法!$F$8&gt;-20,K168-ストレーナー選定方法!$F$8&lt;80),1,0)</f>
        <v/>
      </c>
      <c r="M168" s="131">
        <f>IF(AND($K168-ストレーナー選定方法!$F$30&gt;-20,$K168-ストレーナー選定方法!$F$30&lt;80),1,0)</f>
        <v/>
      </c>
      <c r="N168" s="131">
        <f>IF(AND($K168-ストレーナー選定方法!$F$32&gt;-20,$K168-ストレーナー選定方法!$F$32&lt;80),1,0)</f>
        <v/>
      </c>
      <c r="O168" s="131">
        <f>IF(AND($K168-ストレーナー選定方法!$F$34&gt;-20,$K168-ストレーナー選定方法!$F$34&lt;80),1,0)</f>
        <v/>
      </c>
      <c r="P168" s="131">
        <f>IF(AND($K168-ストレーナー選定方法!$F$36&gt;-20,$K168-ストレーナー選定方法!$F$36&lt;80),1,0)</f>
        <v/>
      </c>
      <c r="Q168" s="125" t="n">
        <v>32</v>
      </c>
      <c r="R168" s="24" t="n">
        <v>900</v>
      </c>
      <c r="S168" s="26">
        <f>20000/R168</f>
        <v/>
      </c>
      <c r="T168" s="271">
        <f>K168*0.8/100</f>
        <v/>
      </c>
      <c r="U168" s="271">
        <f>K168*0.7/100</f>
        <v/>
      </c>
      <c r="V168" s="271" t="n"/>
      <c r="W168" s="59">
        <f>(K168/100*0.84)^2</f>
        <v/>
      </c>
      <c r="X168" s="59">
        <f>(K168/100*1.05)^2</f>
        <v/>
      </c>
      <c r="Y168" s="59">
        <f>(K168/100*0.96)^2</f>
        <v/>
      </c>
      <c r="Z168" s="59">
        <f>(K168/100*1.2)^2</f>
        <v/>
      </c>
      <c r="AA168" s="272">
        <f>(K168/100*0.49)^2</f>
        <v/>
      </c>
      <c r="AB168" s="52">
        <f>(K168/100*0.77)^2</f>
        <v/>
      </c>
      <c r="AC168" s="52">
        <f>(K168/100*0.56)^2</f>
        <v/>
      </c>
      <c r="AD168" s="52">
        <f>(K168/100*0.88)^2</f>
        <v/>
      </c>
      <c r="AE168" s="24" t="n"/>
      <c r="AF168" s="24" t="n"/>
      <c r="AG168" s="134" t="n">
        <v>12.3</v>
      </c>
    </row>
    <row r="169" ht="17.25" customHeight="1" s="207" thickBot="1">
      <c r="A169" s="128" t="n"/>
      <c r="B169" s="176">
        <f>VLOOKUP(D169,temp!$A$2:$G$176,2,FALSE)</f>
        <v/>
      </c>
      <c r="C169" s="176">
        <f>E169&amp;"X"&amp;H169&amp;"X"&amp;I169</f>
        <v/>
      </c>
      <c r="D169" s="220" t="inlineStr">
        <is>
          <t>S角42</t>
        </is>
      </c>
      <c r="E169" s="208" t="inlineStr">
        <is>
          <t>40×40</t>
        </is>
      </c>
      <c r="F169" s="209" t="n"/>
      <c r="G169" s="39" t="inlineStr">
        <is>
          <t>34×34</t>
        </is>
      </c>
      <c r="H169" s="23" t="n">
        <v>20</v>
      </c>
      <c r="I169" s="23" t="n">
        <v>90</v>
      </c>
      <c r="J169" s="24" t="n">
        <v>2.7</v>
      </c>
      <c r="K169" s="137" t="n">
        <v>515</v>
      </c>
      <c r="L169" s="131">
        <f>IF(AND(K169-ストレーナー選定方法!$F$8&gt;-20,K169-ストレーナー選定方法!$F$8&lt;80),1,0)</f>
        <v/>
      </c>
      <c r="M169" s="131">
        <f>IF(AND($K169-ストレーナー選定方法!$F$30&gt;-20,$K169-ストレーナー選定方法!$F$30&lt;80),1,0)</f>
        <v/>
      </c>
      <c r="N169" s="131">
        <f>IF(AND($K169-ストレーナー選定方法!$F$32&gt;-20,$K169-ストレーナー選定方法!$F$32&lt;80),1,0)</f>
        <v/>
      </c>
      <c r="O169" s="131">
        <f>IF(AND($K169-ストレーナー選定方法!$F$34&gt;-20,$K169-ストレーナー選定方法!$F$34&lt;80),1,0)</f>
        <v/>
      </c>
      <c r="P169" s="131">
        <f>IF(AND($K169-ストレーナー選定方法!$F$36&gt;-20,$K169-ストレーナー選定方法!$F$36&lt;80),1,0)</f>
        <v/>
      </c>
      <c r="Q169" s="125" t="n">
        <v>32</v>
      </c>
      <c r="R169" s="24" t="n">
        <v>440</v>
      </c>
      <c r="S169" s="26">
        <f>20000/R169</f>
        <v/>
      </c>
      <c r="T169" s="271">
        <f>K169*0.8/100</f>
        <v/>
      </c>
      <c r="U169" s="271">
        <f>K169*0.7/100</f>
        <v/>
      </c>
      <c r="V169" s="271" t="n"/>
      <c r="W169" s="59">
        <f>(K169/100*0.84)^2</f>
        <v/>
      </c>
      <c r="X169" s="59">
        <f>(K169/100*1.05)^2</f>
        <v/>
      </c>
      <c r="Y169" s="59">
        <f>(K169/100*0.96)^2</f>
        <v/>
      </c>
      <c r="Z169" s="59">
        <f>(K169/100*1.2)^2</f>
        <v/>
      </c>
      <c r="AA169" s="272">
        <f>(K169/100*0.49)^2</f>
        <v/>
      </c>
      <c r="AB169" s="52">
        <f>(K169/100*0.77)^2</f>
        <v/>
      </c>
      <c r="AC169" s="52">
        <f>(K169/100*0.56)^2</f>
        <v/>
      </c>
      <c r="AD169" s="52">
        <f>(K169/100*0.88)^2</f>
        <v/>
      </c>
      <c r="AE169" s="24" t="n"/>
      <c r="AF169" s="24" t="n"/>
      <c r="AG169" s="134" t="n"/>
    </row>
    <row r="170" ht="17.25" customHeight="1" s="207" thickBot="1">
      <c r="A170" s="128" t="n"/>
      <c r="B170" s="176">
        <f>VLOOKUP(D170,temp!$A$2:$G$176,2,FALSE)</f>
        <v/>
      </c>
      <c r="C170" s="176">
        <f>E170&amp;"X"&amp;H170&amp;"X"&amp;I170</f>
        <v/>
      </c>
      <c r="D170" s="220" t="inlineStr">
        <is>
          <t>S角43</t>
        </is>
      </c>
      <c r="E170" s="208" t="inlineStr">
        <is>
          <t>40×40</t>
        </is>
      </c>
      <c r="F170" s="209" t="n"/>
      <c r="G170" s="39" t="inlineStr">
        <is>
          <t>34×34</t>
        </is>
      </c>
      <c r="H170" s="23" t="n">
        <v>5</v>
      </c>
      <c r="I170" s="23" t="n">
        <v>90</v>
      </c>
      <c r="J170" s="24" t="n">
        <v>2.7</v>
      </c>
      <c r="K170" s="137" t="n">
        <v>515</v>
      </c>
      <c r="L170" s="131">
        <f>IF(AND(K170-ストレーナー選定方法!$F$8&gt;-20,K170-ストレーナー選定方法!$F$8&lt;80),1,0)</f>
        <v/>
      </c>
      <c r="M170" s="131">
        <f>IF(AND($K170-ストレーナー選定方法!$F$30&gt;-20,$K170-ストレーナー選定方法!$F$30&lt;80),1,0)</f>
        <v/>
      </c>
      <c r="N170" s="131">
        <f>IF(AND($K170-ストレーナー選定方法!$F$32&gt;-20,$K170-ストレーナー選定方法!$F$32&lt;80),1,0)</f>
        <v/>
      </c>
      <c r="O170" s="131">
        <f>IF(AND($K170-ストレーナー選定方法!$F$34&gt;-20,$K170-ストレーナー選定方法!$F$34&lt;80),1,0)</f>
        <v/>
      </c>
      <c r="P170" s="131">
        <f>IF(AND($K170-ストレーナー選定方法!$F$36&gt;-20,$K170-ストレーナー選定方法!$F$36&lt;80),1,0)</f>
        <v/>
      </c>
      <c r="Q170" s="125" t="n">
        <v>32</v>
      </c>
      <c r="R170" s="25" t="n">
        <v>1800</v>
      </c>
      <c r="S170" s="26">
        <f>20000/R170</f>
        <v/>
      </c>
      <c r="T170" s="271">
        <f>K170*0.8/100</f>
        <v/>
      </c>
      <c r="U170" s="271">
        <f>K170*0.7/100</f>
        <v/>
      </c>
      <c r="V170" s="271" t="n"/>
      <c r="W170" s="59">
        <f>(K170/100*0.84)^2</f>
        <v/>
      </c>
      <c r="X170" s="59">
        <f>(K170/100*1.05)^2</f>
        <v/>
      </c>
      <c r="Y170" s="59">
        <f>(K170/100*0.96)^2</f>
        <v/>
      </c>
      <c r="Z170" s="59">
        <f>(K170/100*1.2)^2</f>
        <v/>
      </c>
      <c r="AA170" s="272">
        <f>(K170/100*0.49)^2</f>
        <v/>
      </c>
      <c r="AB170" s="52">
        <f>(K170/100*0.77)^2</f>
        <v/>
      </c>
      <c r="AC170" s="52">
        <f>(K170/100*0.56)^2</f>
        <v/>
      </c>
      <c r="AD170" s="52">
        <f>(K170/100*0.88)^2</f>
        <v/>
      </c>
      <c r="AE170" s="24" t="n"/>
      <c r="AF170" s="24" t="n"/>
      <c r="AG170" s="134" t="n"/>
    </row>
    <row r="171" ht="17.25" customHeight="1" s="207" thickBot="1">
      <c r="A171" s="128" t="n"/>
      <c r="B171" s="176">
        <f>VLOOKUP(D171,temp!$A$2:$G$176,2,FALSE)</f>
        <v/>
      </c>
      <c r="C171" s="176">
        <f>E171&amp;"X"&amp;H171&amp;"X"&amp;I171</f>
        <v/>
      </c>
      <c r="D171" s="220" t="inlineStr">
        <is>
          <t>S角43</t>
        </is>
      </c>
      <c r="E171" s="208" t="inlineStr">
        <is>
          <t>40×40</t>
        </is>
      </c>
      <c r="F171" s="209" t="n"/>
      <c r="G171" s="39" t="inlineStr">
        <is>
          <t>34×34</t>
        </is>
      </c>
      <c r="H171" s="23" t="n">
        <v>7</v>
      </c>
      <c r="I171" s="23" t="n">
        <v>90</v>
      </c>
      <c r="J171" s="24" t="n">
        <v>2.7</v>
      </c>
      <c r="K171" s="137" t="n">
        <v>515</v>
      </c>
      <c r="L171" s="131">
        <f>IF(AND(K171-ストレーナー選定方法!$F$8&gt;-20,K171-ストレーナー選定方法!$F$8&lt;80),1,0)</f>
        <v/>
      </c>
      <c r="M171" s="131">
        <f>IF(AND($K171-ストレーナー選定方法!$F$30&gt;-20,$K171-ストレーナー選定方法!$F$30&lt;80),1,0)</f>
        <v/>
      </c>
      <c r="N171" s="131">
        <f>IF(AND($K171-ストレーナー選定方法!$F$32&gt;-20,$K171-ストレーナー選定方法!$F$32&lt;80),1,0)</f>
        <v/>
      </c>
      <c r="O171" s="131">
        <f>IF(AND($K171-ストレーナー選定方法!$F$34&gt;-20,$K171-ストレーナー選定方法!$F$34&lt;80),1,0)</f>
        <v/>
      </c>
      <c r="P171" s="131">
        <f>IF(AND($K171-ストレーナー選定方法!$F$36&gt;-20,$K171-ストレーナー選定方法!$F$36&lt;80),1,0)</f>
        <v/>
      </c>
      <c r="Q171" s="125" t="n">
        <v>32</v>
      </c>
      <c r="R171" s="25" t="n">
        <v>1200</v>
      </c>
      <c r="S171" s="26">
        <f>20000/R171</f>
        <v/>
      </c>
      <c r="T171" s="271">
        <f>K171*0.8/100</f>
        <v/>
      </c>
      <c r="U171" s="271">
        <f>K171*0.7/100</f>
        <v/>
      </c>
      <c r="V171" s="271" t="n"/>
      <c r="W171" s="59">
        <f>(K171/100*0.84)^2</f>
        <v/>
      </c>
      <c r="X171" s="59">
        <f>(K171/100*1.05)^2</f>
        <v/>
      </c>
      <c r="Y171" s="59">
        <f>(K171/100*0.96)^2</f>
        <v/>
      </c>
      <c r="Z171" s="59">
        <f>(K171/100*1.2)^2</f>
        <v/>
      </c>
      <c r="AA171" s="272">
        <f>(K171/100*0.49)^2</f>
        <v/>
      </c>
      <c r="AB171" s="52">
        <f>(K171/100*0.77)^2</f>
        <v/>
      </c>
      <c r="AC171" s="52">
        <f>(K171/100*0.56)^2</f>
        <v/>
      </c>
      <c r="AD171" s="52">
        <f>(K171/100*0.88)^2</f>
        <v/>
      </c>
      <c r="AE171" s="24" t="n"/>
      <c r="AF171" s="24" t="n"/>
      <c r="AG171" s="134" t="n"/>
    </row>
    <row r="172" ht="17.25" customHeight="1" s="207" thickBot="1">
      <c r="A172" s="128" t="n"/>
      <c r="B172" s="176">
        <f>VLOOKUP(D172,temp!$A$2:$G$176,2,FALSE)</f>
        <v/>
      </c>
      <c r="C172" s="176">
        <f>E172&amp;"X"&amp;H172&amp;"X"&amp;I172</f>
        <v/>
      </c>
      <c r="D172" s="220" t="inlineStr">
        <is>
          <t>S角46</t>
        </is>
      </c>
      <c r="E172" s="208" t="inlineStr">
        <is>
          <t>40×40</t>
        </is>
      </c>
      <c r="F172" s="209" t="n"/>
      <c r="G172" s="39" t="inlineStr">
        <is>
          <t>34×34</t>
        </is>
      </c>
      <c r="H172" s="23" t="n">
        <v>14</v>
      </c>
      <c r="I172" s="23" t="n">
        <v>90</v>
      </c>
      <c r="J172" s="24" t="n">
        <v>2.7</v>
      </c>
      <c r="K172" s="137" t="n">
        <v>515</v>
      </c>
      <c r="L172" s="131">
        <f>IF(AND(K172-ストレーナー選定方法!$F$8&gt;-20,K172-ストレーナー選定方法!$F$8&lt;80),1,0)</f>
        <v/>
      </c>
      <c r="M172" s="131">
        <f>IF(AND($K172-ストレーナー選定方法!$F$30&gt;-20,$K172-ストレーナー選定方法!$F$30&lt;80),1,0)</f>
        <v/>
      </c>
      <c r="N172" s="131">
        <f>IF(AND($K172-ストレーナー選定方法!$F$32&gt;-20,$K172-ストレーナー選定方法!$F$32&lt;80),1,0)</f>
        <v/>
      </c>
      <c r="O172" s="131">
        <f>IF(AND($K172-ストレーナー選定方法!$F$34&gt;-20,$K172-ストレーナー選定方法!$F$34&lt;80),1,0)</f>
        <v/>
      </c>
      <c r="P172" s="131">
        <f>IF(AND($K172-ストレーナー選定方法!$F$36&gt;-20,$K172-ストレーナー選定方法!$F$36&lt;80),1,0)</f>
        <v/>
      </c>
      <c r="Q172" s="125" t="n">
        <v>32</v>
      </c>
      <c r="R172" s="24" t="n">
        <v>640</v>
      </c>
      <c r="S172" s="26">
        <f>20000/R172</f>
        <v/>
      </c>
      <c r="T172" s="271">
        <f>K172*0.8/100</f>
        <v/>
      </c>
      <c r="U172" s="271">
        <f>K172*0.7/100</f>
        <v/>
      </c>
      <c r="V172" s="271" t="n"/>
      <c r="W172" s="59">
        <f>(K172/100*0.84)^2</f>
        <v/>
      </c>
      <c r="X172" s="59">
        <f>(K172/100*1.05)^2</f>
        <v/>
      </c>
      <c r="Y172" s="59">
        <f>(K172/100*0.96)^2</f>
        <v/>
      </c>
      <c r="Z172" s="59">
        <f>(K172/100*1.2)^2</f>
        <v/>
      </c>
      <c r="AA172" s="272">
        <f>(K172/100*0.49)^2</f>
        <v/>
      </c>
      <c r="AB172" s="52">
        <f>(K172/100*0.77)^2</f>
        <v/>
      </c>
      <c r="AC172" s="52">
        <f>(K172/100*0.56)^2</f>
        <v/>
      </c>
      <c r="AD172" s="52">
        <f>(K172/100*0.88)^2</f>
        <v/>
      </c>
      <c r="AE172" s="24" t="n"/>
      <c r="AF172" s="24" t="n"/>
      <c r="AG172" s="134" t="n"/>
    </row>
    <row r="173" ht="17.25" customHeight="1" s="207" thickBot="1">
      <c r="A173" s="128" t="n"/>
      <c r="B173" s="176">
        <f>VLOOKUP(D173,temp!$A$2:$G$176,2,FALSE)</f>
        <v/>
      </c>
      <c r="C173" s="176">
        <f>E173&amp;"X"&amp;H173&amp;"X"&amp;I173</f>
        <v/>
      </c>
      <c r="D173" s="220" t="inlineStr">
        <is>
          <t>S角48</t>
        </is>
      </c>
      <c r="E173" s="208" t="inlineStr">
        <is>
          <t>49×49</t>
        </is>
      </c>
      <c r="F173" s="209" t="n"/>
      <c r="G173" s="39" t="inlineStr">
        <is>
          <t>41×41</t>
        </is>
      </c>
      <c r="H173" s="23" t="n">
        <v>7</v>
      </c>
      <c r="I173" s="23" t="n">
        <v>97</v>
      </c>
      <c r="J173" s="37" t="n">
        <v>3.2</v>
      </c>
      <c r="K173" s="137" t="n">
        <v>780</v>
      </c>
      <c r="L173" s="131">
        <f>IF(AND(K173-ストレーナー選定方法!$F$8&gt;-20,K173-ストレーナー選定方法!$F$8&lt;80),1,0)</f>
        <v/>
      </c>
      <c r="M173" s="131">
        <f>IF(AND($K173-ストレーナー選定方法!$F$30&gt;-20,$K173-ストレーナー選定方法!$F$30&lt;80),1,0)</f>
        <v/>
      </c>
      <c r="N173" s="131">
        <f>IF(AND($K173-ストレーナー選定方法!$F$32&gt;-20,$K173-ストレーナー選定方法!$F$32&lt;80),1,0)</f>
        <v/>
      </c>
      <c r="O173" s="131">
        <f>IF(AND($K173-ストレーナー選定方法!$F$34&gt;-20,$K173-ストレーナー選定方法!$F$34&lt;80),1,0)</f>
        <v/>
      </c>
      <c r="P173" s="131">
        <f>IF(AND($K173-ストレーナー選定方法!$F$36&gt;-20,$K173-ストレーナー選定方法!$F$36&lt;80),1,0)</f>
        <v/>
      </c>
      <c r="Q173" s="125" t="n">
        <v>32</v>
      </c>
      <c r="R173" s="24" t="n">
        <v>800</v>
      </c>
      <c r="S173" s="26">
        <f>20000/R173</f>
        <v/>
      </c>
      <c r="T173" s="271">
        <f>K173*0.8/100</f>
        <v/>
      </c>
      <c r="U173" s="271">
        <f>K173*0.7/100</f>
        <v/>
      </c>
      <c r="V173" s="271" t="n"/>
      <c r="W173" s="59">
        <f>(K173/100*0.84)^2</f>
        <v/>
      </c>
      <c r="X173" s="59">
        <f>(K173/100*1.05)^2</f>
        <v/>
      </c>
      <c r="Y173" s="59">
        <f>(K173/100*0.96)^2</f>
        <v/>
      </c>
      <c r="Z173" s="59">
        <f>(K173/100*1.2)^2</f>
        <v/>
      </c>
      <c r="AA173" s="272">
        <f>(K173/100*0.49)^2</f>
        <v/>
      </c>
      <c r="AB173" s="52">
        <f>(K173/100*0.77)^2</f>
        <v/>
      </c>
      <c r="AC173" s="52">
        <f>(K173/100*0.56)^2</f>
        <v/>
      </c>
      <c r="AD173" s="52">
        <f>(K173/100*0.88)^2</f>
        <v/>
      </c>
      <c r="AE173" s="24" t="n"/>
      <c r="AF173" s="24" t="n"/>
      <c r="AG173" s="134" t="n">
        <v>15.5</v>
      </c>
    </row>
    <row r="174" ht="17.25" customHeight="1" s="207" thickBot="1">
      <c r="A174" s="128" t="n"/>
      <c r="B174" s="176">
        <f>VLOOKUP(D174,temp!$A$2:$G$176,2,FALSE)</f>
        <v/>
      </c>
      <c r="C174" s="176">
        <f>E174&amp;"X"&amp;H174&amp;"X"&amp;I174</f>
        <v/>
      </c>
      <c r="D174" s="220" t="inlineStr">
        <is>
          <t>S角49</t>
        </is>
      </c>
      <c r="E174" s="208" t="inlineStr">
        <is>
          <t>49×49</t>
        </is>
      </c>
      <c r="F174" s="209" t="n"/>
      <c r="G174" s="39" t="inlineStr">
        <is>
          <t>41×41</t>
        </is>
      </c>
      <c r="H174" s="23" t="n">
        <v>14</v>
      </c>
      <c r="I174" s="23" t="n">
        <v>97</v>
      </c>
      <c r="J174" s="37" t="n">
        <v>3.2</v>
      </c>
      <c r="K174" s="137" t="n">
        <v>780</v>
      </c>
      <c r="L174" s="131">
        <f>IF(AND(K174-ストレーナー選定方法!$F$8&gt;-20,K174-ストレーナー選定方法!$F$8&lt;80),1,0)</f>
        <v/>
      </c>
      <c r="M174" s="131">
        <f>IF(AND($K174-ストレーナー選定方法!$F$30&gt;-20,$K174-ストレーナー選定方法!$F$30&lt;80),1,0)</f>
        <v/>
      </c>
      <c r="N174" s="131">
        <f>IF(AND($K174-ストレーナー選定方法!$F$32&gt;-20,$K174-ストレーナー選定方法!$F$32&lt;80),1,0)</f>
        <v/>
      </c>
      <c r="O174" s="131">
        <f>IF(AND($K174-ストレーナー選定方法!$F$34&gt;-20,$K174-ストレーナー選定方法!$F$34&lt;80),1,0)</f>
        <v/>
      </c>
      <c r="P174" s="131">
        <f>IF(AND($K174-ストレーナー選定方法!$F$36&gt;-20,$K174-ストレーナー選定方法!$F$36&lt;80),1,0)</f>
        <v/>
      </c>
      <c r="Q174" s="125" t="n">
        <v>32</v>
      </c>
      <c r="R174" s="24" t="n">
        <v>440</v>
      </c>
      <c r="S174" s="26">
        <f>20000/R174</f>
        <v/>
      </c>
      <c r="T174" s="271">
        <f>K174*0.8/100</f>
        <v/>
      </c>
      <c r="U174" s="271">
        <f>K174*0.7/100</f>
        <v/>
      </c>
      <c r="V174" s="271" t="n"/>
      <c r="W174" s="59">
        <f>(K174/100*0.84)^2</f>
        <v/>
      </c>
      <c r="X174" s="59">
        <f>(K174/100*1.05)^2</f>
        <v/>
      </c>
      <c r="Y174" s="59">
        <f>(K174/100*0.96)^2</f>
        <v/>
      </c>
      <c r="Z174" s="59">
        <f>(K174/100*1.2)^2</f>
        <v/>
      </c>
      <c r="AA174" s="272">
        <f>(K174/100*0.49)^2</f>
        <v/>
      </c>
      <c r="AB174" s="52">
        <f>(K174/100*0.77)^2</f>
        <v/>
      </c>
      <c r="AC174" s="52">
        <f>(K174/100*0.56)^2</f>
        <v/>
      </c>
      <c r="AD174" s="52">
        <f>(K174/100*0.88)^2</f>
        <v/>
      </c>
      <c r="AE174" s="24" t="n"/>
      <c r="AF174" s="24" t="n"/>
      <c r="AG174" s="134" t="n">
        <v>15.3</v>
      </c>
    </row>
    <row r="175" ht="17.25" customHeight="1" s="207" thickBot="1">
      <c r="A175" s="128" t="n"/>
      <c r="B175" s="176">
        <f>VLOOKUP(D175,temp!$A$2:$G$176,2,FALSE)</f>
        <v/>
      </c>
      <c r="C175" s="176">
        <f>E175&amp;"X"&amp;H175&amp;"X"&amp;I175</f>
        <v/>
      </c>
      <c r="D175" s="220" t="inlineStr">
        <is>
          <t>S角50</t>
        </is>
      </c>
      <c r="E175" s="208" t="inlineStr">
        <is>
          <t>50×50</t>
        </is>
      </c>
      <c r="F175" s="209" t="n"/>
      <c r="G175" s="39" t="inlineStr">
        <is>
          <t>43×43</t>
        </is>
      </c>
      <c r="H175" s="23" t="n">
        <v>7</v>
      </c>
      <c r="I175" s="23" t="n">
        <v>142</v>
      </c>
      <c r="J175" s="24" t="n">
        <v>2.7</v>
      </c>
      <c r="K175" s="137" t="n">
        <v>813</v>
      </c>
      <c r="L175" s="131">
        <f>IF(AND(K175-ストレーナー選定方法!$F$8&gt;-20,K175-ストレーナー選定方法!$F$8&lt;80),1,0)</f>
        <v/>
      </c>
      <c r="M175" s="131">
        <f>IF(AND($K175-ストレーナー選定方法!$F$30&gt;-20,$K175-ストレーナー選定方法!$F$30&lt;80),1,0)</f>
        <v/>
      </c>
      <c r="N175" s="131">
        <f>IF(AND($K175-ストレーナー選定方法!$F$32&gt;-20,$K175-ストレーナー選定方法!$F$32&lt;80),1,0)</f>
        <v/>
      </c>
      <c r="O175" s="131">
        <f>IF(AND($K175-ストレーナー選定方法!$F$34&gt;-20,$K175-ストレーナー選定方法!$F$34&lt;80),1,0)</f>
        <v/>
      </c>
      <c r="P175" s="131">
        <f>IF(AND($K175-ストレーナー選定方法!$F$36&gt;-20,$K175-ストレーナー選定方法!$F$36&lt;80),1,0)</f>
        <v/>
      </c>
      <c r="Q175" s="125" t="n">
        <v>32</v>
      </c>
      <c r="R175" s="24" t="n">
        <v>800</v>
      </c>
      <c r="S175" s="26">
        <f>20000/R175</f>
        <v/>
      </c>
      <c r="T175" s="271">
        <f>K175*0.8/100</f>
        <v/>
      </c>
      <c r="U175" s="271">
        <f>K175*0.7/100</f>
        <v/>
      </c>
      <c r="V175" s="271" t="n"/>
      <c r="W175" s="59">
        <f>(K175/100*0.84)^2</f>
        <v/>
      </c>
      <c r="X175" s="59">
        <f>(K175/100*1.05)^2</f>
        <v/>
      </c>
      <c r="Y175" s="59">
        <f>(K175/100*0.96)^2</f>
        <v/>
      </c>
      <c r="Z175" s="59">
        <f>(K175/100*1.2)^2</f>
        <v/>
      </c>
      <c r="AA175" s="272">
        <f>(K175/100*0.49)^2</f>
        <v/>
      </c>
      <c r="AB175" s="52">
        <f>(K175/100*0.77)^2</f>
        <v/>
      </c>
      <c r="AC175" s="52">
        <f>(K175/100*0.56)^2</f>
        <v/>
      </c>
      <c r="AD175" s="52">
        <f>(K175/100*0.88)^2</f>
        <v/>
      </c>
      <c r="AE175" s="24" t="n"/>
      <c r="AF175" s="24" t="n"/>
      <c r="AG175" s="134" t="n">
        <v>16.5</v>
      </c>
    </row>
    <row r="176" ht="17.25" customHeight="1" s="207" thickBot="1">
      <c r="A176" s="128" t="n"/>
      <c r="B176" s="176">
        <f>VLOOKUP(D176,temp!$A$2:$G$176,2,FALSE)</f>
        <v/>
      </c>
      <c r="C176" s="176">
        <f>E176&amp;"X"&amp;H176&amp;"X"&amp;I176</f>
        <v/>
      </c>
      <c r="D176" s="220" t="inlineStr">
        <is>
          <t>S角51</t>
        </is>
      </c>
      <c r="E176" s="208" t="inlineStr">
        <is>
          <t>50×50</t>
        </is>
      </c>
      <c r="F176" s="209" t="n"/>
      <c r="G176" s="39" t="inlineStr">
        <is>
          <t>43×43</t>
        </is>
      </c>
      <c r="H176" s="23" t="n">
        <v>10</v>
      </c>
      <c r="I176" s="23" t="n">
        <v>142</v>
      </c>
      <c r="J176" s="24" t="n">
        <v>2.7</v>
      </c>
      <c r="K176" s="137" t="n">
        <v>813</v>
      </c>
      <c r="L176" s="131">
        <f>IF(AND(K176-ストレーナー選定方法!$F$8&gt;-20,K176-ストレーナー選定方法!$F$8&lt;80),1,0)</f>
        <v/>
      </c>
      <c r="M176" s="131">
        <f>IF(AND($K176-ストレーナー選定方法!$F$30&gt;-20,$K176-ストレーナー選定方法!$F$30&lt;80),1,0)</f>
        <v/>
      </c>
      <c r="N176" s="131">
        <f>IF(AND($K176-ストレーナー選定方法!$F$32&gt;-20,$K176-ストレーナー選定方法!$F$32&lt;80),1,0)</f>
        <v/>
      </c>
      <c r="O176" s="131">
        <f>IF(AND($K176-ストレーナー選定方法!$F$34&gt;-20,$K176-ストレーナー選定方法!$F$34&lt;80),1,0)</f>
        <v/>
      </c>
      <c r="P176" s="131">
        <f>IF(AND($K176-ストレーナー選定方法!$F$36&gt;-20,$K176-ストレーナー選定方法!$F$36&lt;80),1,0)</f>
        <v/>
      </c>
      <c r="Q176" s="125" t="n">
        <v>32</v>
      </c>
      <c r="R176" s="24" t="n">
        <v>560</v>
      </c>
      <c r="S176" s="26">
        <f>20000/R176</f>
        <v/>
      </c>
      <c r="T176" s="271">
        <f>K176*0.8/100</f>
        <v/>
      </c>
      <c r="U176" s="271">
        <f>K176*0.7/100</f>
        <v/>
      </c>
      <c r="V176" s="271" t="n"/>
      <c r="W176" s="59">
        <f>(K176/100*0.84)^2</f>
        <v/>
      </c>
      <c r="X176" s="59">
        <f>(K176/100*1.05)^2</f>
        <v/>
      </c>
      <c r="Y176" s="59">
        <f>(K176/100*0.96)^2</f>
        <v/>
      </c>
      <c r="Z176" s="59">
        <f>(K176/100*1.2)^2</f>
        <v/>
      </c>
      <c r="AA176" s="272">
        <f>(K176/100*0.49)^2</f>
        <v/>
      </c>
      <c r="AB176" s="52">
        <f>(K176/100*0.77)^2</f>
        <v/>
      </c>
      <c r="AC176" s="52">
        <f>(K176/100*0.56)^2</f>
        <v/>
      </c>
      <c r="AD176" s="52">
        <f>(K176/100*0.88)^2</f>
        <v/>
      </c>
      <c r="AE176" s="24" t="n"/>
      <c r="AF176" s="24" t="n"/>
      <c r="AG176" s="134" t="n">
        <v>17.1</v>
      </c>
    </row>
    <row r="177" ht="12.75" customHeight="1" s="207" thickBot="1">
      <c r="A177" s="128" t="n"/>
      <c r="B177" s="176">
        <f>VLOOKUP(D177,temp!$A$2:$G$176,2,FALSE)</f>
        <v/>
      </c>
      <c r="C177" s="176">
        <f>E177&amp;"X"&amp;H177&amp;"X"&amp;I177</f>
        <v/>
      </c>
      <c r="D177" s="220" t="inlineStr">
        <is>
          <t>S角52</t>
        </is>
      </c>
      <c r="E177" s="208" t="inlineStr">
        <is>
          <t>50×50</t>
        </is>
      </c>
      <c r="F177" s="239" t="n"/>
      <c r="G177" s="240" t="inlineStr">
        <is>
          <t>43×43</t>
        </is>
      </c>
      <c r="H177" s="23" t="n">
        <v>20</v>
      </c>
      <c r="I177" s="208" t="n">
        <v>142</v>
      </c>
      <c r="J177" s="222" t="n">
        <v>2.7</v>
      </c>
      <c r="K177" s="224" t="n">
        <v>813</v>
      </c>
      <c r="L177" s="131">
        <f>IF(AND(K177-ストレーナー選定方法!$F$8&gt;-20,K177-ストレーナー選定方法!$F$8&lt;80),1,0)</f>
        <v/>
      </c>
      <c r="M177" s="131">
        <f>IF(AND($K177-ストレーナー選定方法!$F$30&gt;-20,$K177-ストレーナー選定方法!$F$30&lt;80),1,0)</f>
        <v/>
      </c>
      <c r="N177" s="131">
        <f>IF(AND($K177-ストレーナー選定方法!$F$32&gt;-20,$K177-ストレーナー選定方法!$F$32&lt;80),1,0)</f>
        <v/>
      </c>
      <c r="O177" s="131">
        <f>IF(AND($K177-ストレーナー選定方法!$F$34&gt;-20,$K177-ストレーナー選定方法!$F$34&lt;80),1,0)</f>
        <v/>
      </c>
      <c r="P177" s="131">
        <f>IF(AND($K177-ストレーナー選定方法!$F$36&gt;-20,$K177-ストレーナー選定方法!$F$36&lt;80),1,0)</f>
        <v/>
      </c>
      <c r="Q177" s="226" t="n">
        <v>32</v>
      </c>
      <c r="R177" s="229" t="n">
        <v>300</v>
      </c>
      <c r="S177" s="26">
        <f>20000/R177</f>
        <v/>
      </c>
      <c r="T177" s="271">
        <f>K177*0.8/100</f>
        <v/>
      </c>
      <c r="U177" s="271">
        <f>K177*0.7/100</f>
        <v/>
      </c>
      <c r="V177" s="271" t="n"/>
      <c r="W177" s="59">
        <f>(K177/100*0.84)^2</f>
        <v/>
      </c>
      <c r="X177" s="59">
        <f>(K177/100*1.05)^2</f>
        <v/>
      </c>
      <c r="Y177" s="59">
        <f>(K177/100*0.96)^2</f>
        <v/>
      </c>
      <c r="Z177" s="59">
        <f>(K177/100*1.2)^2</f>
        <v/>
      </c>
      <c r="AA177" s="272">
        <f>(K177/100*0.49)^2</f>
        <v/>
      </c>
      <c r="AB177" s="52">
        <f>(K177/100*0.77)^2</f>
        <v/>
      </c>
      <c r="AC177" s="52">
        <f>(K177/100*0.56)^2</f>
        <v/>
      </c>
      <c r="AD177" s="52">
        <f>(K177/100*0.88)^2</f>
        <v/>
      </c>
      <c r="AE177" s="24" t="n"/>
      <c r="AF177" s="24" t="n"/>
      <c r="AG177" s="134" t="n"/>
    </row>
    <row r="178" ht="12.75" customHeight="1" s="207" thickBot="1">
      <c r="A178" s="128" t="n"/>
      <c r="B178" s="176">
        <f>VLOOKUP(D178,temp!$A$2:$G$176,2,FALSE)</f>
        <v/>
      </c>
      <c r="E178" s="225" t="n"/>
      <c r="F178" s="227" t="n"/>
      <c r="G178" s="225" t="n"/>
      <c r="I178" s="221" t="n"/>
      <c r="J178" s="221" t="n"/>
      <c r="K178" s="225" t="n"/>
      <c r="L178" s="131">
        <f>IF(AND(K178-ストレーナー選定方法!$F$8&gt;-20,K178-ストレーナー選定方法!$F$8&lt;80),1,0)</f>
        <v/>
      </c>
      <c r="M178" s="131">
        <f>IF(AND($K178-ストレーナー選定方法!$F$30&gt;-20,$K178-ストレーナー選定方法!$F$30&lt;80),1,0)</f>
        <v/>
      </c>
      <c r="N178" s="131">
        <f>IF(AND($K178-ストレーナー選定方法!$F$32&gt;-20,$K178-ストレーナー選定方法!$F$32&lt;80),1,0)</f>
        <v/>
      </c>
      <c r="O178" s="131">
        <f>IF(AND($K178-ストレーナー選定方法!$F$34&gt;-20,$K178-ストレーナー選定方法!$F$34&lt;80),1,0)</f>
        <v/>
      </c>
      <c r="P178" s="131">
        <f>IF(AND($K178-ストレーナー選定方法!$F$36&gt;-20,$K178-ストレーナー選定方法!$F$36&lt;80),1,0)</f>
        <v/>
      </c>
      <c r="Q178" s="227" t="n"/>
      <c r="R178" s="225" t="n"/>
      <c r="S178" s="35" t="n"/>
      <c r="T178" s="271" t="n"/>
      <c r="U178" s="271" t="n"/>
      <c r="V178" s="271" t="n"/>
      <c r="W178" s="59" t="n"/>
      <c r="X178" s="59" t="n"/>
      <c r="Y178" s="59" t="n"/>
      <c r="Z178" s="59" t="n"/>
      <c r="AA178" s="272" t="n"/>
      <c r="AB178" s="52" t="n"/>
      <c r="AC178" s="52" t="n"/>
      <c r="AD178" s="52" t="n"/>
      <c r="AF178" s="13" t="inlineStr">
        <is>
          <t>21mm</t>
        </is>
      </c>
      <c r="AG178" s="134" t="n">
        <v>19.4</v>
      </c>
    </row>
    <row r="179" ht="12.75" customHeight="1" s="207" thickBot="1">
      <c r="A179" s="128" t="n"/>
      <c r="B179" s="176">
        <f>VLOOKUP(D179,temp!$A$2:$G$176,2,FALSE)</f>
        <v/>
      </c>
      <c r="C179" s="176">
        <f>E179&amp;"X"&amp;H179&amp;"X"&amp;I179</f>
        <v/>
      </c>
      <c r="D179" s="220" t="inlineStr">
        <is>
          <t>S角53</t>
        </is>
      </c>
      <c r="E179" s="208" t="inlineStr">
        <is>
          <t>50×50</t>
        </is>
      </c>
      <c r="F179" s="239" t="n"/>
      <c r="G179" s="223" t="inlineStr">
        <is>
          <t>43×43</t>
        </is>
      </c>
      <c r="H179" s="32" t="n">
        <v>20</v>
      </c>
      <c r="I179" s="208" t="n">
        <v>124</v>
      </c>
      <c r="J179" s="222" t="n">
        <v>2.7</v>
      </c>
      <c r="K179" s="224" t="n">
        <v>710</v>
      </c>
      <c r="L179" s="131">
        <f>IF(AND(K179-ストレーナー選定方法!$F$8&gt;-20,K179-ストレーナー選定方法!$F$8&lt;80),1,0)</f>
        <v/>
      </c>
      <c r="M179" s="131">
        <f>IF(AND($K179-ストレーナー選定方法!$F$30&gt;-20,$K179-ストレーナー選定方法!$F$30&lt;80),1,0)</f>
        <v/>
      </c>
      <c r="N179" s="131">
        <f>IF(AND($K179-ストレーナー選定方法!$F$32&gt;-20,$K179-ストレーナー選定方法!$F$32&lt;80),1,0)</f>
        <v/>
      </c>
      <c r="O179" s="131">
        <f>IF(AND($K179-ストレーナー選定方法!$F$34&gt;-20,$K179-ストレーナー選定方法!$F$34&lt;80),1,0)</f>
        <v/>
      </c>
      <c r="P179" s="131">
        <f>IF(AND($K179-ストレーナー選定方法!$F$36&gt;-20,$K179-ストレーナー選定方法!$F$36&lt;80),1,0)</f>
        <v/>
      </c>
      <c r="Q179" s="226" t="n">
        <v>28</v>
      </c>
      <c r="R179" s="229" t="n">
        <v>300</v>
      </c>
      <c r="S179" s="26">
        <f>20000/R179</f>
        <v/>
      </c>
      <c r="T179" s="271">
        <f>K179*0.8/100</f>
        <v/>
      </c>
      <c r="U179" s="271">
        <f>K179*0.7/100</f>
        <v/>
      </c>
      <c r="V179" s="271" t="n"/>
      <c r="W179" s="59">
        <f>(K179/100*0.84)^2</f>
        <v/>
      </c>
      <c r="X179" s="59">
        <f>(K179/100*1.05)^2</f>
        <v/>
      </c>
      <c r="Y179" s="59">
        <f>(K179/100*0.96)^2</f>
        <v/>
      </c>
      <c r="Z179" s="59">
        <f>(K179/100*1.2)^2</f>
        <v/>
      </c>
      <c r="AA179" s="272">
        <f>(K179/100*0.49)^2</f>
        <v/>
      </c>
      <c r="AB179" s="52">
        <f>(K179/100*0.77)^2</f>
        <v/>
      </c>
      <c r="AC179" s="52">
        <f>(K179/100*0.56)^2</f>
        <v/>
      </c>
      <c r="AD179" s="52">
        <f>(K179/100*0.88)^2</f>
        <v/>
      </c>
      <c r="AE179" s="229" t="n"/>
      <c r="AF179" s="229" t="n"/>
      <c r="AG179" s="134" t="n"/>
    </row>
    <row r="180" ht="12.75" customHeight="1" s="207" thickBot="1">
      <c r="A180" s="128" t="n"/>
      <c r="B180" s="176">
        <f>VLOOKUP(D180,temp!$A$2:$G$176,2,FALSE)</f>
        <v/>
      </c>
      <c r="E180" s="225" t="n"/>
      <c r="F180" s="227" t="n"/>
      <c r="G180" s="221" t="n"/>
      <c r="H180" s="23" t="n">
        <v>13</v>
      </c>
      <c r="I180" s="221" t="n"/>
      <c r="J180" s="221" t="n"/>
      <c r="K180" s="225" t="n"/>
      <c r="L180" s="131">
        <f>IF(AND(K180-ストレーナー選定方法!$F$8&gt;-20,K180-ストレーナー選定方法!$F$8&lt;80),1,0)</f>
        <v/>
      </c>
      <c r="M180" s="131">
        <f>IF(AND($K180-ストレーナー選定方法!$F$30&gt;-20,$K180-ストレーナー選定方法!$F$30&lt;80),1,0)</f>
        <v/>
      </c>
      <c r="N180" s="131">
        <f>IF(AND($K180-ストレーナー選定方法!$F$32&gt;-20,$K180-ストレーナー選定方法!$F$32&lt;80),1,0)</f>
        <v/>
      </c>
      <c r="O180" s="131">
        <f>IF(AND($K180-ストレーナー選定方法!$F$34&gt;-20,$K180-ストレーナー選定方法!$F$34&lt;80),1,0)</f>
        <v/>
      </c>
      <c r="P180" s="131">
        <f>IF(AND($K180-ストレーナー選定方法!$F$36&gt;-20,$K180-ストレーナー選定方法!$F$36&lt;80),1,0)</f>
        <v/>
      </c>
      <c r="Q180" s="227" t="n"/>
      <c r="R180" s="24" t="n">
        <v>420</v>
      </c>
      <c r="S180" s="26">
        <f>20000/R180</f>
        <v/>
      </c>
      <c r="T180" s="271" t="n"/>
      <c r="U180" s="271" t="n"/>
      <c r="V180" s="271" t="n"/>
      <c r="W180" s="59" t="n"/>
      <c r="X180" s="59" t="n"/>
      <c r="Y180" s="59" t="n"/>
      <c r="Z180" s="59" t="n"/>
      <c r="AA180" s="272" t="n"/>
      <c r="AB180" s="52" t="n"/>
      <c r="AC180" s="52" t="n"/>
      <c r="AD180" s="52" t="n"/>
      <c r="AE180" s="24" t="n"/>
      <c r="AF180" s="24" t="n"/>
      <c r="AG180" s="134" t="n"/>
    </row>
    <row r="181" ht="17.25" customHeight="1" s="207" thickBot="1">
      <c r="A181" s="128" t="n"/>
      <c r="B181" s="176">
        <f>VLOOKUP(D181,temp!$A$2:$G$176,2,FALSE)</f>
        <v/>
      </c>
      <c r="C181" s="176">
        <f>E181&amp;"X"&amp;H181&amp;"X"&amp;I181</f>
        <v/>
      </c>
      <c r="D181" s="220" t="inlineStr">
        <is>
          <t>S角55</t>
        </is>
      </c>
      <c r="E181" s="208" t="inlineStr">
        <is>
          <t>50×75</t>
        </is>
      </c>
      <c r="F181" s="209" t="n"/>
      <c r="G181" s="39" t="inlineStr">
        <is>
          <t>44×67</t>
        </is>
      </c>
      <c r="H181" s="23" t="n">
        <v>10</v>
      </c>
      <c r="I181" s="23" t="n">
        <v>217</v>
      </c>
      <c r="J181" s="24" t="n">
        <v>2.7</v>
      </c>
      <c r="K181" s="138" t="n">
        <v>1242</v>
      </c>
      <c r="L181" s="131">
        <f>IF(AND(K181-ストレーナー選定方法!$F$8&gt;-20,K181-ストレーナー選定方法!$F$8&lt;80),1,0)</f>
        <v/>
      </c>
      <c r="M181" s="131">
        <f>IF(AND($K181-ストレーナー選定方法!$F$30&gt;-20,$K181-ストレーナー選定方法!$F$30&lt;80),1,0)</f>
        <v/>
      </c>
      <c r="N181" s="131">
        <f>IF(AND($K181-ストレーナー選定方法!$F$32&gt;-20,$K181-ストレーナー選定方法!$F$32&lt;80),1,0)</f>
        <v/>
      </c>
      <c r="O181" s="131">
        <f>IF(AND($K181-ストレーナー選定方法!$F$34&gt;-20,$K181-ストレーナー選定方法!$F$34&lt;80),1,0)</f>
        <v/>
      </c>
      <c r="P181" s="131">
        <f>IF(AND($K181-ストレーナー選定方法!$F$36&gt;-20,$K181-ストレーナー選定方法!$F$36&lt;80),1,0)</f>
        <v/>
      </c>
      <c r="Q181" s="125" t="n">
        <v>33</v>
      </c>
      <c r="R181" s="24" t="n">
        <v>340</v>
      </c>
      <c r="S181" s="26">
        <f>20000/R181</f>
        <v/>
      </c>
      <c r="T181" s="271">
        <f>K181*0.8/100</f>
        <v/>
      </c>
      <c r="U181" s="271">
        <f>K181*0.7/100</f>
        <v/>
      </c>
      <c r="V181" s="271" t="n"/>
      <c r="W181" s="59">
        <f>(K181/100*0.84)^2</f>
        <v/>
      </c>
      <c r="X181" s="59">
        <f>(K181/100*1.05)^2</f>
        <v/>
      </c>
      <c r="Y181" s="59">
        <f>(K181/100*0.96)^2</f>
        <v/>
      </c>
      <c r="Z181" s="59">
        <f>(K181/100*1.2)^2</f>
        <v/>
      </c>
      <c r="AA181" s="272">
        <f>(K181/100*0.49)^2</f>
        <v/>
      </c>
      <c r="AB181" s="52">
        <f>(K181/100*0.77)^2</f>
        <v/>
      </c>
      <c r="AC181" s="52">
        <f>(K181/100*0.56)^2</f>
        <v/>
      </c>
      <c r="AD181" s="52">
        <f>(K181/100*0.88)^2</f>
        <v/>
      </c>
      <c r="AE181" s="24" t="n"/>
      <c r="AF181" s="24" t="n"/>
      <c r="AG181" s="134" t="n">
        <v>23</v>
      </c>
    </row>
    <row r="182" ht="33.75" customHeight="1" s="207" thickBot="1">
      <c r="A182" s="128" t="n"/>
      <c r="B182" s="176">
        <f>VLOOKUP(D182,temp!$A$2:$G$176,2,FALSE)</f>
        <v/>
      </c>
      <c r="C182" s="176">
        <f>E182&amp;"X"&amp;H182&amp;"X"&amp;I182</f>
        <v/>
      </c>
      <c r="D182" s="183" t="inlineStr">
        <is>
          <t>S角56</t>
        </is>
      </c>
      <c r="E182" s="208" t="inlineStr">
        <is>
          <t>50×75</t>
        </is>
      </c>
      <c r="F182" s="209" t="n"/>
      <c r="G182" s="39" t="inlineStr">
        <is>
          <t>44×67</t>
        </is>
      </c>
      <c r="H182" s="23" t="n">
        <v>10</v>
      </c>
      <c r="I182" s="23" t="n">
        <v>173</v>
      </c>
      <c r="J182" s="24" t="n">
        <v>2.7</v>
      </c>
      <c r="K182" s="137" t="n">
        <v>990</v>
      </c>
      <c r="L182" s="131">
        <f>IF(AND(K182-ストレーナー選定方法!$F$8&gt;-20,K182-ストレーナー選定方法!$F$8&lt;80),1,0)</f>
        <v/>
      </c>
      <c r="M182" s="131">
        <f>IF(AND($K182-ストレーナー選定方法!$F$30&gt;-20,$K182-ストレーナー選定方法!$F$30&lt;80),1,0)</f>
        <v/>
      </c>
      <c r="N182" s="131">
        <f>IF(AND($K182-ストレーナー選定方法!$F$32&gt;-20,$K182-ストレーナー選定方法!$F$32&lt;80),1,0)</f>
        <v/>
      </c>
      <c r="O182" s="131">
        <f>IF(AND($K182-ストレーナー選定方法!$F$34&gt;-20,$K182-ストレーナー選定方法!$F$34&lt;80),1,0)</f>
        <v/>
      </c>
      <c r="P182" s="131">
        <f>IF(AND($K182-ストレーナー選定方法!$F$36&gt;-20,$K182-ストレーナー選定方法!$F$36&lt;80),1,0)</f>
        <v/>
      </c>
      <c r="Q182" s="125" t="n">
        <v>26</v>
      </c>
      <c r="R182" s="24" t="n">
        <v>340</v>
      </c>
      <c r="S182" s="26">
        <f>20000/R182</f>
        <v/>
      </c>
      <c r="T182" s="271">
        <f>K182*0.8/100</f>
        <v/>
      </c>
      <c r="U182" s="271">
        <f>K182*0.7/100</f>
        <v/>
      </c>
      <c r="V182" s="271" t="n"/>
      <c r="W182" s="59">
        <f>(K182/100*0.84)^2</f>
        <v/>
      </c>
      <c r="X182" s="59">
        <f>(K182/100*1.05)^2</f>
        <v/>
      </c>
      <c r="Y182" s="59">
        <f>(K182/100*0.96)^2</f>
        <v/>
      </c>
      <c r="Z182" s="59">
        <f>(K182/100*1.2)^2</f>
        <v/>
      </c>
      <c r="AA182" s="272">
        <f>(K182/100*0.49)^2</f>
        <v/>
      </c>
      <c r="AB182" s="52">
        <f>(K182/100*0.77)^2</f>
        <v/>
      </c>
      <c r="AC182" s="52">
        <f>(K182/100*0.56)^2</f>
        <v/>
      </c>
      <c r="AD182" s="52">
        <f>(K182/100*0.88)^2</f>
        <v/>
      </c>
      <c r="AE182" s="24" t="n"/>
      <c r="AF182" s="24" t="n"/>
      <c r="AG182" s="134" t="n">
        <v>33</v>
      </c>
    </row>
    <row r="183" ht="17.25" customHeight="1" s="207" thickBot="1">
      <c r="A183" s="128" t="n"/>
      <c r="B183" s="176">
        <f>VLOOKUP(D183,temp!$A$2:$G$176,2,FALSE)</f>
        <v/>
      </c>
      <c r="C183" s="176">
        <f>E183&amp;"X"&amp;H183&amp;"X"&amp;I183</f>
        <v/>
      </c>
      <c r="D183" s="220" t="inlineStr">
        <is>
          <t>S角57</t>
        </is>
      </c>
      <c r="E183" s="208" t="inlineStr">
        <is>
          <t>50×75</t>
        </is>
      </c>
      <c r="F183" s="209" t="n"/>
      <c r="G183" s="39" t="inlineStr">
        <is>
          <t>44×67</t>
        </is>
      </c>
      <c r="H183" s="23" t="n">
        <v>10</v>
      </c>
      <c r="I183" s="23" t="n">
        <v>287</v>
      </c>
      <c r="J183" s="24" t="n">
        <v>2.7</v>
      </c>
      <c r="K183" s="138" t="n">
        <v>1643</v>
      </c>
      <c r="L183" s="131">
        <f>IF(AND(K183-ストレーナー選定方法!$F$8&gt;-20,K183-ストレーナー選定方法!$F$8&lt;80),1,0)</f>
        <v/>
      </c>
      <c r="M183" s="131">
        <f>IF(AND($K183-ストレーナー選定方法!$F$30&gt;-20,$K183-ストレーナー選定方法!$F$30&lt;80),1,0)</f>
        <v/>
      </c>
      <c r="N183" s="131">
        <f>IF(AND($K183-ストレーナー選定方法!$F$32&gt;-20,$K183-ストレーナー選定方法!$F$32&lt;80),1,0)</f>
        <v/>
      </c>
      <c r="O183" s="131">
        <f>IF(AND($K183-ストレーナー選定方法!$F$34&gt;-20,$K183-ストレーナー選定方法!$F$34&lt;80),1,0)</f>
        <v/>
      </c>
      <c r="P183" s="131">
        <f>IF(AND($K183-ストレーナー選定方法!$F$36&gt;-20,$K183-ストレーナー選定方法!$F$36&lt;80),1,0)</f>
        <v/>
      </c>
      <c r="Q183" s="125" t="n">
        <v>43</v>
      </c>
      <c r="R183" s="24" t="n">
        <v>340</v>
      </c>
      <c r="S183" s="26">
        <f>20000/R183</f>
        <v/>
      </c>
      <c r="T183" s="271">
        <f>K183*0.8/100</f>
        <v/>
      </c>
      <c r="U183" s="271">
        <f>K183*0.7/100</f>
        <v/>
      </c>
      <c r="V183" s="271" t="n"/>
      <c r="W183" s="59">
        <f>(K183/100*0.84)^2</f>
        <v/>
      </c>
      <c r="X183" s="59">
        <f>(K183/100*1.05)^2</f>
        <v/>
      </c>
      <c r="Y183" s="59">
        <f>(K183/100*0.96)^2</f>
        <v/>
      </c>
      <c r="Z183" s="59">
        <f>(K183/100*1.2)^2</f>
        <v/>
      </c>
      <c r="AA183" s="272">
        <f>(K183/100*0.49)^2</f>
        <v/>
      </c>
      <c r="AB183" s="52">
        <f>(K183/100*0.77)^2</f>
        <v/>
      </c>
      <c r="AC183" s="52">
        <f>(K183/100*0.56)^2</f>
        <v/>
      </c>
      <c r="AD183" s="52">
        <f>(K183/100*0.88)^2</f>
        <v/>
      </c>
      <c r="AE183" s="24" t="n"/>
      <c r="AF183" s="24" t="n"/>
      <c r="AG183" s="134" t="n">
        <v>23</v>
      </c>
      <c r="AH183" s="13" t="inlineStr">
        <is>
          <t>流速は10ppiより速い</t>
        </is>
      </c>
    </row>
    <row r="184" ht="17.25" customHeight="1" s="207" thickBot="1">
      <c r="A184" s="128" t="n"/>
      <c r="B184" s="176">
        <f>VLOOKUP(D184,temp!$A$2:$G$176,2,FALSE)</f>
        <v/>
      </c>
      <c r="C184" s="176">
        <f>E184&amp;"X"&amp;H184&amp;"X"&amp;I184</f>
        <v/>
      </c>
      <c r="D184" s="220" t="inlineStr">
        <is>
          <t>S角58</t>
        </is>
      </c>
      <c r="E184" s="208" t="inlineStr">
        <is>
          <t>50×75</t>
        </is>
      </c>
      <c r="F184" s="209" t="n"/>
      <c r="G184" s="39" t="inlineStr">
        <is>
          <t>44×67</t>
        </is>
      </c>
      <c r="H184" s="23" t="n">
        <v>20</v>
      </c>
      <c r="I184" s="23" t="n">
        <v>187</v>
      </c>
      <c r="J184" s="24" t="n">
        <v>2.7</v>
      </c>
      <c r="K184" s="138" t="n">
        <v>1070</v>
      </c>
      <c r="L184" s="131">
        <f>IF(AND(K184-ストレーナー選定方法!$F$8&gt;-20,K184-ストレーナー選定方法!$F$8&lt;80),1,0)</f>
        <v/>
      </c>
      <c r="M184" s="131">
        <f>IF(AND($K184-ストレーナー選定方法!$F$30&gt;-20,$K184-ストレーナー選定方法!$F$30&lt;80),1,0)</f>
        <v/>
      </c>
      <c r="N184" s="131">
        <f>IF(AND($K184-ストレーナー選定方法!$F$32&gt;-20,$K184-ストレーナー選定方法!$F$32&lt;80),1,0)</f>
        <v/>
      </c>
      <c r="O184" s="131">
        <f>IF(AND($K184-ストレーナー選定方法!$F$34&gt;-20,$K184-ストレーナー選定方法!$F$34&lt;80),1,0)</f>
        <v/>
      </c>
      <c r="P184" s="131">
        <f>IF(AND($K184-ストレーナー選定方法!$F$36&gt;-20,$K184-ストレーナー選定方法!$F$36&lt;80),1,0)</f>
        <v/>
      </c>
      <c r="Q184" s="125" t="n">
        <v>28</v>
      </c>
      <c r="R184" s="24" t="n">
        <v>170</v>
      </c>
      <c r="S184" s="26">
        <f>20000/R184</f>
        <v/>
      </c>
      <c r="T184" s="271">
        <f>K184*0.8/100</f>
        <v/>
      </c>
      <c r="U184" s="271">
        <f>K184*0.7/100</f>
        <v/>
      </c>
      <c r="V184" s="271" t="n"/>
      <c r="W184" s="59">
        <f>(K184/100*0.84)^2</f>
        <v/>
      </c>
      <c r="X184" s="59">
        <f>(K184/100*1.05)^2</f>
        <v/>
      </c>
      <c r="Y184" s="59">
        <f>(K184/100*0.96)^2</f>
        <v/>
      </c>
      <c r="Z184" s="59">
        <f>(K184/100*1.2)^2</f>
        <v/>
      </c>
      <c r="AA184" s="272">
        <f>(K184/100*0.49)^2</f>
        <v/>
      </c>
      <c r="AB184" s="52">
        <f>(K184/100*0.77)^2</f>
        <v/>
      </c>
      <c r="AC184" s="52">
        <f>(K184/100*0.56)^2</f>
        <v/>
      </c>
      <c r="AD184" s="52">
        <f>(K184/100*0.88)^2</f>
        <v/>
      </c>
      <c r="AE184" s="24" t="n"/>
      <c r="AF184" s="24" t="n"/>
      <c r="AG184" s="134" t="n">
        <v>24.6</v>
      </c>
      <c r="AH184" s="13" t="inlineStr">
        <is>
          <t>3D 10ppi と同等</t>
        </is>
      </c>
    </row>
    <row r="185" ht="17.25" customHeight="1" s="207" thickBot="1">
      <c r="A185" s="128" t="n"/>
      <c r="B185" s="176">
        <f>VLOOKUP(D185,temp!$A$2:$G$176,2,FALSE)</f>
        <v/>
      </c>
      <c r="C185" s="176">
        <f>E185&amp;"X"&amp;H185&amp;"X"&amp;I185</f>
        <v/>
      </c>
      <c r="D185" s="220" t="inlineStr">
        <is>
          <t>S角59</t>
        </is>
      </c>
      <c r="E185" s="208" t="inlineStr">
        <is>
          <t>50×75</t>
        </is>
      </c>
      <c r="F185" s="209" t="n"/>
      <c r="G185" s="39" t="inlineStr">
        <is>
          <t>44×67</t>
        </is>
      </c>
      <c r="H185" s="23" t="n">
        <v>10</v>
      </c>
      <c r="I185" s="23" t="n">
        <v>187</v>
      </c>
      <c r="J185" s="24" t="n">
        <v>2.7</v>
      </c>
      <c r="K185" s="138" t="n">
        <v>1070</v>
      </c>
      <c r="L185" s="131">
        <f>IF(AND(K185-ストレーナー選定方法!$F$8&gt;-20,K185-ストレーナー選定方法!$F$8&lt;80),1,0)</f>
        <v/>
      </c>
      <c r="M185" s="131">
        <f>IF(AND($K185-ストレーナー選定方法!$F$30&gt;-20,$K185-ストレーナー選定方法!$F$30&lt;80),1,0)</f>
        <v/>
      </c>
      <c r="N185" s="131">
        <f>IF(AND($K185-ストレーナー選定方法!$F$32&gt;-20,$K185-ストレーナー選定方法!$F$32&lt;80),1,0)</f>
        <v/>
      </c>
      <c r="O185" s="131">
        <f>IF(AND($K185-ストレーナー選定方法!$F$34&gt;-20,$K185-ストレーナー選定方法!$F$34&lt;80),1,0)</f>
        <v/>
      </c>
      <c r="P185" s="131">
        <f>IF(AND($K185-ストレーナー選定方法!$F$36&gt;-20,$K185-ストレーナー選定方法!$F$36&lt;80),1,0)</f>
        <v/>
      </c>
      <c r="Q185" s="125" t="n">
        <v>28</v>
      </c>
      <c r="R185" s="24" t="n">
        <v>340</v>
      </c>
      <c r="S185" s="26">
        <f>20000/R185</f>
        <v/>
      </c>
      <c r="T185" s="271">
        <f>K185*0.8/100</f>
        <v/>
      </c>
      <c r="U185" s="271">
        <f>K185*0.7/100</f>
        <v/>
      </c>
      <c r="V185" s="271" t="n"/>
      <c r="W185" s="59">
        <f>(K185/100*0.84)^2</f>
        <v/>
      </c>
      <c r="X185" s="59">
        <f>(K185/100*1.05)^2</f>
        <v/>
      </c>
      <c r="Y185" s="59">
        <f>(K185/100*0.96)^2</f>
        <v/>
      </c>
      <c r="Z185" s="59">
        <f>(K185/100*1.2)^2</f>
        <v/>
      </c>
      <c r="AA185" s="272">
        <f>(K185/100*0.49)^2</f>
        <v/>
      </c>
      <c r="AB185" s="52">
        <f>(K185/100*0.77)^2</f>
        <v/>
      </c>
      <c r="AC185" s="52">
        <f>(K185/100*0.56)^2</f>
        <v/>
      </c>
      <c r="AD185" s="52">
        <f>(K185/100*0.88)^2</f>
        <v/>
      </c>
      <c r="AE185" s="24" t="n"/>
      <c r="AF185" s="24" t="n"/>
      <c r="AG185" s="134" t="n">
        <v>23</v>
      </c>
    </row>
    <row r="186" ht="17.25" customHeight="1" s="207" thickBot="1">
      <c r="A186" s="128" t="n"/>
      <c r="B186" s="176">
        <f>VLOOKUP(D186,temp!$A$2:$G$176,2,FALSE)</f>
        <v/>
      </c>
      <c r="C186" s="176">
        <f>E186&amp;"X"&amp;H186&amp;"X"&amp;I186</f>
        <v/>
      </c>
      <c r="D186" s="220" t="inlineStr">
        <is>
          <t>S角60</t>
        </is>
      </c>
      <c r="E186" s="208" t="inlineStr">
        <is>
          <t>60×60</t>
        </is>
      </c>
      <c r="F186" s="209" t="n"/>
      <c r="G186" s="39" t="inlineStr">
        <is>
          <t>50×50</t>
        </is>
      </c>
      <c r="H186" s="23" t="n">
        <v>12</v>
      </c>
      <c r="I186" s="23" t="n">
        <v>202</v>
      </c>
      <c r="J186" s="24" t="n">
        <v>2.7</v>
      </c>
      <c r="K186" s="138" t="n">
        <v>1156</v>
      </c>
      <c r="L186" s="131">
        <f>IF(AND(K186-ストレーナー選定方法!$F$8&gt;-20,K186-ストレーナー選定方法!$F$8&lt;80),1,0)</f>
        <v/>
      </c>
      <c r="M186" s="131">
        <f>IF(AND($K186-ストレーナー選定方法!$F$30&gt;-20,$K186-ストレーナー選定方法!$F$30&lt;80),1,0)</f>
        <v/>
      </c>
      <c r="N186" s="131">
        <f>IF(AND($K186-ストレーナー選定方法!$F$32&gt;-20,$K186-ストレーナー選定方法!$F$32&lt;80),1,0)</f>
        <v/>
      </c>
      <c r="O186" s="131">
        <f>IF(AND($K186-ストレーナー選定方法!$F$34&gt;-20,$K186-ストレーナー選定方法!$F$34&lt;80),1,0)</f>
        <v/>
      </c>
      <c r="P186" s="131">
        <f>IF(AND($K186-ストレーナー選定方法!$F$36&gt;-20,$K186-ストレーナー選定方法!$F$36&lt;80),1,0)</f>
        <v/>
      </c>
      <c r="Q186" s="125" t="n">
        <v>32</v>
      </c>
      <c r="R186" s="24" t="n">
        <v>330</v>
      </c>
      <c r="S186" s="26">
        <f>20000/R186</f>
        <v/>
      </c>
      <c r="T186" s="271">
        <f>K186*0.8/100</f>
        <v/>
      </c>
      <c r="U186" s="271">
        <f>K186*0.7/100</f>
        <v/>
      </c>
      <c r="V186" s="271" t="n"/>
      <c r="W186" s="59">
        <f>(K186/100*0.84)^2</f>
        <v/>
      </c>
      <c r="X186" s="59">
        <f>(K186/100*1.05)^2</f>
        <v/>
      </c>
      <c r="Y186" s="59">
        <f>(K186/100*0.96)^2</f>
        <v/>
      </c>
      <c r="Z186" s="59">
        <f>(K186/100*1.2)^2</f>
        <v/>
      </c>
      <c r="AA186" s="272">
        <f>(K186/100*0.49)^2</f>
        <v/>
      </c>
      <c r="AB186" s="52">
        <f>(K186/100*0.77)^2</f>
        <v/>
      </c>
      <c r="AC186" s="52">
        <f>(K186/100*0.56)^2</f>
        <v/>
      </c>
      <c r="AD186" s="52">
        <f>(K186/100*0.88)^2</f>
        <v/>
      </c>
      <c r="AE186" s="24" t="n"/>
      <c r="AF186" s="24" t="n"/>
      <c r="AG186" s="134" t="n">
        <v>29.7</v>
      </c>
    </row>
    <row r="187" ht="12.75" customHeight="1" s="207" thickBot="1">
      <c r="A187" s="128" t="n"/>
      <c r="B187" s="176">
        <f>VLOOKUP(D187,temp!$A$2:$G$176,2,FALSE)</f>
        <v/>
      </c>
      <c r="C187" s="176">
        <f>E187&amp;"X"&amp;H187&amp;"X"&amp;I187</f>
        <v/>
      </c>
      <c r="D187" s="238" t="inlineStr">
        <is>
          <t>S角61</t>
        </is>
      </c>
      <c r="E187" s="208" t="inlineStr">
        <is>
          <t>60×60</t>
        </is>
      </c>
      <c r="F187" s="239" t="n"/>
      <c r="G187" s="223" t="inlineStr">
        <is>
          <t>50×50</t>
        </is>
      </c>
      <c r="H187" s="208" t="n">
        <v>10</v>
      </c>
      <c r="I187" s="23" t="n">
        <v>202</v>
      </c>
      <c r="J187" s="24" t="n">
        <v>2.7</v>
      </c>
      <c r="K187" s="138" t="n">
        <v>1156</v>
      </c>
      <c r="L187" s="131">
        <f>IF(AND(K187-ストレーナー選定方法!$F$8&gt;-20,K187-ストレーナー選定方法!$F$8&lt;80),1,0)</f>
        <v/>
      </c>
      <c r="M187" s="131">
        <f>IF(AND($K187-ストレーナー選定方法!$F$30&gt;-20,$K187-ストレーナー選定方法!$F$30&lt;80),1,0)</f>
        <v/>
      </c>
      <c r="N187" s="131">
        <f>IF(AND($K187-ストレーナー選定方法!$F$32&gt;-20,$K187-ストレーナー選定方法!$F$32&lt;80),1,0)</f>
        <v/>
      </c>
      <c r="O187" s="131">
        <f>IF(AND($K187-ストレーナー選定方法!$F$34&gt;-20,$K187-ストレーナー選定方法!$F$34&lt;80),1,0)</f>
        <v/>
      </c>
      <c r="P187" s="131">
        <f>IF(AND($K187-ストレーナー選定方法!$F$36&gt;-20,$K187-ストレーナー選定方法!$F$36&lt;80),1,0)</f>
        <v/>
      </c>
      <c r="Q187" s="125" t="n">
        <v>32</v>
      </c>
      <c r="R187" s="222" t="n">
        <v>400</v>
      </c>
      <c r="S187" s="26">
        <f>20000/R187</f>
        <v/>
      </c>
      <c r="T187" s="271">
        <f>K187*0.8/100</f>
        <v/>
      </c>
      <c r="U187" s="271">
        <f>K187*0.7/100</f>
        <v/>
      </c>
      <c r="V187" s="274" t="n"/>
      <c r="W187" s="59">
        <f>(K187/100*0.84)^2</f>
        <v/>
      </c>
      <c r="X187" s="59">
        <f>(K187/100*1.05)^2</f>
        <v/>
      </c>
      <c r="Y187" s="59">
        <f>(K187/100*0.96)^2</f>
        <v/>
      </c>
      <c r="Z187" s="59">
        <f>(K187/100*1.2)^2</f>
        <v/>
      </c>
      <c r="AA187" s="272">
        <f>(K187/100*0.49)^2</f>
        <v/>
      </c>
      <c r="AB187" s="52">
        <f>(K187/100*0.77)^2</f>
        <v/>
      </c>
      <c r="AC187" s="52">
        <f>(K187/100*0.56)^2</f>
        <v/>
      </c>
      <c r="AD187" s="52">
        <f>(K187/100*0.88)^2</f>
        <v/>
      </c>
      <c r="AE187" s="24" t="n"/>
      <c r="AF187" s="24" t="n"/>
      <c r="AG187" s="134" t="n"/>
    </row>
    <row r="188" ht="12.75" customHeight="1" s="207" thickBot="1">
      <c r="A188" s="128" t="n"/>
      <c r="B188" s="176">
        <f>VLOOKUP(D188,temp!$A$2:$G$176,2,FALSE)</f>
        <v/>
      </c>
      <c r="D188" s="227" t="n"/>
      <c r="E188" s="225" t="n"/>
      <c r="F188" s="227" t="n"/>
      <c r="G188" s="221" t="n"/>
      <c r="H188" s="221" t="n"/>
      <c r="I188" s="23" t="n">
        <v>188</v>
      </c>
      <c r="J188" s="37" t="n">
        <v>3.2</v>
      </c>
      <c r="K188" s="138" t="n">
        <v>1511</v>
      </c>
      <c r="L188" s="131">
        <f>IF(AND(K188-ストレーナー選定方法!$F$8&gt;-20,K188-ストレーナー選定方法!$F$8&lt;80),1,0)</f>
        <v/>
      </c>
      <c r="M188" s="131">
        <f>IF(AND($K188-ストレーナー選定方法!$F$30&gt;-20,$K188-ストレーナー選定方法!$F$30&lt;80),1,0)</f>
        <v/>
      </c>
      <c r="N188" s="131">
        <f>IF(AND($K188-ストレーナー選定方法!$F$32&gt;-20,$K188-ストレーナー選定方法!$F$32&lt;80),1,0)</f>
        <v/>
      </c>
      <c r="O188" s="131">
        <f>IF(AND($K188-ストレーナー選定方法!$F$34&gt;-20,$K188-ストレーナー選定方法!$F$34&lt;80),1,0)</f>
        <v/>
      </c>
      <c r="P188" s="131">
        <f>IF(AND($K188-ストレーナー選定方法!$F$36&gt;-20,$K188-ストレーナー選定方法!$F$36&lt;80),1,0)</f>
        <v/>
      </c>
      <c r="Q188" s="125" t="n">
        <v>41</v>
      </c>
      <c r="R188" s="221" t="n"/>
      <c r="S188" s="26" t="n"/>
      <c r="T188" s="271">
        <f>K188*0.8/100</f>
        <v/>
      </c>
      <c r="U188" s="271">
        <f>K188*0.7/100</f>
        <v/>
      </c>
      <c r="V188" s="271" t="n"/>
      <c r="W188" s="59">
        <f>(K188/100*0.84)^2</f>
        <v/>
      </c>
      <c r="X188" s="59">
        <f>(K188/100*1.05)^2</f>
        <v/>
      </c>
      <c r="Y188" s="59">
        <f>(K188/100*0.96)^2</f>
        <v/>
      </c>
      <c r="Z188" s="59">
        <f>(K188/100*1.2)^2</f>
        <v/>
      </c>
      <c r="AA188" s="272">
        <f>(K188/100*0.49)^2</f>
        <v/>
      </c>
      <c r="AB188" s="52">
        <f>(K188/100*0.77)^2</f>
        <v/>
      </c>
      <c r="AC188" s="52">
        <f>(K188/100*0.56)^2</f>
        <v/>
      </c>
      <c r="AD188" s="52">
        <f>(K188/100*0.88)^2</f>
        <v/>
      </c>
      <c r="AE188" s="24" t="n"/>
      <c r="AF188" s="24" t="n"/>
      <c r="AG188" s="134" t="n"/>
    </row>
    <row r="189" ht="17.25" customHeight="1" s="207" thickBot="1">
      <c r="A189" s="128" t="n"/>
      <c r="B189" s="176">
        <f>VLOOKUP(D189,temp!$A$2:$G$176,2,FALSE)</f>
        <v/>
      </c>
      <c r="C189" s="176">
        <f>E189&amp;"X"&amp;H189&amp;"X"&amp;I189</f>
        <v/>
      </c>
      <c r="D189" s="220" t="inlineStr">
        <is>
          <t>S角62</t>
        </is>
      </c>
      <c r="E189" s="208" t="inlineStr">
        <is>
          <t>60×60</t>
        </is>
      </c>
      <c r="F189" s="209" t="n"/>
      <c r="G189" s="39" t="inlineStr">
        <is>
          <t>50×50</t>
        </is>
      </c>
      <c r="H189" s="23" t="n">
        <v>20</v>
      </c>
      <c r="I189" s="23" t="n">
        <v>188</v>
      </c>
      <c r="J189" s="24" t="n">
        <v>2.7</v>
      </c>
      <c r="K189" s="138" t="n">
        <v>1076</v>
      </c>
      <c r="L189" s="131">
        <f>IF(AND(K189-ストレーナー選定方法!$F$8&gt;-20,K189-ストレーナー選定方法!$F$8&lt;80),1,0)</f>
        <v/>
      </c>
      <c r="M189" s="131">
        <f>IF(AND($K189-ストレーナー選定方法!$F$30&gt;-20,$K189-ストレーナー選定方法!$F$30&lt;80),1,0)</f>
        <v/>
      </c>
      <c r="N189" s="131">
        <f>IF(AND($K189-ストレーナー選定方法!$F$32&gt;-20,$K189-ストレーナー選定方法!$F$32&lt;80),1,0)</f>
        <v/>
      </c>
      <c r="O189" s="131">
        <f>IF(AND($K189-ストレーナー選定方法!$F$34&gt;-20,$K189-ストレーナー選定方法!$F$34&lt;80),1,0)</f>
        <v/>
      </c>
      <c r="P189" s="131">
        <f>IF(AND($K189-ストレーナー選定方法!$F$36&gt;-20,$K189-ストレーナー選定方法!$F$36&lt;80),1,0)</f>
        <v/>
      </c>
      <c r="Q189" s="125" t="n">
        <v>29</v>
      </c>
      <c r="R189" s="24" t="n">
        <v>180</v>
      </c>
      <c r="S189" s="26">
        <f>20000/R189</f>
        <v/>
      </c>
      <c r="T189" s="271">
        <f>K189*0.8/100</f>
        <v/>
      </c>
      <c r="U189" s="271">
        <f>K189*0.7/100</f>
        <v/>
      </c>
      <c r="V189" s="271" t="n"/>
      <c r="W189" s="59">
        <f>(K189/100*0.84)^2</f>
        <v/>
      </c>
      <c r="X189" s="59">
        <f>(K189/100*1.05)^2</f>
        <v/>
      </c>
      <c r="Y189" s="59">
        <f>(K189/100*0.96)^2</f>
        <v/>
      </c>
      <c r="Z189" s="59">
        <f>(K189/100*1.2)^2</f>
        <v/>
      </c>
      <c r="AA189" s="272">
        <f>(K189/100*0.49)^2</f>
        <v/>
      </c>
      <c r="AB189" s="52">
        <f>(K189/100*0.77)^2</f>
        <v/>
      </c>
      <c r="AC189" s="52">
        <f>(K189/100*0.56)^2</f>
        <v/>
      </c>
      <c r="AD189" s="52">
        <f>(K189/100*0.88)^2</f>
        <v/>
      </c>
      <c r="AE189" s="24" t="n"/>
      <c r="AF189" s="24" t="n"/>
      <c r="AG189" s="134" t="n"/>
    </row>
    <row r="190" ht="17.25" customHeight="1" s="207" thickBot="1">
      <c r="A190" s="128" t="n"/>
      <c r="B190" s="176">
        <f>VLOOKUP(D190,temp!$A$2:$G$176,2,FALSE)</f>
        <v/>
      </c>
      <c r="C190" s="176">
        <f>E190&amp;"X"&amp;H190&amp;"X"&amp;I190</f>
        <v/>
      </c>
      <c r="D190" s="220" t="inlineStr">
        <is>
          <t>S角63</t>
        </is>
      </c>
      <c r="E190" s="208" t="inlineStr">
        <is>
          <t>60×60</t>
        </is>
      </c>
      <c r="F190" s="209" t="n"/>
      <c r="G190" s="39" t="inlineStr">
        <is>
          <t>50×50</t>
        </is>
      </c>
      <c r="H190" s="23" t="n">
        <v>20</v>
      </c>
      <c r="I190" s="23" t="n">
        <v>202</v>
      </c>
      <c r="J190" s="24" t="n">
        <v>2.7</v>
      </c>
      <c r="K190" s="138" t="n">
        <v>1156</v>
      </c>
      <c r="L190" s="131">
        <f>IF(AND(K190-ストレーナー選定方法!$F$8&gt;-20,K190-ストレーナー選定方法!$F$8&lt;80),1,0)</f>
        <v/>
      </c>
      <c r="M190" s="131">
        <f>IF(AND($K190-ストレーナー選定方法!$F$30&gt;-20,$K190-ストレーナー選定方法!$F$30&lt;80),1,0)</f>
        <v/>
      </c>
      <c r="N190" s="131">
        <f>IF(AND($K190-ストレーナー選定方法!$F$32&gt;-20,$K190-ストレーナー選定方法!$F$32&lt;80),1,0)</f>
        <v/>
      </c>
      <c r="O190" s="131">
        <f>IF(AND($K190-ストレーナー選定方法!$F$34&gt;-20,$K190-ストレーナー選定方法!$F$34&lt;80),1,0)</f>
        <v/>
      </c>
      <c r="P190" s="131">
        <f>IF(AND($K190-ストレーナー選定方法!$F$36&gt;-20,$K190-ストレーナー選定方法!$F$36&lt;80),1,0)</f>
        <v/>
      </c>
      <c r="Q190" s="125" t="n">
        <v>32</v>
      </c>
      <c r="R190" s="24" t="n">
        <v>180</v>
      </c>
      <c r="S190" s="26">
        <f>20000/R190</f>
        <v/>
      </c>
      <c r="T190" s="271">
        <f>K190*0.8/100</f>
        <v/>
      </c>
      <c r="U190" s="271">
        <f>K190*0.7/100</f>
        <v/>
      </c>
      <c r="V190" s="271" t="n"/>
      <c r="W190" s="59">
        <f>(K190/100*0.84)^2</f>
        <v/>
      </c>
      <c r="X190" s="59">
        <f>(K190/100*1.05)^2</f>
        <v/>
      </c>
      <c r="Y190" s="59">
        <f>(K190/100*0.96)^2</f>
        <v/>
      </c>
      <c r="Z190" s="59">
        <f>(K190/100*1.2)^2</f>
        <v/>
      </c>
      <c r="AA190" s="272">
        <f>(K190/100*0.49)^2</f>
        <v/>
      </c>
      <c r="AB190" s="52">
        <f>(K190/100*0.77)^2</f>
        <v/>
      </c>
      <c r="AC190" s="52">
        <f>(K190/100*0.56)^2</f>
        <v/>
      </c>
      <c r="AD190" s="52">
        <f>(K190/100*0.88)^2</f>
        <v/>
      </c>
      <c r="AE190" s="24" t="n"/>
      <c r="AF190" s="24" t="n"/>
      <c r="AG190" s="134" t="n">
        <v>29.6</v>
      </c>
    </row>
    <row r="191" ht="17.25" customHeight="1" s="207" thickBot="1">
      <c r="A191" s="128" t="n"/>
      <c r="B191" s="176">
        <f>VLOOKUP(D191,temp!$A$2:$G$176,2,FALSE)</f>
        <v/>
      </c>
      <c r="C191" s="176">
        <f>E191&amp;"X"&amp;H191&amp;"X"&amp;I191</f>
        <v/>
      </c>
      <c r="D191" s="220" t="inlineStr">
        <is>
          <t>S角64</t>
        </is>
      </c>
      <c r="E191" s="208" t="inlineStr">
        <is>
          <t>60×60</t>
        </is>
      </c>
      <c r="F191" s="239" t="n"/>
      <c r="G191" s="223" t="inlineStr">
        <is>
          <t>50×50</t>
        </is>
      </c>
      <c r="H191" s="23" t="n">
        <v>10</v>
      </c>
      <c r="I191" s="208" t="n">
        <v>188</v>
      </c>
      <c r="J191" s="222" t="n">
        <v>2.7</v>
      </c>
      <c r="K191" s="232" t="n">
        <v>1076</v>
      </c>
      <c r="L191" s="131">
        <f>IF(AND(K191-ストレーナー選定方法!$F$8&gt;-20,K191-ストレーナー選定方法!$F$8&lt;80),1,0)</f>
        <v/>
      </c>
      <c r="M191" s="131">
        <f>IF(AND($K191-ストレーナー選定方法!$F$30&gt;-20,$K191-ストレーナー選定方法!$F$30&lt;80),1,0)</f>
        <v/>
      </c>
      <c r="N191" s="131">
        <f>IF(AND($K191-ストレーナー選定方法!$F$32&gt;-20,$K191-ストレーナー選定方法!$F$32&lt;80),1,0)</f>
        <v/>
      </c>
      <c r="O191" s="131">
        <f>IF(AND($K191-ストレーナー選定方法!$F$34&gt;-20,$K191-ストレーナー選定方法!$F$34&lt;80),1,0)</f>
        <v/>
      </c>
      <c r="P191" s="131">
        <f>IF(AND($K191-ストレーナー選定方法!$F$36&gt;-20,$K191-ストレーナー選定方法!$F$36&lt;80),1,0)</f>
        <v/>
      </c>
      <c r="Q191" s="226" t="n">
        <v>29</v>
      </c>
      <c r="R191" s="24" t="n">
        <v>400</v>
      </c>
      <c r="S191" s="26">
        <f>20000/R191</f>
        <v/>
      </c>
      <c r="T191" s="271">
        <f>K191*0.8/100</f>
        <v/>
      </c>
      <c r="U191" s="271">
        <f>K191*0.7/100</f>
        <v/>
      </c>
      <c r="V191" s="271" t="n"/>
      <c r="W191" s="59">
        <f>(K191/100*0.84)^2</f>
        <v/>
      </c>
      <c r="X191" s="59">
        <f>(K191/100*1.05)^2</f>
        <v/>
      </c>
      <c r="Y191" s="59">
        <f>(K191/100*0.96)^2</f>
        <v/>
      </c>
      <c r="Z191" s="59">
        <f>(K191/100*1.2)^2</f>
        <v/>
      </c>
      <c r="AA191" s="272">
        <f>(K191/100*0.49)^2</f>
        <v/>
      </c>
      <c r="AB191" s="52">
        <f>(K191/100*0.77)^2</f>
        <v/>
      </c>
      <c r="AC191" s="52">
        <f>(K191/100*0.56)^2</f>
        <v/>
      </c>
      <c r="AD191" s="52">
        <f>(K191/100*0.88)^2</f>
        <v/>
      </c>
      <c r="AE191" s="24" t="n"/>
      <c r="AF191" s="24" t="n"/>
      <c r="AG191" s="134" t="n"/>
    </row>
    <row r="192" ht="17.25" customHeight="1" s="207" thickBot="1">
      <c r="A192" s="128" t="n"/>
      <c r="B192" s="176">
        <f>VLOOKUP(D192,temp!$A$2:$G$176,2,FALSE)</f>
        <v/>
      </c>
      <c r="D192" s="220" t="inlineStr">
        <is>
          <t>S角65</t>
        </is>
      </c>
      <c r="E192" s="225" t="n"/>
      <c r="F192" s="227" t="n"/>
      <c r="G192" s="221" t="n"/>
      <c r="H192" s="23" t="n">
        <v>12</v>
      </c>
      <c r="I192" s="221" t="n"/>
      <c r="J192" s="221" t="n"/>
      <c r="K192" s="225" t="n"/>
      <c r="L192" s="131">
        <f>IF(AND(K192-ストレーナー選定方法!$F$8&gt;-20,K192-ストレーナー選定方法!$F$8&lt;80),1,0)</f>
        <v/>
      </c>
      <c r="M192" s="131">
        <f>IF(AND($K192-ストレーナー選定方法!$F$30&gt;-20,$K192-ストレーナー選定方法!$F$30&lt;80),1,0)</f>
        <v/>
      </c>
      <c r="N192" s="131">
        <f>IF(AND($K192-ストレーナー選定方法!$F$32&gt;-20,$K192-ストレーナー選定方法!$F$32&lt;80),1,0)</f>
        <v/>
      </c>
      <c r="O192" s="131">
        <f>IF(AND($K192-ストレーナー選定方法!$F$34&gt;-20,$K192-ストレーナー選定方法!$F$34&lt;80),1,0)</f>
        <v/>
      </c>
      <c r="P192" s="131">
        <f>IF(AND($K192-ストレーナー選定方法!$F$36&gt;-20,$K192-ストレーナー選定方法!$F$36&lt;80),1,0)</f>
        <v/>
      </c>
      <c r="Q192" s="227" t="n"/>
      <c r="R192" s="24" t="n">
        <v>330</v>
      </c>
      <c r="S192" s="26">
        <f>20000/R192</f>
        <v/>
      </c>
      <c r="T192" s="271" t="n"/>
      <c r="U192" s="271" t="n"/>
      <c r="V192" s="271" t="n"/>
      <c r="W192" s="59" t="n"/>
      <c r="X192" s="59" t="n"/>
      <c r="Y192" s="59" t="n"/>
      <c r="Z192" s="59" t="n"/>
      <c r="AA192" s="272" t="n"/>
      <c r="AB192" s="52" t="n"/>
      <c r="AC192" s="52" t="n"/>
      <c r="AD192" s="52" t="n"/>
      <c r="AE192" s="24" t="n"/>
      <c r="AF192" s="24" t="n"/>
      <c r="AG192" s="134" t="n"/>
    </row>
    <row r="193" ht="17.25" customHeight="1" s="207" thickBot="1">
      <c r="A193" s="128" t="n"/>
      <c r="B193" s="176">
        <f>VLOOKUP(D193,temp!$A$2:$G$176,2,FALSE)</f>
        <v/>
      </c>
      <c r="C193" s="176">
        <f>E193&amp;"X"&amp;H193&amp;"X"&amp;I193</f>
        <v/>
      </c>
      <c r="D193" s="220" t="inlineStr">
        <is>
          <t>S角74</t>
        </is>
      </c>
      <c r="E193" s="208" t="inlineStr">
        <is>
          <t>75×75</t>
        </is>
      </c>
      <c r="F193" s="209" t="n"/>
      <c r="G193" s="39" t="inlineStr">
        <is>
          <t>68×68</t>
        </is>
      </c>
      <c r="H193" s="23" t="n">
        <v>20</v>
      </c>
      <c r="I193" s="23" t="n">
        <v>241</v>
      </c>
      <c r="J193" s="37" t="n">
        <v>3.2</v>
      </c>
      <c r="K193" s="138" t="n">
        <v>1938</v>
      </c>
      <c r="L193" s="131">
        <f>IF(AND(K193-ストレーナー選定方法!$F$8&gt;-20,K193-ストレーナー選定方法!$F$8&lt;80),1,0)</f>
        <v/>
      </c>
      <c r="M193" s="131">
        <f>IF(AND($K193-ストレーナー選定方法!$F$30&gt;-20,$K193-ストレーナー選定方法!$F$30&lt;80),1,0)</f>
        <v/>
      </c>
      <c r="N193" s="131">
        <f>IF(AND($K193-ストレーナー選定方法!$F$32&gt;-20,$K193-ストレーナー選定方法!$F$32&lt;80),1,0)</f>
        <v/>
      </c>
      <c r="O193" s="131">
        <f>IF(AND($K193-ストレーナー選定方法!$F$34&gt;-20,$K193-ストレーナー選定方法!$F$34&lt;80),1,0)</f>
        <v/>
      </c>
      <c r="P193" s="131">
        <f>IF(AND($K193-ストレーナー選定方法!$F$36&gt;-20,$K193-ストレーナー選定方法!$F$36&lt;80),1,0)</f>
        <v/>
      </c>
      <c r="Q193" s="125" t="n">
        <v>34</v>
      </c>
      <c r="R193" s="24" t="n">
        <v>120</v>
      </c>
      <c r="S193" s="26">
        <f>20000/R193</f>
        <v/>
      </c>
      <c r="T193" s="271">
        <f>K193*0.8/100</f>
        <v/>
      </c>
      <c r="U193" s="271">
        <f>K193*0.7/100</f>
        <v/>
      </c>
      <c r="V193" s="271" t="n"/>
      <c r="W193" s="59">
        <f>(K193/100*0.84)^2</f>
        <v/>
      </c>
      <c r="X193" s="59">
        <f>(K193/100*1.05)^2</f>
        <v/>
      </c>
      <c r="Y193" s="59">
        <f>(K193/100*0.96)^2</f>
        <v/>
      </c>
      <c r="Z193" s="59">
        <f>(K193/100*1.2)^2</f>
        <v/>
      </c>
      <c r="AA193" s="272">
        <f>(K193/100*0.49)^2</f>
        <v/>
      </c>
      <c r="AB193" s="52">
        <f>(K193/100*0.77)^2</f>
        <v/>
      </c>
      <c r="AC193" s="52">
        <f>(K193/100*0.56)^2</f>
        <v/>
      </c>
      <c r="AD193" s="52">
        <f>(K193/100*0.88)^2</f>
        <v/>
      </c>
      <c r="AE193" s="24" t="n"/>
      <c r="AF193" s="24" t="inlineStr">
        <is>
          <t>○</t>
        </is>
      </c>
      <c r="AG193" s="134" t="inlineStr">
        <is>
          <t>42.2/S:150</t>
        </is>
      </c>
    </row>
    <row r="194" ht="17.25" customHeight="1" s="207" thickBot="1">
      <c r="A194" s="128" t="n"/>
      <c r="B194" s="176">
        <f>VLOOKUP(D194,temp!$A$2:$G$176,2,FALSE)</f>
        <v/>
      </c>
      <c r="C194" s="176">
        <f>E194&amp;"X"&amp;H194&amp;"X"&amp;I194</f>
        <v/>
      </c>
      <c r="D194" s="220" t="inlineStr">
        <is>
          <t>S角75</t>
        </is>
      </c>
      <c r="E194" s="208" t="inlineStr">
        <is>
          <t>75×75</t>
        </is>
      </c>
      <c r="F194" s="209" t="n"/>
      <c r="G194" s="39" t="inlineStr">
        <is>
          <t>68×68</t>
        </is>
      </c>
      <c r="H194" s="23" t="n">
        <v>20</v>
      </c>
      <c r="I194" s="23" t="n">
        <v>287</v>
      </c>
      <c r="J194" s="24" t="n">
        <v>2.7</v>
      </c>
      <c r="K194" s="138" t="n">
        <v>1643</v>
      </c>
      <c r="L194" s="131">
        <f>IF(AND(K194-ストレーナー選定方法!$F$8&gt;-20,K194-ストレーナー選定方法!$F$8&lt;80),1,0)</f>
        <v/>
      </c>
      <c r="M194" s="131">
        <f>IF(AND($K194-ストレーナー選定方法!$F$30&gt;-20,$K194-ストレーナー選定方法!$F$30&lt;80),1,0)</f>
        <v/>
      </c>
      <c r="N194" s="131">
        <f>IF(AND($K194-ストレーナー選定方法!$F$32&gt;-20,$K194-ストレーナー選定方法!$F$32&lt;80),1,0)</f>
        <v/>
      </c>
      <c r="O194" s="131">
        <f>IF(AND($K194-ストレーナー選定方法!$F$34&gt;-20,$K194-ストレーナー選定方法!$F$34&lt;80),1,0)</f>
        <v/>
      </c>
      <c r="P194" s="131">
        <f>IF(AND($K194-ストレーナー選定方法!$F$36&gt;-20,$K194-ストレーナー選定方法!$F$36&lt;80),1,0)</f>
        <v/>
      </c>
      <c r="Q194" s="125" t="n">
        <v>29</v>
      </c>
      <c r="R194" s="24" t="n">
        <v>120</v>
      </c>
      <c r="S194" s="26">
        <f>20000/R194</f>
        <v/>
      </c>
      <c r="T194" s="271">
        <f>K194*0.8/100</f>
        <v/>
      </c>
      <c r="U194" s="271">
        <f>K194*0.7/100</f>
        <v/>
      </c>
      <c r="V194" s="271" t="n"/>
      <c r="W194" s="59">
        <f>(K194/100*0.84)^2</f>
        <v/>
      </c>
      <c r="X194" s="59">
        <f>(K194/100*1.05)^2</f>
        <v/>
      </c>
      <c r="Y194" s="59">
        <f>(K194/100*0.96)^2</f>
        <v/>
      </c>
      <c r="Z194" s="59">
        <f>(K194/100*1.2)^2</f>
        <v/>
      </c>
      <c r="AA194" s="272">
        <f>(K194/100*0.49)^2</f>
        <v/>
      </c>
      <c r="AB194" s="52">
        <f>(K194/100*0.77)^2</f>
        <v/>
      </c>
      <c r="AC194" s="52">
        <f>(K194/100*0.56)^2</f>
        <v/>
      </c>
      <c r="AD194" s="52">
        <f>(K194/100*0.88)^2</f>
        <v/>
      </c>
      <c r="AE194" s="24" t="n"/>
      <c r="AF194" s="24" t="n"/>
      <c r="AG194" s="134" t="inlineStr">
        <is>
          <t>S:156.5</t>
        </is>
      </c>
    </row>
    <row r="195" ht="17.25" customHeight="1" s="207" thickBot="1">
      <c r="A195" s="128" t="n"/>
      <c r="B195" s="176">
        <f>VLOOKUP(D195,temp!$A$2:$G$176,2,FALSE)</f>
        <v/>
      </c>
      <c r="C195" s="176">
        <f>E195&amp;"X"&amp;H195&amp;"X"&amp;I195</f>
        <v/>
      </c>
      <c r="D195" s="220" t="inlineStr">
        <is>
          <t>S角76</t>
        </is>
      </c>
      <c r="E195" s="208" t="inlineStr">
        <is>
          <t>75×75</t>
        </is>
      </c>
      <c r="F195" s="209" t="n"/>
      <c r="G195" s="39" t="inlineStr">
        <is>
          <t>68×68</t>
        </is>
      </c>
      <c r="H195" s="23" t="n">
        <v>10</v>
      </c>
      <c r="I195" s="23" t="n">
        <v>287</v>
      </c>
      <c r="J195" s="24" t="n">
        <v>2.7</v>
      </c>
      <c r="K195" s="138" t="n">
        <v>1643</v>
      </c>
      <c r="L195" s="131">
        <f>IF(AND(K195-ストレーナー選定方法!$F$8&gt;-20,K195-ストレーナー選定方法!$F$8&lt;80),1,0)</f>
        <v/>
      </c>
      <c r="M195" s="131">
        <f>IF(AND($K195-ストレーナー選定方法!$F$30&gt;-20,$K195-ストレーナー選定方法!$F$30&lt;80),1,0)</f>
        <v/>
      </c>
      <c r="N195" s="131">
        <f>IF(AND($K195-ストレーナー選定方法!$F$32&gt;-20,$K195-ストレーナー選定方法!$F$32&lt;80),1,0)</f>
        <v/>
      </c>
      <c r="O195" s="131">
        <f>IF(AND($K195-ストレーナー選定方法!$F$34&gt;-20,$K195-ストレーナー選定方法!$F$34&lt;80),1,0)</f>
        <v/>
      </c>
      <c r="P195" s="131">
        <f>IF(AND($K195-ストレーナー選定方法!$F$36&gt;-20,$K195-ストレーナー選定方法!$F$36&lt;80),1,0)</f>
        <v/>
      </c>
      <c r="Q195" s="125" t="n">
        <v>29</v>
      </c>
      <c r="R195" s="24" t="n">
        <v>240</v>
      </c>
      <c r="S195" s="26">
        <f>20000/R195</f>
        <v/>
      </c>
      <c r="T195" s="271">
        <f>K195*0.8/100</f>
        <v/>
      </c>
      <c r="U195" s="271">
        <f>K195*0.7/100</f>
        <v/>
      </c>
      <c r="V195" s="271" t="n"/>
      <c r="W195" s="59">
        <f>(K195/100*0.84)^2</f>
        <v/>
      </c>
      <c r="X195" s="59">
        <f>(K195/100*1.05)^2</f>
        <v/>
      </c>
      <c r="Y195" s="59">
        <f>(K195/100*0.96)^2</f>
        <v/>
      </c>
      <c r="Z195" s="59">
        <f>(K195/100*1.2)^2</f>
        <v/>
      </c>
      <c r="AA195" s="272">
        <f>(K195/100*0.49)^2</f>
        <v/>
      </c>
      <c r="AB195" s="52">
        <f>(K195/100*0.77)^2</f>
        <v/>
      </c>
      <c r="AC195" s="52">
        <f>(K195/100*0.56)^2</f>
        <v/>
      </c>
      <c r="AD195" s="52">
        <f>(K195/100*0.88)^2</f>
        <v/>
      </c>
      <c r="AE195" s="24" t="n"/>
      <c r="AF195" s="24" t="n"/>
      <c r="AG195" s="134" t="n"/>
    </row>
    <row r="196" ht="17.25" customHeight="1" s="207" thickBot="1">
      <c r="A196" s="128" t="n"/>
      <c r="B196" s="176">
        <f>VLOOKUP(D196,temp!$A$2:$G$176,2,FALSE)</f>
        <v/>
      </c>
      <c r="C196" s="176">
        <f>E196&amp;"X"&amp;H196&amp;"X"&amp;I196</f>
        <v/>
      </c>
      <c r="D196" s="220" t="inlineStr">
        <is>
          <t>S角100</t>
        </is>
      </c>
      <c r="E196" s="208" t="inlineStr">
        <is>
          <t>100x100</t>
        </is>
      </c>
      <c r="F196" s="209" t="n"/>
      <c r="G196" s="140" t="n"/>
      <c r="H196" s="23" t="n">
        <v>20</v>
      </c>
      <c r="I196" s="23" t="n">
        <v>459</v>
      </c>
      <c r="J196" s="275" t="n">
        <v>3</v>
      </c>
      <c r="K196" s="138" t="n">
        <v>3244</v>
      </c>
      <c r="L196" s="131">
        <f>IF(AND(K196-ストレーナー選定方法!$F$8&gt;-20,K196-ストレーナー選定方法!$F$8&lt;80),1,0)</f>
        <v/>
      </c>
      <c r="M196" s="131">
        <f>IF(AND($K196-ストレーナー選定方法!$F$30&gt;-20,$K196-ストレーナー選定方法!$F$30&lt;80),1,0)</f>
        <v/>
      </c>
      <c r="N196" s="131">
        <f>IF(AND($K196-ストレーナー選定方法!$F$32&gt;-20,$K196-ストレーナー選定方法!$F$32&lt;80),1,0)</f>
        <v/>
      </c>
      <c r="O196" s="131">
        <f>IF(AND($K196-ストレーナー選定方法!$F$34&gt;-20,$K196-ストレーナー選定方法!$F$34&lt;80),1,0)</f>
        <v/>
      </c>
      <c r="P196" s="131">
        <f>IF(AND($K196-ストレーナー選定方法!$F$36&gt;-20,$K196-ストレーナー選定方法!$F$36&lt;80),1,0)</f>
        <v/>
      </c>
      <c r="Q196" s="125" t="n">
        <v>32</v>
      </c>
      <c r="R196" s="24" t="n"/>
      <c r="S196" s="26" t="n"/>
      <c r="T196" s="271">
        <f>K196*0.8/100</f>
        <v/>
      </c>
      <c r="U196" s="271">
        <f>K196*0.7/100</f>
        <v/>
      </c>
      <c r="V196" s="271" t="n"/>
      <c r="W196" s="59">
        <f>(K196/100*0.84)^2</f>
        <v/>
      </c>
      <c r="X196" s="59">
        <f>(K196/100*1.05)^2</f>
        <v/>
      </c>
      <c r="Y196" s="59">
        <f>(K196/100*0.96)^2</f>
        <v/>
      </c>
      <c r="Z196" s="59">
        <f>(K196/100*1.2)^2</f>
        <v/>
      </c>
      <c r="AA196" s="272">
        <f>(K196/100*0.49)^2</f>
        <v/>
      </c>
      <c r="AB196" s="52">
        <f>(K196/100*0.77)^2</f>
        <v/>
      </c>
      <c r="AC196" s="52">
        <f>(K196/100*0.56)^2</f>
        <v/>
      </c>
      <c r="AD196" s="52">
        <f>(K196/100*0.88)^2</f>
        <v/>
      </c>
      <c r="AE196" s="24" t="n"/>
      <c r="AF196" s="24" t="n"/>
    </row>
    <row r="197" ht="17.25" customFormat="1" customHeight="1" s="211" thickBot="1">
      <c r="A197" s="128" t="n"/>
      <c r="B197" s="176">
        <f>VLOOKUP(D197,temp!$A$2:$G$176,2,FALSE)</f>
        <v/>
      </c>
      <c r="C197" s="176">
        <f>E197&amp;"X"&amp;H197&amp;"X"&amp;I197</f>
        <v/>
      </c>
      <c r="D197" s="220" t="inlineStr">
        <is>
          <t>S角133</t>
        </is>
      </c>
      <c r="E197" s="208" t="inlineStr">
        <is>
          <t>133x133</t>
        </is>
      </c>
      <c r="F197" s="209" t="n"/>
      <c r="G197" s="140" t="n"/>
      <c r="H197" s="23" t="n">
        <v>2</v>
      </c>
      <c r="I197" s="23" t="n">
        <v>449</v>
      </c>
      <c r="J197" s="24" t="n">
        <v>5</v>
      </c>
      <c r="K197" s="138" t="n">
        <v>8816</v>
      </c>
      <c r="L197" s="131">
        <f>IF(AND(K197-ストレーナー選定方法!$F$8&gt;-20,K197-ストレーナー選定方法!$F$8&lt;80),1,0)</f>
        <v/>
      </c>
      <c r="M197" s="131">
        <f>IF(AND($K197-ストレーナー選定方法!$F$30&gt;-20,$K197-ストレーナー選定方法!$F$30&lt;80),1,0)</f>
        <v/>
      </c>
      <c r="N197" s="131">
        <f>IF(AND($K197-ストレーナー選定方法!$F$32&gt;-20,$K197-ストレーナー選定方法!$F$32&lt;80),1,0)</f>
        <v/>
      </c>
      <c r="O197" s="131">
        <f>IF(AND($K197-ストレーナー選定方法!$F$34&gt;-20,$K197-ストレーナー選定方法!$F$34&lt;80),1,0)</f>
        <v/>
      </c>
      <c r="P197" s="131">
        <f>IF(AND($K197-ストレーナー選定方法!$F$36&gt;-20,$K197-ストレーナー選定方法!$F$36&lt;80),1,0)</f>
        <v/>
      </c>
      <c r="Q197" s="125" t="n">
        <v>29</v>
      </c>
      <c r="R197" s="24" t="n"/>
      <c r="S197" s="26" t="n"/>
      <c r="T197" s="271">
        <f>K197*0.8/100</f>
        <v/>
      </c>
      <c r="U197" s="271">
        <f>K197*0.7/100</f>
        <v/>
      </c>
      <c r="V197" s="271" t="n"/>
      <c r="W197" s="59">
        <f>(K197/100*0.84)^2</f>
        <v/>
      </c>
      <c r="X197" s="59">
        <f>(K197/100*1.05)^2</f>
        <v/>
      </c>
      <c r="Y197" s="59">
        <f>(K197/100*0.96)^2</f>
        <v/>
      </c>
      <c r="Z197" s="152">
        <f>(K197/100*1.2)^2</f>
        <v/>
      </c>
      <c r="AA197" s="52">
        <f>(K197/100*0.49)^2</f>
        <v/>
      </c>
      <c r="AB197" s="52">
        <f>(K197/100*0.77)^2</f>
        <v/>
      </c>
      <c r="AC197" s="52">
        <f>(K197/100*0.56)^2</f>
        <v/>
      </c>
      <c r="AD197" s="52">
        <f>(K197/100*0.88)^2</f>
        <v/>
      </c>
      <c r="AE197" s="24" t="n"/>
      <c r="AF197" s="24" t="n"/>
    </row>
    <row r="198" customFormat="1" s="211">
      <c r="B198" s="220" t="n"/>
      <c r="C198" s="220" t="n"/>
      <c r="D198" s="220" t="n"/>
      <c r="G198" s="12" t="n"/>
      <c r="L198" s="123" t="n"/>
      <c r="M198" s="123" t="n"/>
      <c r="N198" s="123" t="n"/>
      <c r="O198" s="123" t="n"/>
      <c r="P198" s="123" t="n"/>
      <c r="W198" s="48" t="n"/>
      <c r="AA198" s="267" t="n"/>
    </row>
    <row r="199" customFormat="1" s="211">
      <c r="B199" s="220" t="n"/>
      <c r="C199" s="220" t="n"/>
      <c r="D199" s="220" t="n"/>
      <c r="G199" s="12" t="n"/>
      <c r="L199" s="123" t="n"/>
      <c r="M199" s="123" t="n"/>
      <c r="N199" s="123" t="n"/>
      <c r="O199" s="123" t="n"/>
      <c r="P199" s="123" t="n"/>
      <c r="W199" s="48" t="n"/>
      <c r="AA199" s="267" t="n"/>
    </row>
    <row r="200" customFormat="1" s="211">
      <c r="B200" s="220" t="n"/>
      <c r="C200" s="220" t="n"/>
      <c r="D200" s="220" t="n"/>
      <c r="G200" s="12" t="n"/>
      <c r="L200" s="123" t="n"/>
      <c r="M200" s="123" t="n"/>
      <c r="N200" s="123" t="n"/>
      <c r="O200" s="123" t="n"/>
      <c r="P200" s="123" t="n"/>
      <c r="W200" s="48" t="n"/>
      <c r="AA200" s="267" t="n"/>
    </row>
    <row r="201" customFormat="1" s="211">
      <c r="B201" s="220" t="n"/>
      <c r="C201" s="220" t="n"/>
      <c r="D201" s="220" t="n"/>
      <c r="G201" s="12" t="n"/>
      <c r="L201" s="123" t="n"/>
      <c r="M201" s="123" t="n"/>
      <c r="N201" s="123" t="n"/>
      <c r="O201" s="123" t="n"/>
      <c r="P201" s="123" t="n"/>
      <c r="W201" s="48" t="n"/>
      <c r="AA201" s="267" t="n"/>
    </row>
    <row r="202" customFormat="1" s="211">
      <c r="B202" s="220" t="n"/>
      <c r="C202" s="220" t="n"/>
      <c r="D202" s="220" t="n"/>
      <c r="G202" s="12" t="n"/>
      <c r="L202" s="123" t="n"/>
      <c r="M202" s="123" t="n"/>
      <c r="N202" s="123" t="n"/>
      <c r="O202" s="123" t="n"/>
      <c r="P202" s="123" t="n"/>
      <c r="W202" s="48" t="n"/>
      <c r="AA202" s="267" t="n"/>
    </row>
    <row r="203" customFormat="1" s="211">
      <c r="B203" s="220" t="n"/>
      <c r="C203" s="220" t="n"/>
      <c r="D203" s="220" t="n"/>
      <c r="G203" s="12" t="n"/>
      <c r="L203" s="123" t="n"/>
      <c r="M203" s="123" t="n"/>
      <c r="N203" s="123" t="n"/>
      <c r="O203" s="123" t="n"/>
      <c r="P203" s="123" t="n"/>
      <c r="W203" s="48" t="n"/>
      <c r="AA203" s="267" t="n"/>
    </row>
    <row r="204" customFormat="1" s="211">
      <c r="B204" s="220" t="n"/>
      <c r="C204" s="220" t="n"/>
      <c r="D204" s="220" t="n"/>
      <c r="G204" s="12" t="n"/>
      <c r="L204" s="123" t="n"/>
      <c r="M204" s="123" t="n"/>
      <c r="N204" s="123" t="n"/>
      <c r="O204" s="123" t="n"/>
      <c r="P204" s="123" t="n"/>
      <c r="W204" s="48" t="n"/>
      <c r="AA204" s="267" t="n"/>
    </row>
    <row r="205" customFormat="1" s="211">
      <c r="B205" s="220" t="n"/>
      <c r="C205" s="220" t="n"/>
      <c r="D205" s="220" t="n"/>
      <c r="G205" s="12" t="n"/>
      <c r="L205" s="123" t="n"/>
      <c r="M205" s="123" t="n"/>
      <c r="N205" s="123" t="n"/>
      <c r="O205" s="123" t="n"/>
      <c r="P205" s="123" t="n"/>
      <c r="W205" s="48" t="n"/>
      <c r="AA205" s="267" t="n"/>
    </row>
    <row r="206" customFormat="1" s="211">
      <c r="B206" s="220" t="n"/>
      <c r="C206" s="220" t="n"/>
      <c r="D206" s="220" t="n"/>
      <c r="G206" s="12" t="n"/>
      <c r="L206" s="123" t="n"/>
      <c r="M206" s="123" t="n"/>
      <c r="N206" s="123" t="n"/>
      <c r="O206" s="123" t="n"/>
      <c r="P206" s="123" t="n"/>
      <c r="W206" s="48" t="n"/>
      <c r="AA206" s="267" t="n"/>
    </row>
    <row r="207" customFormat="1" s="211">
      <c r="B207" s="220" t="n"/>
      <c r="C207" s="220" t="n"/>
      <c r="D207" s="220" t="n"/>
      <c r="G207" s="12" t="n"/>
      <c r="L207" s="123" t="n"/>
      <c r="M207" s="123" t="n"/>
      <c r="N207" s="123" t="n"/>
      <c r="O207" s="123" t="n"/>
      <c r="P207" s="123" t="n"/>
      <c r="W207" s="48" t="n"/>
      <c r="AA207" s="267" t="n"/>
    </row>
    <row r="208" customFormat="1" s="211">
      <c r="B208" s="220" t="n"/>
      <c r="C208" s="220" t="n"/>
      <c r="D208" s="220" t="n"/>
      <c r="G208" s="12" t="n"/>
      <c r="L208" s="123" t="n"/>
      <c r="M208" s="123" t="n"/>
      <c r="N208" s="123" t="n"/>
      <c r="O208" s="123" t="n"/>
      <c r="P208" s="123" t="n"/>
      <c r="W208" s="48" t="n"/>
      <c r="AA208" s="267" t="n"/>
    </row>
    <row r="209" customFormat="1" s="211">
      <c r="B209" s="220" t="n"/>
      <c r="C209" s="220" t="n"/>
      <c r="D209" s="220" t="n"/>
      <c r="G209" s="12" t="n"/>
      <c r="L209" s="123" t="n"/>
      <c r="M209" s="123" t="n"/>
      <c r="N209" s="123" t="n"/>
      <c r="O209" s="123" t="n"/>
      <c r="P209" s="123" t="n"/>
      <c r="W209" s="48" t="n"/>
      <c r="AA209" s="267" t="n"/>
    </row>
    <row r="210" customFormat="1" s="211">
      <c r="B210" s="220" t="n"/>
      <c r="C210" s="220" t="n"/>
      <c r="D210" s="220" t="n"/>
      <c r="G210" s="12" t="n"/>
      <c r="L210" s="123" t="n"/>
      <c r="M210" s="123" t="n"/>
      <c r="N210" s="123" t="n"/>
      <c r="O210" s="123" t="n"/>
      <c r="P210" s="123" t="n"/>
      <c r="W210" s="48" t="n"/>
      <c r="AA210" s="267" t="n"/>
    </row>
    <row r="211" customFormat="1" s="211">
      <c r="B211" s="220" t="n"/>
      <c r="C211" s="220" t="n"/>
      <c r="D211" s="220" t="n"/>
      <c r="G211" s="12" t="n"/>
      <c r="L211" s="123" t="n"/>
      <c r="M211" s="123" t="n"/>
      <c r="N211" s="123" t="n"/>
      <c r="O211" s="123" t="n"/>
      <c r="P211" s="123" t="n"/>
      <c r="W211" s="48" t="n"/>
      <c r="AA211" s="267" t="n"/>
    </row>
    <row r="212" customFormat="1" s="211">
      <c r="B212" s="220" t="n"/>
      <c r="C212" s="220" t="n"/>
      <c r="D212" s="220" t="n"/>
      <c r="G212" s="12" t="n"/>
      <c r="L212" s="123" t="n"/>
      <c r="M212" s="123" t="n"/>
      <c r="N212" s="123" t="n"/>
      <c r="O212" s="123" t="n"/>
      <c r="P212" s="123" t="n"/>
      <c r="W212" s="48" t="n"/>
      <c r="AA212" s="267" t="n"/>
    </row>
    <row r="213" customFormat="1" s="211">
      <c r="B213" s="220" t="n"/>
      <c r="C213" s="220" t="n"/>
      <c r="D213" s="220" t="n"/>
      <c r="G213" s="12" t="n"/>
      <c r="L213" s="123" t="n"/>
      <c r="M213" s="123" t="n"/>
      <c r="N213" s="123" t="n"/>
      <c r="O213" s="123" t="n"/>
      <c r="P213" s="123" t="n"/>
      <c r="W213" s="48" t="n"/>
      <c r="AA213" s="267" t="n"/>
    </row>
    <row r="214" customFormat="1" s="211">
      <c r="B214" s="220" t="n"/>
      <c r="C214" s="220" t="n"/>
      <c r="D214" s="220" t="n"/>
      <c r="G214" s="12" t="n"/>
      <c r="L214" s="123" t="n"/>
      <c r="M214" s="123" t="n"/>
      <c r="N214" s="123" t="n"/>
      <c r="O214" s="123" t="n"/>
      <c r="P214" s="123" t="n"/>
      <c r="W214" s="48" t="n"/>
      <c r="AA214" s="267" t="n"/>
    </row>
    <row r="215" customFormat="1" s="211">
      <c r="B215" s="220" t="n"/>
      <c r="C215" s="220" t="n"/>
      <c r="D215" s="220" t="n"/>
      <c r="G215" s="12" t="n"/>
      <c r="L215" s="123" t="n"/>
      <c r="M215" s="123" t="n"/>
      <c r="N215" s="123" t="n"/>
      <c r="O215" s="123" t="n"/>
      <c r="P215" s="123" t="n"/>
      <c r="W215" s="48" t="n"/>
      <c r="AA215" s="267" t="n"/>
    </row>
    <row r="216" customFormat="1" s="211">
      <c r="B216" s="220" t="n"/>
      <c r="C216" s="220" t="n"/>
      <c r="D216" s="220" t="n"/>
      <c r="G216" s="12" t="n"/>
      <c r="L216" s="123" t="n"/>
      <c r="M216" s="123" t="n"/>
      <c r="N216" s="123" t="n"/>
      <c r="O216" s="123" t="n"/>
      <c r="P216" s="123" t="n"/>
      <c r="W216" s="48" t="n"/>
      <c r="AA216" s="267" t="n"/>
    </row>
    <row r="217" customFormat="1" s="211">
      <c r="B217" s="220" t="n"/>
      <c r="C217" s="220" t="n"/>
      <c r="D217" s="220" t="n"/>
      <c r="G217" s="12" t="n"/>
      <c r="L217" s="123" t="n"/>
      <c r="M217" s="123" t="n"/>
      <c r="N217" s="123" t="n"/>
      <c r="O217" s="123" t="n"/>
      <c r="P217" s="123" t="n"/>
      <c r="W217" s="48" t="n"/>
      <c r="AA217" s="267" t="n"/>
    </row>
    <row r="218" customFormat="1" s="211">
      <c r="B218" s="220" t="n"/>
      <c r="C218" s="220" t="n"/>
      <c r="D218" s="220" t="n"/>
      <c r="G218" s="12" t="n"/>
      <c r="L218" s="123" t="n"/>
      <c r="M218" s="123" t="n"/>
      <c r="N218" s="123" t="n"/>
      <c r="O218" s="123" t="n"/>
      <c r="P218" s="123" t="n"/>
      <c r="W218" s="48" t="n"/>
      <c r="AA218" s="267" t="n"/>
    </row>
    <row r="219" customFormat="1" s="211">
      <c r="B219" s="220" t="n"/>
      <c r="C219" s="220" t="n"/>
      <c r="D219" s="220" t="n"/>
      <c r="G219" s="12" t="n"/>
      <c r="L219" s="123" t="n"/>
      <c r="M219" s="123" t="n"/>
      <c r="N219" s="123" t="n"/>
      <c r="O219" s="123" t="n"/>
      <c r="P219" s="123" t="n"/>
      <c r="W219" s="48" t="n"/>
      <c r="AA219" s="267" t="n"/>
    </row>
    <row r="220" customFormat="1" s="211">
      <c r="B220" s="220" t="n"/>
      <c r="C220" s="220" t="n"/>
      <c r="D220" s="220" t="n"/>
      <c r="G220" s="12" t="n"/>
      <c r="L220" s="123" t="n"/>
      <c r="M220" s="123" t="n"/>
      <c r="N220" s="123" t="n"/>
      <c r="O220" s="123" t="n"/>
      <c r="P220" s="123" t="n"/>
      <c r="W220" s="48" t="n"/>
      <c r="AA220" s="267" t="n"/>
    </row>
    <row r="221" customFormat="1" s="211">
      <c r="B221" s="220" t="n"/>
      <c r="C221" s="220" t="n"/>
      <c r="D221" s="220" t="n"/>
      <c r="G221" s="12" t="n"/>
      <c r="L221" s="123" t="n"/>
      <c r="M221" s="123" t="n"/>
      <c r="N221" s="123" t="n"/>
      <c r="O221" s="123" t="n"/>
      <c r="P221" s="123" t="n"/>
      <c r="W221" s="48" t="n"/>
      <c r="AA221" s="267" t="n"/>
    </row>
    <row r="222" customFormat="1" s="211">
      <c r="B222" s="220" t="n"/>
      <c r="C222" s="220" t="n"/>
      <c r="D222" s="220" t="n"/>
      <c r="G222" s="12" t="n"/>
      <c r="L222" s="123" t="n"/>
      <c r="M222" s="123" t="n"/>
      <c r="N222" s="123" t="n"/>
      <c r="O222" s="123" t="n"/>
      <c r="P222" s="123" t="n"/>
      <c r="W222" s="48" t="n"/>
      <c r="AA222" s="267" t="n"/>
    </row>
    <row r="223" customFormat="1" s="211">
      <c r="B223" s="220" t="n"/>
      <c r="C223" s="220" t="n"/>
      <c r="D223" s="220" t="n"/>
      <c r="G223" s="12" t="n"/>
      <c r="L223" s="123" t="n"/>
      <c r="M223" s="123" t="n"/>
      <c r="N223" s="123" t="n"/>
      <c r="O223" s="123" t="n"/>
      <c r="P223" s="123" t="n"/>
      <c r="W223" s="48" t="n"/>
      <c r="AA223" s="267" t="n"/>
    </row>
    <row r="224" customFormat="1" s="211">
      <c r="B224" s="220" t="n"/>
      <c r="C224" s="220" t="n"/>
      <c r="D224" s="220" t="n"/>
      <c r="G224" s="12" t="n"/>
      <c r="L224" s="123" t="n"/>
      <c r="M224" s="123" t="n"/>
      <c r="N224" s="123" t="n"/>
      <c r="O224" s="123" t="n"/>
      <c r="P224" s="123" t="n"/>
      <c r="W224" s="48" t="n"/>
      <c r="AA224" s="267" t="n"/>
    </row>
    <row r="225" customFormat="1" s="211">
      <c r="B225" s="220" t="n"/>
      <c r="C225" s="220" t="n"/>
      <c r="D225" s="220" t="n"/>
      <c r="G225" s="12" t="n"/>
      <c r="L225" s="123" t="n"/>
      <c r="M225" s="123" t="n"/>
      <c r="N225" s="123" t="n"/>
      <c r="O225" s="123" t="n"/>
      <c r="P225" s="123" t="n"/>
      <c r="W225" s="48" t="n"/>
      <c r="AA225" s="267" t="n"/>
    </row>
    <row r="226" customFormat="1" s="211">
      <c r="B226" s="220" t="n"/>
      <c r="C226" s="220" t="n"/>
      <c r="D226" s="220" t="n"/>
      <c r="G226" s="12" t="n"/>
      <c r="L226" s="123" t="n"/>
      <c r="M226" s="123" t="n"/>
      <c r="N226" s="123" t="n"/>
      <c r="O226" s="123" t="n"/>
      <c r="P226" s="123" t="n"/>
      <c r="W226" s="48" t="n"/>
      <c r="AA226" s="267" t="n"/>
    </row>
    <row r="227" customFormat="1" s="211">
      <c r="B227" s="220" t="n"/>
      <c r="C227" s="220" t="n"/>
      <c r="D227" s="220" t="n"/>
      <c r="G227" s="12" t="n"/>
      <c r="L227" s="123" t="n"/>
      <c r="M227" s="123" t="n"/>
      <c r="N227" s="123" t="n"/>
      <c r="O227" s="123" t="n"/>
      <c r="P227" s="123" t="n"/>
      <c r="W227" s="48" t="n"/>
      <c r="AA227" s="267" t="n"/>
    </row>
    <row r="228" customFormat="1" s="211">
      <c r="B228" s="220" t="n"/>
      <c r="C228" s="220" t="n"/>
      <c r="D228" s="220" t="n"/>
      <c r="G228" s="12" t="n"/>
      <c r="L228" s="123" t="n"/>
      <c r="M228" s="123" t="n"/>
      <c r="N228" s="123" t="n"/>
      <c r="O228" s="123" t="n"/>
      <c r="P228" s="123" t="n"/>
      <c r="W228" s="48" t="n"/>
      <c r="AA228" s="267" t="n"/>
    </row>
    <row r="229" customFormat="1" s="211">
      <c r="B229" s="220" t="n"/>
      <c r="C229" s="220" t="n"/>
      <c r="D229" s="220" t="n"/>
      <c r="G229" s="12" t="n"/>
      <c r="L229" s="123" t="n"/>
      <c r="M229" s="123" t="n"/>
      <c r="N229" s="123" t="n"/>
      <c r="O229" s="123" t="n"/>
      <c r="P229" s="123" t="n"/>
      <c r="W229" s="48" t="n"/>
      <c r="AA229" s="267" t="n"/>
    </row>
    <row r="230" customFormat="1" s="211">
      <c r="B230" s="220" t="n"/>
      <c r="C230" s="220" t="n"/>
      <c r="D230" s="220" t="n"/>
      <c r="G230" s="12" t="n"/>
      <c r="L230" s="123" t="n"/>
      <c r="M230" s="123" t="n"/>
      <c r="N230" s="123" t="n"/>
      <c r="O230" s="123" t="n"/>
      <c r="P230" s="123" t="n"/>
      <c r="W230" s="48" t="n"/>
      <c r="AA230" s="267" t="n"/>
    </row>
    <row r="231" customFormat="1" s="211">
      <c r="B231" s="220" t="n"/>
      <c r="C231" s="220" t="n"/>
      <c r="D231" s="220" t="n"/>
      <c r="G231" s="12" t="n"/>
      <c r="L231" s="123" t="n"/>
      <c r="M231" s="123" t="n"/>
      <c r="N231" s="123" t="n"/>
      <c r="O231" s="123" t="n"/>
      <c r="P231" s="123" t="n"/>
      <c r="W231" s="48" t="n"/>
      <c r="AA231" s="267" t="n"/>
    </row>
    <row r="232" customFormat="1" s="211">
      <c r="B232" s="220" t="n"/>
      <c r="C232" s="220" t="n"/>
      <c r="D232" s="220" t="n"/>
      <c r="G232" s="12" t="n"/>
      <c r="L232" s="123" t="n"/>
      <c r="M232" s="123" t="n"/>
      <c r="N232" s="123" t="n"/>
      <c r="O232" s="123" t="n"/>
      <c r="P232" s="123" t="n"/>
      <c r="W232" s="48" t="n"/>
      <c r="AA232" s="267" t="n"/>
    </row>
    <row r="233" customFormat="1" s="211">
      <c r="B233" s="220" t="n"/>
      <c r="C233" s="220" t="n"/>
      <c r="D233" s="220" t="n"/>
      <c r="G233" s="12" t="n"/>
      <c r="L233" s="123" t="n"/>
      <c r="M233" s="123" t="n"/>
      <c r="N233" s="123" t="n"/>
      <c r="O233" s="123" t="n"/>
      <c r="P233" s="123" t="n"/>
      <c r="W233" s="48" t="n"/>
      <c r="AA233" s="267" t="n"/>
    </row>
    <row r="234" customFormat="1" s="211">
      <c r="B234" s="220" t="n"/>
      <c r="C234" s="220" t="n"/>
      <c r="D234" s="220" t="n"/>
      <c r="G234" s="12" t="n"/>
      <c r="L234" s="123" t="n"/>
      <c r="M234" s="123" t="n"/>
      <c r="N234" s="123" t="n"/>
      <c r="O234" s="123" t="n"/>
      <c r="P234" s="123" t="n"/>
      <c r="W234" s="48" t="n"/>
      <c r="AA234" s="267" t="n"/>
    </row>
    <row r="235" customFormat="1" s="211">
      <c r="B235" s="220" t="n"/>
      <c r="C235" s="220" t="n"/>
      <c r="D235" s="220" t="n"/>
      <c r="G235" s="12" t="n"/>
      <c r="L235" s="123" t="n"/>
      <c r="M235" s="123" t="n"/>
      <c r="N235" s="123" t="n"/>
      <c r="O235" s="123" t="n"/>
      <c r="P235" s="123" t="n"/>
      <c r="W235" s="48" t="n"/>
      <c r="AA235" s="267" t="n"/>
    </row>
    <row r="236" customFormat="1" s="211">
      <c r="B236" s="220" t="n"/>
      <c r="C236" s="220" t="n"/>
      <c r="D236" s="220" t="n"/>
      <c r="G236" s="12" t="n"/>
      <c r="L236" s="123" t="n"/>
      <c r="M236" s="123" t="n"/>
      <c r="N236" s="123" t="n"/>
      <c r="O236" s="123" t="n"/>
      <c r="P236" s="123" t="n"/>
      <c r="W236" s="48" t="n"/>
      <c r="AA236" s="267" t="n"/>
    </row>
    <row r="237" customFormat="1" s="211">
      <c r="B237" s="220" t="n"/>
      <c r="C237" s="220" t="n"/>
      <c r="D237" s="220" t="n"/>
      <c r="G237" s="12" t="n"/>
      <c r="L237" s="123" t="n"/>
      <c r="M237" s="123" t="n"/>
      <c r="N237" s="123" t="n"/>
      <c r="O237" s="123" t="n"/>
      <c r="P237" s="123" t="n"/>
      <c r="W237" s="48" t="n"/>
      <c r="AA237" s="267" t="n"/>
    </row>
    <row r="238" customFormat="1" s="211">
      <c r="B238" s="220" t="n"/>
      <c r="C238" s="220" t="n"/>
      <c r="D238" s="220" t="n"/>
      <c r="G238" s="12" t="n"/>
      <c r="L238" s="123" t="n"/>
      <c r="M238" s="123" t="n"/>
      <c r="N238" s="123" t="n"/>
      <c r="O238" s="123" t="n"/>
      <c r="P238" s="123" t="n"/>
      <c r="W238" s="48" t="n"/>
      <c r="AA238" s="267" t="n"/>
    </row>
    <row r="239" customFormat="1" s="211">
      <c r="B239" s="220" t="n"/>
      <c r="C239" s="220" t="n"/>
      <c r="D239" s="220" t="n"/>
      <c r="G239" s="12" t="n"/>
      <c r="L239" s="123" t="n"/>
      <c r="M239" s="123" t="n"/>
      <c r="N239" s="123" t="n"/>
      <c r="O239" s="123" t="n"/>
      <c r="P239" s="123" t="n"/>
      <c r="W239" s="48" t="n"/>
      <c r="AA239" s="267" t="n"/>
    </row>
    <row r="240" customFormat="1" s="211">
      <c r="B240" s="220" t="n"/>
      <c r="C240" s="220" t="n"/>
      <c r="D240" s="220" t="n"/>
      <c r="G240" s="12" t="n"/>
      <c r="L240" s="123" t="n"/>
      <c r="M240" s="123" t="n"/>
      <c r="N240" s="123" t="n"/>
      <c r="O240" s="123" t="n"/>
      <c r="P240" s="123" t="n"/>
      <c r="W240" s="48" t="n"/>
      <c r="AA240" s="267" t="n"/>
    </row>
    <row r="241" customFormat="1" s="211">
      <c r="B241" s="220" t="n"/>
      <c r="C241" s="220" t="n"/>
      <c r="D241" s="220" t="n"/>
      <c r="G241" s="12" t="n"/>
      <c r="L241" s="123" t="n"/>
      <c r="M241" s="123" t="n"/>
      <c r="N241" s="123" t="n"/>
      <c r="O241" s="123" t="n"/>
      <c r="P241" s="123" t="n"/>
      <c r="W241" s="48" t="n"/>
      <c r="AA241" s="267" t="n"/>
    </row>
    <row r="242" customFormat="1" s="211">
      <c r="B242" s="220" t="n"/>
      <c r="C242" s="220" t="n"/>
      <c r="D242" s="220" t="n"/>
      <c r="G242" s="12" t="n"/>
      <c r="L242" s="123" t="n"/>
      <c r="M242" s="123" t="n"/>
      <c r="N242" s="123" t="n"/>
      <c r="O242" s="123" t="n"/>
      <c r="P242" s="123" t="n"/>
      <c r="W242" s="48" t="n"/>
      <c r="AA242" s="267" t="n"/>
    </row>
    <row r="243" customFormat="1" s="211">
      <c r="B243" s="220" t="n"/>
      <c r="C243" s="220" t="n"/>
      <c r="D243" s="220" t="n"/>
      <c r="G243" s="12" t="n"/>
      <c r="L243" s="123" t="n"/>
      <c r="M243" s="123" t="n"/>
      <c r="N243" s="123" t="n"/>
      <c r="O243" s="123" t="n"/>
      <c r="P243" s="123" t="n"/>
      <c r="W243" s="48" t="n"/>
      <c r="AA243" s="267" t="n"/>
    </row>
    <row r="244" customFormat="1" s="211">
      <c r="B244" s="220" t="n"/>
      <c r="C244" s="220" t="n"/>
      <c r="D244" s="220" t="n"/>
      <c r="G244" s="12" t="n"/>
      <c r="L244" s="123" t="n"/>
      <c r="M244" s="123" t="n"/>
      <c r="N244" s="123" t="n"/>
      <c r="O244" s="123" t="n"/>
      <c r="P244" s="123" t="n"/>
      <c r="W244" s="48" t="n"/>
      <c r="AA244" s="267" t="n"/>
    </row>
    <row r="245" customFormat="1" s="211">
      <c r="B245" s="220" t="n"/>
      <c r="C245" s="220" t="n"/>
      <c r="D245" s="220" t="n"/>
      <c r="G245" s="12" t="n"/>
      <c r="L245" s="123" t="n"/>
      <c r="M245" s="123" t="n"/>
      <c r="N245" s="123" t="n"/>
      <c r="O245" s="123" t="n"/>
      <c r="P245" s="123" t="n"/>
      <c r="W245" s="48" t="n"/>
      <c r="AA245" s="267" t="n"/>
    </row>
    <row r="246" customFormat="1" s="211">
      <c r="B246" s="220" t="n"/>
      <c r="C246" s="220" t="n"/>
      <c r="D246" s="220" t="n"/>
      <c r="G246" s="12" t="n"/>
      <c r="L246" s="123" t="n"/>
      <c r="M246" s="123" t="n"/>
      <c r="N246" s="123" t="n"/>
      <c r="O246" s="123" t="n"/>
      <c r="P246" s="123" t="n"/>
      <c r="W246" s="48" t="n"/>
      <c r="AA246" s="267" t="n"/>
    </row>
    <row r="247" customFormat="1" s="211">
      <c r="B247" s="220" t="n"/>
      <c r="C247" s="220" t="n"/>
      <c r="D247" s="220" t="n"/>
      <c r="G247" s="12" t="n"/>
      <c r="L247" s="123" t="n"/>
      <c r="M247" s="123" t="n"/>
      <c r="N247" s="123" t="n"/>
      <c r="O247" s="123" t="n"/>
      <c r="P247" s="123" t="n"/>
      <c r="W247" s="48" t="n"/>
      <c r="AA247" s="267" t="n"/>
    </row>
    <row r="248" customFormat="1" s="211">
      <c r="B248" s="220" t="n"/>
      <c r="C248" s="220" t="n"/>
      <c r="D248" s="220" t="n"/>
      <c r="G248" s="12" t="n"/>
      <c r="L248" s="123" t="n"/>
      <c r="M248" s="123" t="n"/>
      <c r="N248" s="123" t="n"/>
      <c r="O248" s="123" t="n"/>
      <c r="P248" s="123" t="n"/>
      <c r="W248" s="48" t="n"/>
      <c r="AA248" s="267" t="n"/>
    </row>
    <row r="249" customFormat="1" s="211">
      <c r="B249" s="220" t="n"/>
      <c r="C249" s="220" t="n"/>
      <c r="D249" s="220" t="n"/>
      <c r="G249" s="12" t="n"/>
      <c r="L249" s="123" t="n"/>
      <c r="M249" s="123" t="n"/>
      <c r="N249" s="123" t="n"/>
      <c r="O249" s="123" t="n"/>
      <c r="P249" s="123" t="n"/>
      <c r="W249" s="48" t="n"/>
      <c r="AA249" s="267" t="n"/>
    </row>
    <row r="250" customFormat="1" s="211">
      <c r="B250" s="220" t="n"/>
      <c r="C250" s="220" t="n"/>
      <c r="D250" s="220" t="n"/>
      <c r="G250" s="12" t="n"/>
      <c r="L250" s="123" t="n"/>
      <c r="M250" s="123" t="n"/>
      <c r="N250" s="123" t="n"/>
      <c r="O250" s="123" t="n"/>
      <c r="P250" s="123" t="n"/>
      <c r="W250" s="48" t="n"/>
      <c r="AA250" s="267" t="n"/>
    </row>
    <row r="251" customFormat="1" s="211">
      <c r="B251" s="220" t="n"/>
      <c r="C251" s="220" t="n"/>
      <c r="D251" s="220" t="n"/>
      <c r="G251" s="12" t="n"/>
      <c r="L251" s="123" t="n"/>
      <c r="M251" s="123" t="n"/>
      <c r="N251" s="123" t="n"/>
      <c r="O251" s="123" t="n"/>
      <c r="P251" s="123" t="n"/>
      <c r="W251" s="48" t="n"/>
      <c r="AA251" s="267" t="n"/>
    </row>
    <row r="252" customFormat="1" s="211">
      <c r="B252" s="220" t="n"/>
      <c r="C252" s="220" t="n"/>
      <c r="D252" s="220" t="n"/>
      <c r="G252" s="12" t="n"/>
      <c r="L252" s="123" t="n"/>
      <c r="M252" s="123" t="n"/>
      <c r="N252" s="123" t="n"/>
      <c r="O252" s="123" t="n"/>
      <c r="P252" s="123" t="n"/>
      <c r="W252" s="48" t="n"/>
      <c r="AA252" s="267" t="n"/>
    </row>
    <row r="253" customFormat="1" s="211">
      <c r="B253" s="220" t="n"/>
      <c r="C253" s="220" t="n"/>
      <c r="D253" s="220" t="n"/>
      <c r="G253" s="12" t="n"/>
      <c r="L253" s="123" t="n"/>
      <c r="M253" s="123" t="n"/>
      <c r="N253" s="123" t="n"/>
      <c r="O253" s="123" t="n"/>
      <c r="P253" s="123" t="n"/>
      <c r="W253" s="48" t="n"/>
      <c r="AA253" s="267" t="n"/>
    </row>
    <row r="254" customFormat="1" s="211">
      <c r="B254" s="220" t="n"/>
      <c r="C254" s="220" t="n"/>
      <c r="D254" s="220" t="n"/>
      <c r="G254" s="12" t="n"/>
      <c r="L254" s="123" t="n"/>
      <c r="M254" s="123" t="n"/>
      <c r="N254" s="123" t="n"/>
      <c r="O254" s="123" t="n"/>
      <c r="P254" s="123" t="n"/>
      <c r="W254" s="48" t="n"/>
      <c r="AA254" s="267" t="n"/>
    </row>
    <row r="255" customFormat="1" s="211">
      <c r="B255" s="220" t="n"/>
      <c r="C255" s="220" t="n"/>
      <c r="D255" s="220" t="n"/>
      <c r="G255" s="12" t="n"/>
      <c r="L255" s="123" t="n"/>
      <c r="M255" s="123" t="n"/>
      <c r="N255" s="123" t="n"/>
      <c r="O255" s="123" t="n"/>
      <c r="P255" s="123" t="n"/>
      <c r="W255" s="48" t="n"/>
      <c r="AA255" s="267" t="n"/>
    </row>
    <row r="256" customFormat="1" s="211">
      <c r="B256" s="220" t="n"/>
      <c r="C256" s="220" t="n"/>
      <c r="D256" s="220" t="n"/>
      <c r="G256" s="12" t="n"/>
      <c r="L256" s="123" t="n"/>
      <c r="M256" s="123" t="n"/>
      <c r="N256" s="123" t="n"/>
      <c r="O256" s="123" t="n"/>
      <c r="P256" s="123" t="n"/>
      <c r="W256" s="48" t="n"/>
      <c r="AA256" s="267" t="n"/>
    </row>
    <row r="257" customFormat="1" s="211">
      <c r="B257" s="220" t="n"/>
      <c r="C257" s="220" t="n"/>
      <c r="D257" s="220" t="n"/>
      <c r="G257" s="12" t="n"/>
      <c r="L257" s="123" t="n"/>
      <c r="M257" s="123" t="n"/>
      <c r="N257" s="123" t="n"/>
      <c r="O257" s="123" t="n"/>
      <c r="P257" s="123" t="n"/>
      <c r="W257" s="48" t="n"/>
      <c r="AA257" s="267" t="n"/>
    </row>
    <row r="258" customFormat="1" s="211">
      <c r="B258" s="220" t="n"/>
      <c r="C258" s="220" t="n"/>
      <c r="D258" s="220" t="n"/>
      <c r="G258" s="12" t="n"/>
      <c r="L258" s="123" t="n"/>
      <c r="M258" s="123" t="n"/>
      <c r="N258" s="123" t="n"/>
      <c r="O258" s="123" t="n"/>
      <c r="P258" s="123" t="n"/>
      <c r="W258" s="48" t="n"/>
      <c r="AA258" s="267" t="n"/>
    </row>
    <row r="259" customFormat="1" s="211">
      <c r="B259" s="220" t="n"/>
      <c r="C259" s="220" t="n"/>
      <c r="D259" s="220" t="n"/>
      <c r="G259" s="12" t="n"/>
      <c r="L259" s="123" t="n"/>
      <c r="M259" s="123" t="n"/>
      <c r="N259" s="123" t="n"/>
      <c r="O259" s="123" t="n"/>
      <c r="P259" s="123" t="n"/>
      <c r="W259" s="48" t="n"/>
      <c r="AA259" s="267" t="n"/>
    </row>
    <row r="260" customFormat="1" s="211">
      <c r="B260" s="220" t="n"/>
      <c r="C260" s="220" t="n"/>
      <c r="D260" s="220" t="n"/>
      <c r="G260" s="12" t="n"/>
      <c r="L260" s="123" t="n"/>
      <c r="M260" s="123" t="n"/>
      <c r="N260" s="123" t="n"/>
      <c r="O260" s="123" t="n"/>
      <c r="P260" s="123" t="n"/>
      <c r="W260" s="48" t="n"/>
      <c r="AA260" s="267" t="n"/>
    </row>
    <row r="261" customFormat="1" s="211">
      <c r="B261" s="220" t="n"/>
      <c r="C261" s="220" t="n"/>
      <c r="D261" s="220" t="n"/>
      <c r="G261" s="12" t="n"/>
      <c r="L261" s="123" t="n"/>
      <c r="M261" s="123" t="n"/>
      <c r="N261" s="123" t="n"/>
      <c r="O261" s="123" t="n"/>
      <c r="P261" s="123" t="n"/>
      <c r="W261" s="48" t="n"/>
      <c r="AA261" s="267" t="n"/>
    </row>
    <row r="262" customFormat="1" s="211">
      <c r="B262" s="220" t="n"/>
      <c r="C262" s="220" t="n"/>
      <c r="D262" s="220" t="n"/>
      <c r="G262" s="12" t="n"/>
      <c r="L262" s="123" t="n"/>
      <c r="M262" s="123" t="n"/>
      <c r="N262" s="123" t="n"/>
      <c r="O262" s="123" t="n"/>
      <c r="P262" s="123" t="n"/>
      <c r="W262" s="48" t="n"/>
      <c r="AA262" s="267" t="n"/>
    </row>
    <row r="263" customFormat="1" s="211">
      <c r="B263" s="220" t="n"/>
      <c r="C263" s="220" t="n"/>
      <c r="D263" s="220" t="n"/>
      <c r="G263" s="12" t="n"/>
      <c r="L263" s="123" t="n"/>
      <c r="M263" s="123" t="n"/>
      <c r="N263" s="123" t="n"/>
      <c r="O263" s="123" t="n"/>
      <c r="P263" s="123" t="n"/>
      <c r="W263" s="48" t="n"/>
      <c r="AA263" s="267" t="n"/>
    </row>
    <row r="264" customFormat="1" s="211">
      <c r="B264" s="220" t="n"/>
      <c r="C264" s="220" t="n"/>
      <c r="D264" s="220" t="n"/>
      <c r="G264" s="12" t="n"/>
      <c r="L264" s="123" t="n"/>
      <c r="M264" s="123" t="n"/>
      <c r="N264" s="123" t="n"/>
      <c r="O264" s="123" t="n"/>
      <c r="P264" s="123" t="n"/>
      <c r="W264" s="48" t="n"/>
      <c r="AA264" s="267" t="n"/>
    </row>
    <row r="265" customFormat="1" s="211">
      <c r="B265" s="220" t="n"/>
      <c r="C265" s="220" t="n"/>
      <c r="D265" s="220" t="n"/>
      <c r="G265" s="12" t="n"/>
      <c r="L265" s="123" t="n"/>
      <c r="M265" s="123" t="n"/>
      <c r="N265" s="123" t="n"/>
      <c r="O265" s="123" t="n"/>
      <c r="P265" s="123" t="n"/>
      <c r="W265" s="48" t="n"/>
      <c r="AA265" s="267" t="n"/>
    </row>
    <row r="266" customFormat="1" s="211">
      <c r="B266" s="220" t="n"/>
      <c r="C266" s="220" t="n"/>
      <c r="D266" s="220" t="n"/>
      <c r="G266" s="12" t="n"/>
      <c r="L266" s="123" t="n"/>
      <c r="M266" s="123" t="n"/>
      <c r="N266" s="123" t="n"/>
      <c r="O266" s="123" t="n"/>
      <c r="P266" s="123" t="n"/>
      <c r="W266" s="48" t="n"/>
      <c r="AA266" s="267" t="n"/>
    </row>
    <row r="267" customFormat="1" s="211">
      <c r="B267" s="220" t="n"/>
      <c r="C267" s="220" t="n"/>
      <c r="D267" s="220" t="n"/>
      <c r="G267" s="12" t="n"/>
      <c r="L267" s="123" t="n"/>
      <c r="M267" s="123" t="n"/>
      <c r="N267" s="123" t="n"/>
      <c r="O267" s="123" t="n"/>
      <c r="P267" s="123" t="n"/>
      <c r="W267" s="48" t="n"/>
      <c r="AA267" s="267" t="n"/>
    </row>
    <row r="268" customFormat="1" s="211">
      <c r="B268" s="220" t="n"/>
      <c r="C268" s="220" t="n"/>
      <c r="D268" s="220" t="n"/>
      <c r="G268" s="12" t="n"/>
      <c r="L268" s="123" t="n"/>
      <c r="M268" s="123" t="n"/>
      <c r="N268" s="123" t="n"/>
      <c r="O268" s="123" t="n"/>
      <c r="P268" s="123" t="n"/>
      <c r="W268" s="48" t="n"/>
      <c r="AA268" s="267" t="n"/>
    </row>
    <row r="269" customFormat="1" s="211">
      <c r="B269" s="220" t="n"/>
      <c r="C269" s="220" t="n"/>
      <c r="D269" s="220" t="n"/>
      <c r="G269" s="12" t="n"/>
      <c r="L269" s="123" t="n"/>
      <c r="M269" s="123" t="n"/>
      <c r="N269" s="123" t="n"/>
      <c r="O269" s="123" t="n"/>
      <c r="P269" s="123" t="n"/>
      <c r="W269" s="48" t="n"/>
      <c r="AA269" s="267" t="n"/>
    </row>
    <row r="270" customFormat="1" s="211">
      <c r="B270" s="220" t="n"/>
      <c r="C270" s="220" t="n"/>
      <c r="D270" s="220" t="n"/>
      <c r="G270" s="12" t="n"/>
      <c r="L270" s="123" t="n"/>
      <c r="M270" s="123" t="n"/>
      <c r="N270" s="123" t="n"/>
      <c r="O270" s="123" t="n"/>
      <c r="P270" s="123" t="n"/>
      <c r="W270" s="48" t="n"/>
      <c r="AA270" s="267" t="n"/>
    </row>
    <row r="271" customFormat="1" s="211">
      <c r="B271" s="220" t="n"/>
      <c r="C271" s="220" t="n"/>
      <c r="D271" s="220" t="n"/>
      <c r="G271" s="12" t="n"/>
      <c r="L271" s="123" t="n"/>
      <c r="M271" s="123" t="n"/>
      <c r="N271" s="123" t="n"/>
      <c r="O271" s="123" t="n"/>
      <c r="P271" s="123" t="n"/>
      <c r="W271" s="48" t="n"/>
      <c r="AA271" s="267" t="n"/>
    </row>
    <row r="272" customFormat="1" s="211">
      <c r="B272" s="220" t="n"/>
      <c r="C272" s="220" t="n"/>
      <c r="D272" s="220" t="n"/>
      <c r="G272" s="12" t="n"/>
      <c r="L272" s="123" t="n"/>
      <c r="M272" s="123" t="n"/>
      <c r="N272" s="123" t="n"/>
      <c r="O272" s="123" t="n"/>
      <c r="P272" s="123" t="n"/>
      <c r="W272" s="48" t="n"/>
      <c r="AA272" s="267" t="n"/>
    </row>
    <row r="273" customFormat="1" s="211">
      <c r="B273" s="220" t="n"/>
      <c r="C273" s="220" t="n"/>
      <c r="D273" s="220" t="n"/>
      <c r="G273" s="12" t="n"/>
      <c r="L273" s="123" t="n"/>
      <c r="M273" s="123" t="n"/>
      <c r="N273" s="123" t="n"/>
      <c r="O273" s="123" t="n"/>
      <c r="P273" s="123" t="n"/>
      <c r="W273" s="48" t="n"/>
      <c r="AA273" s="267" t="n"/>
    </row>
    <row r="274" customFormat="1" s="211">
      <c r="B274" s="220" t="n"/>
      <c r="C274" s="220" t="n"/>
      <c r="D274" s="220" t="n"/>
      <c r="G274" s="12" t="n"/>
      <c r="L274" s="123" t="n"/>
      <c r="M274" s="123" t="n"/>
      <c r="N274" s="123" t="n"/>
      <c r="O274" s="123" t="n"/>
      <c r="P274" s="123" t="n"/>
      <c r="W274" s="48" t="n"/>
      <c r="AA274" s="267" t="n"/>
    </row>
    <row r="275" customFormat="1" s="211">
      <c r="B275" s="220" t="n"/>
      <c r="C275" s="220" t="n"/>
      <c r="D275" s="220" t="n"/>
      <c r="G275" s="12" t="n"/>
      <c r="L275" s="123" t="n"/>
      <c r="M275" s="123" t="n"/>
      <c r="N275" s="123" t="n"/>
      <c r="O275" s="123" t="n"/>
      <c r="P275" s="123" t="n"/>
      <c r="W275" s="48" t="n"/>
      <c r="AA275" s="267" t="n"/>
    </row>
    <row r="276" customFormat="1" s="211">
      <c r="B276" s="220" t="n"/>
      <c r="C276" s="220" t="n"/>
      <c r="D276" s="220" t="n"/>
      <c r="G276" s="12" t="n"/>
      <c r="L276" s="123" t="n"/>
      <c r="M276" s="123" t="n"/>
      <c r="N276" s="123" t="n"/>
      <c r="O276" s="123" t="n"/>
      <c r="P276" s="123" t="n"/>
      <c r="W276" s="48" t="n"/>
      <c r="AA276" s="267" t="n"/>
    </row>
    <row r="277" customFormat="1" s="211">
      <c r="B277" s="220" t="n"/>
      <c r="C277" s="220" t="n"/>
      <c r="D277" s="220" t="n"/>
      <c r="G277" s="12" t="n"/>
      <c r="L277" s="123" t="n"/>
      <c r="M277" s="123" t="n"/>
      <c r="N277" s="123" t="n"/>
      <c r="O277" s="123" t="n"/>
      <c r="P277" s="123" t="n"/>
      <c r="W277" s="48" t="n"/>
      <c r="AA277" s="267" t="n"/>
    </row>
    <row r="278" customFormat="1" s="211">
      <c r="B278" s="220" t="n"/>
      <c r="C278" s="220" t="n"/>
      <c r="D278" s="220" t="n"/>
      <c r="G278" s="12" t="n"/>
      <c r="L278" s="123" t="n"/>
      <c r="M278" s="123" t="n"/>
      <c r="N278" s="123" t="n"/>
      <c r="O278" s="123" t="n"/>
      <c r="P278" s="123" t="n"/>
      <c r="W278" s="48" t="n"/>
      <c r="AA278" s="267" t="n"/>
    </row>
    <row r="279" customFormat="1" s="211">
      <c r="B279" s="220" t="n"/>
      <c r="C279" s="220" t="n"/>
      <c r="D279" s="220" t="n"/>
      <c r="G279" s="12" t="n"/>
      <c r="L279" s="123" t="n"/>
      <c r="M279" s="123" t="n"/>
      <c r="N279" s="123" t="n"/>
      <c r="O279" s="123" t="n"/>
      <c r="P279" s="123" t="n"/>
      <c r="W279" s="48" t="n"/>
      <c r="AA279" s="267" t="n"/>
    </row>
    <row r="280" customFormat="1" s="211">
      <c r="B280" s="220" t="n"/>
      <c r="C280" s="220" t="n"/>
      <c r="D280" s="220" t="n"/>
      <c r="G280" s="12" t="n"/>
      <c r="L280" s="123" t="n"/>
      <c r="M280" s="123" t="n"/>
      <c r="N280" s="123" t="n"/>
      <c r="O280" s="123" t="n"/>
      <c r="P280" s="123" t="n"/>
      <c r="W280" s="48" t="n"/>
      <c r="AA280" s="267" t="n"/>
    </row>
    <row r="281" customFormat="1" s="211">
      <c r="B281" s="220" t="n"/>
      <c r="C281" s="220" t="n"/>
      <c r="D281" s="220" t="n"/>
      <c r="G281" s="12" t="n"/>
      <c r="L281" s="123" t="n"/>
      <c r="M281" s="123" t="n"/>
      <c r="N281" s="123" t="n"/>
      <c r="O281" s="123" t="n"/>
      <c r="P281" s="123" t="n"/>
      <c r="W281" s="48" t="n"/>
      <c r="AA281" s="267" t="n"/>
    </row>
    <row r="282" customFormat="1" s="211">
      <c r="B282" s="220" t="n"/>
      <c r="C282" s="220" t="n"/>
      <c r="D282" s="220" t="n"/>
      <c r="G282" s="12" t="n"/>
      <c r="L282" s="123" t="n"/>
      <c r="M282" s="123" t="n"/>
      <c r="N282" s="123" t="n"/>
      <c r="O282" s="123" t="n"/>
      <c r="P282" s="123" t="n"/>
      <c r="W282" s="48" t="n"/>
      <c r="AA282" s="267" t="n"/>
    </row>
    <row r="283" customFormat="1" s="211">
      <c r="B283" s="220" t="n"/>
      <c r="C283" s="220" t="n"/>
      <c r="D283" s="220" t="n"/>
      <c r="G283" s="12" t="n"/>
      <c r="L283" s="123" t="n"/>
      <c r="M283" s="123" t="n"/>
      <c r="N283" s="123" t="n"/>
      <c r="O283" s="123" t="n"/>
      <c r="P283" s="123" t="n"/>
      <c r="W283" s="48" t="n"/>
      <c r="AA283" s="267" t="n"/>
    </row>
    <row r="284" customFormat="1" s="211">
      <c r="B284" s="220" t="n"/>
      <c r="C284" s="220" t="n"/>
      <c r="D284" s="220" t="n"/>
      <c r="G284" s="12" t="n"/>
      <c r="L284" s="123" t="n"/>
      <c r="M284" s="123" t="n"/>
      <c r="N284" s="123" t="n"/>
      <c r="O284" s="123" t="n"/>
      <c r="P284" s="123" t="n"/>
      <c r="W284" s="48" t="n"/>
      <c r="AA284" s="267" t="n"/>
    </row>
    <row r="285" customFormat="1" s="211">
      <c r="B285" s="220" t="n"/>
      <c r="C285" s="220" t="n"/>
      <c r="D285" s="220" t="n"/>
      <c r="G285" s="12" t="n"/>
      <c r="L285" s="123" t="n"/>
      <c r="M285" s="123" t="n"/>
      <c r="N285" s="123" t="n"/>
      <c r="O285" s="123" t="n"/>
      <c r="P285" s="123" t="n"/>
      <c r="W285" s="48" t="n"/>
      <c r="AA285" s="267" t="n"/>
    </row>
    <row r="286" customFormat="1" s="211">
      <c r="B286" s="220" t="n"/>
      <c r="C286" s="220" t="n"/>
      <c r="D286" s="220" t="n"/>
      <c r="G286" s="12" t="n"/>
      <c r="L286" s="123" t="n"/>
      <c r="M286" s="123" t="n"/>
      <c r="N286" s="123" t="n"/>
      <c r="O286" s="123" t="n"/>
      <c r="P286" s="123" t="n"/>
      <c r="W286" s="48" t="n"/>
      <c r="AA286" s="267" t="n"/>
    </row>
    <row r="287" customFormat="1" s="211">
      <c r="B287" s="220" t="n"/>
      <c r="C287" s="220" t="n"/>
      <c r="D287" s="220" t="n"/>
      <c r="G287" s="12" t="n"/>
      <c r="L287" s="123" t="n"/>
      <c r="M287" s="123" t="n"/>
      <c r="N287" s="123" t="n"/>
      <c r="O287" s="123" t="n"/>
      <c r="P287" s="123" t="n"/>
      <c r="W287" s="48" t="n"/>
      <c r="AA287" s="267" t="n"/>
    </row>
    <row r="288" customFormat="1" s="211">
      <c r="B288" s="220" t="n"/>
      <c r="C288" s="220" t="n"/>
      <c r="D288" s="220" t="n"/>
      <c r="G288" s="12" t="n"/>
      <c r="L288" s="123" t="n"/>
      <c r="M288" s="123" t="n"/>
      <c r="N288" s="123" t="n"/>
      <c r="O288" s="123" t="n"/>
      <c r="P288" s="123" t="n"/>
      <c r="W288" s="48" t="n"/>
      <c r="AA288" s="267" t="n"/>
    </row>
    <row r="289" customFormat="1" s="211">
      <c r="B289" s="220" t="n"/>
      <c r="C289" s="220" t="n"/>
      <c r="D289" s="220" t="n"/>
      <c r="G289" s="12" t="n"/>
      <c r="L289" s="123" t="n"/>
      <c r="M289" s="123" t="n"/>
      <c r="N289" s="123" t="n"/>
      <c r="O289" s="123" t="n"/>
      <c r="P289" s="123" t="n"/>
      <c r="W289" s="48" t="n"/>
      <c r="AA289" s="267" t="n"/>
    </row>
    <row r="290" customFormat="1" s="211">
      <c r="B290" s="220" t="n"/>
      <c r="C290" s="220" t="n"/>
      <c r="D290" s="220" t="n"/>
      <c r="G290" s="12" t="n"/>
      <c r="L290" s="123" t="n"/>
      <c r="M290" s="123" t="n"/>
      <c r="N290" s="123" t="n"/>
      <c r="O290" s="123" t="n"/>
      <c r="P290" s="123" t="n"/>
      <c r="W290" s="48" t="n"/>
      <c r="AA290" s="267" t="n"/>
    </row>
    <row r="291" customFormat="1" s="211">
      <c r="B291" s="220" t="n"/>
      <c r="C291" s="220" t="n"/>
      <c r="D291" s="220" t="n"/>
      <c r="G291" s="12" t="n"/>
      <c r="L291" s="123" t="n"/>
      <c r="M291" s="123" t="n"/>
      <c r="N291" s="123" t="n"/>
      <c r="O291" s="123" t="n"/>
      <c r="P291" s="123" t="n"/>
      <c r="W291" s="48" t="n"/>
      <c r="AA291" s="267" t="n"/>
    </row>
    <row r="292" customFormat="1" s="211">
      <c r="B292" s="220" t="n"/>
      <c r="C292" s="220" t="n"/>
      <c r="D292" s="220" t="n"/>
      <c r="G292" s="12" t="n"/>
      <c r="L292" s="123" t="n"/>
      <c r="M292" s="123" t="n"/>
      <c r="N292" s="123" t="n"/>
      <c r="O292" s="123" t="n"/>
      <c r="P292" s="123" t="n"/>
      <c r="W292" s="48" t="n"/>
      <c r="AA292" s="267" t="n"/>
    </row>
    <row r="293" customFormat="1" s="211">
      <c r="B293" s="220" t="n"/>
      <c r="C293" s="220" t="n"/>
      <c r="D293" s="220" t="n"/>
      <c r="G293" s="12" t="n"/>
      <c r="L293" s="123" t="n"/>
      <c r="M293" s="123" t="n"/>
      <c r="N293" s="123" t="n"/>
      <c r="O293" s="123" t="n"/>
      <c r="P293" s="123" t="n"/>
      <c r="W293" s="48" t="n"/>
      <c r="AA293" s="267" t="n"/>
    </row>
    <row r="294" customFormat="1" s="211">
      <c r="B294" s="220" t="n"/>
      <c r="C294" s="220" t="n"/>
      <c r="D294" s="220" t="n"/>
      <c r="G294" s="12" t="n"/>
      <c r="L294" s="123" t="n"/>
      <c r="M294" s="123" t="n"/>
      <c r="N294" s="123" t="n"/>
      <c r="O294" s="123" t="n"/>
      <c r="P294" s="123" t="n"/>
      <c r="W294" s="48" t="n"/>
      <c r="AA294" s="267" t="n"/>
    </row>
    <row r="295" customFormat="1" s="211">
      <c r="B295" s="220" t="n"/>
      <c r="C295" s="220" t="n"/>
      <c r="D295" s="220" t="n"/>
      <c r="G295" s="12" t="n"/>
      <c r="L295" s="123" t="n"/>
      <c r="M295" s="123" t="n"/>
      <c r="N295" s="123" t="n"/>
      <c r="O295" s="123" t="n"/>
      <c r="P295" s="123" t="n"/>
      <c r="W295" s="48" t="n"/>
      <c r="AA295" s="267" t="n"/>
    </row>
    <row r="296" customFormat="1" s="211">
      <c r="B296" s="220" t="n"/>
      <c r="C296" s="220" t="n"/>
      <c r="D296" s="220" t="n"/>
      <c r="G296" s="12" t="n"/>
      <c r="L296" s="123" t="n"/>
      <c r="M296" s="123" t="n"/>
      <c r="N296" s="123" t="n"/>
      <c r="O296" s="123" t="n"/>
      <c r="P296" s="123" t="n"/>
      <c r="W296" s="48" t="n"/>
      <c r="AA296" s="267" t="n"/>
    </row>
    <row r="297" customFormat="1" s="211">
      <c r="B297" s="220" t="n"/>
      <c r="C297" s="220" t="n"/>
      <c r="D297" s="220" t="n"/>
      <c r="G297" s="12" t="n"/>
      <c r="L297" s="123" t="n"/>
      <c r="M297" s="123" t="n"/>
      <c r="N297" s="123" t="n"/>
      <c r="O297" s="123" t="n"/>
      <c r="P297" s="123" t="n"/>
      <c r="W297" s="48" t="n"/>
      <c r="AA297" s="267" t="n"/>
    </row>
    <row r="298" customFormat="1" s="211">
      <c r="B298" s="220" t="n"/>
      <c r="C298" s="220" t="n"/>
      <c r="D298" s="220" t="n"/>
      <c r="G298" s="12" t="n"/>
      <c r="L298" s="123" t="n"/>
      <c r="M298" s="123" t="n"/>
      <c r="N298" s="123" t="n"/>
      <c r="O298" s="123" t="n"/>
      <c r="P298" s="123" t="n"/>
      <c r="W298" s="48" t="n"/>
      <c r="AA298" s="267" t="n"/>
    </row>
    <row r="299" customFormat="1" s="211">
      <c r="B299" s="220" t="n"/>
      <c r="C299" s="220" t="n"/>
      <c r="D299" s="220" t="n"/>
      <c r="G299" s="12" t="n"/>
      <c r="L299" s="123" t="n"/>
      <c r="M299" s="123" t="n"/>
      <c r="N299" s="123" t="n"/>
      <c r="O299" s="123" t="n"/>
      <c r="P299" s="123" t="n"/>
      <c r="W299" s="48" t="n"/>
      <c r="AA299" s="267" t="n"/>
    </row>
    <row r="300" customFormat="1" s="211">
      <c r="B300" s="220" t="n"/>
      <c r="C300" s="220" t="n"/>
      <c r="D300" s="220" t="n"/>
      <c r="G300" s="12" t="n"/>
      <c r="L300" s="123" t="n"/>
      <c r="M300" s="123" t="n"/>
      <c r="N300" s="123" t="n"/>
      <c r="O300" s="123" t="n"/>
      <c r="P300" s="123" t="n"/>
      <c r="W300" s="48" t="n"/>
      <c r="AA300" s="267" t="n"/>
    </row>
    <row r="301" customFormat="1" s="211">
      <c r="B301" s="220" t="n"/>
      <c r="C301" s="220" t="n"/>
      <c r="D301" s="220" t="n"/>
      <c r="G301" s="12" t="n"/>
      <c r="L301" s="123" t="n"/>
      <c r="M301" s="123" t="n"/>
      <c r="N301" s="123" t="n"/>
      <c r="O301" s="123" t="n"/>
      <c r="P301" s="123" t="n"/>
      <c r="W301" s="48" t="n"/>
      <c r="AA301" s="267" t="n"/>
    </row>
    <row r="302" customFormat="1" s="211">
      <c r="B302" s="220" t="n"/>
      <c r="C302" s="220" t="n"/>
      <c r="D302" s="220" t="n"/>
      <c r="G302" s="12" t="n"/>
      <c r="L302" s="123" t="n"/>
      <c r="M302" s="123" t="n"/>
      <c r="N302" s="123" t="n"/>
      <c r="O302" s="123" t="n"/>
      <c r="P302" s="123" t="n"/>
      <c r="W302" s="48" t="n"/>
      <c r="AA302" s="267" t="n"/>
    </row>
    <row r="303" customFormat="1" s="211">
      <c r="B303" s="220" t="n"/>
      <c r="C303" s="220" t="n"/>
      <c r="D303" s="220" t="n"/>
      <c r="G303" s="12" t="n"/>
      <c r="L303" s="123" t="n"/>
      <c r="M303" s="123" t="n"/>
      <c r="N303" s="123" t="n"/>
      <c r="O303" s="123" t="n"/>
      <c r="P303" s="123" t="n"/>
      <c r="W303" s="48" t="n"/>
      <c r="AA303" s="267" t="n"/>
    </row>
    <row r="304" customFormat="1" s="211">
      <c r="B304" s="220" t="n"/>
      <c r="C304" s="220" t="n"/>
      <c r="D304" s="220" t="n"/>
      <c r="G304" s="12" t="n"/>
      <c r="L304" s="123" t="n"/>
      <c r="M304" s="123" t="n"/>
      <c r="N304" s="123" t="n"/>
      <c r="O304" s="123" t="n"/>
      <c r="P304" s="123" t="n"/>
      <c r="W304" s="48" t="n"/>
      <c r="AA304" s="267" t="n"/>
    </row>
    <row r="305" customFormat="1" s="211">
      <c r="B305" s="220" t="n"/>
      <c r="C305" s="220" t="n"/>
      <c r="D305" s="220" t="n"/>
      <c r="G305" s="12" t="n"/>
      <c r="L305" s="123" t="n"/>
      <c r="M305" s="123" t="n"/>
      <c r="N305" s="123" t="n"/>
      <c r="O305" s="123" t="n"/>
      <c r="P305" s="123" t="n"/>
      <c r="W305" s="48" t="n"/>
      <c r="AA305" s="267" t="n"/>
    </row>
    <row r="306" customFormat="1" s="211">
      <c r="B306" s="220" t="n"/>
      <c r="C306" s="220" t="n"/>
      <c r="D306" s="220" t="n"/>
      <c r="G306" s="12" t="n"/>
      <c r="L306" s="123" t="n"/>
      <c r="M306" s="123" t="n"/>
      <c r="N306" s="123" t="n"/>
      <c r="O306" s="123" t="n"/>
      <c r="P306" s="123" t="n"/>
      <c r="W306" s="48" t="n"/>
      <c r="AA306" s="267" t="n"/>
    </row>
    <row r="307" customFormat="1" s="211">
      <c r="B307" s="220" t="n"/>
      <c r="C307" s="220" t="n"/>
      <c r="D307" s="220" t="n"/>
      <c r="G307" s="12" t="n"/>
      <c r="L307" s="123" t="n"/>
      <c r="M307" s="123" t="n"/>
      <c r="N307" s="123" t="n"/>
      <c r="O307" s="123" t="n"/>
      <c r="P307" s="123" t="n"/>
      <c r="W307" s="48" t="n"/>
      <c r="AA307" s="267" t="n"/>
    </row>
    <row r="308" customFormat="1" s="211">
      <c r="B308" s="220" t="n"/>
      <c r="C308" s="220" t="n"/>
      <c r="D308" s="220" t="n"/>
      <c r="G308" s="12" t="n"/>
      <c r="L308" s="123" t="n"/>
      <c r="M308" s="123" t="n"/>
      <c r="N308" s="123" t="n"/>
      <c r="O308" s="123" t="n"/>
      <c r="P308" s="123" t="n"/>
      <c r="W308" s="48" t="n"/>
      <c r="AA308" s="267" t="n"/>
    </row>
    <row r="309" customFormat="1" s="211">
      <c r="B309" s="220" t="n"/>
      <c r="C309" s="220" t="n"/>
      <c r="D309" s="220" t="n"/>
      <c r="G309" s="12" t="n"/>
      <c r="L309" s="123" t="n"/>
      <c r="M309" s="123" t="n"/>
      <c r="N309" s="123" t="n"/>
      <c r="O309" s="123" t="n"/>
      <c r="P309" s="123" t="n"/>
      <c r="W309" s="48" t="n"/>
      <c r="AA309" s="267" t="n"/>
    </row>
    <row r="310" customFormat="1" s="211">
      <c r="B310" s="220" t="n"/>
      <c r="C310" s="220" t="n"/>
      <c r="D310" s="220" t="n"/>
      <c r="G310" s="12" t="n"/>
      <c r="L310" s="123" t="n"/>
      <c r="M310" s="123" t="n"/>
      <c r="N310" s="123" t="n"/>
      <c r="O310" s="123" t="n"/>
      <c r="P310" s="123" t="n"/>
      <c r="W310" s="48" t="n"/>
      <c r="AA310" s="267" t="n"/>
    </row>
    <row r="311" customFormat="1" s="211">
      <c r="B311" s="220" t="n"/>
      <c r="C311" s="220" t="n"/>
      <c r="D311" s="220" t="n"/>
      <c r="G311" s="12" t="n"/>
      <c r="L311" s="123" t="n"/>
      <c r="M311" s="123" t="n"/>
      <c r="N311" s="123" t="n"/>
      <c r="O311" s="123" t="n"/>
      <c r="P311" s="123" t="n"/>
      <c r="W311" s="48" t="n"/>
      <c r="AA311" s="267" t="n"/>
    </row>
    <row r="312" customFormat="1" s="211">
      <c r="B312" s="220" t="n"/>
      <c r="C312" s="220" t="n"/>
      <c r="D312" s="220" t="n"/>
      <c r="G312" s="12" t="n"/>
      <c r="L312" s="123" t="n"/>
      <c r="M312" s="123" t="n"/>
      <c r="N312" s="123" t="n"/>
      <c r="O312" s="123" t="n"/>
      <c r="P312" s="123" t="n"/>
      <c r="W312" s="48" t="n"/>
      <c r="AA312" s="267" t="n"/>
    </row>
    <row r="313" customFormat="1" s="211">
      <c r="B313" s="220" t="n"/>
      <c r="C313" s="220" t="n"/>
      <c r="D313" s="220" t="n"/>
      <c r="G313" s="12" t="n"/>
      <c r="L313" s="123" t="n"/>
      <c r="M313" s="123" t="n"/>
      <c r="N313" s="123" t="n"/>
      <c r="O313" s="123" t="n"/>
      <c r="P313" s="123" t="n"/>
      <c r="W313" s="48" t="n"/>
      <c r="AA313" s="267" t="n"/>
    </row>
    <row r="314" customFormat="1" s="211">
      <c r="B314" s="220" t="n"/>
      <c r="C314" s="220" t="n"/>
      <c r="D314" s="220" t="n"/>
      <c r="G314" s="12" t="n"/>
      <c r="L314" s="123" t="n"/>
      <c r="M314" s="123" t="n"/>
      <c r="N314" s="123" t="n"/>
      <c r="O314" s="123" t="n"/>
      <c r="P314" s="123" t="n"/>
      <c r="W314" s="48" t="n"/>
      <c r="AA314" s="267" t="n"/>
    </row>
    <row r="315" customFormat="1" s="211">
      <c r="B315" s="220" t="n"/>
      <c r="C315" s="220" t="n"/>
      <c r="D315" s="220" t="n"/>
      <c r="G315" s="12" t="n"/>
      <c r="L315" s="123" t="n"/>
      <c r="M315" s="123" t="n"/>
      <c r="N315" s="123" t="n"/>
      <c r="O315" s="123" t="n"/>
      <c r="P315" s="123" t="n"/>
      <c r="W315" s="48" t="n"/>
      <c r="AA315" s="267" t="n"/>
    </row>
    <row r="316" customFormat="1" s="211">
      <c r="B316" s="220" t="n"/>
      <c r="C316" s="220" t="n"/>
      <c r="D316" s="220" t="n"/>
      <c r="G316" s="12" t="n"/>
      <c r="L316" s="123" t="n"/>
      <c r="M316" s="123" t="n"/>
      <c r="N316" s="123" t="n"/>
      <c r="O316" s="123" t="n"/>
      <c r="P316" s="123" t="n"/>
      <c r="W316" s="48" t="n"/>
      <c r="AA316" s="267" t="n"/>
    </row>
    <row r="317" customFormat="1" s="211">
      <c r="B317" s="220" t="n"/>
      <c r="C317" s="220" t="n"/>
      <c r="D317" s="220" t="n"/>
      <c r="G317" s="12" t="n"/>
      <c r="L317" s="123" t="n"/>
      <c r="M317" s="123" t="n"/>
      <c r="N317" s="123" t="n"/>
      <c r="O317" s="123" t="n"/>
      <c r="P317" s="123" t="n"/>
      <c r="W317" s="48" t="n"/>
      <c r="AA317" s="267" t="n"/>
    </row>
    <row r="318" customFormat="1" s="211">
      <c r="B318" s="220" t="n"/>
      <c r="C318" s="220" t="n"/>
      <c r="D318" s="220" t="n"/>
      <c r="G318" s="12" t="n"/>
      <c r="L318" s="123" t="n"/>
      <c r="M318" s="123" t="n"/>
      <c r="N318" s="123" t="n"/>
      <c r="O318" s="123" t="n"/>
      <c r="P318" s="123" t="n"/>
      <c r="W318" s="48" t="n"/>
      <c r="AA318" s="267" t="n"/>
    </row>
    <row r="319" customFormat="1" s="211">
      <c r="B319" s="220" t="n"/>
      <c r="C319" s="220" t="n"/>
      <c r="D319" s="220" t="n"/>
      <c r="G319" s="12" t="n"/>
      <c r="L319" s="123" t="n"/>
      <c r="M319" s="123" t="n"/>
      <c r="N319" s="123" t="n"/>
      <c r="O319" s="123" t="n"/>
      <c r="P319" s="123" t="n"/>
      <c r="W319" s="48" t="n"/>
      <c r="AA319" s="267" t="n"/>
    </row>
    <row r="320" customFormat="1" s="211">
      <c r="B320" s="220" t="n"/>
      <c r="C320" s="220" t="n"/>
      <c r="D320" s="220" t="n"/>
      <c r="G320" s="12" t="n"/>
      <c r="L320" s="123" t="n"/>
      <c r="M320" s="123" t="n"/>
      <c r="N320" s="123" t="n"/>
      <c r="O320" s="123" t="n"/>
      <c r="P320" s="123" t="n"/>
      <c r="W320" s="48" t="n"/>
      <c r="AA320" s="267" t="n"/>
    </row>
    <row r="321" customFormat="1" s="211">
      <c r="B321" s="220" t="n"/>
      <c r="C321" s="220" t="n"/>
      <c r="D321" s="220" t="n"/>
      <c r="G321" s="12" t="n"/>
      <c r="L321" s="123" t="n"/>
      <c r="M321" s="123" t="n"/>
      <c r="N321" s="123" t="n"/>
      <c r="O321" s="123" t="n"/>
      <c r="P321" s="123" t="n"/>
      <c r="W321" s="48" t="n"/>
      <c r="AA321" s="267" t="n"/>
    </row>
    <row r="322" customFormat="1" s="211">
      <c r="B322" s="220" t="n"/>
      <c r="C322" s="220" t="n"/>
      <c r="D322" s="220" t="n"/>
      <c r="G322" s="12" t="n"/>
      <c r="L322" s="123" t="n"/>
      <c r="M322" s="123" t="n"/>
      <c r="N322" s="123" t="n"/>
      <c r="O322" s="123" t="n"/>
      <c r="P322" s="123" t="n"/>
      <c r="W322" s="48" t="n"/>
      <c r="AA322" s="267" t="n"/>
    </row>
    <row r="323" customFormat="1" s="211">
      <c r="B323" s="220" t="n"/>
      <c r="C323" s="220" t="n"/>
      <c r="D323" s="220" t="n"/>
      <c r="G323" s="12" t="n"/>
      <c r="L323" s="123" t="n"/>
      <c r="M323" s="123" t="n"/>
      <c r="N323" s="123" t="n"/>
      <c r="O323" s="123" t="n"/>
      <c r="P323" s="123" t="n"/>
      <c r="W323" s="48" t="n"/>
      <c r="AA323" s="267" t="n"/>
    </row>
    <row r="324" customFormat="1" s="211">
      <c r="B324" s="220" t="n"/>
      <c r="C324" s="220" t="n"/>
      <c r="D324" s="220" t="n"/>
      <c r="G324" s="12" t="n"/>
      <c r="L324" s="123" t="n"/>
      <c r="M324" s="123" t="n"/>
      <c r="N324" s="123" t="n"/>
      <c r="O324" s="123" t="n"/>
      <c r="P324" s="123" t="n"/>
      <c r="W324" s="48" t="n"/>
      <c r="AA324" s="267" t="n"/>
    </row>
    <row r="325" customFormat="1" s="211">
      <c r="B325" s="220" t="n"/>
      <c r="C325" s="220" t="n"/>
      <c r="D325" s="220" t="n"/>
      <c r="G325" s="12" t="n"/>
      <c r="L325" s="123" t="n"/>
      <c r="M325" s="123" t="n"/>
      <c r="N325" s="123" t="n"/>
      <c r="O325" s="123" t="n"/>
      <c r="P325" s="123" t="n"/>
      <c r="W325" s="48" t="n"/>
      <c r="AA325" s="267" t="n"/>
    </row>
    <row r="326" customFormat="1" s="211">
      <c r="B326" s="220" t="n"/>
      <c r="C326" s="220" t="n"/>
      <c r="D326" s="220" t="n"/>
      <c r="G326" s="12" t="n"/>
      <c r="L326" s="123" t="n"/>
      <c r="M326" s="123" t="n"/>
      <c r="N326" s="123" t="n"/>
      <c r="O326" s="123" t="n"/>
      <c r="P326" s="123" t="n"/>
      <c r="W326" s="48" t="n"/>
      <c r="AA326" s="267" t="n"/>
    </row>
    <row r="327" customFormat="1" s="211">
      <c r="B327" s="220" t="n"/>
      <c r="C327" s="220" t="n"/>
      <c r="D327" s="220" t="n"/>
      <c r="G327" s="12" t="n"/>
      <c r="L327" s="123" t="n"/>
      <c r="M327" s="123" t="n"/>
      <c r="N327" s="123" t="n"/>
      <c r="O327" s="123" t="n"/>
      <c r="P327" s="123" t="n"/>
      <c r="W327" s="48" t="n"/>
      <c r="AA327" s="267" t="n"/>
    </row>
    <row r="328" customFormat="1" s="211">
      <c r="B328" s="220" t="n"/>
      <c r="C328" s="220" t="n"/>
      <c r="D328" s="220" t="n"/>
      <c r="G328" s="12" t="n"/>
      <c r="L328" s="123" t="n"/>
      <c r="M328" s="123" t="n"/>
      <c r="N328" s="123" t="n"/>
      <c r="O328" s="123" t="n"/>
      <c r="P328" s="123" t="n"/>
      <c r="W328" s="48" t="n"/>
      <c r="AA328" s="267" t="n"/>
    </row>
    <row r="329" customFormat="1" s="211">
      <c r="B329" s="220" t="n"/>
      <c r="C329" s="220" t="n"/>
      <c r="D329" s="220" t="n"/>
      <c r="G329" s="12" t="n"/>
      <c r="L329" s="123" t="n"/>
      <c r="M329" s="123" t="n"/>
      <c r="N329" s="123" t="n"/>
      <c r="O329" s="123" t="n"/>
      <c r="P329" s="123" t="n"/>
      <c r="W329" s="48" t="n"/>
      <c r="AA329" s="267" t="n"/>
    </row>
    <row r="330" customFormat="1" s="211">
      <c r="B330" s="220" t="n"/>
      <c r="C330" s="220" t="n"/>
      <c r="D330" s="220" t="n"/>
      <c r="G330" s="12" t="n"/>
      <c r="L330" s="123" t="n"/>
      <c r="M330" s="123" t="n"/>
      <c r="N330" s="123" t="n"/>
      <c r="O330" s="123" t="n"/>
      <c r="P330" s="123" t="n"/>
      <c r="W330" s="48" t="n"/>
      <c r="AA330" s="267" t="n"/>
    </row>
    <row r="331" customFormat="1" s="211">
      <c r="B331" s="220" t="n"/>
      <c r="C331" s="220" t="n"/>
      <c r="D331" s="220" t="n"/>
      <c r="G331" s="12" t="n"/>
      <c r="L331" s="123" t="n"/>
      <c r="M331" s="123" t="n"/>
      <c r="N331" s="123" t="n"/>
      <c r="O331" s="123" t="n"/>
      <c r="P331" s="123" t="n"/>
      <c r="W331" s="48" t="n"/>
      <c r="AA331" s="267" t="n"/>
    </row>
    <row r="332" customFormat="1" s="211">
      <c r="B332" s="220" t="n"/>
      <c r="C332" s="220" t="n"/>
      <c r="D332" s="220" t="n"/>
      <c r="G332" s="12" t="n"/>
      <c r="L332" s="123" t="n"/>
      <c r="M332" s="123" t="n"/>
      <c r="N332" s="123" t="n"/>
      <c r="O332" s="123" t="n"/>
      <c r="P332" s="123" t="n"/>
      <c r="W332" s="48" t="n"/>
      <c r="AA332" s="267" t="n"/>
    </row>
    <row r="333" customFormat="1" s="211">
      <c r="B333" s="220" t="n"/>
      <c r="C333" s="220" t="n"/>
      <c r="D333" s="220" t="n"/>
      <c r="G333" s="12" t="n"/>
      <c r="L333" s="123" t="n"/>
      <c r="M333" s="123" t="n"/>
      <c r="N333" s="123" t="n"/>
      <c r="O333" s="123" t="n"/>
      <c r="P333" s="123" t="n"/>
      <c r="W333" s="48" t="n"/>
      <c r="AA333" s="267" t="n"/>
    </row>
    <row r="334" customFormat="1" s="211">
      <c r="B334" s="220" t="n"/>
      <c r="C334" s="220" t="n"/>
      <c r="D334" s="220" t="n"/>
      <c r="G334" s="12" t="n"/>
      <c r="L334" s="123" t="n"/>
      <c r="M334" s="123" t="n"/>
      <c r="N334" s="123" t="n"/>
      <c r="O334" s="123" t="n"/>
      <c r="P334" s="123" t="n"/>
      <c r="W334" s="48" t="n"/>
      <c r="AA334" s="267" t="n"/>
    </row>
    <row r="335" customFormat="1" s="211">
      <c r="B335" s="220" t="n"/>
      <c r="C335" s="220" t="n"/>
      <c r="D335" s="220" t="n"/>
      <c r="G335" s="12" t="n"/>
      <c r="L335" s="123" t="n"/>
      <c r="M335" s="123" t="n"/>
      <c r="N335" s="123" t="n"/>
      <c r="O335" s="123" t="n"/>
      <c r="P335" s="123" t="n"/>
      <c r="W335" s="48" t="n"/>
      <c r="AA335" s="267" t="n"/>
    </row>
    <row r="336" customFormat="1" s="211">
      <c r="B336" s="220" t="n"/>
      <c r="C336" s="220" t="n"/>
      <c r="D336" s="220" t="n"/>
      <c r="G336" s="12" t="n"/>
      <c r="L336" s="123" t="n"/>
      <c r="M336" s="123" t="n"/>
      <c r="N336" s="123" t="n"/>
      <c r="O336" s="123" t="n"/>
      <c r="P336" s="123" t="n"/>
      <c r="W336" s="48" t="n"/>
      <c r="AA336" s="267" t="n"/>
    </row>
    <row r="337" customFormat="1" s="211">
      <c r="B337" s="220" t="n"/>
      <c r="C337" s="220" t="n"/>
      <c r="D337" s="220" t="n"/>
      <c r="G337" s="12" t="n"/>
      <c r="L337" s="123" t="n"/>
      <c r="M337" s="123" t="n"/>
      <c r="N337" s="123" t="n"/>
      <c r="O337" s="123" t="n"/>
      <c r="P337" s="123" t="n"/>
      <c r="W337" s="48" t="n"/>
      <c r="AA337" s="267" t="n"/>
    </row>
    <row r="338" customFormat="1" s="211">
      <c r="B338" s="220" t="n"/>
      <c r="C338" s="220" t="n"/>
      <c r="D338" s="220" t="n"/>
      <c r="G338" s="12" t="n"/>
      <c r="L338" s="123" t="n"/>
      <c r="M338" s="123" t="n"/>
      <c r="N338" s="123" t="n"/>
      <c r="O338" s="123" t="n"/>
      <c r="P338" s="123" t="n"/>
      <c r="W338" s="48" t="n"/>
      <c r="AA338" s="267" t="n"/>
    </row>
    <row r="339" customFormat="1" s="211">
      <c r="B339" s="220" t="n"/>
      <c r="C339" s="220" t="n"/>
      <c r="D339" s="220" t="n"/>
      <c r="G339" s="12" t="n"/>
      <c r="L339" s="123" t="n"/>
      <c r="M339" s="123" t="n"/>
      <c r="N339" s="123" t="n"/>
      <c r="O339" s="123" t="n"/>
      <c r="P339" s="123" t="n"/>
      <c r="W339" s="48" t="n"/>
      <c r="AA339" s="267" t="n"/>
    </row>
    <row r="340" customFormat="1" s="211">
      <c r="B340" s="220" t="n"/>
      <c r="C340" s="220" t="n"/>
      <c r="D340" s="220" t="n"/>
      <c r="G340" s="12" t="n"/>
      <c r="L340" s="123" t="n"/>
      <c r="M340" s="123" t="n"/>
      <c r="N340" s="123" t="n"/>
      <c r="O340" s="123" t="n"/>
      <c r="P340" s="123" t="n"/>
      <c r="W340" s="48" t="n"/>
      <c r="AA340" s="267" t="n"/>
    </row>
    <row r="341" customFormat="1" s="211">
      <c r="B341" s="220" t="n"/>
      <c r="C341" s="220" t="n"/>
      <c r="D341" s="220" t="n"/>
      <c r="G341" s="12" t="n"/>
      <c r="L341" s="123" t="n"/>
      <c r="M341" s="123" t="n"/>
      <c r="N341" s="123" t="n"/>
      <c r="O341" s="123" t="n"/>
      <c r="P341" s="123" t="n"/>
      <c r="W341" s="48" t="n"/>
      <c r="AA341" s="267" t="n"/>
    </row>
    <row r="342" customFormat="1" s="211">
      <c r="B342" s="220" t="n"/>
      <c r="C342" s="220" t="n"/>
      <c r="D342" s="220" t="n"/>
      <c r="G342" s="12" t="n"/>
      <c r="L342" s="123" t="n"/>
      <c r="M342" s="123" t="n"/>
      <c r="N342" s="123" t="n"/>
      <c r="O342" s="123" t="n"/>
      <c r="P342" s="123" t="n"/>
      <c r="W342" s="48" t="n"/>
      <c r="AA342" s="267" t="n"/>
    </row>
    <row r="343" customFormat="1" s="211">
      <c r="B343" s="220" t="n"/>
      <c r="C343" s="220" t="n"/>
      <c r="D343" s="220" t="n"/>
      <c r="G343" s="12" t="n"/>
      <c r="L343" s="123" t="n"/>
      <c r="M343" s="123" t="n"/>
      <c r="N343" s="123" t="n"/>
      <c r="O343" s="123" t="n"/>
      <c r="P343" s="123" t="n"/>
      <c r="W343" s="48" t="n"/>
      <c r="AA343" s="267" t="n"/>
    </row>
    <row r="344" customFormat="1" s="211">
      <c r="B344" s="220" t="n"/>
      <c r="C344" s="220" t="n"/>
      <c r="D344" s="220" t="n"/>
      <c r="G344" s="12" t="n"/>
      <c r="L344" s="123" t="n"/>
      <c r="M344" s="123" t="n"/>
      <c r="N344" s="123" t="n"/>
      <c r="O344" s="123" t="n"/>
      <c r="P344" s="123" t="n"/>
      <c r="W344" s="48" t="n"/>
      <c r="AA344" s="267" t="n"/>
    </row>
    <row r="345" customFormat="1" s="211">
      <c r="B345" s="220" t="n"/>
      <c r="C345" s="220" t="n"/>
      <c r="D345" s="220" t="n"/>
      <c r="G345" s="12" t="n"/>
      <c r="L345" s="123" t="n"/>
      <c r="M345" s="123" t="n"/>
      <c r="N345" s="123" t="n"/>
      <c r="O345" s="123" t="n"/>
      <c r="P345" s="123" t="n"/>
      <c r="W345" s="48" t="n"/>
      <c r="AA345" s="267" t="n"/>
    </row>
    <row r="346" customFormat="1" s="211">
      <c r="B346" s="220" t="n"/>
      <c r="C346" s="220" t="n"/>
      <c r="D346" s="220" t="n"/>
      <c r="G346" s="12" t="n"/>
      <c r="L346" s="123" t="n"/>
      <c r="M346" s="123" t="n"/>
      <c r="N346" s="123" t="n"/>
      <c r="O346" s="123" t="n"/>
      <c r="P346" s="123" t="n"/>
      <c r="W346" s="48" t="n"/>
      <c r="AA346" s="267" t="n"/>
    </row>
    <row r="347" customFormat="1" s="211">
      <c r="B347" s="220" t="n"/>
      <c r="C347" s="220" t="n"/>
      <c r="D347" s="220" t="n"/>
      <c r="G347" s="12" t="n"/>
      <c r="L347" s="123" t="n"/>
      <c r="M347" s="123" t="n"/>
      <c r="N347" s="123" t="n"/>
      <c r="O347" s="123" t="n"/>
      <c r="P347" s="123" t="n"/>
      <c r="W347" s="48" t="n"/>
      <c r="AA347" s="267" t="n"/>
    </row>
    <row r="348" customFormat="1" s="211">
      <c r="B348" s="220" t="n"/>
      <c r="C348" s="220" t="n"/>
      <c r="D348" s="220" t="n"/>
      <c r="G348" s="12" t="n"/>
      <c r="L348" s="123" t="n"/>
      <c r="M348" s="123" t="n"/>
      <c r="N348" s="123" t="n"/>
      <c r="O348" s="123" t="n"/>
      <c r="P348" s="123" t="n"/>
      <c r="W348" s="48" t="n"/>
      <c r="AA348" s="267" t="n"/>
    </row>
    <row r="349" customFormat="1" s="211">
      <c r="B349" s="220" t="n"/>
      <c r="C349" s="220" t="n"/>
      <c r="D349" s="220" t="n"/>
      <c r="G349" s="12" t="n"/>
      <c r="L349" s="123" t="n"/>
      <c r="M349" s="123" t="n"/>
      <c r="N349" s="123" t="n"/>
      <c r="O349" s="123" t="n"/>
      <c r="P349" s="123" t="n"/>
      <c r="W349" s="48" t="n"/>
      <c r="AA349" s="267" t="n"/>
    </row>
    <row r="350" customFormat="1" s="211">
      <c r="B350" s="220" t="n"/>
      <c r="C350" s="220" t="n"/>
      <c r="D350" s="220" t="n"/>
      <c r="G350" s="12" t="n"/>
      <c r="L350" s="123" t="n"/>
      <c r="M350" s="123" t="n"/>
      <c r="N350" s="123" t="n"/>
      <c r="O350" s="123" t="n"/>
      <c r="P350" s="123" t="n"/>
      <c r="W350" s="48" t="n"/>
      <c r="AA350" s="267" t="n"/>
    </row>
    <row r="351" customFormat="1" s="211">
      <c r="B351" s="220" t="n"/>
      <c r="C351" s="220" t="n"/>
      <c r="D351" s="220" t="n"/>
      <c r="G351" s="12" t="n"/>
      <c r="L351" s="123" t="n"/>
      <c r="M351" s="123" t="n"/>
      <c r="N351" s="123" t="n"/>
      <c r="O351" s="123" t="n"/>
      <c r="P351" s="123" t="n"/>
      <c r="W351" s="48" t="n"/>
      <c r="AA351" s="267" t="n"/>
    </row>
    <row r="352" customFormat="1" s="211">
      <c r="B352" s="220" t="n"/>
      <c r="C352" s="220" t="n"/>
      <c r="D352" s="220" t="n"/>
      <c r="G352" s="12" t="n"/>
      <c r="L352" s="123" t="n"/>
      <c r="M352" s="123" t="n"/>
      <c r="N352" s="123" t="n"/>
      <c r="O352" s="123" t="n"/>
      <c r="P352" s="123" t="n"/>
      <c r="W352" s="48" t="n"/>
      <c r="AA352" s="267" t="n"/>
    </row>
    <row r="353" customFormat="1" s="211">
      <c r="B353" s="220" t="n"/>
      <c r="C353" s="220" t="n"/>
      <c r="D353" s="220" t="n"/>
      <c r="G353" s="12" t="n"/>
      <c r="L353" s="123" t="n"/>
      <c r="M353" s="123" t="n"/>
      <c r="N353" s="123" t="n"/>
      <c r="O353" s="123" t="n"/>
      <c r="P353" s="123" t="n"/>
      <c r="W353" s="48" t="n"/>
      <c r="AA353" s="267" t="n"/>
    </row>
    <row r="354" customFormat="1" s="211">
      <c r="B354" s="220" t="n"/>
      <c r="C354" s="220" t="n"/>
      <c r="D354" s="220" t="n"/>
      <c r="G354" s="12" t="n"/>
      <c r="L354" s="123" t="n"/>
      <c r="M354" s="123" t="n"/>
      <c r="N354" s="123" t="n"/>
      <c r="O354" s="123" t="n"/>
      <c r="P354" s="123" t="n"/>
      <c r="W354" s="48" t="n"/>
      <c r="AA354" s="267" t="n"/>
    </row>
    <row r="355" customFormat="1" s="211">
      <c r="B355" s="220" t="n"/>
      <c r="C355" s="220" t="n"/>
      <c r="D355" s="220" t="n"/>
      <c r="G355" s="12" t="n"/>
      <c r="L355" s="123" t="n"/>
      <c r="M355" s="123" t="n"/>
      <c r="N355" s="123" t="n"/>
      <c r="O355" s="123" t="n"/>
      <c r="P355" s="123" t="n"/>
      <c r="W355" s="48" t="n"/>
      <c r="AA355" s="267" t="n"/>
    </row>
    <row r="356" customFormat="1" s="211">
      <c r="B356" s="220" t="n"/>
      <c r="C356" s="220" t="n"/>
      <c r="D356" s="220" t="n"/>
      <c r="G356" s="12" t="n"/>
      <c r="L356" s="123" t="n"/>
      <c r="M356" s="123" t="n"/>
      <c r="N356" s="123" t="n"/>
      <c r="O356" s="123" t="n"/>
      <c r="P356" s="123" t="n"/>
      <c r="W356" s="48" t="n"/>
      <c r="AA356" s="267" t="n"/>
    </row>
    <row r="357" customFormat="1" s="211">
      <c r="B357" s="220" t="n"/>
      <c r="C357" s="220" t="n"/>
      <c r="D357" s="220" t="n"/>
      <c r="G357" s="12" t="n"/>
      <c r="L357" s="123" t="n"/>
      <c r="M357" s="123" t="n"/>
      <c r="N357" s="123" t="n"/>
      <c r="O357" s="123" t="n"/>
      <c r="P357" s="123" t="n"/>
      <c r="W357" s="48" t="n"/>
      <c r="AA357" s="267" t="n"/>
    </row>
    <row r="358" customFormat="1" s="211">
      <c r="B358" s="220" t="n"/>
      <c r="C358" s="220" t="n"/>
      <c r="D358" s="220" t="n"/>
      <c r="G358" s="12" t="n"/>
      <c r="L358" s="123" t="n"/>
      <c r="M358" s="123" t="n"/>
      <c r="N358" s="123" t="n"/>
      <c r="O358" s="123" t="n"/>
      <c r="P358" s="123" t="n"/>
      <c r="W358" s="48" t="n"/>
      <c r="AA358" s="267" t="n"/>
    </row>
    <row r="359" customFormat="1" s="211">
      <c r="B359" s="220" t="n"/>
      <c r="C359" s="220" t="n"/>
      <c r="D359" s="220" t="n"/>
      <c r="G359" s="12" t="n"/>
      <c r="L359" s="123" t="n"/>
      <c r="M359" s="123" t="n"/>
      <c r="N359" s="123" t="n"/>
      <c r="O359" s="123" t="n"/>
      <c r="P359" s="123" t="n"/>
      <c r="W359" s="48" t="n"/>
      <c r="AA359" s="267" t="n"/>
    </row>
    <row r="360" customFormat="1" s="211">
      <c r="B360" s="220" t="n"/>
      <c r="C360" s="220" t="n"/>
      <c r="D360" s="220" t="n"/>
      <c r="G360" s="12" t="n"/>
      <c r="L360" s="123" t="n"/>
      <c r="M360" s="123" t="n"/>
      <c r="N360" s="123" t="n"/>
      <c r="O360" s="123" t="n"/>
      <c r="P360" s="123" t="n"/>
      <c r="W360" s="48" t="n"/>
      <c r="AA360" s="267" t="n"/>
    </row>
    <row r="361" customFormat="1" s="211">
      <c r="B361" s="220" t="n"/>
      <c r="C361" s="220" t="n"/>
      <c r="D361" s="220" t="n"/>
      <c r="G361" s="12" t="n"/>
      <c r="L361" s="123" t="n"/>
      <c r="M361" s="123" t="n"/>
      <c r="N361" s="123" t="n"/>
      <c r="O361" s="123" t="n"/>
      <c r="P361" s="123" t="n"/>
      <c r="W361" s="48" t="n"/>
      <c r="AA361" s="267" t="n"/>
    </row>
    <row r="362" customFormat="1" s="211">
      <c r="B362" s="220" t="n"/>
      <c r="C362" s="220" t="n"/>
      <c r="D362" s="220" t="n"/>
      <c r="G362" s="12" t="n"/>
      <c r="L362" s="123" t="n"/>
      <c r="M362" s="123" t="n"/>
      <c r="N362" s="123" t="n"/>
      <c r="O362" s="123" t="n"/>
      <c r="P362" s="123" t="n"/>
      <c r="W362" s="48" t="n"/>
      <c r="AA362" s="267" t="n"/>
    </row>
    <row r="363" customFormat="1" s="211">
      <c r="B363" s="220" t="n"/>
      <c r="C363" s="220" t="n"/>
      <c r="D363" s="220" t="n"/>
      <c r="G363" s="12" t="n"/>
      <c r="L363" s="123" t="n"/>
      <c r="M363" s="123" t="n"/>
      <c r="N363" s="123" t="n"/>
      <c r="O363" s="123" t="n"/>
      <c r="P363" s="123" t="n"/>
      <c r="W363" s="48" t="n"/>
      <c r="AA363" s="267" t="n"/>
    </row>
    <row r="364" customFormat="1" s="211">
      <c r="B364" s="220" t="n"/>
      <c r="C364" s="220" t="n"/>
      <c r="D364" s="220" t="n"/>
      <c r="G364" s="12" t="n"/>
      <c r="L364" s="123" t="n"/>
      <c r="M364" s="123" t="n"/>
      <c r="N364" s="123" t="n"/>
      <c r="O364" s="123" t="n"/>
      <c r="P364" s="123" t="n"/>
      <c r="W364" s="48" t="n"/>
      <c r="AA364" s="267" t="n"/>
    </row>
    <row r="365" customFormat="1" s="211">
      <c r="B365" s="220" t="n"/>
      <c r="C365" s="220" t="n"/>
      <c r="D365" s="220" t="n"/>
      <c r="G365" s="12" t="n"/>
      <c r="L365" s="123" t="n"/>
      <c r="M365" s="123" t="n"/>
      <c r="N365" s="123" t="n"/>
      <c r="O365" s="123" t="n"/>
      <c r="P365" s="123" t="n"/>
      <c r="W365" s="48" t="n"/>
      <c r="AA365" s="267" t="n"/>
    </row>
    <row r="366" customFormat="1" s="211">
      <c r="B366" s="220" t="n"/>
      <c r="C366" s="220" t="n"/>
      <c r="D366" s="220" t="n"/>
      <c r="G366" s="12" t="n"/>
      <c r="L366" s="123" t="n"/>
      <c r="M366" s="123" t="n"/>
      <c r="N366" s="123" t="n"/>
      <c r="O366" s="123" t="n"/>
      <c r="P366" s="123" t="n"/>
      <c r="W366" s="48" t="n"/>
      <c r="AA366" s="267" t="n"/>
    </row>
    <row r="367" customFormat="1" s="211">
      <c r="B367" s="220" t="n"/>
      <c r="C367" s="220" t="n"/>
      <c r="D367" s="220" t="n"/>
      <c r="G367" s="12" t="n"/>
      <c r="L367" s="123" t="n"/>
      <c r="M367" s="123" t="n"/>
      <c r="N367" s="123" t="n"/>
      <c r="O367" s="123" t="n"/>
      <c r="P367" s="123" t="n"/>
      <c r="W367" s="48" t="n"/>
      <c r="AA367" s="267" t="n"/>
    </row>
    <row r="368" customFormat="1" s="211">
      <c r="B368" s="220" t="n"/>
      <c r="C368" s="220" t="n"/>
      <c r="D368" s="220" t="n"/>
      <c r="G368" s="12" t="n"/>
      <c r="L368" s="123" t="n"/>
      <c r="M368" s="123" t="n"/>
      <c r="N368" s="123" t="n"/>
      <c r="O368" s="123" t="n"/>
      <c r="P368" s="123" t="n"/>
      <c r="W368" s="48" t="n"/>
      <c r="AA368" s="267" t="n"/>
    </row>
    <row r="369" customFormat="1" s="211">
      <c r="B369" s="220" t="n"/>
      <c r="C369" s="220" t="n"/>
      <c r="D369" s="220" t="n"/>
      <c r="G369" s="12" t="n"/>
      <c r="L369" s="123" t="n"/>
      <c r="M369" s="123" t="n"/>
      <c r="N369" s="123" t="n"/>
      <c r="O369" s="123" t="n"/>
      <c r="P369" s="123" t="n"/>
      <c r="W369" s="48" t="n"/>
      <c r="AA369" s="267" t="n"/>
    </row>
    <row r="370" customFormat="1" s="211">
      <c r="B370" s="220" t="n"/>
      <c r="C370" s="220" t="n"/>
      <c r="D370" s="220" t="n"/>
      <c r="G370" s="12" t="n"/>
      <c r="L370" s="123" t="n"/>
      <c r="M370" s="123" t="n"/>
      <c r="N370" s="123" t="n"/>
      <c r="O370" s="123" t="n"/>
      <c r="P370" s="123" t="n"/>
      <c r="W370" s="48" t="n"/>
      <c r="AA370" s="267" t="n"/>
    </row>
    <row r="371" customFormat="1" s="211">
      <c r="B371" s="220" t="n"/>
      <c r="C371" s="220" t="n"/>
      <c r="D371" s="220" t="n"/>
      <c r="G371" s="12" t="n"/>
      <c r="L371" s="123" t="n"/>
      <c r="M371" s="123" t="n"/>
      <c r="N371" s="123" t="n"/>
      <c r="O371" s="123" t="n"/>
      <c r="P371" s="123" t="n"/>
      <c r="W371" s="48" t="n"/>
      <c r="AA371" s="267" t="n"/>
    </row>
    <row r="372" customFormat="1" s="211">
      <c r="B372" s="220" t="n"/>
      <c r="C372" s="220" t="n"/>
      <c r="D372" s="220" t="n"/>
      <c r="G372" s="12" t="n"/>
      <c r="L372" s="123" t="n"/>
      <c r="M372" s="123" t="n"/>
      <c r="N372" s="123" t="n"/>
      <c r="O372" s="123" t="n"/>
      <c r="P372" s="123" t="n"/>
      <c r="W372" s="48" t="n"/>
      <c r="AA372" s="267" t="n"/>
    </row>
    <row r="373" customFormat="1" s="211">
      <c r="B373" s="220" t="n"/>
      <c r="C373" s="220" t="n"/>
      <c r="D373" s="220" t="n"/>
      <c r="G373" s="12" t="n"/>
      <c r="L373" s="123" t="n"/>
      <c r="M373" s="123" t="n"/>
      <c r="N373" s="123" t="n"/>
      <c r="O373" s="123" t="n"/>
      <c r="P373" s="123" t="n"/>
      <c r="W373" s="48" t="n"/>
      <c r="AA373" s="267" t="n"/>
    </row>
    <row r="374" customFormat="1" s="211">
      <c r="B374" s="220" t="n"/>
      <c r="C374" s="220" t="n"/>
      <c r="D374" s="220" t="n"/>
      <c r="G374" s="12" t="n"/>
      <c r="L374" s="123" t="n"/>
      <c r="M374" s="123" t="n"/>
      <c r="N374" s="123" t="n"/>
      <c r="O374" s="123" t="n"/>
      <c r="P374" s="123" t="n"/>
      <c r="W374" s="48" t="n"/>
      <c r="AA374" s="267" t="n"/>
    </row>
    <row r="375" customFormat="1" s="211">
      <c r="B375" s="220" t="n"/>
      <c r="C375" s="220" t="n"/>
      <c r="D375" s="220" t="n"/>
      <c r="G375" s="12" t="n"/>
      <c r="L375" s="123" t="n"/>
      <c r="M375" s="123" t="n"/>
      <c r="N375" s="123" t="n"/>
      <c r="O375" s="123" t="n"/>
      <c r="P375" s="123" t="n"/>
      <c r="W375" s="48" t="n"/>
      <c r="AA375" s="267" t="n"/>
    </row>
    <row r="376" customFormat="1" s="211">
      <c r="B376" s="220" t="n"/>
      <c r="C376" s="220" t="n"/>
      <c r="D376" s="220" t="n"/>
      <c r="G376" s="12" t="n"/>
      <c r="L376" s="123" t="n"/>
      <c r="M376" s="123" t="n"/>
      <c r="N376" s="123" t="n"/>
      <c r="O376" s="123" t="n"/>
      <c r="P376" s="123" t="n"/>
      <c r="W376" s="48" t="n"/>
      <c r="AA376" s="267" t="n"/>
    </row>
    <row r="377" customFormat="1" s="211">
      <c r="B377" s="220" t="n"/>
      <c r="C377" s="220" t="n"/>
      <c r="D377" s="220" t="n"/>
      <c r="G377" s="12" t="n"/>
      <c r="L377" s="123" t="n"/>
      <c r="M377" s="123" t="n"/>
      <c r="N377" s="123" t="n"/>
      <c r="O377" s="123" t="n"/>
      <c r="P377" s="123" t="n"/>
      <c r="W377" s="48" t="n"/>
      <c r="AA377" s="267" t="n"/>
    </row>
    <row r="378" customFormat="1" s="211">
      <c r="B378" s="220" t="n"/>
      <c r="C378" s="220" t="n"/>
      <c r="D378" s="220" t="n"/>
      <c r="G378" s="12" t="n"/>
      <c r="L378" s="123" t="n"/>
      <c r="M378" s="123" t="n"/>
      <c r="N378" s="123" t="n"/>
      <c r="O378" s="123" t="n"/>
      <c r="P378" s="123" t="n"/>
      <c r="W378" s="48" t="n"/>
      <c r="AA378" s="267" t="n"/>
    </row>
    <row r="379" customFormat="1" s="211">
      <c r="B379" s="220" t="n"/>
      <c r="C379" s="220" t="n"/>
      <c r="D379" s="220" t="n"/>
      <c r="G379" s="12" t="n"/>
      <c r="L379" s="123" t="n"/>
      <c r="M379" s="123" t="n"/>
      <c r="N379" s="123" t="n"/>
      <c r="O379" s="123" t="n"/>
      <c r="P379" s="123" t="n"/>
      <c r="W379" s="48" t="n"/>
      <c r="AA379" s="267" t="n"/>
    </row>
    <row r="380" customFormat="1" s="211">
      <c r="B380" s="220" t="n"/>
      <c r="C380" s="220" t="n"/>
      <c r="D380" s="220" t="n"/>
      <c r="G380" s="12" t="n"/>
      <c r="L380" s="123" t="n"/>
      <c r="M380" s="123" t="n"/>
      <c r="N380" s="123" t="n"/>
      <c r="O380" s="123" t="n"/>
      <c r="P380" s="123" t="n"/>
      <c r="W380" s="48" t="n"/>
      <c r="AA380" s="267" t="n"/>
    </row>
    <row r="381" customFormat="1" s="211">
      <c r="B381" s="220" t="n"/>
      <c r="C381" s="220" t="n"/>
      <c r="D381" s="220" t="n"/>
      <c r="G381" s="12" t="n"/>
      <c r="L381" s="123" t="n"/>
      <c r="M381" s="123" t="n"/>
      <c r="N381" s="123" t="n"/>
      <c r="O381" s="123" t="n"/>
      <c r="P381" s="123" t="n"/>
      <c r="W381" s="48" t="n"/>
      <c r="AA381" s="267" t="n"/>
    </row>
    <row r="382" customFormat="1" s="211">
      <c r="B382" s="220" t="n"/>
      <c r="C382" s="220" t="n"/>
      <c r="D382" s="220" t="n"/>
      <c r="G382" s="12" t="n"/>
      <c r="L382" s="123" t="n"/>
      <c r="M382" s="123" t="n"/>
      <c r="N382" s="123" t="n"/>
      <c r="O382" s="123" t="n"/>
      <c r="P382" s="123" t="n"/>
      <c r="W382" s="48" t="n"/>
      <c r="AA382" s="267" t="n"/>
    </row>
    <row r="383" customFormat="1" s="211">
      <c r="B383" s="220" t="n"/>
      <c r="C383" s="220" t="n"/>
      <c r="D383" s="220" t="n"/>
      <c r="G383" s="12" t="n"/>
      <c r="L383" s="123" t="n"/>
      <c r="M383" s="123" t="n"/>
      <c r="N383" s="123" t="n"/>
      <c r="O383" s="123" t="n"/>
      <c r="P383" s="123" t="n"/>
      <c r="W383" s="48" t="n"/>
      <c r="AA383" s="267" t="n"/>
    </row>
    <row r="384" customFormat="1" s="211">
      <c r="B384" s="220" t="n"/>
      <c r="C384" s="220" t="n"/>
      <c r="D384" s="220" t="n"/>
      <c r="G384" s="12" t="n"/>
      <c r="L384" s="123" t="n"/>
      <c r="M384" s="123" t="n"/>
      <c r="N384" s="123" t="n"/>
      <c r="O384" s="123" t="n"/>
      <c r="P384" s="123" t="n"/>
      <c r="W384" s="48" t="n"/>
      <c r="AA384" s="267" t="n"/>
    </row>
    <row r="385" customFormat="1" s="211">
      <c r="B385" s="220" t="n"/>
      <c r="C385" s="220" t="n"/>
      <c r="D385" s="220" t="n"/>
      <c r="G385" s="12" t="n"/>
      <c r="L385" s="123" t="n"/>
      <c r="M385" s="123" t="n"/>
      <c r="N385" s="123" t="n"/>
      <c r="O385" s="123" t="n"/>
      <c r="P385" s="123" t="n"/>
      <c r="W385" s="48" t="n"/>
      <c r="AA385" s="267" t="n"/>
    </row>
    <row r="386" customFormat="1" s="211">
      <c r="B386" s="220" t="n"/>
      <c r="C386" s="220" t="n"/>
      <c r="D386" s="220" t="n"/>
      <c r="G386" s="12" t="n"/>
      <c r="L386" s="123" t="n"/>
      <c r="M386" s="123" t="n"/>
      <c r="N386" s="123" t="n"/>
      <c r="O386" s="123" t="n"/>
      <c r="P386" s="123" t="n"/>
      <c r="W386" s="48" t="n"/>
      <c r="AA386" s="267" t="n"/>
    </row>
    <row r="387" customFormat="1" s="211">
      <c r="B387" s="220" t="n"/>
      <c r="C387" s="220" t="n"/>
      <c r="D387" s="220" t="n"/>
      <c r="G387" s="12" t="n"/>
      <c r="L387" s="123" t="n"/>
      <c r="M387" s="123" t="n"/>
      <c r="N387" s="123" t="n"/>
      <c r="O387" s="123" t="n"/>
      <c r="P387" s="123" t="n"/>
      <c r="W387" s="48" t="n"/>
      <c r="AA387" s="267" t="n"/>
    </row>
    <row r="388" customFormat="1" s="211">
      <c r="B388" s="220" t="n"/>
      <c r="C388" s="220" t="n"/>
      <c r="D388" s="220" t="n"/>
      <c r="G388" s="12" t="n"/>
      <c r="L388" s="123" t="n"/>
      <c r="M388" s="123" t="n"/>
      <c r="N388" s="123" t="n"/>
      <c r="O388" s="123" t="n"/>
      <c r="P388" s="123" t="n"/>
      <c r="W388" s="48" t="n"/>
      <c r="AA388" s="267" t="n"/>
    </row>
    <row r="389" customFormat="1" s="211">
      <c r="B389" s="220" t="n"/>
      <c r="C389" s="220" t="n"/>
      <c r="D389" s="220" t="n"/>
      <c r="G389" s="12" t="n"/>
      <c r="L389" s="123" t="n"/>
      <c r="M389" s="123" t="n"/>
      <c r="N389" s="123" t="n"/>
      <c r="O389" s="123" t="n"/>
      <c r="P389" s="123" t="n"/>
      <c r="W389" s="48" t="n"/>
      <c r="AA389" s="267" t="n"/>
    </row>
    <row r="390" customFormat="1" s="211">
      <c r="B390" s="220" t="n"/>
      <c r="C390" s="220" t="n"/>
      <c r="D390" s="220" t="n"/>
      <c r="G390" s="12" t="n"/>
      <c r="L390" s="123" t="n"/>
      <c r="M390" s="123" t="n"/>
      <c r="N390" s="123" t="n"/>
      <c r="O390" s="123" t="n"/>
      <c r="P390" s="123" t="n"/>
      <c r="W390" s="48" t="n"/>
      <c r="AA390" s="267" t="n"/>
    </row>
    <row r="391" customFormat="1" s="211">
      <c r="B391" s="220" t="n"/>
      <c r="C391" s="220" t="n"/>
      <c r="D391" s="220" t="n"/>
      <c r="G391" s="12" t="n"/>
      <c r="L391" s="123" t="n"/>
      <c r="M391" s="123" t="n"/>
      <c r="N391" s="123" t="n"/>
      <c r="O391" s="123" t="n"/>
      <c r="P391" s="123" t="n"/>
      <c r="W391" s="48" t="n"/>
      <c r="AA391" s="267" t="n"/>
    </row>
    <row r="392" customFormat="1" s="211">
      <c r="B392" s="220" t="n"/>
      <c r="C392" s="220" t="n"/>
      <c r="D392" s="220" t="n"/>
      <c r="G392" s="12" t="n"/>
      <c r="L392" s="123" t="n"/>
      <c r="M392" s="123" t="n"/>
      <c r="N392" s="123" t="n"/>
      <c r="O392" s="123" t="n"/>
      <c r="P392" s="123" t="n"/>
      <c r="W392" s="48" t="n"/>
      <c r="AA392" s="267" t="n"/>
    </row>
    <row r="393" customFormat="1" s="211">
      <c r="B393" s="220" t="n"/>
      <c r="C393" s="220" t="n"/>
      <c r="D393" s="220" t="n"/>
      <c r="G393" s="12" t="n"/>
      <c r="L393" s="123" t="n"/>
      <c r="M393" s="123" t="n"/>
      <c r="N393" s="123" t="n"/>
      <c r="O393" s="123" t="n"/>
      <c r="P393" s="123" t="n"/>
      <c r="W393" s="48" t="n"/>
      <c r="AA393" s="267" t="n"/>
    </row>
    <row r="394" customFormat="1" s="211">
      <c r="B394" s="220" t="n"/>
      <c r="C394" s="220" t="n"/>
      <c r="D394" s="220" t="n"/>
      <c r="G394" s="12" t="n"/>
      <c r="L394" s="123" t="n"/>
      <c r="M394" s="123" t="n"/>
      <c r="N394" s="123" t="n"/>
      <c r="O394" s="123" t="n"/>
      <c r="P394" s="123" t="n"/>
      <c r="W394" s="48" t="n"/>
      <c r="AA394" s="267" t="n"/>
    </row>
    <row r="395" customFormat="1" s="211">
      <c r="B395" s="220" t="n"/>
      <c r="C395" s="220" t="n"/>
      <c r="D395" s="220" t="n"/>
      <c r="G395" s="12" t="n"/>
      <c r="L395" s="123" t="n"/>
      <c r="M395" s="123" t="n"/>
      <c r="N395" s="123" t="n"/>
      <c r="O395" s="123" t="n"/>
      <c r="P395" s="123" t="n"/>
      <c r="W395" s="48" t="n"/>
      <c r="AA395" s="267" t="n"/>
    </row>
    <row r="396" customFormat="1" s="211">
      <c r="B396" s="220" t="n"/>
      <c r="C396" s="220" t="n"/>
      <c r="D396" s="220" t="n"/>
      <c r="G396" s="12" t="n"/>
      <c r="L396" s="123" t="n"/>
      <c r="M396" s="123" t="n"/>
      <c r="N396" s="123" t="n"/>
      <c r="O396" s="123" t="n"/>
      <c r="P396" s="123" t="n"/>
      <c r="W396" s="48" t="n"/>
      <c r="AA396" s="267" t="n"/>
    </row>
    <row r="397" customFormat="1" s="211">
      <c r="B397" s="220" t="n"/>
      <c r="C397" s="220" t="n"/>
      <c r="D397" s="220" t="n"/>
      <c r="G397" s="12" t="n"/>
      <c r="L397" s="123" t="n"/>
      <c r="M397" s="123" t="n"/>
      <c r="N397" s="123" t="n"/>
      <c r="O397" s="123" t="n"/>
      <c r="P397" s="123" t="n"/>
      <c r="W397" s="48" t="n"/>
      <c r="AA397" s="267" t="n"/>
    </row>
    <row r="398" customFormat="1" s="211">
      <c r="B398" s="220" t="n"/>
      <c r="C398" s="220" t="n"/>
      <c r="D398" s="220" t="n"/>
      <c r="G398" s="12" t="n"/>
      <c r="L398" s="123" t="n"/>
      <c r="M398" s="123" t="n"/>
      <c r="N398" s="123" t="n"/>
      <c r="O398" s="123" t="n"/>
      <c r="P398" s="123" t="n"/>
      <c r="W398" s="48" t="n"/>
      <c r="AA398" s="267" t="n"/>
    </row>
    <row r="399" customFormat="1" s="211">
      <c r="B399" s="220" t="n"/>
      <c r="C399" s="220" t="n"/>
      <c r="D399" s="220" t="n"/>
      <c r="G399" s="12" t="n"/>
      <c r="L399" s="123" t="n"/>
      <c r="M399" s="123" t="n"/>
      <c r="N399" s="123" t="n"/>
      <c r="O399" s="123" t="n"/>
      <c r="P399" s="123" t="n"/>
      <c r="W399" s="48" t="n"/>
      <c r="AA399" s="267" t="n"/>
    </row>
    <row r="400" customFormat="1" s="211">
      <c r="B400" s="220" t="n"/>
      <c r="C400" s="220" t="n"/>
      <c r="D400" s="220" t="n"/>
      <c r="G400" s="12" t="n"/>
      <c r="L400" s="123" t="n"/>
      <c r="M400" s="123" t="n"/>
      <c r="N400" s="123" t="n"/>
      <c r="O400" s="123" t="n"/>
      <c r="P400" s="123" t="n"/>
      <c r="W400" s="48" t="n"/>
      <c r="AA400" s="267" t="n"/>
    </row>
    <row r="401" customFormat="1" s="211">
      <c r="B401" s="220" t="n"/>
      <c r="C401" s="220" t="n"/>
      <c r="D401" s="220" t="n"/>
      <c r="G401" s="12" t="n"/>
      <c r="L401" s="123" t="n"/>
      <c r="M401" s="123" t="n"/>
      <c r="N401" s="123" t="n"/>
      <c r="O401" s="123" t="n"/>
      <c r="P401" s="123" t="n"/>
      <c r="W401" s="48" t="n"/>
      <c r="AA401" s="267" t="n"/>
    </row>
    <row r="402" customFormat="1" s="211">
      <c r="B402" s="220" t="n"/>
      <c r="C402" s="220" t="n"/>
      <c r="D402" s="220" t="n"/>
      <c r="G402" s="12" t="n"/>
      <c r="L402" s="123" t="n"/>
      <c r="M402" s="123" t="n"/>
      <c r="N402" s="123" t="n"/>
      <c r="O402" s="123" t="n"/>
      <c r="P402" s="123" t="n"/>
      <c r="W402" s="48" t="n"/>
      <c r="AA402" s="267" t="n"/>
    </row>
    <row r="403" customFormat="1" s="211">
      <c r="B403" s="220" t="n"/>
      <c r="C403" s="220" t="n"/>
      <c r="D403" s="220" t="n"/>
      <c r="G403" s="12" t="n"/>
      <c r="L403" s="123" t="n"/>
      <c r="M403" s="123" t="n"/>
      <c r="N403" s="123" t="n"/>
      <c r="O403" s="123" t="n"/>
      <c r="P403" s="123" t="n"/>
      <c r="W403" s="48" t="n"/>
      <c r="AA403" s="267" t="n"/>
    </row>
    <row r="404" customFormat="1" s="211">
      <c r="B404" s="220" t="n"/>
      <c r="C404" s="220" t="n"/>
      <c r="D404" s="220" t="n"/>
      <c r="G404" s="12" t="n"/>
      <c r="L404" s="123" t="n"/>
      <c r="M404" s="123" t="n"/>
      <c r="N404" s="123" t="n"/>
      <c r="O404" s="123" t="n"/>
      <c r="P404" s="123" t="n"/>
      <c r="W404" s="48" t="n"/>
      <c r="AA404" s="267" t="n"/>
    </row>
    <row r="405" customFormat="1" s="211">
      <c r="B405" s="220" t="n"/>
      <c r="C405" s="220" t="n"/>
      <c r="D405" s="220" t="n"/>
      <c r="G405" s="12" t="n"/>
      <c r="L405" s="123" t="n"/>
      <c r="M405" s="123" t="n"/>
      <c r="N405" s="123" t="n"/>
      <c r="O405" s="123" t="n"/>
      <c r="P405" s="123" t="n"/>
      <c r="W405" s="48" t="n"/>
      <c r="AA405" s="267" t="n"/>
    </row>
    <row r="406" customFormat="1" s="211">
      <c r="B406" s="220" t="n"/>
      <c r="C406" s="220" t="n"/>
      <c r="D406" s="220" t="n"/>
      <c r="G406" s="12" t="n"/>
      <c r="L406" s="123" t="n"/>
      <c r="M406" s="123" t="n"/>
      <c r="N406" s="123" t="n"/>
      <c r="O406" s="123" t="n"/>
      <c r="P406" s="123" t="n"/>
      <c r="W406" s="48" t="n"/>
      <c r="AA406" s="267" t="n"/>
    </row>
    <row r="407" customFormat="1" s="211">
      <c r="B407" s="220" t="n"/>
      <c r="C407" s="220" t="n"/>
      <c r="D407" s="220" t="n"/>
      <c r="G407" s="12" t="n"/>
      <c r="L407" s="123" t="n"/>
      <c r="M407" s="123" t="n"/>
      <c r="N407" s="123" t="n"/>
      <c r="O407" s="123" t="n"/>
      <c r="P407" s="123" t="n"/>
      <c r="W407" s="48" t="n"/>
      <c r="AA407" s="267" t="n"/>
    </row>
    <row r="408" customFormat="1" s="211">
      <c r="B408" s="220" t="n"/>
      <c r="C408" s="220" t="n"/>
      <c r="D408" s="220" t="n"/>
      <c r="G408" s="12" t="n"/>
      <c r="L408" s="123" t="n"/>
      <c r="M408" s="123" t="n"/>
      <c r="N408" s="123" t="n"/>
      <c r="O408" s="123" t="n"/>
      <c r="P408" s="123" t="n"/>
      <c r="W408" s="48" t="n"/>
      <c r="AA408" s="267" t="n"/>
    </row>
    <row r="409" customFormat="1" s="211">
      <c r="B409" s="220" t="n"/>
      <c r="C409" s="220" t="n"/>
      <c r="D409" s="220" t="n"/>
      <c r="G409" s="12" t="n"/>
      <c r="L409" s="123" t="n"/>
      <c r="M409" s="123" t="n"/>
      <c r="N409" s="123" t="n"/>
      <c r="O409" s="123" t="n"/>
      <c r="P409" s="123" t="n"/>
      <c r="W409" s="48" t="n"/>
      <c r="AA409" s="267" t="n"/>
    </row>
    <row r="410" customFormat="1" s="211">
      <c r="B410" s="220" t="n"/>
      <c r="C410" s="220" t="n"/>
      <c r="D410" s="220" t="n"/>
      <c r="G410" s="12" t="n"/>
      <c r="L410" s="123" t="n"/>
      <c r="M410" s="123" t="n"/>
      <c r="N410" s="123" t="n"/>
      <c r="O410" s="123" t="n"/>
      <c r="P410" s="123" t="n"/>
      <c r="W410" s="48" t="n"/>
      <c r="AA410" s="267" t="n"/>
    </row>
    <row r="411" customFormat="1" s="211">
      <c r="B411" s="220" t="n"/>
      <c r="C411" s="220" t="n"/>
      <c r="D411" s="220" t="n"/>
      <c r="G411" s="12" t="n"/>
      <c r="L411" s="123" t="n"/>
      <c r="M411" s="123" t="n"/>
      <c r="N411" s="123" t="n"/>
      <c r="O411" s="123" t="n"/>
      <c r="P411" s="123" t="n"/>
      <c r="W411" s="48" t="n"/>
      <c r="AA411" s="267" t="n"/>
    </row>
    <row r="412" customFormat="1" s="211">
      <c r="B412" s="220" t="n"/>
      <c r="C412" s="220" t="n"/>
      <c r="D412" s="220" t="n"/>
      <c r="G412" s="12" t="n"/>
      <c r="L412" s="123" t="n"/>
      <c r="M412" s="123" t="n"/>
      <c r="N412" s="123" t="n"/>
      <c r="O412" s="123" t="n"/>
      <c r="P412" s="123" t="n"/>
      <c r="W412" s="48" t="n"/>
      <c r="AA412" s="267" t="n"/>
    </row>
    <row r="413" customFormat="1" s="211">
      <c r="B413" s="220" t="n"/>
      <c r="C413" s="220" t="n"/>
      <c r="D413" s="220" t="n"/>
      <c r="G413" s="12" t="n"/>
      <c r="L413" s="123" t="n"/>
      <c r="M413" s="123" t="n"/>
      <c r="N413" s="123" t="n"/>
      <c r="O413" s="123" t="n"/>
      <c r="P413" s="123" t="n"/>
      <c r="W413" s="48" t="n"/>
      <c r="AA413" s="267" t="n"/>
    </row>
    <row r="414" customFormat="1" s="211">
      <c r="B414" s="220" t="n"/>
      <c r="C414" s="220" t="n"/>
      <c r="D414" s="220" t="n"/>
      <c r="G414" s="12" t="n"/>
      <c r="L414" s="123" t="n"/>
      <c r="M414" s="123" t="n"/>
      <c r="N414" s="123" t="n"/>
      <c r="O414" s="123" t="n"/>
      <c r="P414" s="123" t="n"/>
      <c r="W414" s="48" t="n"/>
      <c r="AA414" s="267" t="n"/>
    </row>
    <row r="415" customFormat="1" s="211">
      <c r="B415" s="220" t="n"/>
      <c r="C415" s="220" t="n"/>
      <c r="D415" s="220" t="n"/>
      <c r="G415" s="12" t="n"/>
      <c r="L415" s="123" t="n"/>
      <c r="M415" s="123" t="n"/>
      <c r="N415" s="123" t="n"/>
      <c r="O415" s="123" t="n"/>
      <c r="P415" s="123" t="n"/>
      <c r="W415" s="48" t="n"/>
      <c r="AA415" s="267" t="n"/>
    </row>
    <row r="416" customFormat="1" s="211">
      <c r="B416" s="220" t="n"/>
      <c r="C416" s="220" t="n"/>
      <c r="D416" s="220" t="n"/>
      <c r="G416" s="12" t="n"/>
      <c r="L416" s="123" t="n"/>
      <c r="M416" s="123" t="n"/>
      <c r="N416" s="123" t="n"/>
      <c r="O416" s="123" t="n"/>
      <c r="P416" s="123" t="n"/>
      <c r="W416" s="48" t="n"/>
      <c r="AA416" s="267" t="n"/>
    </row>
    <row r="417" customFormat="1" s="211">
      <c r="B417" s="220" t="n"/>
      <c r="C417" s="220" t="n"/>
      <c r="D417" s="220" t="n"/>
      <c r="G417" s="12" t="n"/>
      <c r="L417" s="123" t="n"/>
      <c r="M417" s="123" t="n"/>
      <c r="N417" s="123" t="n"/>
      <c r="O417" s="123" t="n"/>
      <c r="P417" s="123" t="n"/>
      <c r="W417" s="48" t="n"/>
      <c r="AA417" s="267" t="n"/>
    </row>
    <row r="418" customFormat="1" s="211">
      <c r="B418" s="220" t="n"/>
      <c r="C418" s="220" t="n"/>
      <c r="D418" s="220" t="n"/>
      <c r="G418" s="12" t="n"/>
      <c r="L418" s="123" t="n"/>
      <c r="M418" s="123" t="n"/>
      <c r="N418" s="123" t="n"/>
      <c r="O418" s="123" t="n"/>
      <c r="P418" s="123" t="n"/>
      <c r="W418" s="48" t="n"/>
      <c r="AA418" s="267" t="n"/>
    </row>
    <row r="419" customFormat="1" s="211">
      <c r="B419" s="220" t="n"/>
      <c r="C419" s="220" t="n"/>
      <c r="D419" s="220" t="n"/>
      <c r="G419" s="12" t="n"/>
      <c r="L419" s="123" t="n"/>
      <c r="M419" s="123" t="n"/>
      <c r="N419" s="123" t="n"/>
      <c r="O419" s="123" t="n"/>
      <c r="P419" s="123" t="n"/>
      <c r="W419" s="48" t="n"/>
      <c r="AA419" s="267" t="n"/>
    </row>
    <row r="420" customFormat="1" s="211">
      <c r="B420" s="220" t="n"/>
      <c r="C420" s="220" t="n"/>
      <c r="D420" s="220" t="n"/>
      <c r="G420" s="12" t="n"/>
      <c r="L420" s="123" t="n"/>
      <c r="M420" s="123" t="n"/>
      <c r="N420" s="123" t="n"/>
      <c r="O420" s="123" t="n"/>
      <c r="P420" s="123" t="n"/>
      <c r="W420" s="48" t="n"/>
      <c r="AA420" s="267" t="n"/>
    </row>
    <row r="421" customFormat="1" s="211">
      <c r="B421" s="220" t="n"/>
      <c r="C421" s="220" t="n"/>
      <c r="D421" s="220" t="n"/>
      <c r="G421" s="12" t="n"/>
      <c r="L421" s="123" t="n"/>
      <c r="M421" s="123" t="n"/>
      <c r="N421" s="123" t="n"/>
      <c r="O421" s="123" t="n"/>
      <c r="P421" s="123" t="n"/>
      <c r="W421" s="48" t="n"/>
      <c r="AA421" s="267" t="n"/>
    </row>
    <row r="422" customFormat="1" s="211">
      <c r="B422" s="220" t="n"/>
      <c r="C422" s="220" t="n"/>
      <c r="D422" s="220" t="n"/>
      <c r="G422" s="12" t="n"/>
      <c r="L422" s="123" t="n"/>
      <c r="M422" s="123" t="n"/>
      <c r="N422" s="123" t="n"/>
      <c r="O422" s="123" t="n"/>
      <c r="P422" s="123" t="n"/>
      <c r="W422" s="48" t="n"/>
      <c r="AA422" s="267" t="n"/>
    </row>
    <row r="423" customFormat="1" s="211">
      <c r="B423" s="220" t="n"/>
      <c r="C423" s="220" t="n"/>
      <c r="D423" s="220" t="n"/>
      <c r="G423" s="12" t="n"/>
      <c r="L423" s="123" t="n"/>
      <c r="M423" s="123" t="n"/>
      <c r="N423" s="123" t="n"/>
      <c r="O423" s="123" t="n"/>
      <c r="P423" s="123" t="n"/>
      <c r="W423" s="48" t="n"/>
      <c r="AA423" s="267" t="n"/>
    </row>
    <row r="424" customFormat="1" s="211">
      <c r="B424" s="220" t="n"/>
      <c r="C424" s="220" t="n"/>
      <c r="D424" s="220" t="n"/>
      <c r="G424" s="12" t="n"/>
      <c r="L424" s="123" t="n"/>
      <c r="M424" s="123" t="n"/>
      <c r="N424" s="123" t="n"/>
      <c r="O424" s="123" t="n"/>
      <c r="P424" s="123" t="n"/>
      <c r="W424" s="48" t="n"/>
      <c r="AA424" s="267" t="n"/>
    </row>
    <row r="425" customFormat="1" s="211">
      <c r="B425" s="220" t="n"/>
      <c r="C425" s="220" t="n"/>
      <c r="D425" s="220" t="n"/>
      <c r="G425" s="12" t="n"/>
      <c r="L425" s="123" t="n"/>
      <c r="M425" s="123" t="n"/>
      <c r="N425" s="123" t="n"/>
      <c r="O425" s="123" t="n"/>
      <c r="P425" s="123" t="n"/>
      <c r="W425" s="48" t="n"/>
      <c r="AA425" s="267" t="n"/>
    </row>
    <row r="426" customFormat="1" s="211">
      <c r="B426" s="220" t="n"/>
      <c r="C426" s="220" t="n"/>
      <c r="D426" s="220" t="n"/>
      <c r="G426" s="12" t="n"/>
      <c r="L426" s="123" t="n"/>
      <c r="M426" s="123" t="n"/>
      <c r="N426" s="123" t="n"/>
      <c r="O426" s="123" t="n"/>
      <c r="P426" s="123" t="n"/>
      <c r="W426" s="48" t="n"/>
      <c r="AA426" s="267" t="n"/>
    </row>
    <row r="427" customFormat="1" s="211">
      <c r="B427" s="220" t="n"/>
      <c r="C427" s="220" t="n"/>
      <c r="D427" s="220" t="n"/>
      <c r="G427" s="12" t="n"/>
      <c r="L427" s="123" t="n"/>
      <c r="M427" s="123" t="n"/>
      <c r="N427" s="123" t="n"/>
      <c r="O427" s="123" t="n"/>
      <c r="P427" s="123" t="n"/>
      <c r="W427" s="48" t="n"/>
      <c r="AA427" s="267" t="n"/>
    </row>
    <row r="428" customFormat="1" s="211">
      <c r="B428" s="220" t="n"/>
      <c r="C428" s="220" t="n"/>
      <c r="D428" s="220" t="n"/>
      <c r="G428" s="12" t="n"/>
      <c r="L428" s="123" t="n"/>
      <c r="M428" s="123" t="n"/>
      <c r="N428" s="123" t="n"/>
      <c r="O428" s="123" t="n"/>
      <c r="P428" s="123" t="n"/>
      <c r="W428" s="48" t="n"/>
      <c r="AA428" s="267" t="n"/>
    </row>
    <row r="429" customFormat="1" s="211">
      <c r="B429" s="220" t="n"/>
      <c r="C429" s="220" t="n"/>
      <c r="D429" s="220" t="n"/>
      <c r="G429" s="12" t="n"/>
      <c r="L429" s="123" t="n"/>
      <c r="M429" s="123" t="n"/>
      <c r="N429" s="123" t="n"/>
      <c r="O429" s="123" t="n"/>
      <c r="P429" s="123" t="n"/>
      <c r="W429" s="48" t="n"/>
      <c r="AA429" s="267" t="n"/>
    </row>
    <row r="430" customFormat="1" s="211">
      <c r="B430" s="220" t="n"/>
      <c r="C430" s="220" t="n"/>
      <c r="D430" s="220" t="n"/>
      <c r="G430" s="12" t="n"/>
      <c r="L430" s="123" t="n"/>
      <c r="M430" s="123" t="n"/>
      <c r="N430" s="123" t="n"/>
      <c r="O430" s="123" t="n"/>
      <c r="P430" s="123" t="n"/>
      <c r="W430" s="48" t="n"/>
      <c r="AA430" s="267" t="n"/>
    </row>
    <row r="431" customFormat="1" s="211">
      <c r="B431" s="220" t="n"/>
      <c r="C431" s="220" t="n"/>
      <c r="D431" s="220" t="n"/>
      <c r="G431" s="12" t="n"/>
      <c r="L431" s="123" t="n"/>
      <c r="M431" s="123" t="n"/>
      <c r="N431" s="123" t="n"/>
      <c r="O431" s="123" t="n"/>
      <c r="P431" s="123" t="n"/>
      <c r="W431" s="48" t="n"/>
      <c r="AA431" s="267" t="n"/>
    </row>
    <row r="432" customFormat="1" s="211">
      <c r="B432" s="220" t="n"/>
      <c r="C432" s="220" t="n"/>
      <c r="D432" s="220" t="n"/>
      <c r="G432" s="12" t="n"/>
      <c r="L432" s="123" t="n"/>
      <c r="M432" s="123" t="n"/>
      <c r="N432" s="123" t="n"/>
      <c r="O432" s="123" t="n"/>
      <c r="P432" s="123" t="n"/>
      <c r="W432" s="48" t="n"/>
      <c r="AA432" s="267" t="n"/>
    </row>
    <row r="433" customFormat="1" s="211">
      <c r="B433" s="220" t="n"/>
      <c r="C433" s="220" t="n"/>
      <c r="D433" s="220" t="n"/>
      <c r="G433" s="12" t="n"/>
      <c r="L433" s="123" t="n"/>
      <c r="M433" s="123" t="n"/>
      <c r="N433" s="123" t="n"/>
      <c r="O433" s="123" t="n"/>
      <c r="P433" s="123" t="n"/>
      <c r="W433" s="48" t="n"/>
      <c r="AA433" s="267" t="n"/>
    </row>
    <row r="434" customFormat="1" s="211">
      <c r="B434" s="220" t="n"/>
      <c r="C434" s="220" t="n"/>
      <c r="D434" s="220" t="n"/>
      <c r="G434" s="12" t="n"/>
      <c r="L434" s="123" t="n"/>
      <c r="M434" s="123" t="n"/>
      <c r="N434" s="123" t="n"/>
      <c r="O434" s="123" t="n"/>
      <c r="P434" s="123" t="n"/>
      <c r="W434" s="48" t="n"/>
      <c r="AA434" s="267" t="n"/>
    </row>
    <row r="435" customFormat="1" s="211">
      <c r="B435" s="220" t="n"/>
      <c r="C435" s="220" t="n"/>
      <c r="D435" s="220" t="n"/>
      <c r="G435" s="12" t="n"/>
      <c r="L435" s="123" t="n"/>
      <c r="M435" s="123" t="n"/>
      <c r="N435" s="123" t="n"/>
      <c r="O435" s="123" t="n"/>
      <c r="P435" s="123" t="n"/>
      <c r="W435" s="48" t="n"/>
      <c r="AA435" s="267" t="n"/>
    </row>
    <row r="436" customFormat="1" s="211">
      <c r="B436" s="220" t="n"/>
      <c r="C436" s="220" t="n"/>
      <c r="D436" s="220" t="n"/>
      <c r="G436" s="12" t="n"/>
      <c r="L436" s="123" t="n"/>
      <c r="M436" s="123" t="n"/>
      <c r="N436" s="123" t="n"/>
      <c r="O436" s="123" t="n"/>
      <c r="P436" s="123" t="n"/>
      <c r="W436" s="48" t="n"/>
      <c r="AA436" s="267" t="n"/>
    </row>
    <row r="437" customFormat="1" s="211">
      <c r="B437" s="220" t="n"/>
      <c r="C437" s="220" t="n"/>
      <c r="D437" s="220" t="n"/>
      <c r="G437" s="12" t="n"/>
      <c r="L437" s="123" t="n"/>
      <c r="M437" s="123" t="n"/>
      <c r="N437" s="123" t="n"/>
      <c r="O437" s="123" t="n"/>
      <c r="P437" s="123" t="n"/>
      <c r="W437" s="48" t="n"/>
      <c r="AA437" s="267" t="n"/>
    </row>
    <row r="438" customFormat="1" s="211">
      <c r="B438" s="220" t="n"/>
      <c r="C438" s="220" t="n"/>
      <c r="D438" s="220" t="n"/>
      <c r="G438" s="12" t="n"/>
      <c r="L438" s="123" t="n"/>
      <c r="M438" s="123" t="n"/>
      <c r="N438" s="123" t="n"/>
      <c r="O438" s="123" t="n"/>
      <c r="P438" s="123" t="n"/>
      <c r="W438" s="48" t="n"/>
      <c r="AA438" s="267" t="n"/>
    </row>
    <row r="439" customFormat="1" s="211">
      <c r="B439" s="220" t="n"/>
      <c r="C439" s="220" t="n"/>
      <c r="D439" s="220" t="n"/>
      <c r="G439" s="12" t="n"/>
      <c r="L439" s="123" t="n"/>
      <c r="M439" s="123" t="n"/>
      <c r="N439" s="123" t="n"/>
      <c r="O439" s="123" t="n"/>
      <c r="P439" s="123" t="n"/>
      <c r="W439" s="48" t="n"/>
      <c r="AA439" s="267" t="n"/>
    </row>
    <row r="440" customFormat="1" s="211">
      <c r="B440" s="220" t="n"/>
      <c r="C440" s="220" t="n"/>
      <c r="D440" s="220" t="n"/>
      <c r="G440" s="12" t="n"/>
      <c r="L440" s="123" t="n"/>
      <c r="M440" s="123" t="n"/>
      <c r="N440" s="123" t="n"/>
      <c r="O440" s="123" t="n"/>
      <c r="P440" s="123" t="n"/>
      <c r="W440" s="48" t="n"/>
      <c r="AA440" s="267" t="n"/>
    </row>
    <row r="441" customFormat="1" s="211">
      <c r="B441" s="220" t="n"/>
      <c r="C441" s="220" t="n"/>
      <c r="D441" s="220" t="n"/>
      <c r="G441" s="12" t="n"/>
      <c r="L441" s="123" t="n"/>
      <c r="M441" s="123" t="n"/>
      <c r="N441" s="123" t="n"/>
      <c r="O441" s="123" t="n"/>
      <c r="P441" s="123" t="n"/>
      <c r="W441" s="48" t="n"/>
      <c r="AA441" s="267" t="n"/>
    </row>
    <row r="442" customFormat="1" s="211">
      <c r="B442" s="220" t="n"/>
      <c r="C442" s="220" t="n"/>
      <c r="D442" s="220" t="n"/>
      <c r="G442" s="12" t="n"/>
      <c r="L442" s="123" t="n"/>
      <c r="M442" s="123" t="n"/>
      <c r="N442" s="123" t="n"/>
      <c r="O442" s="123" t="n"/>
      <c r="P442" s="123" t="n"/>
      <c r="W442" s="48" t="n"/>
      <c r="AA442" s="267" t="n"/>
    </row>
    <row r="443" customFormat="1" s="211">
      <c r="B443" s="220" t="n"/>
      <c r="C443" s="220" t="n"/>
      <c r="D443" s="220" t="n"/>
      <c r="G443" s="12" t="n"/>
      <c r="L443" s="123" t="n"/>
      <c r="M443" s="123" t="n"/>
      <c r="N443" s="123" t="n"/>
      <c r="O443" s="123" t="n"/>
      <c r="P443" s="123" t="n"/>
      <c r="W443" s="48" t="n"/>
      <c r="AA443" s="267" t="n"/>
    </row>
    <row r="444" customFormat="1" s="211">
      <c r="B444" s="220" t="n"/>
      <c r="C444" s="220" t="n"/>
      <c r="D444" s="220" t="n"/>
      <c r="G444" s="12" t="n"/>
      <c r="L444" s="123" t="n"/>
      <c r="M444" s="123" t="n"/>
      <c r="N444" s="123" t="n"/>
      <c r="O444" s="123" t="n"/>
      <c r="P444" s="123" t="n"/>
      <c r="W444" s="48" t="n"/>
      <c r="AA444" s="267" t="n"/>
    </row>
    <row r="445" customFormat="1" s="211">
      <c r="B445" s="220" t="n"/>
      <c r="C445" s="220" t="n"/>
      <c r="D445" s="220" t="n"/>
      <c r="G445" s="12" t="n"/>
      <c r="L445" s="123" t="n"/>
      <c r="M445" s="123" t="n"/>
      <c r="N445" s="123" t="n"/>
      <c r="O445" s="123" t="n"/>
      <c r="P445" s="123" t="n"/>
      <c r="W445" s="48" t="n"/>
      <c r="AA445" s="267" t="n"/>
    </row>
    <row r="446" customFormat="1" s="211">
      <c r="B446" s="220" t="n"/>
      <c r="C446" s="220" t="n"/>
      <c r="D446" s="220" t="n"/>
      <c r="G446" s="12" t="n"/>
      <c r="L446" s="123" t="n"/>
      <c r="M446" s="123" t="n"/>
      <c r="N446" s="123" t="n"/>
      <c r="O446" s="123" t="n"/>
      <c r="P446" s="123" t="n"/>
      <c r="W446" s="48" t="n"/>
      <c r="AA446" s="267" t="n"/>
    </row>
    <row r="447" customFormat="1" s="211">
      <c r="B447" s="220" t="n"/>
      <c r="C447" s="220" t="n"/>
      <c r="D447" s="220" t="n"/>
      <c r="G447" s="12" t="n"/>
      <c r="L447" s="123" t="n"/>
      <c r="M447" s="123" t="n"/>
      <c r="N447" s="123" t="n"/>
      <c r="O447" s="123" t="n"/>
      <c r="P447" s="123" t="n"/>
      <c r="W447" s="48" t="n"/>
      <c r="AA447" s="267" t="n"/>
    </row>
    <row r="448" customFormat="1" s="211">
      <c r="B448" s="220" t="n"/>
      <c r="C448" s="220" t="n"/>
      <c r="D448" s="220" t="n"/>
      <c r="G448" s="12" t="n"/>
      <c r="L448" s="123" t="n"/>
      <c r="M448" s="123" t="n"/>
      <c r="N448" s="123" t="n"/>
      <c r="O448" s="123" t="n"/>
      <c r="P448" s="123" t="n"/>
      <c r="W448" s="48" t="n"/>
      <c r="AA448" s="267" t="n"/>
    </row>
    <row r="449" customFormat="1" s="211">
      <c r="B449" s="220" t="n"/>
      <c r="C449" s="220" t="n"/>
      <c r="D449" s="220" t="n"/>
      <c r="G449" s="12" t="n"/>
      <c r="L449" s="123" t="n"/>
      <c r="M449" s="123" t="n"/>
      <c r="N449" s="123" t="n"/>
      <c r="O449" s="123" t="n"/>
      <c r="P449" s="123" t="n"/>
      <c r="W449" s="48" t="n"/>
      <c r="AA449" s="267" t="n"/>
    </row>
    <row r="450" customFormat="1" s="211">
      <c r="B450" s="220" t="n"/>
      <c r="C450" s="220" t="n"/>
      <c r="D450" s="220" t="n"/>
      <c r="G450" s="12" t="n"/>
      <c r="L450" s="123" t="n"/>
      <c r="M450" s="123" t="n"/>
      <c r="N450" s="123" t="n"/>
      <c r="O450" s="123" t="n"/>
      <c r="P450" s="123" t="n"/>
      <c r="W450" s="48" t="n"/>
      <c r="AA450" s="267" t="n"/>
    </row>
    <row r="451" customFormat="1" s="211">
      <c r="B451" s="220" t="n"/>
      <c r="C451" s="220" t="n"/>
      <c r="D451" s="220" t="n"/>
      <c r="G451" s="12" t="n"/>
      <c r="L451" s="123" t="n"/>
      <c r="M451" s="123" t="n"/>
      <c r="N451" s="123" t="n"/>
      <c r="O451" s="123" t="n"/>
      <c r="P451" s="123" t="n"/>
      <c r="W451" s="48" t="n"/>
      <c r="AA451" s="267" t="n"/>
    </row>
    <row r="452" customFormat="1" s="211">
      <c r="B452" s="220" t="n"/>
      <c r="C452" s="220" t="n"/>
      <c r="D452" s="220" t="n"/>
      <c r="G452" s="12" t="n"/>
      <c r="L452" s="123" t="n"/>
      <c r="M452" s="123" t="n"/>
      <c r="N452" s="123" t="n"/>
      <c r="O452" s="123" t="n"/>
      <c r="P452" s="123" t="n"/>
      <c r="W452" s="48" t="n"/>
      <c r="AA452" s="267" t="n"/>
    </row>
    <row r="453" customFormat="1" s="211">
      <c r="B453" s="220" t="n"/>
      <c r="C453" s="220" t="n"/>
      <c r="D453" s="220" t="n"/>
      <c r="G453" s="12" t="n"/>
      <c r="L453" s="123" t="n"/>
      <c r="M453" s="123" t="n"/>
      <c r="N453" s="123" t="n"/>
      <c r="O453" s="123" t="n"/>
      <c r="P453" s="123" t="n"/>
      <c r="W453" s="48" t="n"/>
      <c r="AA453" s="267" t="n"/>
    </row>
    <row r="454" customFormat="1" s="211">
      <c r="B454" s="220" t="n"/>
      <c r="C454" s="220" t="n"/>
      <c r="D454" s="220" t="n"/>
      <c r="G454" s="12" t="n"/>
      <c r="L454" s="123" t="n"/>
      <c r="M454" s="123" t="n"/>
      <c r="N454" s="123" t="n"/>
      <c r="O454" s="123" t="n"/>
      <c r="P454" s="123" t="n"/>
      <c r="W454" s="48" t="n"/>
      <c r="AA454" s="267" t="n"/>
    </row>
    <row r="455" customFormat="1" s="211">
      <c r="B455" s="220" t="n"/>
      <c r="C455" s="220" t="n"/>
      <c r="D455" s="220" t="n"/>
      <c r="G455" s="12" t="n"/>
      <c r="L455" s="123" t="n"/>
      <c r="M455" s="123" t="n"/>
      <c r="N455" s="123" t="n"/>
      <c r="O455" s="123" t="n"/>
      <c r="P455" s="123" t="n"/>
      <c r="W455" s="48" t="n"/>
      <c r="AA455" s="267" t="n"/>
    </row>
    <row r="456" customFormat="1" s="211">
      <c r="B456" s="220" t="n"/>
      <c r="C456" s="220" t="n"/>
      <c r="D456" s="220" t="n"/>
      <c r="G456" s="12" t="n"/>
      <c r="L456" s="123" t="n"/>
      <c r="M456" s="123" t="n"/>
      <c r="N456" s="123" t="n"/>
      <c r="O456" s="123" t="n"/>
      <c r="P456" s="123" t="n"/>
      <c r="W456" s="48" t="n"/>
      <c r="AA456" s="267" t="n"/>
    </row>
    <row r="457" customFormat="1" s="211">
      <c r="B457" s="220" t="n"/>
      <c r="C457" s="220" t="n"/>
      <c r="D457" s="220" t="n"/>
      <c r="G457" s="12" t="n"/>
      <c r="L457" s="123" t="n"/>
      <c r="M457" s="123" t="n"/>
      <c r="N457" s="123" t="n"/>
      <c r="O457" s="123" t="n"/>
      <c r="P457" s="123" t="n"/>
      <c r="W457" s="48" t="n"/>
      <c r="AA457" s="267" t="n"/>
    </row>
    <row r="458" customFormat="1" s="211">
      <c r="B458" s="220" t="n"/>
      <c r="C458" s="220" t="n"/>
      <c r="D458" s="220" t="n"/>
      <c r="G458" s="12" t="n"/>
      <c r="L458" s="123" t="n"/>
      <c r="M458" s="123" t="n"/>
      <c r="N458" s="123" t="n"/>
      <c r="O458" s="123" t="n"/>
      <c r="P458" s="123" t="n"/>
      <c r="W458" s="48" t="n"/>
      <c r="AA458" s="267" t="n"/>
    </row>
    <row r="459" customFormat="1" s="211">
      <c r="B459" s="220" t="n"/>
      <c r="C459" s="220" t="n"/>
      <c r="D459" s="220" t="n"/>
      <c r="G459" s="12" t="n"/>
      <c r="L459" s="123" t="n"/>
      <c r="M459" s="123" t="n"/>
      <c r="N459" s="123" t="n"/>
      <c r="O459" s="123" t="n"/>
      <c r="P459" s="123" t="n"/>
      <c r="W459" s="48" t="n"/>
      <c r="AA459" s="267" t="n"/>
    </row>
    <row r="460" customFormat="1" s="211">
      <c r="B460" s="220" t="n"/>
      <c r="C460" s="220" t="n"/>
      <c r="D460" s="220" t="n"/>
      <c r="G460" s="12" t="n"/>
      <c r="L460" s="123" t="n"/>
      <c r="M460" s="123" t="n"/>
      <c r="N460" s="123" t="n"/>
      <c r="O460" s="123" t="n"/>
      <c r="P460" s="123" t="n"/>
      <c r="W460" s="48" t="n"/>
      <c r="AA460" s="267" t="n"/>
    </row>
    <row r="461" customFormat="1" s="211">
      <c r="B461" s="220" t="n"/>
      <c r="C461" s="220" t="n"/>
      <c r="D461" s="220" t="n"/>
      <c r="G461" s="12" t="n"/>
      <c r="L461" s="123" t="n"/>
      <c r="M461" s="123" t="n"/>
      <c r="N461" s="123" t="n"/>
      <c r="O461" s="123" t="n"/>
      <c r="P461" s="123" t="n"/>
      <c r="W461" s="48" t="n"/>
      <c r="AA461" s="267" t="n"/>
    </row>
    <row r="462" customFormat="1" s="211">
      <c r="B462" s="220" t="n"/>
      <c r="C462" s="220" t="n"/>
      <c r="D462" s="220" t="n"/>
      <c r="G462" s="12" t="n"/>
      <c r="L462" s="123" t="n"/>
      <c r="M462" s="123" t="n"/>
      <c r="N462" s="123" t="n"/>
      <c r="O462" s="123" t="n"/>
      <c r="P462" s="123" t="n"/>
      <c r="W462" s="48" t="n"/>
      <c r="AA462" s="267" t="n"/>
    </row>
    <row r="463" customFormat="1" s="211">
      <c r="B463" s="220" t="n"/>
      <c r="C463" s="220" t="n"/>
      <c r="D463" s="220" t="n"/>
      <c r="G463" s="12" t="n"/>
      <c r="L463" s="123" t="n"/>
      <c r="M463" s="123" t="n"/>
      <c r="N463" s="123" t="n"/>
      <c r="O463" s="123" t="n"/>
      <c r="P463" s="123" t="n"/>
      <c r="W463" s="48" t="n"/>
      <c r="AA463" s="267" t="n"/>
    </row>
    <row r="464" customFormat="1" s="211">
      <c r="B464" s="220" t="n"/>
      <c r="C464" s="220" t="n"/>
      <c r="D464" s="220" t="n"/>
      <c r="G464" s="12" t="n"/>
      <c r="L464" s="123" t="n"/>
      <c r="M464" s="123" t="n"/>
      <c r="N464" s="123" t="n"/>
      <c r="O464" s="123" t="n"/>
      <c r="P464" s="123" t="n"/>
      <c r="W464" s="48" t="n"/>
      <c r="AA464" s="267" t="n"/>
    </row>
    <row r="465" customFormat="1" s="211">
      <c r="B465" s="220" t="n"/>
      <c r="C465" s="220" t="n"/>
      <c r="D465" s="220" t="n"/>
      <c r="G465" s="12" t="n"/>
      <c r="L465" s="123" t="n"/>
      <c r="M465" s="123" t="n"/>
      <c r="N465" s="123" t="n"/>
      <c r="O465" s="123" t="n"/>
      <c r="P465" s="123" t="n"/>
      <c r="W465" s="48" t="n"/>
      <c r="AA465" s="267" t="n"/>
    </row>
    <row r="466" customFormat="1" s="211">
      <c r="B466" s="220" t="n"/>
      <c r="C466" s="220" t="n"/>
      <c r="D466" s="220" t="n"/>
      <c r="G466" s="12" t="n"/>
      <c r="L466" s="123" t="n"/>
      <c r="M466" s="123" t="n"/>
      <c r="N466" s="123" t="n"/>
      <c r="O466" s="123" t="n"/>
      <c r="P466" s="123" t="n"/>
      <c r="W466" s="48" t="n"/>
      <c r="AA466" s="267" t="n"/>
    </row>
    <row r="467" customFormat="1" s="211">
      <c r="B467" s="220" t="n"/>
      <c r="C467" s="220" t="n"/>
      <c r="D467" s="220" t="n"/>
      <c r="G467" s="12" t="n"/>
      <c r="L467" s="123" t="n"/>
      <c r="M467" s="123" t="n"/>
      <c r="N467" s="123" t="n"/>
      <c r="O467" s="123" t="n"/>
      <c r="P467" s="123" t="n"/>
      <c r="W467" s="48" t="n"/>
      <c r="AA467" s="267" t="n"/>
    </row>
    <row r="468" customFormat="1" s="211">
      <c r="B468" s="220" t="n"/>
      <c r="C468" s="220" t="n"/>
      <c r="D468" s="220" t="n"/>
      <c r="G468" s="12" t="n"/>
      <c r="L468" s="123" t="n"/>
      <c r="M468" s="123" t="n"/>
      <c r="N468" s="123" t="n"/>
      <c r="O468" s="123" t="n"/>
      <c r="P468" s="123" t="n"/>
      <c r="W468" s="48" t="n"/>
      <c r="AA468" s="267" t="n"/>
    </row>
    <row r="469" customFormat="1" s="211">
      <c r="B469" s="220" t="n"/>
      <c r="C469" s="220" t="n"/>
      <c r="D469" s="220" t="n"/>
      <c r="G469" s="12" t="n"/>
      <c r="L469" s="123" t="n"/>
      <c r="M469" s="123" t="n"/>
      <c r="N469" s="123" t="n"/>
      <c r="O469" s="123" t="n"/>
      <c r="P469" s="123" t="n"/>
      <c r="W469" s="48" t="n"/>
      <c r="AA469" s="267" t="n"/>
    </row>
    <row r="470" customFormat="1" s="211">
      <c r="B470" s="220" t="n"/>
      <c r="C470" s="220" t="n"/>
      <c r="D470" s="220" t="n"/>
      <c r="G470" s="12" t="n"/>
      <c r="L470" s="123" t="n"/>
      <c r="M470" s="123" t="n"/>
      <c r="N470" s="123" t="n"/>
      <c r="O470" s="123" t="n"/>
      <c r="P470" s="123" t="n"/>
      <c r="W470" s="48" t="n"/>
      <c r="AA470" s="267" t="n"/>
    </row>
    <row r="471" customFormat="1" s="211">
      <c r="B471" s="220" t="n"/>
      <c r="C471" s="220" t="n"/>
      <c r="D471" s="220" t="n"/>
      <c r="G471" s="12" t="n"/>
      <c r="L471" s="123" t="n"/>
      <c r="M471" s="123" t="n"/>
      <c r="N471" s="123" t="n"/>
      <c r="O471" s="123" t="n"/>
      <c r="P471" s="123" t="n"/>
      <c r="W471" s="48" t="n"/>
      <c r="AA471" s="267" t="n"/>
    </row>
    <row r="472" customFormat="1" s="211">
      <c r="B472" s="220" t="n"/>
      <c r="C472" s="220" t="n"/>
      <c r="D472" s="220" t="n"/>
      <c r="G472" s="12" t="n"/>
      <c r="L472" s="123" t="n"/>
      <c r="M472" s="123" t="n"/>
      <c r="N472" s="123" t="n"/>
      <c r="O472" s="123" t="n"/>
      <c r="P472" s="123" t="n"/>
      <c r="W472" s="48" t="n"/>
      <c r="AA472" s="267" t="n"/>
    </row>
    <row r="473" customFormat="1" s="211">
      <c r="B473" s="220" t="n"/>
      <c r="C473" s="220" t="n"/>
      <c r="D473" s="220" t="n"/>
      <c r="G473" s="12" t="n"/>
      <c r="L473" s="123" t="n"/>
      <c r="M473" s="123" t="n"/>
      <c r="N473" s="123" t="n"/>
      <c r="O473" s="123" t="n"/>
      <c r="P473" s="123" t="n"/>
      <c r="W473" s="48" t="n"/>
      <c r="AA473" s="267" t="n"/>
    </row>
    <row r="474" customFormat="1" s="211">
      <c r="B474" s="220" t="n"/>
      <c r="C474" s="220" t="n"/>
      <c r="D474" s="220" t="n"/>
      <c r="G474" s="12" t="n"/>
      <c r="L474" s="123" t="n"/>
      <c r="M474" s="123" t="n"/>
      <c r="N474" s="123" t="n"/>
      <c r="O474" s="123" t="n"/>
      <c r="P474" s="123" t="n"/>
      <c r="W474" s="48" t="n"/>
      <c r="AA474" s="267" t="n"/>
    </row>
    <row r="475" customFormat="1" s="211">
      <c r="B475" s="220" t="n"/>
      <c r="C475" s="220" t="n"/>
      <c r="D475" s="220" t="n"/>
      <c r="G475" s="12" t="n"/>
      <c r="L475" s="123" t="n"/>
      <c r="M475" s="123" t="n"/>
      <c r="N475" s="123" t="n"/>
      <c r="O475" s="123" t="n"/>
      <c r="P475" s="123" t="n"/>
      <c r="W475" s="48" t="n"/>
      <c r="AA475" s="267" t="n"/>
    </row>
    <row r="476" customFormat="1" s="211">
      <c r="B476" s="220" t="n"/>
      <c r="C476" s="220" t="n"/>
      <c r="D476" s="220" t="n"/>
      <c r="G476" s="12" t="n"/>
      <c r="L476" s="123" t="n"/>
      <c r="M476" s="123" t="n"/>
      <c r="N476" s="123" t="n"/>
      <c r="O476" s="123" t="n"/>
      <c r="P476" s="123" t="n"/>
      <c r="W476" s="48" t="n"/>
      <c r="AA476" s="267" t="n"/>
    </row>
    <row r="477" customFormat="1" s="211">
      <c r="B477" s="220" t="n"/>
      <c r="C477" s="220" t="n"/>
      <c r="D477" s="220" t="n"/>
      <c r="G477" s="12" t="n"/>
      <c r="L477" s="123" t="n"/>
      <c r="M477" s="123" t="n"/>
      <c r="N477" s="123" t="n"/>
      <c r="O477" s="123" t="n"/>
      <c r="P477" s="123" t="n"/>
      <c r="W477" s="48" t="n"/>
      <c r="AA477" s="267" t="n"/>
    </row>
    <row r="478" customFormat="1" s="211">
      <c r="B478" s="220" t="n"/>
      <c r="C478" s="220" t="n"/>
      <c r="D478" s="220" t="n"/>
      <c r="G478" s="12" t="n"/>
      <c r="L478" s="123" t="n"/>
      <c r="M478" s="123" t="n"/>
      <c r="N478" s="123" t="n"/>
      <c r="O478" s="123" t="n"/>
      <c r="P478" s="123" t="n"/>
      <c r="W478" s="48" t="n"/>
      <c r="AA478" s="267" t="n"/>
    </row>
    <row r="479" customFormat="1" s="211">
      <c r="B479" s="220" t="n"/>
      <c r="C479" s="220" t="n"/>
      <c r="D479" s="220" t="n"/>
      <c r="G479" s="12" t="n"/>
      <c r="L479" s="123" t="n"/>
      <c r="M479" s="123" t="n"/>
      <c r="N479" s="123" t="n"/>
      <c r="O479" s="123" t="n"/>
      <c r="P479" s="123" t="n"/>
      <c r="W479" s="48" t="n"/>
      <c r="AA479" s="267" t="n"/>
    </row>
    <row r="480" customFormat="1" s="211">
      <c r="B480" s="220" t="n"/>
      <c r="C480" s="220" t="n"/>
      <c r="D480" s="220" t="n"/>
      <c r="G480" s="12" t="n"/>
      <c r="L480" s="123" t="n"/>
      <c r="M480" s="123" t="n"/>
      <c r="N480" s="123" t="n"/>
      <c r="O480" s="123" t="n"/>
      <c r="P480" s="123" t="n"/>
      <c r="W480" s="48" t="n"/>
      <c r="AA480" s="267" t="n"/>
    </row>
    <row r="481" customFormat="1" s="211">
      <c r="B481" s="220" t="n"/>
      <c r="C481" s="220" t="n"/>
      <c r="D481" s="220" t="n"/>
      <c r="G481" s="12" t="n"/>
      <c r="L481" s="123" t="n"/>
      <c r="M481" s="123" t="n"/>
      <c r="N481" s="123" t="n"/>
      <c r="O481" s="123" t="n"/>
      <c r="P481" s="123" t="n"/>
      <c r="W481" s="48" t="n"/>
      <c r="AA481" s="267" t="n"/>
    </row>
    <row r="482" customFormat="1" s="211">
      <c r="B482" s="220" t="n"/>
      <c r="C482" s="220" t="n"/>
      <c r="D482" s="220" t="n"/>
      <c r="G482" s="12" t="n"/>
      <c r="L482" s="123" t="n"/>
      <c r="M482" s="123" t="n"/>
      <c r="N482" s="123" t="n"/>
      <c r="O482" s="123" t="n"/>
      <c r="P482" s="123" t="n"/>
      <c r="W482" s="48" t="n"/>
      <c r="AA482" s="267" t="n"/>
    </row>
    <row r="483" customFormat="1" s="211">
      <c r="B483" s="220" t="n"/>
      <c r="C483" s="220" t="n"/>
      <c r="D483" s="220" t="n"/>
      <c r="G483" s="12" t="n"/>
      <c r="L483" s="123" t="n"/>
      <c r="M483" s="123" t="n"/>
      <c r="N483" s="123" t="n"/>
      <c r="O483" s="123" t="n"/>
      <c r="P483" s="123" t="n"/>
      <c r="W483" s="48" t="n"/>
      <c r="AA483" s="267" t="n"/>
    </row>
    <row r="484" customFormat="1" s="211">
      <c r="B484" s="220" t="n"/>
      <c r="C484" s="220" t="n"/>
      <c r="D484" s="220" t="n"/>
      <c r="G484" s="12" t="n"/>
      <c r="L484" s="123" t="n"/>
      <c r="M484" s="123" t="n"/>
      <c r="N484" s="123" t="n"/>
      <c r="O484" s="123" t="n"/>
      <c r="P484" s="123" t="n"/>
      <c r="W484" s="48" t="n"/>
      <c r="AA484" s="267" t="n"/>
    </row>
    <row r="485" customFormat="1" s="211">
      <c r="B485" s="220" t="n"/>
      <c r="C485" s="220" t="n"/>
      <c r="D485" s="220" t="n"/>
      <c r="G485" s="12" t="n"/>
      <c r="L485" s="123" t="n"/>
      <c r="M485" s="123" t="n"/>
      <c r="N485" s="123" t="n"/>
      <c r="O485" s="123" t="n"/>
      <c r="P485" s="123" t="n"/>
      <c r="W485" s="48" t="n"/>
      <c r="AA485" s="267" t="n"/>
    </row>
    <row r="486" customFormat="1" s="211">
      <c r="B486" s="220" t="n"/>
      <c r="C486" s="220" t="n"/>
      <c r="D486" s="220" t="n"/>
      <c r="G486" s="12" t="n"/>
      <c r="L486" s="123" t="n"/>
      <c r="M486" s="123" t="n"/>
      <c r="N486" s="123" t="n"/>
      <c r="O486" s="123" t="n"/>
      <c r="P486" s="123" t="n"/>
      <c r="W486" s="48" t="n"/>
      <c r="AA486" s="267" t="n"/>
    </row>
    <row r="487" customFormat="1" s="211">
      <c r="B487" s="220" t="n"/>
      <c r="C487" s="220" t="n"/>
      <c r="D487" s="220" t="n"/>
      <c r="G487" s="12" t="n"/>
      <c r="L487" s="123" t="n"/>
      <c r="M487" s="123" t="n"/>
      <c r="N487" s="123" t="n"/>
      <c r="O487" s="123" t="n"/>
      <c r="P487" s="123" t="n"/>
      <c r="W487" s="48" t="n"/>
      <c r="AA487" s="267" t="n"/>
    </row>
    <row r="488" customFormat="1" s="211">
      <c r="B488" s="220" t="n"/>
      <c r="C488" s="220" t="n"/>
      <c r="D488" s="220" t="n"/>
      <c r="G488" s="12" t="n"/>
      <c r="L488" s="123" t="n"/>
      <c r="M488" s="123" t="n"/>
      <c r="N488" s="123" t="n"/>
      <c r="O488" s="123" t="n"/>
      <c r="P488" s="123" t="n"/>
      <c r="W488" s="48" t="n"/>
      <c r="AA488" s="267" t="n"/>
    </row>
    <row r="489" customFormat="1" s="211">
      <c r="B489" s="220" t="n"/>
      <c r="C489" s="220" t="n"/>
      <c r="D489" s="220" t="n"/>
      <c r="G489" s="12" t="n"/>
      <c r="L489" s="123" t="n"/>
      <c r="M489" s="123" t="n"/>
      <c r="N489" s="123" t="n"/>
      <c r="O489" s="123" t="n"/>
      <c r="P489" s="123" t="n"/>
      <c r="W489" s="48" t="n"/>
      <c r="AA489" s="267" t="n"/>
    </row>
    <row r="490" customFormat="1" s="211">
      <c r="B490" s="220" t="n"/>
      <c r="C490" s="220" t="n"/>
      <c r="D490" s="220" t="n"/>
      <c r="G490" s="12" t="n"/>
      <c r="L490" s="123" t="n"/>
      <c r="M490" s="123" t="n"/>
      <c r="N490" s="123" t="n"/>
      <c r="O490" s="123" t="n"/>
      <c r="P490" s="123" t="n"/>
      <c r="W490" s="48" t="n"/>
      <c r="AA490" s="267" t="n"/>
    </row>
    <row r="491" customFormat="1" s="211">
      <c r="B491" s="220" t="n"/>
      <c r="C491" s="220" t="n"/>
      <c r="D491" s="220" t="n"/>
      <c r="G491" s="12" t="n"/>
      <c r="L491" s="123" t="n"/>
      <c r="M491" s="123" t="n"/>
      <c r="N491" s="123" t="n"/>
      <c r="O491" s="123" t="n"/>
      <c r="P491" s="123" t="n"/>
      <c r="W491" s="48" t="n"/>
      <c r="AA491" s="267" t="n"/>
    </row>
    <row r="492" customFormat="1" s="211">
      <c r="B492" s="220" t="n"/>
      <c r="C492" s="220" t="n"/>
      <c r="D492" s="220" t="n"/>
      <c r="G492" s="12" t="n"/>
      <c r="L492" s="123" t="n"/>
      <c r="M492" s="123" t="n"/>
      <c r="N492" s="123" t="n"/>
      <c r="O492" s="123" t="n"/>
      <c r="P492" s="123" t="n"/>
      <c r="W492" s="48" t="n"/>
      <c r="AA492" s="267" t="n"/>
    </row>
    <row r="493" customFormat="1" s="211">
      <c r="B493" s="220" t="n"/>
      <c r="C493" s="220" t="n"/>
      <c r="D493" s="220" t="n"/>
      <c r="G493" s="12" t="n"/>
      <c r="L493" s="123" t="n"/>
      <c r="M493" s="123" t="n"/>
      <c r="N493" s="123" t="n"/>
      <c r="O493" s="123" t="n"/>
      <c r="P493" s="123" t="n"/>
      <c r="W493" s="48" t="n"/>
      <c r="AA493" s="267" t="n"/>
    </row>
    <row r="494" customFormat="1" s="211">
      <c r="B494" s="220" t="n"/>
      <c r="C494" s="220" t="n"/>
      <c r="D494" s="220" t="n"/>
      <c r="G494" s="12" t="n"/>
      <c r="L494" s="123" t="n"/>
      <c r="M494" s="123" t="n"/>
      <c r="N494" s="123" t="n"/>
      <c r="O494" s="123" t="n"/>
      <c r="P494" s="123" t="n"/>
      <c r="W494" s="48" t="n"/>
      <c r="AA494" s="267" t="n"/>
    </row>
    <row r="495" customFormat="1" s="211">
      <c r="B495" s="220" t="n"/>
      <c r="C495" s="220" t="n"/>
      <c r="D495" s="220" t="n"/>
      <c r="G495" s="12" t="n"/>
      <c r="L495" s="123" t="n"/>
      <c r="M495" s="123" t="n"/>
      <c r="N495" s="123" t="n"/>
      <c r="O495" s="123" t="n"/>
      <c r="P495" s="123" t="n"/>
      <c r="W495" s="48" t="n"/>
      <c r="AA495" s="267" t="n"/>
    </row>
    <row r="496" customFormat="1" s="211">
      <c r="B496" s="220" t="n"/>
      <c r="C496" s="220" t="n"/>
      <c r="D496" s="220" t="n"/>
      <c r="G496" s="12" t="n"/>
      <c r="L496" s="123" t="n"/>
      <c r="M496" s="123" t="n"/>
      <c r="N496" s="123" t="n"/>
      <c r="O496" s="123" t="n"/>
      <c r="P496" s="123" t="n"/>
      <c r="W496" s="48" t="n"/>
      <c r="AA496" s="267" t="n"/>
    </row>
    <row r="497" customFormat="1" s="211">
      <c r="B497" s="220" t="n"/>
      <c r="C497" s="220" t="n"/>
      <c r="D497" s="220" t="n"/>
      <c r="G497" s="12" t="n"/>
      <c r="L497" s="123" t="n"/>
      <c r="M497" s="123" t="n"/>
      <c r="N497" s="123" t="n"/>
      <c r="O497" s="123" t="n"/>
      <c r="P497" s="123" t="n"/>
      <c r="W497" s="48" t="n"/>
      <c r="AA497" s="267" t="n"/>
    </row>
    <row r="498" customFormat="1" s="211">
      <c r="B498" s="220" t="n"/>
      <c r="C498" s="220" t="n"/>
      <c r="D498" s="220" t="n"/>
      <c r="G498" s="12" t="n"/>
      <c r="L498" s="123" t="n"/>
      <c r="M498" s="123" t="n"/>
      <c r="N498" s="123" t="n"/>
      <c r="O498" s="123" t="n"/>
      <c r="P498" s="123" t="n"/>
      <c r="W498" s="48" t="n"/>
      <c r="AA498" s="267" t="n"/>
    </row>
    <row r="499" customFormat="1" s="211">
      <c r="B499" s="220" t="n"/>
      <c r="C499" s="220" t="n"/>
      <c r="D499" s="220" t="n"/>
      <c r="G499" s="12" t="n"/>
      <c r="L499" s="123" t="n"/>
      <c r="M499" s="123" t="n"/>
      <c r="N499" s="123" t="n"/>
      <c r="O499" s="123" t="n"/>
      <c r="P499" s="123" t="n"/>
      <c r="W499" s="48" t="n"/>
      <c r="AA499" s="267" t="n"/>
    </row>
    <row r="500" customFormat="1" s="211">
      <c r="B500" s="220" t="n"/>
      <c r="C500" s="220" t="n"/>
      <c r="D500" s="220" t="n"/>
      <c r="G500" s="12" t="n"/>
      <c r="L500" s="123" t="n"/>
      <c r="M500" s="123" t="n"/>
      <c r="N500" s="123" t="n"/>
      <c r="O500" s="123" t="n"/>
      <c r="P500" s="123" t="n"/>
      <c r="W500" s="48" t="n"/>
      <c r="AA500" s="267" t="n"/>
    </row>
    <row r="501" customFormat="1" s="211">
      <c r="B501" s="220" t="n"/>
      <c r="C501" s="220" t="n"/>
      <c r="D501" s="220" t="n"/>
      <c r="G501" s="12" t="n"/>
      <c r="L501" s="123" t="n"/>
      <c r="M501" s="123" t="n"/>
      <c r="N501" s="123" t="n"/>
      <c r="O501" s="123" t="n"/>
      <c r="P501" s="123" t="n"/>
      <c r="W501" s="48" t="n"/>
      <c r="AA501" s="267" t="n"/>
    </row>
    <row r="502" customFormat="1" s="211">
      <c r="B502" s="220" t="n"/>
      <c r="C502" s="220" t="n"/>
      <c r="D502" s="220" t="n"/>
      <c r="G502" s="12" t="n"/>
      <c r="L502" s="123" t="n"/>
      <c r="M502" s="123" t="n"/>
      <c r="N502" s="123" t="n"/>
      <c r="O502" s="123" t="n"/>
      <c r="P502" s="123" t="n"/>
      <c r="W502" s="48" t="n"/>
      <c r="AA502" s="267" t="n"/>
    </row>
    <row r="503" customFormat="1" s="211">
      <c r="B503" s="220" t="n"/>
      <c r="C503" s="220" t="n"/>
      <c r="D503" s="220" t="n"/>
      <c r="G503" s="12" t="n"/>
      <c r="L503" s="123" t="n"/>
      <c r="M503" s="123" t="n"/>
      <c r="N503" s="123" t="n"/>
      <c r="O503" s="123" t="n"/>
      <c r="P503" s="123" t="n"/>
      <c r="W503" s="48" t="n"/>
      <c r="AA503" s="267" t="n"/>
    </row>
    <row r="504" customFormat="1" s="211">
      <c r="B504" s="220" t="n"/>
      <c r="C504" s="220" t="n"/>
      <c r="D504" s="220" t="n"/>
      <c r="G504" s="12" t="n"/>
      <c r="L504" s="123" t="n"/>
      <c r="M504" s="123" t="n"/>
      <c r="N504" s="123" t="n"/>
      <c r="O504" s="123" t="n"/>
      <c r="P504" s="123" t="n"/>
      <c r="W504" s="48" t="n"/>
      <c r="AA504" s="267" t="n"/>
    </row>
    <row r="505" customFormat="1" s="211">
      <c r="B505" s="220" t="n"/>
      <c r="C505" s="220" t="n"/>
      <c r="D505" s="220" t="n"/>
      <c r="G505" s="12" t="n"/>
      <c r="L505" s="123" t="n"/>
      <c r="M505" s="123" t="n"/>
      <c r="N505" s="123" t="n"/>
      <c r="O505" s="123" t="n"/>
      <c r="P505" s="123" t="n"/>
      <c r="W505" s="48" t="n"/>
      <c r="AA505" s="267" t="n"/>
    </row>
    <row r="506" customFormat="1" s="211">
      <c r="B506" s="220" t="n"/>
      <c r="C506" s="220" t="n"/>
      <c r="D506" s="220" t="n"/>
      <c r="G506" s="12" t="n"/>
      <c r="L506" s="123" t="n"/>
      <c r="M506" s="123" t="n"/>
      <c r="N506" s="123" t="n"/>
      <c r="O506" s="123" t="n"/>
      <c r="P506" s="123" t="n"/>
      <c r="W506" s="48" t="n"/>
      <c r="AA506" s="267" t="n"/>
    </row>
    <row r="507" customFormat="1" s="211">
      <c r="B507" s="220" t="n"/>
      <c r="C507" s="220" t="n"/>
      <c r="D507" s="220" t="n"/>
      <c r="G507" s="12" t="n"/>
      <c r="L507" s="123" t="n"/>
      <c r="M507" s="123" t="n"/>
      <c r="N507" s="123" t="n"/>
      <c r="O507" s="123" t="n"/>
      <c r="P507" s="123" t="n"/>
      <c r="W507" s="48" t="n"/>
      <c r="AA507" s="267" t="n"/>
    </row>
    <row r="508" customFormat="1" s="211">
      <c r="B508" s="220" t="n"/>
      <c r="C508" s="220" t="n"/>
      <c r="D508" s="220" t="n"/>
      <c r="G508" s="12" t="n"/>
      <c r="L508" s="123" t="n"/>
      <c r="M508" s="123" t="n"/>
      <c r="N508" s="123" t="n"/>
      <c r="O508" s="123" t="n"/>
      <c r="P508" s="123" t="n"/>
      <c r="W508" s="48" t="n"/>
      <c r="AA508" s="267" t="n"/>
    </row>
    <row r="509" customFormat="1" s="211">
      <c r="B509" s="220" t="n"/>
      <c r="C509" s="220" t="n"/>
      <c r="D509" s="220" t="n"/>
      <c r="G509" s="12" t="n"/>
      <c r="L509" s="123" t="n"/>
      <c r="M509" s="123" t="n"/>
      <c r="N509" s="123" t="n"/>
      <c r="O509" s="123" t="n"/>
      <c r="P509" s="123" t="n"/>
      <c r="W509" s="48" t="n"/>
      <c r="AA509" s="267" t="n"/>
    </row>
    <row r="510" customFormat="1" s="211">
      <c r="B510" s="220" t="n"/>
      <c r="C510" s="220" t="n"/>
      <c r="D510" s="220" t="n"/>
      <c r="G510" s="12" t="n"/>
      <c r="L510" s="123" t="n"/>
      <c r="M510" s="123" t="n"/>
      <c r="N510" s="123" t="n"/>
      <c r="O510" s="123" t="n"/>
      <c r="P510" s="123" t="n"/>
      <c r="W510" s="48" t="n"/>
      <c r="AA510" s="267" t="n"/>
    </row>
    <row r="511" customFormat="1" s="211">
      <c r="B511" s="220" t="n"/>
      <c r="C511" s="220" t="n"/>
      <c r="D511" s="220" t="n"/>
      <c r="G511" s="12" t="n"/>
      <c r="L511" s="123" t="n"/>
      <c r="M511" s="123" t="n"/>
      <c r="N511" s="123" t="n"/>
      <c r="O511" s="123" t="n"/>
      <c r="P511" s="123" t="n"/>
      <c r="W511" s="48" t="n"/>
      <c r="AA511" s="267" t="n"/>
    </row>
    <row r="512" customFormat="1" s="211">
      <c r="B512" s="220" t="n"/>
      <c r="C512" s="220" t="n"/>
      <c r="D512" s="220" t="n"/>
      <c r="G512" s="12" t="n"/>
      <c r="L512" s="123" t="n"/>
      <c r="M512" s="123" t="n"/>
      <c r="N512" s="123" t="n"/>
      <c r="O512" s="123" t="n"/>
      <c r="P512" s="123" t="n"/>
      <c r="W512" s="48" t="n"/>
      <c r="AA512" s="267" t="n"/>
    </row>
    <row r="513" customFormat="1" s="211">
      <c r="B513" s="220" t="n"/>
      <c r="C513" s="220" t="n"/>
      <c r="D513" s="220" t="n"/>
      <c r="G513" s="12" t="n"/>
      <c r="L513" s="123" t="n"/>
      <c r="M513" s="123" t="n"/>
      <c r="N513" s="123" t="n"/>
      <c r="O513" s="123" t="n"/>
      <c r="P513" s="123" t="n"/>
      <c r="W513" s="48" t="n"/>
      <c r="AA513" s="267" t="n"/>
    </row>
    <row r="514" customFormat="1" s="211">
      <c r="B514" s="220" t="n"/>
      <c r="C514" s="220" t="n"/>
      <c r="D514" s="220" t="n"/>
      <c r="G514" s="12" t="n"/>
      <c r="L514" s="123" t="n"/>
      <c r="M514" s="123" t="n"/>
      <c r="N514" s="123" t="n"/>
      <c r="O514" s="123" t="n"/>
      <c r="P514" s="123" t="n"/>
      <c r="W514" s="48" t="n"/>
      <c r="AA514" s="267" t="n"/>
    </row>
    <row r="515" customFormat="1" s="211">
      <c r="B515" s="220" t="n"/>
      <c r="C515" s="220" t="n"/>
      <c r="D515" s="220" t="n"/>
      <c r="G515" s="12" t="n"/>
      <c r="L515" s="123" t="n"/>
      <c r="M515" s="123" t="n"/>
      <c r="N515" s="123" t="n"/>
      <c r="O515" s="123" t="n"/>
      <c r="P515" s="123" t="n"/>
      <c r="W515" s="48" t="n"/>
      <c r="AA515" s="267" t="n"/>
    </row>
    <row r="516" customFormat="1" s="211">
      <c r="B516" s="220" t="n"/>
      <c r="C516" s="220" t="n"/>
      <c r="D516" s="220" t="n"/>
      <c r="G516" s="12" t="n"/>
      <c r="L516" s="123" t="n"/>
      <c r="M516" s="123" t="n"/>
      <c r="N516" s="123" t="n"/>
      <c r="O516" s="123" t="n"/>
      <c r="P516" s="123" t="n"/>
      <c r="W516" s="48" t="n"/>
      <c r="AA516" s="267" t="n"/>
    </row>
    <row r="517" customFormat="1" s="211">
      <c r="B517" s="220" t="n"/>
      <c r="C517" s="220" t="n"/>
      <c r="D517" s="220" t="n"/>
      <c r="G517" s="12" t="n"/>
      <c r="L517" s="123" t="n"/>
      <c r="M517" s="123" t="n"/>
      <c r="N517" s="123" t="n"/>
      <c r="O517" s="123" t="n"/>
      <c r="P517" s="123" t="n"/>
      <c r="W517" s="48" t="n"/>
      <c r="AA517" s="267" t="n"/>
    </row>
    <row r="518" customFormat="1" s="211">
      <c r="B518" s="220" t="n"/>
      <c r="C518" s="220" t="n"/>
      <c r="D518" s="220" t="n"/>
      <c r="G518" s="12" t="n"/>
      <c r="L518" s="123" t="n"/>
      <c r="M518" s="123" t="n"/>
      <c r="N518" s="123" t="n"/>
      <c r="O518" s="123" t="n"/>
      <c r="P518" s="123" t="n"/>
      <c r="W518" s="48" t="n"/>
      <c r="AA518" s="267" t="n"/>
    </row>
    <row r="519" customFormat="1" s="211">
      <c r="B519" s="220" t="n"/>
      <c r="C519" s="220" t="n"/>
      <c r="D519" s="220" t="n"/>
      <c r="G519" s="12" t="n"/>
      <c r="L519" s="123" t="n"/>
      <c r="M519" s="123" t="n"/>
      <c r="N519" s="123" t="n"/>
      <c r="O519" s="123" t="n"/>
      <c r="P519" s="123" t="n"/>
      <c r="W519" s="48" t="n"/>
      <c r="AA519" s="267" t="n"/>
    </row>
    <row r="520" customFormat="1" s="211">
      <c r="B520" s="220" t="n"/>
      <c r="C520" s="220" t="n"/>
      <c r="D520" s="220" t="n"/>
      <c r="G520" s="12" t="n"/>
      <c r="L520" s="123" t="n"/>
      <c r="M520" s="123" t="n"/>
      <c r="N520" s="123" t="n"/>
      <c r="O520" s="123" t="n"/>
      <c r="P520" s="123" t="n"/>
      <c r="W520" s="48" t="n"/>
      <c r="AA520" s="267" t="n"/>
    </row>
    <row r="521" customFormat="1" s="211">
      <c r="B521" s="220" t="n"/>
      <c r="C521" s="220" t="n"/>
      <c r="D521" s="220" t="n"/>
      <c r="G521" s="12" t="n"/>
      <c r="L521" s="123" t="n"/>
      <c r="M521" s="123" t="n"/>
      <c r="N521" s="123" t="n"/>
      <c r="O521" s="123" t="n"/>
      <c r="P521" s="123" t="n"/>
      <c r="W521" s="48" t="n"/>
      <c r="AA521" s="267" t="n"/>
    </row>
    <row r="522" customFormat="1" s="211">
      <c r="B522" s="220" t="n"/>
      <c r="C522" s="220" t="n"/>
      <c r="D522" s="220" t="n"/>
      <c r="G522" s="12" t="n"/>
      <c r="L522" s="123" t="n"/>
      <c r="M522" s="123" t="n"/>
      <c r="N522" s="123" t="n"/>
      <c r="O522" s="123" t="n"/>
      <c r="P522" s="123" t="n"/>
      <c r="W522" s="48" t="n"/>
      <c r="AA522" s="267" t="n"/>
    </row>
    <row r="523" customFormat="1" s="211">
      <c r="B523" s="220" t="n"/>
      <c r="C523" s="220" t="n"/>
      <c r="D523" s="220" t="n"/>
      <c r="G523" s="12" t="n"/>
      <c r="L523" s="123" t="n"/>
      <c r="M523" s="123" t="n"/>
      <c r="N523" s="123" t="n"/>
      <c r="O523" s="123" t="n"/>
      <c r="P523" s="123" t="n"/>
      <c r="W523" s="48" t="n"/>
      <c r="AA523" s="267" t="n"/>
    </row>
    <row r="524" customFormat="1" s="211">
      <c r="B524" s="220" t="n"/>
      <c r="C524" s="220" t="n"/>
      <c r="D524" s="220" t="n"/>
      <c r="G524" s="12" t="n"/>
      <c r="L524" s="123" t="n"/>
      <c r="M524" s="123" t="n"/>
      <c r="N524" s="123" t="n"/>
      <c r="O524" s="123" t="n"/>
      <c r="P524" s="123" t="n"/>
      <c r="W524" s="48" t="n"/>
      <c r="AA524" s="267" t="n"/>
    </row>
    <row r="525" customFormat="1" s="211">
      <c r="B525" s="220" t="n"/>
      <c r="C525" s="220" t="n"/>
      <c r="D525" s="220" t="n"/>
      <c r="G525" s="12" t="n"/>
      <c r="L525" s="123" t="n"/>
      <c r="M525" s="123" t="n"/>
      <c r="N525" s="123" t="n"/>
      <c r="O525" s="123" t="n"/>
      <c r="P525" s="123" t="n"/>
      <c r="W525" s="48" t="n"/>
      <c r="AA525" s="267" t="n"/>
    </row>
    <row r="526" customFormat="1" s="211">
      <c r="B526" s="220" t="n"/>
      <c r="C526" s="220" t="n"/>
      <c r="D526" s="220" t="n"/>
      <c r="G526" s="12" t="n"/>
      <c r="L526" s="123" t="n"/>
      <c r="M526" s="123" t="n"/>
      <c r="N526" s="123" t="n"/>
      <c r="O526" s="123" t="n"/>
      <c r="P526" s="123" t="n"/>
      <c r="W526" s="48" t="n"/>
      <c r="AA526" s="267" t="n"/>
    </row>
    <row r="527" customFormat="1" s="211">
      <c r="B527" s="220" t="n"/>
      <c r="C527" s="220" t="n"/>
      <c r="D527" s="220" t="n"/>
      <c r="G527" s="12" t="n"/>
      <c r="L527" s="123" t="n"/>
      <c r="M527" s="123" t="n"/>
      <c r="N527" s="123" t="n"/>
      <c r="O527" s="123" t="n"/>
      <c r="P527" s="123" t="n"/>
      <c r="W527" s="48" t="n"/>
      <c r="AA527" s="267" t="n"/>
    </row>
    <row r="528" customFormat="1" s="211">
      <c r="B528" s="220" t="n"/>
      <c r="C528" s="220" t="n"/>
      <c r="D528" s="220" t="n"/>
      <c r="G528" s="12" t="n"/>
      <c r="L528" s="123" t="n"/>
      <c r="M528" s="123" t="n"/>
      <c r="N528" s="123" t="n"/>
      <c r="O528" s="123" t="n"/>
      <c r="P528" s="123" t="n"/>
      <c r="W528" s="48" t="n"/>
      <c r="AA528" s="267" t="n"/>
    </row>
    <row r="529" customFormat="1" s="211">
      <c r="B529" s="220" t="n"/>
      <c r="C529" s="220" t="n"/>
      <c r="D529" s="220" t="n"/>
      <c r="G529" s="12" t="n"/>
      <c r="L529" s="123" t="n"/>
      <c r="M529" s="123" t="n"/>
      <c r="N529" s="123" t="n"/>
      <c r="O529" s="123" t="n"/>
      <c r="P529" s="123" t="n"/>
      <c r="W529" s="48" t="n"/>
      <c r="AA529" s="267" t="n"/>
    </row>
    <row r="530" customFormat="1" s="211">
      <c r="B530" s="220" t="n"/>
      <c r="C530" s="220" t="n"/>
      <c r="D530" s="220" t="n"/>
      <c r="G530" s="12" t="n"/>
      <c r="L530" s="123" t="n"/>
      <c r="M530" s="123" t="n"/>
      <c r="N530" s="123" t="n"/>
      <c r="O530" s="123" t="n"/>
      <c r="P530" s="123" t="n"/>
      <c r="W530" s="48" t="n"/>
      <c r="AA530" s="267" t="n"/>
    </row>
    <row r="531" customFormat="1" s="211">
      <c r="B531" s="220" t="n"/>
      <c r="C531" s="220" t="n"/>
      <c r="D531" s="220" t="n"/>
      <c r="G531" s="12" t="n"/>
      <c r="L531" s="123" t="n"/>
      <c r="M531" s="123" t="n"/>
      <c r="N531" s="123" t="n"/>
      <c r="O531" s="123" t="n"/>
      <c r="P531" s="123" t="n"/>
      <c r="W531" s="48" t="n"/>
      <c r="AA531" s="267" t="n"/>
    </row>
    <row r="532" customFormat="1" s="211">
      <c r="B532" s="220" t="n"/>
      <c r="C532" s="220" t="n"/>
      <c r="D532" s="220" t="n"/>
      <c r="G532" s="12" t="n"/>
      <c r="L532" s="123" t="n"/>
      <c r="M532" s="123" t="n"/>
      <c r="N532" s="123" t="n"/>
      <c r="O532" s="123" t="n"/>
      <c r="P532" s="123" t="n"/>
      <c r="W532" s="48" t="n"/>
      <c r="AA532" s="267" t="n"/>
    </row>
    <row r="533" customFormat="1" s="211">
      <c r="B533" s="220" t="n"/>
      <c r="C533" s="220" t="n"/>
      <c r="D533" s="220" t="n"/>
      <c r="G533" s="12" t="n"/>
      <c r="L533" s="123" t="n"/>
      <c r="M533" s="123" t="n"/>
      <c r="N533" s="123" t="n"/>
      <c r="O533" s="123" t="n"/>
      <c r="P533" s="123" t="n"/>
      <c r="W533" s="48" t="n"/>
      <c r="AA533" s="267" t="n"/>
    </row>
    <row r="534" customFormat="1" s="211">
      <c r="B534" s="220" t="n"/>
      <c r="C534" s="220" t="n"/>
      <c r="D534" s="220" t="n"/>
      <c r="G534" s="12" t="n"/>
      <c r="L534" s="123" t="n"/>
      <c r="M534" s="123" t="n"/>
      <c r="N534" s="123" t="n"/>
      <c r="O534" s="123" t="n"/>
      <c r="P534" s="123" t="n"/>
      <c r="W534" s="48" t="n"/>
      <c r="AA534" s="267" t="n"/>
    </row>
    <row r="535" customFormat="1" s="211">
      <c r="B535" s="220" t="n"/>
      <c r="C535" s="220" t="n"/>
      <c r="D535" s="220" t="n"/>
      <c r="G535" s="12" t="n"/>
      <c r="L535" s="123" t="n"/>
      <c r="M535" s="123" t="n"/>
      <c r="N535" s="123" t="n"/>
      <c r="O535" s="123" t="n"/>
      <c r="P535" s="123" t="n"/>
      <c r="W535" s="48" t="n"/>
      <c r="AA535" s="267" t="n"/>
    </row>
    <row r="536" customFormat="1" s="211">
      <c r="B536" s="220" t="n"/>
      <c r="C536" s="220" t="n"/>
      <c r="D536" s="220" t="n"/>
      <c r="G536" s="12" t="n"/>
      <c r="L536" s="123" t="n"/>
      <c r="M536" s="123" t="n"/>
      <c r="N536" s="123" t="n"/>
      <c r="O536" s="123" t="n"/>
      <c r="P536" s="123" t="n"/>
      <c r="W536" s="48" t="n"/>
      <c r="AA536" s="267" t="n"/>
    </row>
    <row r="537" customFormat="1" s="211">
      <c r="B537" s="220" t="n"/>
      <c r="C537" s="220" t="n"/>
      <c r="D537" s="220" t="n"/>
      <c r="G537" s="12" t="n"/>
      <c r="L537" s="123" t="n"/>
      <c r="M537" s="123" t="n"/>
      <c r="N537" s="123" t="n"/>
      <c r="O537" s="123" t="n"/>
      <c r="P537" s="123" t="n"/>
      <c r="W537" s="48" t="n"/>
      <c r="AA537" s="267" t="n"/>
    </row>
    <row r="538" customFormat="1" s="211">
      <c r="B538" s="220" t="n"/>
      <c r="C538" s="220" t="n"/>
      <c r="D538" s="220" t="n"/>
      <c r="G538" s="12" t="n"/>
      <c r="L538" s="123" t="n"/>
      <c r="M538" s="123" t="n"/>
      <c r="N538" s="123" t="n"/>
      <c r="O538" s="123" t="n"/>
      <c r="P538" s="123" t="n"/>
      <c r="W538" s="48" t="n"/>
      <c r="AA538" s="267" t="n"/>
    </row>
    <row r="539" customFormat="1" s="211">
      <c r="B539" s="220" t="n"/>
      <c r="C539" s="220" t="n"/>
      <c r="D539" s="220" t="n"/>
      <c r="G539" s="12" t="n"/>
      <c r="L539" s="123" t="n"/>
      <c r="M539" s="123" t="n"/>
      <c r="N539" s="123" t="n"/>
      <c r="O539" s="123" t="n"/>
      <c r="P539" s="123" t="n"/>
      <c r="W539" s="48" t="n"/>
      <c r="AA539" s="267" t="n"/>
    </row>
    <row r="540" customFormat="1" s="211">
      <c r="B540" s="220" t="n"/>
      <c r="C540" s="220" t="n"/>
      <c r="D540" s="220" t="n"/>
      <c r="G540" s="12" t="n"/>
      <c r="L540" s="123" t="n"/>
      <c r="M540" s="123" t="n"/>
      <c r="N540" s="123" t="n"/>
      <c r="O540" s="123" t="n"/>
      <c r="P540" s="123" t="n"/>
      <c r="W540" s="48" t="n"/>
      <c r="AA540" s="267" t="n"/>
    </row>
    <row r="541" customFormat="1" s="211">
      <c r="B541" s="220" t="n"/>
      <c r="C541" s="220" t="n"/>
      <c r="D541" s="220" t="n"/>
      <c r="G541" s="12" t="n"/>
      <c r="L541" s="123" t="n"/>
      <c r="M541" s="123" t="n"/>
      <c r="N541" s="123" t="n"/>
      <c r="O541" s="123" t="n"/>
      <c r="P541" s="123" t="n"/>
      <c r="W541" s="48" t="n"/>
      <c r="AA541" s="267" t="n"/>
    </row>
    <row r="542" customFormat="1" s="211">
      <c r="B542" s="220" t="n"/>
      <c r="C542" s="220" t="n"/>
      <c r="D542" s="220" t="n"/>
      <c r="G542" s="12" t="n"/>
      <c r="L542" s="123" t="n"/>
      <c r="M542" s="123" t="n"/>
      <c r="N542" s="123" t="n"/>
      <c r="O542" s="123" t="n"/>
      <c r="P542" s="123" t="n"/>
      <c r="W542" s="48" t="n"/>
      <c r="AA542" s="267" t="n"/>
    </row>
    <row r="543" customFormat="1" s="211">
      <c r="B543" s="220" t="n"/>
      <c r="C543" s="220" t="n"/>
      <c r="D543" s="220" t="n"/>
      <c r="G543" s="12" t="n"/>
      <c r="L543" s="123" t="n"/>
      <c r="M543" s="123" t="n"/>
      <c r="N543" s="123" t="n"/>
      <c r="O543" s="123" t="n"/>
      <c r="P543" s="123" t="n"/>
      <c r="W543" s="48" t="n"/>
      <c r="AA543" s="267" t="n"/>
    </row>
    <row r="544" customFormat="1" s="211">
      <c r="B544" s="220" t="n"/>
      <c r="C544" s="220" t="n"/>
      <c r="D544" s="220" t="n"/>
      <c r="G544" s="12" t="n"/>
      <c r="L544" s="123" t="n"/>
      <c r="M544" s="123" t="n"/>
      <c r="N544" s="123" t="n"/>
      <c r="O544" s="123" t="n"/>
      <c r="P544" s="123" t="n"/>
      <c r="W544" s="48" t="n"/>
      <c r="AA544" s="267" t="n"/>
    </row>
    <row r="545" customFormat="1" s="211">
      <c r="B545" s="220" t="n"/>
      <c r="C545" s="220" t="n"/>
      <c r="D545" s="220" t="n"/>
      <c r="G545" s="12" t="n"/>
      <c r="L545" s="123" t="n"/>
      <c r="M545" s="123" t="n"/>
      <c r="N545" s="123" t="n"/>
      <c r="O545" s="123" t="n"/>
      <c r="P545" s="123" t="n"/>
      <c r="W545" s="48" t="n"/>
      <c r="AA545" s="267" t="n"/>
    </row>
    <row r="546" customFormat="1" s="211">
      <c r="B546" s="220" t="n"/>
      <c r="C546" s="220" t="n"/>
      <c r="D546" s="220" t="n"/>
      <c r="G546" s="12" t="n"/>
      <c r="L546" s="123" t="n"/>
      <c r="M546" s="123" t="n"/>
      <c r="N546" s="123" t="n"/>
      <c r="O546" s="123" t="n"/>
      <c r="P546" s="123" t="n"/>
      <c r="W546" s="48" t="n"/>
      <c r="AA546" s="267" t="n"/>
    </row>
    <row r="547" customFormat="1" s="211">
      <c r="B547" s="220" t="n"/>
      <c r="C547" s="220" t="n"/>
      <c r="D547" s="220" t="n"/>
      <c r="G547" s="12" t="n"/>
      <c r="L547" s="123" t="n"/>
      <c r="M547" s="123" t="n"/>
      <c r="N547" s="123" t="n"/>
      <c r="O547" s="123" t="n"/>
      <c r="P547" s="123" t="n"/>
      <c r="W547" s="48" t="n"/>
      <c r="AA547" s="267" t="n"/>
    </row>
    <row r="548" customFormat="1" s="211">
      <c r="B548" s="220" t="n"/>
      <c r="C548" s="220" t="n"/>
      <c r="D548" s="220" t="n"/>
      <c r="G548" s="12" t="n"/>
      <c r="L548" s="123" t="n"/>
      <c r="M548" s="123" t="n"/>
      <c r="N548" s="123" t="n"/>
      <c r="O548" s="123" t="n"/>
      <c r="P548" s="123" t="n"/>
      <c r="W548" s="48" t="n"/>
      <c r="AA548" s="267" t="n"/>
    </row>
    <row r="549" customFormat="1" s="211">
      <c r="B549" s="220" t="n"/>
      <c r="C549" s="220" t="n"/>
      <c r="D549" s="220" t="n"/>
      <c r="G549" s="12" t="n"/>
      <c r="L549" s="123" t="n"/>
      <c r="M549" s="123" t="n"/>
      <c r="N549" s="123" t="n"/>
      <c r="O549" s="123" t="n"/>
      <c r="P549" s="123" t="n"/>
      <c r="W549" s="48" t="n"/>
      <c r="AA549" s="267" t="n"/>
    </row>
    <row r="550" customFormat="1" s="211">
      <c r="B550" s="220" t="n"/>
      <c r="C550" s="220" t="n"/>
      <c r="D550" s="220" t="n"/>
      <c r="G550" s="12" t="n"/>
      <c r="L550" s="123" t="n"/>
      <c r="M550" s="123" t="n"/>
      <c r="N550" s="123" t="n"/>
      <c r="O550" s="123" t="n"/>
      <c r="P550" s="123" t="n"/>
      <c r="W550" s="48" t="n"/>
      <c r="AA550" s="267" t="n"/>
    </row>
    <row r="551" customFormat="1" s="211">
      <c r="B551" s="220" t="n"/>
      <c r="C551" s="220" t="n"/>
      <c r="D551" s="220" t="n"/>
      <c r="G551" s="12" t="n"/>
      <c r="L551" s="123" t="n"/>
      <c r="M551" s="123" t="n"/>
      <c r="N551" s="123" t="n"/>
      <c r="O551" s="123" t="n"/>
      <c r="P551" s="123" t="n"/>
      <c r="W551" s="48" t="n"/>
      <c r="AA551" s="267" t="n"/>
    </row>
    <row r="552" customFormat="1" s="211">
      <c r="B552" s="220" t="n"/>
      <c r="C552" s="220" t="n"/>
      <c r="D552" s="220" t="n"/>
      <c r="G552" s="12" t="n"/>
      <c r="L552" s="123" t="n"/>
      <c r="M552" s="123" t="n"/>
      <c r="N552" s="123" t="n"/>
      <c r="O552" s="123" t="n"/>
      <c r="P552" s="123" t="n"/>
      <c r="W552" s="48" t="n"/>
      <c r="AA552" s="267" t="n"/>
    </row>
    <row r="553" customFormat="1" s="211">
      <c r="B553" s="220" t="n"/>
      <c r="C553" s="220" t="n"/>
      <c r="D553" s="220" t="n"/>
      <c r="G553" s="12" t="n"/>
      <c r="L553" s="123" t="n"/>
      <c r="M553" s="123" t="n"/>
      <c r="N553" s="123" t="n"/>
      <c r="O553" s="123" t="n"/>
      <c r="P553" s="123" t="n"/>
      <c r="W553" s="48" t="n"/>
      <c r="AA553" s="267" t="n"/>
    </row>
    <row r="554" customFormat="1" s="211">
      <c r="B554" s="220" t="n"/>
      <c r="C554" s="220" t="n"/>
      <c r="D554" s="220" t="n"/>
      <c r="G554" s="12" t="n"/>
      <c r="L554" s="123" t="n"/>
      <c r="M554" s="123" t="n"/>
      <c r="N554" s="123" t="n"/>
      <c r="O554" s="123" t="n"/>
      <c r="P554" s="123" t="n"/>
      <c r="W554" s="48" t="n"/>
      <c r="AA554" s="267" t="n"/>
    </row>
    <row r="555" customFormat="1" s="211">
      <c r="B555" s="220" t="n"/>
      <c r="C555" s="220" t="n"/>
      <c r="D555" s="220" t="n"/>
      <c r="G555" s="12" t="n"/>
      <c r="L555" s="123" t="n"/>
      <c r="M555" s="123" t="n"/>
      <c r="N555" s="123" t="n"/>
      <c r="O555" s="123" t="n"/>
      <c r="P555" s="123" t="n"/>
      <c r="W555" s="48" t="n"/>
      <c r="AA555" s="267" t="n"/>
    </row>
    <row r="556" customFormat="1" s="211">
      <c r="B556" s="220" t="n"/>
      <c r="C556" s="220" t="n"/>
      <c r="D556" s="220" t="n"/>
      <c r="G556" s="12" t="n"/>
      <c r="L556" s="123" t="n"/>
      <c r="M556" s="123" t="n"/>
      <c r="N556" s="123" t="n"/>
      <c r="O556" s="123" t="n"/>
      <c r="P556" s="123" t="n"/>
      <c r="W556" s="48" t="n"/>
      <c r="AA556" s="267" t="n"/>
    </row>
    <row r="557" customFormat="1" s="211">
      <c r="B557" s="220" t="n"/>
      <c r="C557" s="220" t="n"/>
      <c r="D557" s="220" t="n"/>
      <c r="G557" s="12" t="n"/>
      <c r="L557" s="123" t="n"/>
      <c r="M557" s="123" t="n"/>
      <c r="N557" s="123" t="n"/>
      <c r="O557" s="123" t="n"/>
      <c r="P557" s="123" t="n"/>
      <c r="W557" s="48" t="n"/>
      <c r="AA557" s="267" t="n"/>
    </row>
    <row r="558" customFormat="1" s="211">
      <c r="B558" s="220" t="n"/>
      <c r="C558" s="220" t="n"/>
      <c r="D558" s="220" t="n"/>
      <c r="G558" s="12" t="n"/>
      <c r="L558" s="123" t="n"/>
      <c r="M558" s="123" t="n"/>
      <c r="N558" s="123" t="n"/>
      <c r="O558" s="123" t="n"/>
      <c r="P558" s="123" t="n"/>
      <c r="W558" s="48" t="n"/>
      <c r="AA558" s="267" t="n"/>
    </row>
    <row r="559" customFormat="1" s="211">
      <c r="B559" s="220" t="n"/>
      <c r="C559" s="220" t="n"/>
      <c r="D559" s="220" t="n"/>
      <c r="G559" s="12" t="n"/>
      <c r="L559" s="123" t="n"/>
      <c r="M559" s="123" t="n"/>
      <c r="N559" s="123" t="n"/>
      <c r="O559" s="123" t="n"/>
      <c r="P559" s="123" t="n"/>
      <c r="W559" s="48" t="n"/>
      <c r="AA559" s="267" t="n"/>
    </row>
    <row r="560" customFormat="1" s="211">
      <c r="B560" s="220" t="n"/>
      <c r="C560" s="220" t="n"/>
      <c r="D560" s="220" t="n"/>
      <c r="G560" s="12" t="n"/>
      <c r="L560" s="123" t="n"/>
      <c r="M560" s="123" t="n"/>
      <c r="N560" s="123" t="n"/>
      <c r="O560" s="123" t="n"/>
      <c r="P560" s="123" t="n"/>
      <c r="W560" s="48" t="n"/>
      <c r="AA560" s="267" t="n"/>
    </row>
    <row r="561" customFormat="1" s="211">
      <c r="B561" s="220" t="n"/>
      <c r="C561" s="220" t="n"/>
      <c r="D561" s="220" t="n"/>
      <c r="G561" s="12" t="n"/>
      <c r="L561" s="123" t="n"/>
      <c r="M561" s="123" t="n"/>
      <c r="N561" s="123" t="n"/>
      <c r="O561" s="123" t="n"/>
      <c r="P561" s="123" t="n"/>
      <c r="W561" s="48" t="n"/>
      <c r="AA561" s="267" t="n"/>
    </row>
    <row r="562" customFormat="1" s="211">
      <c r="B562" s="220" t="n"/>
      <c r="C562" s="220" t="n"/>
      <c r="D562" s="220" t="n"/>
      <c r="G562" s="12" t="n"/>
      <c r="L562" s="123" t="n"/>
      <c r="M562" s="123" t="n"/>
      <c r="N562" s="123" t="n"/>
      <c r="O562" s="123" t="n"/>
      <c r="P562" s="123" t="n"/>
      <c r="W562" s="48" t="n"/>
      <c r="AA562" s="267" t="n"/>
    </row>
    <row r="563" customFormat="1" s="211">
      <c r="B563" s="220" t="n"/>
      <c r="C563" s="220" t="n"/>
      <c r="D563" s="220" t="n"/>
      <c r="G563" s="12" t="n"/>
      <c r="L563" s="123" t="n"/>
      <c r="M563" s="123" t="n"/>
      <c r="N563" s="123" t="n"/>
      <c r="O563" s="123" t="n"/>
      <c r="P563" s="123" t="n"/>
      <c r="W563" s="48" t="n"/>
      <c r="AA563" s="267" t="n"/>
    </row>
    <row r="564" customFormat="1" s="211">
      <c r="B564" s="220" t="n"/>
      <c r="C564" s="220" t="n"/>
      <c r="D564" s="220" t="n"/>
      <c r="G564" s="12" t="n"/>
      <c r="L564" s="123" t="n"/>
      <c r="M564" s="123" t="n"/>
      <c r="N564" s="123" t="n"/>
      <c r="O564" s="123" t="n"/>
      <c r="P564" s="123" t="n"/>
      <c r="W564" s="48" t="n"/>
      <c r="AA564" s="267" t="n"/>
    </row>
    <row r="565" customFormat="1" s="211">
      <c r="B565" s="220" t="n"/>
      <c r="C565" s="220" t="n"/>
      <c r="D565" s="220" t="n"/>
      <c r="G565" s="12" t="n"/>
      <c r="L565" s="123" t="n"/>
      <c r="M565" s="123" t="n"/>
      <c r="N565" s="123" t="n"/>
      <c r="O565" s="123" t="n"/>
      <c r="P565" s="123" t="n"/>
      <c r="W565" s="48" t="n"/>
      <c r="AA565" s="267" t="n"/>
    </row>
    <row r="566" customFormat="1" s="211">
      <c r="B566" s="220" t="n"/>
      <c r="C566" s="220" t="n"/>
      <c r="D566" s="220" t="n"/>
      <c r="G566" s="12" t="n"/>
      <c r="L566" s="123" t="n"/>
      <c r="M566" s="123" t="n"/>
      <c r="N566" s="123" t="n"/>
      <c r="O566" s="123" t="n"/>
      <c r="P566" s="123" t="n"/>
      <c r="W566" s="48" t="n"/>
      <c r="AA566" s="267" t="n"/>
    </row>
    <row r="567" customFormat="1" s="211">
      <c r="B567" s="220" t="n"/>
      <c r="C567" s="220" t="n"/>
      <c r="D567" s="220" t="n"/>
      <c r="G567" s="12" t="n"/>
      <c r="L567" s="123" t="n"/>
      <c r="M567" s="123" t="n"/>
      <c r="N567" s="123" t="n"/>
      <c r="O567" s="123" t="n"/>
      <c r="P567" s="123" t="n"/>
      <c r="W567" s="48" t="n"/>
      <c r="AA567" s="267" t="n"/>
    </row>
    <row r="568" customFormat="1" s="211">
      <c r="B568" s="220" t="n"/>
      <c r="C568" s="220" t="n"/>
      <c r="D568" s="220" t="n"/>
      <c r="G568" s="12" t="n"/>
      <c r="L568" s="123" t="n"/>
      <c r="M568" s="123" t="n"/>
      <c r="N568" s="123" t="n"/>
      <c r="O568" s="123" t="n"/>
      <c r="P568" s="123" t="n"/>
      <c r="W568" s="48" t="n"/>
      <c r="AA568" s="267" t="n"/>
    </row>
    <row r="569" customFormat="1" s="211">
      <c r="B569" s="220" t="n"/>
      <c r="C569" s="220" t="n"/>
      <c r="D569" s="220" t="n"/>
      <c r="G569" s="12" t="n"/>
      <c r="L569" s="123" t="n"/>
      <c r="M569" s="123" t="n"/>
      <c r="N569" s="123" t="n"/>
      <c r="O569" s="123" t="n"/>
      <c r="P569" s="123" t="n"/>
      <c r="W569" s="48" t="n"/>
      <c r="AA569" s="267" t="n"/>
    </row>
    <row r="570" customFormat="1" s="211">
      <c r="B570" s="220" t="n"/>
      <c r="C570" s="220" t="n"/>
      <c r="D570" s="220" t="n"/>
      <c r="G570" s="12" t="n"/>
      <c r="L570" s="123" t="n"/>
      <c r="M570" s="123" t="n"/>
      <c r="N570" s="123" t="n"/>
      <c r="O570" s="123" t="n"/>
      <c r="P570" s="123" t="n"/>
      <c r="W570" s="48" t="n"/>
      <c r="AA570" s="267" t="n"/>
    </row>
    <row r="571" customFormat="1" s="211">
      <c r="B571" s="220" t="n"/>
      <c r="C571" s="220" t="n"/>
      <c r="D571" s="220" t="n"/>
      <c r="G571" s="12" t="n"/>
      <c r="L571" s="123" t="n"/>
      <c r="M571" s="123" t="n"/>
      <c r="N571" s="123" t="n"/>
      <c r="O571" s="123" t="n"/>
      <c r="P571" s="123" t="n"/>
      <c r="W571" s="48" t="n"/>
      <c r="AA571" s="267" t="n"/>
    </row>
    <row r="572" customFormat="1" s="211">
      <c r="B572" s="220" t="n"/>
      <c r="C572" s="220" t="n"/>
      <c r="D572" s="220" t="n"/>
      <c r="G572" s="12" t="n"/>
      <c r="L572" s="123" t="n"/>
      <c r="M572" s="123" t="n"/>
      <c r="N572" s="123" t="n"/>
      <c r="O572" s="123" t="n"/>
      <c r="P572" s="123" t="n"/>
      <c r="W572" s="48" t="n"/>
      <c r="AA572" s="267" t="n"/>
    </row>
    <row r="573" customFormat="1" s="211">
      <c r="B573" s="220" t="n"/>
      <c r="C573" s="220" t="n"/>
      <c r="D573" s="220" t="n"/>
      <c r="G573" s="12" t="n"/>
      <c r="L573" s="123" t="n"/>
      <c r="M573" s="123" t="n"/>
      <c r="N573" s="123" t="n"/>
      <c r="O573" s="123" t="n"/>
      <c r="P573" s="123" t="n"/>
      <c r="W573" s="48" t="n"/>
      <c r="AA573" s="267" t="n"/>
    </row>
    <row r="574" customFormat="1" s="211">
      <c r="B574" s="220" t="n"/>
      <c r="C574" s="220" t="n"/>
      <c r="D574" s="220" t="n"/>
      <c r="G574" s="12" t="n"/>
      <c r="L574" s="123" t="n"/>
      <c r="M574" s="123" t="n"/>
      <c r="N574" s="123" t="n"/>
      <c r="O574" s="123" t="n"/>
      <c r="P574" s="123" t="n"/>
      <c r="W574" s="48" t="n"/>
      <c r="AA574" s="267" t="n"/>
    </row>
    <row r="575" customFormat="1" s="211">
      <c r="B575" s="220" t="n"/>
      <c r="C575" s="220" t="n"/>
      <c r="D575" s="220" t="n"/>
      <c r="G575" s="12" t="n"/>
      <c r="L575" s="123" t="n"/>
      <c r="M575" s="123" t="n"/>
      <c r="N575" s="123" t="n"/>
      <c r="O575" s="123" t="n"/>
      <c r="P575" s="123" t="n"/>
      <c r="W575" s="48" t="n"/>
      <c r="AA575" s="267" t="n"/>
    </row>
    <row r="576" customFormat="1" s="211">
      <c r="B576" s="220" t="n"/>
      <c r="C576" s="220" t="n"/>
      <c r="D576" s="220" t="n"/>
      <c r="G576" s="12" t="n"/>
      <c r="L576" s="123" t="n"/>
      <c r="M576" s="123" t="n"/>
      <c r="N576" s="123" t="n"/>
      <c r="O576" s="123" t="n"/>
      <c r="P576" s="123" t="n"/>
      <c r="W576" s="48" t="n"/>
      <c r="AA576" s="267" t="n"/>
    </row>
    <row r="577" customFormat="1" s="211">
      <c r="B577" s="220" t="n"/>
      <c r="C577" s="220" t="n"/>
      <c r="D577" s="220" t="n"/>
      <c r="G577" s="12" t="n"/>
      <c r="L577" s="123" t="n"/>
      <c r="M577" s="123" t="n"/>
      <c r="N577" s="123" t="n"/>
      <c r="O577" s="123" t="n"/>
      <c r="P577" s="123" t="n"/>
      <c r="W577" s="48" t="n"/>
      <c r="AA577" s="267" t="n"/>
    </row>
    <row r="578" customFormat="1" s="211">
      <c r="B578" s="220" t="n"/>
      <c r="C578" s="220" t="n"/>
      <c r="D578" s="220" t="n"/>
      <c r="G578" s="12" t="n"/>
      <c r="L578" s="123" t="n"/>
      <c r="M578" s="123" t="n"/>
      <c r="N578" s="123" t="n"/>
      <c r="O578" s="123" t="n"/>
      <c r="P578" s="123" t="n"/>
      <c r="W578" s="48" t="n"/>
      <c r="AA578" s="267" t="n"/>
    </row>
    <row r="579" customFormat="1" s="211">
      <c r="B579" s="220" t="n"/>
      <c r="C579" s="220" t="n"/>
      <c r="D579" s="220" t="n"/>
      <c r="G579" s="12" t="n"/>
      <c r="L579" s="123" t="n"/>
      <c r="M579" s="123" t="n"/>
      <c r="N579" s="123" t="n"/>
      <c r="O579" s="123" t="n"/>
      <c r="P579" s="123" t="n"/>
      <c r="W579" s="48" t="n"/>
      <c r="AA579" s="267" t="n"/>
    </row>
    <row r="580" customFormat="1" s="211">
      <c r="B580" s="220" t="n"/>
      <c r="C580" s="220" t="n"/>
      <c r="D580" s="220" t="n"/>
      <c r="G580" s="12" t="n"/>
      <c r="L580" s="123" t="n"/>
      <c r="M580" s="123" t="n"/>
      <c r="N580" s="123" t="n"/>
      <c r="O580" s="123" t="n"/>
      <c r="P580" s="123" t="n"/>
      <c r="W580" s="48" t="n"/>
      <c r="AA580" s="267" t="n"/>
    </row>
    <row r="581" customFormat="1" s="211">
      <c r="B581" s="220" t="n"/>
      <c r="C581" s="220" t="n"/>
      <c r="D581" s="220" t="n"/>
      <c r="G581" s="12" t="n"/>
      <c r="L581" s="123" t="n"/>
      <c r="M581" s="123" t="n"/>
      <c r="N581" s="123" t="n"/>
      <c r="O581" s="123" t="n"/>
      <c r="P581" s="123" t="n"/>
      <c r="W581" s="48" t="n"/>
      <c r="AA581" s="267" t="n"/>
    </row>
    <row r="582" customFormat="1" s="211">
      <c r="B582" s="220" t="n"/>
      <c r="C582" s="220" t="n"/>
      <c r="D582" s="220" t="n"/>
      <c r="G582" s="12" t="n"/>
      <c r="L582" s="123" t="n"/>
      <c r="M582" s="123" t="n"/>
      <c r="N582" s="123" t="n"/>
      <c r="O582" s="123" t="n"/>
      <c r="P582" s="123" t="n"/>
      <c r="W582" s="48" t="n"/>
      <c r="AA582" s="267" t="n"/>
    </row>
    <row r="583" customFormat="1" s="211">
      <c r="B583" s="220" t="n"/>
      <c r="C583" s="220" t="n"/>
      <c r="D583" s="220" t="n"/>
      <c r="G583" s="12" t="n"/>
      <c r="L583" s="123" t="n"/>
      <c r="M583" s="123" t="n"/>
      <c r="N583" s="123" t="n"/>
      <c r="O583" s="123" t="n"/>
      <c r="P583" s="123" t="n"/>
      <c r="W583" s="48" t="n"/>
      <c r="AA583" s="267" t="n"/>
    </row>
    <row r="584" customFormat="1" s="211">
      <c r="B584" s="220" t="n"/>
      <c r="C584" s="220" t="n"/>
      <c r="D584" s="220" t="n"/>
      <c r="G584" s="12" t="n"/>
      <c r="L584" s="123" t="n"/>
      <c r="M584" s="123" t="n"/>
      <c r="N584" s="123" t="n"/>
      <c r="O584" s="123" t="n"/>
      <c r="P584" s="123" t="n"/>
      <c r="W584" s="48" t="n"/>
      <c r="AA584" s="267" t="n"/>
    </row>
    <row r="585" customFormat="1" s="211">
      <c r="B585" s="220" t="n"/>
      <c r="C585" s="220" t="n"/>
      <c r="D585" s="220" t="n"/>
      <c r="G585" s="12" t="n"/>
      <c r="L585" s="123" t="n"/>
      <c r="M585" s="123" t="n"/>
      <c r="N585" s="123" t="n"/>
      <c r="O585" s="123" t="n"/>
      <c r="P585" s="123" t="n"/>
      <c r="W585" s="48" t="n"/>
      <c r="AA585" s="267" t="n"/>
    </row>
    <row r="586" customFormat="1" s="211">
      <c r="B586" s="220" t="n"/>
      <c r="C586" s="220" t="n"/>
      <c r="D586" s="220" t="n"/>
      <c r="G586" s="12" t="n"/>
      <c r="L586" s="123" t="n"/>
      <c r="M586" s="123" t="n"/>
      <c r="N586" s="123" t="n"/>
      <c r="O586" s="123" t="n"/>
      <c r="P586" s="123" t="n"/>
      <c r="W586" s="48" t="n"/>
      <c r="AA586" s="267" t="n"/>
    </row>
    <row r="587" customFormat="1" s="211">
      <c r="B587" s="220" t="n"/>
      <c r="C587" s="220" t="n"/>
      <c r="D587" s="220" t="n"/>
      <c r="G587" s="12" t="n"/>
      <c r="L587" s="123" t="n"/>
      <c r="M587" s="123" t="n"/>
      <c r="N587" s="123" t="n"/>
      <c r="O587" s="123" t="n"/>
      <c r="P587" s="123" t="n"/>
      <c r="W587" s="48" t="n"/>
      <c r="AA587" s="267" t="n"/>
    </row>
    <row r="588" customFormat="1" s="211">
      <c r="B588" s="220" t="n"/>
      <c r="C588" s="220" t="n"/>
      <c r="D588" s="220" t="n"/>
      <c r="G588" s="12" t="n"/>
      <c r="L588" s="123" t="n"/>
      <c r="M588" s="123" t="n"/>
      <c r="N588" s="123" t="n"/>
      <c r="O588" s="123" t="n"/>
      <c r="P588" s="123" t="n"/>
      <c r="W588" s="48" t="n"/>
      <c r="AA588" s="267" t="n"/>
    </row>
    <row r="589" customFormat="1" s="211">
      <c r="B589" s="220" t="n"/>
      <c r="C589" s="220" t="n"/>
      <c r="D589" s="220" t="n"/>
      <c r="G589" s="12" t="n"/>
      <c r="L589" s="123" t="n"/>
      <c r="M589" s="123" t="n"/>
      <c r="N589" s="123" t="n"/>
      <c r="O589" s="123" t="n"/>
      <c r="P589" s="123" t="n"/>
      <c r="W589" s="48" t="n"/>
      <c r="AA589" s="267" t="n"/>
    </row>
    <row r="590" customFormat="1" s="211">
      <c r="B590" s="220" t="n"/>
      <c r="C590" s="220" t="n"/>
      <c r="D590" s="220" t="n"/>
      <c r="G590" s="12" t="n"/>
      <c r="L590" s="123" t="n"/>
      <c r="M590" s="123" t="n"/>
      <c r="N590" s="123" t="n"/>
      <c r="O590" s="123" t="n"/>
      <c r="P590" s="123" t="n"/>
      <c r="W590" s="48" t="n"/>
      <c r="AA590" s="267" t="n"/>
    </row>
    <row r="591" customFormat="1" s="211">
      <c r="B591" s="220" t="n"/>
      <c r="C591" s="220" t="n"/>
      <c r="D591" s="220" t="n"/>
      <c r="G591" s="12" t="n"/>
      <c r="L591" s="123" t="n"/>
      <c r="M591" s="123" t="n"/>
      <c r="N591" s="123" t="n"/>
      <c r="O591" s="123" t="n"/>
      <c r="P591" s="123" t="n"/>
      <c r="W591" s="48" t="n"/>
      <c r="AA591" s="267" t="n"/>
    </row>
    <row r="592" customFormat="1" s="211">
      <c r="B592" s="220" t="n"/>
      <c r="C592" s="220" t="n"/>
      <c r="D592" s="220" t="n"/>
      <c r="G592" s="12" t="n"/>
      <c r="L592" s="123" t="n"/>
      <c r="M592" s="123" t="n"/>
      <c r="N592" s="123" t="n"/>
      <c r="O592" s="123" t="n"/>
      <c r="P592" s="123" t="n"/>
      <c r="W592" s="48" t="n"/>
      <c r="AA592" s="267" t="n"/>
    </row>
    <row r="593" customFormat="1" s="211">
      <c r="B593" s="220" t="n"/>
      <c r="C593" s="220" t="n"/>
      <c r="D593" s="220" t="n"/>
      <c r="G593" s="12" t="n"/>
      <c r="L593" s="123" t="n"/>
      <c r="M593" s="123" t="n"/>
      <c r="N593" s="123" t="n"/>
      <c r="O593" s="123" t="n"/>
      <c r="P593" s="123" t="n"/>
      <c r="W593" s="48" t="n"/>
      <c r="AA593" s="267" t="n"/>
    </row>
    <row r="594" customFormat="1" s="211">
      <c r="B594" s="220" t="n"/>
      <c r="C594" s="220" t="n"/>
      <c r="D594" s="220" t="n"/>
      <c r="G594" s="12" t="n"/>
      <c r="L594" s="123" t="n"/>
      <c r="M594" s="123" t="n"/>
      <c r="N594" s="123" t="n"/>
      <c r="O594" s="123" t="n"/>
      <c r="P594" s="123" t="n"/>
      <c r="W594" s="48" t="n"/>
      <c r="AA594" s="267" t="n"/>
    </row>
    <row r="595" customFormat="1" s="211">
      <c r="B595" s="220" t="n"/>
      <c r="C595" s="220" t="n"/>
      <c r="D595" s="220" t="n"/>
      <c r="G595" s="12" t="n"/>
      <c r="L595" s="123" t="n"/>
      <c r="M595" s="123" t="n"/>
      <c r="N595" s="123" t="n"/>
      <c r="O595" s="123" t="n"/>
      <c r="P595" s="123" t="n"/>
      <c r="W595" s="48" t="n"/>
      <c r="AA595" s="267" t="n"/>
    </row>
    <row r="596" customFormat="1" s="211">
      <c r="B596" s="220" t="n"/>
      <c r="C596" s="220" t="n"/>
      <c r="D596" s="220" t="n"/>
      <c r="G596" s="12" t="n"/>
      <c r="L596" s="123" t="n"/>
      <c r="M596" s="123" t="n"/>
      <c r="N596" s="123" t="n"/>
      <c r="O596" s="123" t="n"/>
      <c r="P596" s="123" t="n"/>
      <c r="W596" s="48" t="n"/>
      <c r="AA596" s="267" t="n"/>
    </row>
    <row r="597" customFormat="1" s="211">
      <c r="B597" s="220" t="n"/>
      <c r="C597" s="220" t="n"/>
      <c r="D597" s="220" t="n"/>
      <c r="G597" s="12" t="n"/>
      <c r="L597" s="123" t="n"/>
      <c r="M597" s="123" t="n"/>
      <c r="N597" s="123" t="n"/>
      <c r="O597" s="123" t="n"/>
      <c r="P597" s="123" t="n"/>
      <c r="W597" s="48" t="n"/>
      <c r="AA597" s="267" t="n"/>
    </row>
    <row r="598" customFormat="1" s="211">
      <c r="B598" s="220" t="n"/>
      <c r="C598" s="220" t="n"/>
      <c r="D598" s="220" t="n"/>
      <c r="G598" s="12" t="n"/>
      <c r="L598" s="123" t="n"/>
      <c r="M598" s="123" t="n"/>
      <c r="N598" s="123" t="n"/>
      <c r="O598" s="123" t="n"/>
      <c r="P598" s="123" t="n"/>
      <c r="W598" s="48" t="n"/>
      <c r="AA598" s="267" t="n"/>
    </row>
    <row r="599" customFormat="1" s="211">
      <c r="B599" s="220" t="n"/>
      <c r="C599" s="220" t="n"/>
      <c r="D599" s="220" t="n"/>
      <c r="G599" s="12" t="n"/>
      <c r="L599" s="123" t="n"/>
      <c r="M599" s="123" t="n"/>
      <c r="N599" s="123" t="n"/>
      <c r="O599" s="123" t="n"/>
      <c r="P599" s="123" t="n"/>
      <c r="W599" s="48" t="n"/>
      <c r="AA599" s="267" t="n"/>
    </row>
    <row r="600" customFormat="1" s="211">
      <c r="B600" s="220" t="n"/>
      <c r="C600" s="220" t="n"/>
      <c r="D600" s="220" t="n"/>
      <c r="G600" s="12" t="n"/>
      <c r="L600" s="123" t="n"/>
      <c r="M600" s="123" t="n"/>
      <c r="N600" s="123" t="n"/>
      <c r="O600" s="123" t="n"/>
      <c r="P600" s="123" t="n"/>
      <c r="W600" s="48" t="n"/>
      <c r="AA600" s="267" t="n"/>
    </row>
    <row r="601" customFormat="1" s="211">
      <c r="B601" s="220" t="n"/>
      <c r="C601" s="220" t="n"/>
      <c r="D601" s="220" t="n"/>
      <c r="G601" s="12" t="n"/>
      <c r="L601" s="123" t="n"/>
      <c r="M601" s="123" t="n"/>
      <c r="N601" s="123" t="n"/>
      <c r="O601" s="123" t="n"/>
      <c r="P601" s="123" t="n"/>
      <c r="W601" s="48" t="n"/>
      <c r="AA601" s="267" t="n"/>
    </row>
    <row r="602" customFormat="1" s="211">
      <c r="B602" s="220" t="n"/>
      <c r="C602" s="220" t="n"/>
      <c r="D602" s="220" t="n"/>
      <c r="G602" s="12" t="n"/>
      <c r="L602" s="123" t="n"/>
      <c r="M602" s="123" t="n"/>
      <c r="N602" s="123" t="n"/>
      <c r="O602" s="123" t="n"/>
      <c r="P602" s="123" t="n"/>
      <c r="W602" s="48" t="n"/>
      <c r="AA602" s="267" t="n"/>
    </row>
    <row r="603" customFormat="1" s="211">
      <c r="B603" s="220" t="n"/>
      <c r="C603" s="220" t="n"/>
      <c r="D603" s="220" t="n"/>
      <c r="G603" s="12" t="n"/>
      <c r="L603" s="123" t="n"/>
      <c r="M603" s="123" t="n"/>
      <c r="N603" s="123" t="n"/>
      <c r="O603" s="123" t="n"/>
      <c r="P603" s="123" t="n"/>
      <c r="W603" s="48" t="n"/>
      <c r="AA603" s="267" t="n"/>
    </row>
    <row r="604" customFormat="1" s="211">
      <c r="B604" s="220" t="n"/>
      <c r="C604" s="220" t="n"/>
      <c r="D604" s="220" t="n"/>
      <c r="G604" s="12" t="n"/>
      <c r="L604" s="123" t="n"/>
      <c r="M604" s="123" t="n"/>
      <c r="N604" s="123" t="n"/>
      <c r="O604" s="123" t="n"/>
      <c r="P604" s="123" t="n"/>
      <c r="W604" s="48" t="n"/>
      <c r="AA604" s="267" t="n"/>
    </row>
    <row r="605" customFormat="1" s="211">
      <c r="B605" s="220" t="n"/>
      <c r="C605" s="220" t="n"/>
      <c r="D605" s="220" t="n"/>
      <c r="G605" s="12" t="n"/>
      <c r="L605" s="123" t="n"/>
      <c r="M605" s="123" t="n"/>
      <c r="N605" s="123" t="n"/>
      <c r="O605" s="123" t="n"/>
      <c r="P605" s="123" t="n"/>
      <c r="W605" s="48" t="n"/>
      <c r="AA605" s="267" t="n"/>
    </row>
    <row r="606" customFormat="1" s="211">
      <c r="B606" s="220" t="n"/>
      <c r="C606" s="220" t="n"/>
      <c r="D606" s="220" t="n"/>
      <c r="G606" s="12" t="n"/>
      <c r="L606" s="123" t="n"/>
      <c r="M606" s="123" t="n"/>
      <c r="N606" s="123" t="n"/>
      <c r="O606" s="123" t="n"/>
      <c r="P606" s="123" t="n"/>
      <c r="W606" s="48" t="n"/>
      <c r="AA606" s="267" t="n"/>
    </row>
    <row r="607" customFormat="1" s="211">
      <c r="B607" s="220" t="n"/>
      <c r="C607" s="220" t="n"/>
      <c r="D607" s="220" t="n"/>
      <c r="G607" s="12" t="n"/>
      <c r="L607" s="123" t="n"/>
      <c r="M607" s="123" t="n"/>
      <c r="N607" s="123" t="n"/>
      <c r="O607" s="123" t="n"/>
      <c r="P607" s="123" t="n"/>
      <c r="W607" s="48" t="n"/>
      <c r="AA607" s="267" t="n"/>
    </row>
    <row r="608" customFormat="1" s="211">
      <c r="B608" s="220" t="n"/>
      <c r="C608" s="220" t="n"/>
      <c r="D608" s="220" t="n"/>
      <c r="G608" s="12" t="n"/>
      <c r="L608" s="123" t="n"/>
      <c r="M608" s="123" t="n"/>
      <c r="N608" s="123" t="n"/>
      <c r="O608" s="123" t="n"/>
      <c r="P608" s="123" t="n"/>
      <c r="W608" s="48" t="n"/>
      <c r="AA608" s="267" t="n"/>
    </row>
    <row r="609" customFormat="1" s="211">
      <c r="B609" s="220" t="n"/>
      <c r="C609" s="220" t="n"/>
      <c r="D609" s="220" t="n"/>
      <c r="G609" s="12" t="n"/>
      <c r="L609" s="123" t="n"/>
      <c r="M609" s="123" t="n"/>
      <c r="N609" s="123" t="n"/>
      <c r="O609" s="123" t="n"/>
      <c r="P609" s="123" t="n"/>
      <c r="W609" s="48" t="n"/>
      <c r="AA609" s="267" t="n"/>
    </row>
    <row r="610" customFormat="1" s="211">
      <c r="B610" s="220" t="n"/>
      <c r="C610" s="220" t="n"/>
      <c r="D610" s="220" t="n"/>
      <c r="G610" s="12" t="n"/>
      <c r="L610" s="123" t="n"/>
      <c r="M610" s="123" t="n"/>
      <c r="N610" s="123" t="n"/>
      <c r="O610" s="123" t="n"/>
      <c r="P610" s="123" t="n"/>
      <c r="W610" s="48" t="n"/>
      <c r="AA610" s="267" t="n"/>
    </row>
    <row r="611" customFormat="1" s="211">
      <c r="B611" s="220" t="n"/>
      <c r="C611" s="220" t="n"/>
      <c r="D611" s="220" t="n"/>
      <c r="G611" s="12" t="n"/>
      <c r="L611" s="123" t="n"/>
      <c r="M611" s="123" t="n"/>
      <c r="N611" s="123" t="n"/>
      <c r="O611" s="123" t="n"/>
      <c r="P611" s="123" t="n"/>
      <c r="W611" s="48" t="n"/>
      <c r="AA611" s="267" t="n"/>
    </row>
    <row r="612" customFormat="1" s="211">
      <c r="B612" s="220" t="n"/>
      <c r="C612" s="220" t="n"/>
      <c r="D612" s="220" t="n"/>
      <c r="G612" s="12" t="n"/>
      <c r="L612" s="123" t="n"/>
      <c r="M612" s="123" t="n"/>
      <c r="N612" s="123" t="n"/>
      <c r="O612" s="123" t="n"/>
      <c r="P612" s="123" t="n"/>
      <c r="W612" s="48" t="n"/>
      <c r="AA612" s="267" t="n"/>
    </row>
    <row r="613" customFormat="1" s="211">
      <c r="B613" s="220" t="n"/>
      <c r="C613" s="220" t="n"/>
      <c r="D613" s="220" t="n"/>
      <c r="G613" s="12" t="n"/>
      <c r="L613" s="123" t="n"/>
      <c r="M613" s="123" t="n"/>
      <c r="N613" s="123" t="n"/>
      <c r="O613" s="123" t="n"/>
      <c r="P613" s="123" t="n"/>
      <c r="W613" s="48" t="n"/>
      <c r="AA613" s="267" t="n"/>
    </row>
    <row r="614" customFormat="1" s="211">
      <c r="B614" s="220" t="n"/>
      <c r="C614" s="220" t="n"/>
      <c r="D614" s="220" t="n"/>
      <c r="G614" s="12" t="n"/>
      <c r="L614" s="123" t="n"/>
      <c r="M614" s="123" t="n"/>
      <c r="N614" s="123" t="n"/>
      <c r="O614" s="123" t="n"/>
      <c r="P614" s="123" t="n"/>
      <c r="W614" s="48" t="n"/>
      <c r="AA614" s="267" t="n"/>
    </row>
    <row r="615" customFormat="1" s="211">
      <c r="B615" s="220" t="n"/>
      <c r="C615" s="220" t="n"/>
      <c r="D615" s="220" t="n"/>
      <c r="G615" s="12" t="n"/>
      <c r="L615" s="123" t="n"/>
      <c r="M615" s="123" t="n"/>
      <c r="N615" s="123" t="n"/>
      <c r="O615" s="123" t="n"/>
      <c r="P615" s="123" t="n"/>
      <c r="W615" s="48" t="n"/>
      <c r="AA615" s="267" t="n"/>
    </row>
    <row r="616" customFormat="1" s="211">
      <c r="B616" s="220" t="n"/>
      <c r="C616" s="220" t="n"/>
      <c r="D616" s="220" t="n"/>
      <c r="G616" s="12" t="n"/>
      <c r="L616" s="123" t="n"/>
      <c r="M616" s="123" t="n"/>
      <c r="N616" s="123" t="n"/>
      <c r="O616" s="123" t="n"/>
      <c r="P616" s="123" t="n"/>
      <c r="W616" s="48" t="n"/>
      <c r="AA616" s="267" t="n"/>
    </row>
    <row r="617" customFormat="1" s="211">
      <c r="B617" s="220" t="n"/>
      <c r="C617" s="220" t="n"/>
      <c r="D617" s="220" t="n"/>
      <c r="G617" s="12" t="n"/>
      <c r="L617" s="123" t="n"/>
      <c r="M617" s="123" t="n"/>
      <c r="N617" s="123" t="n"/>
      <c r="O617" s="123" t="n"/>
      <c r="P617" s="123" t="n"/>
      <c r="W617" s="48" t="n"/>
      <c r="AA617" s="267" t="n"/>
    </row>
    <row r="618" customFormat="1" s="211">
      <c r="B618" s="220" t="n"/>
      <c r="C618" s="220" t="n"/>
      <c r="D618" s="220" t="n"/>
      <c r="G618" s="12" t="n"/>
      <c r="L618" s="123" t="n"/>
      <c r="M618" s="123" t="n"/>
      <c r="N618" s="123" t="n"/>
      <c r="O618" s="123" t="n"/>
      <c r="P618" s="123" t="n"/>
      <c r="W618" s="48" t="n"/>
      <c r="AA618" s="267" t="n"/>
    </row>
    <row r="619" customFormat="1" s="211">
      <c r="B619" s="220" t="n"/>
      <c r="C619" s="220" t="n"/>
      <c r="D619" s="220" t="n"/>
      <c r="G619" s="12" t="n"/>
      <c r="L619" s="123" t="n"/>
      <c r="M619" s="123" t="n"/>
      <c r="N619" s="123" t="n"/>
      <c r="O619" s="123" t="n"/>
      <c r="P619" s="123" t="n"/>
      <c r="W619" s="48" t="n"/>
      <c r="AA619" s="267" t="n"/>
    </row>
    <row r="620" customFormat="1" s="211">
      <c r="B620" s="220" t="n"/>
      <c r="C620" s="220" t="n"/>
      <c r="D620" s="220" t="n"/>
      <c r="G620" s="12" t="n"/>
      <c r="L620" s="123" t="n"/>
      <c r="M620" s="123" t="n"/>
      <c r="N620" s="123" t="n"/>
      <c r="O620" s="123" t="n"/>
      <c r="P620" s="123" t="n"/>
      <c r="W620" s="48" t="n"/>
      <c r="AA620" s="267" t="n"/>
    </row>
    <row r="621" customFormat="1" s="211">
      <c r="B621" s="220" t="n"/>
      <c r="C621" s="220" t="n"/>
      <c r="D621" s="220" t="n"/>
      <c r="G621" s="12" t="n"/>
      <c r="L621" s="123" t="n"/>
      <c r="M621" s="123" t="n"/>
      <c r="N621" s="123" t="n"/>
      <c r="O621" s="123" t="n"/>
      <c r="P621" s="123" t="n"/>
      <c r="W621" s="48" t="n"/>
      <c r="AA621" s="267" t="n"/>
    </row>
    <row r="622" customFormat="1" s="211">
      <c r="B622" s="220" t="n"/>
      <c r="C622" s="220" t="n"/>
      <c r="D622" s="220" t="n"/>
      <c r="G622" s="12" t="n"/>
      <c r="L622" s="123" t="n"/>
      <c r="M622" s="123" t="n"/>
      <c r="N622" s="123" t="n"/>
      <c r="O622" s="123" t="n"/>
      <c r="P622" s="123" t="n"/>
      <c r="W622" s="48" t="n"/>
      <c r="AA622" s="267" t="n"/>
    </row>
    <row r="623" customFormat="1" s="211">
      <c r="B623" s="220" t="n"/>
      <c r="C623" s="220" t="n"/>
      <c r="D623" s="220" t="n"/>
      <c r="G623" s="12" t="n"/>
      <c r="L623" s="123" t="n"/>
      <c r="M623" s="123" t="n"/>
      <c r="N623" s="123" t="n"/>
      <c r="O623" s="123" t="n"/>
      <c r="P623" s="123" t="n"/>
      <c r="W623" s="48" t="n"/>
      <c r="AA623" s="267" t="n"/>
    </row>
    <row r="624" customFormat="1" s="211">
      <c r="B624" s="220" t="n"/>
      <c r="C624" s="220" t="n"/>
      <c r="D624" s="220" t="n"/>
      <c r="G624" s="12" t="n"/>
      <c r="L624" s="123" t="n"/>
      <c r="M624" s="123" t="n"/>
      <c r="N624" s="123" t="n"/>
      <c r="O624" s="123" t="n"/>
      <c r="P624" s="123" t="n"/>
      <c r="W624" s="48" t="n"/>
      <c r="AA624" s="267" t="n"/>
    </row>
    <row r="625" customFormat="1" s="211">
      <c r="B625" s="220" t="n"/>
      <c r="C625" s="220" t="n"/>
      <c r="D625" s="220" t="n"/>
      <c r="G625" s="12" t="n"/>
      <c r="L625" s="123" t="n"/>
      <c r="M625" s="123" t="n"/>
      <c r="N625" s="123" t="n"/>
      <c r="O625" s="123" t="n"/>
      <c r="P625" s="123" t="n"/>
      <c r="W625" s="48" t="n"/>
      <c r="AA625" s="267" t="n"/>
    </row>
    <row r="626" customFormat="1" s="211">
      <c r="B626" s="220" t="n"/>
      <c r="C626" s="220" t="n"/>
      <c r="D626" s="220" t="n"/>
      <c r="G626" s="12" t="n"/>
      <c r="L626" s="123" t="n"/>
      <c r="M626" s="123" t="n"/>
      <c r="N626" s="123" t="n"/>
      <c r="O626" s="123" t="n"/>
      <c r="P626" s="123" t="n"/>
      <c r="W626" s="48" t="n"/>
      <c r="AA626" s="267" t="n"/>
    </row>
    <row r="627" customFormat="1" s="211">
      <c r="B627" s="220" t="n"/>
      <c r="C627" s="220" t="n"/>
      <c r="D627" s="220" t="n"/>
      <c r="G627" s="12" t="n"/>
      <c r="L627" s="123" t="n"/>
      <c r="M627" s="123" t="n"/>
      <c r="N627" s="123" t="n"/>
      <c r="O627" s="123" t="n"/>
      <c r="P627" s="123" t="n"/>
      <c r="W627" s="48" t="n"/>
      <c r="AA627" s="267" t="n"/>
    </row>
    <row r="628" customFormat="1" s="211">
      <c r="B628" s="220" t="n"/>
      <c r="C628" s="220" t="n"/>
      <c r="D628" s="220" t="n"/>
      <c r="G628" s="12" t="n"/>
      <c r="L628" s="123" t="n"/>
      <c r="M628" s="123" t="n"/>
      <c r="N628" s="123" t="n"/>
      <c r="O628" s="123" t="n"/>
      <c r="P628" s="123" t="n"/>
      <c r="W628" s="48" t="n"/>
      <c r="AA628" s="267" t="n"/>
    </row>
    <row r="629" customFormat="1" s="211">
      <c r="B629" s="220" t="n"/>
      <c r="C629" s="220" t="n"/>
      <c r="D629" s="220" t="n"/>
      <c r="G629" s="12" t="n"/>
      <c r="L629" s="123" t="n"/>
      <c r="M629" s="123" t="n"/>
      <c r="N629" s="123" t="n"/>
      <c r="O629" s="123" t="n"/>
      <c r="P629" s="123" t="n"/>
      <c r="W629" s="48" t="n"/>
      <c r="AA629" s="267" t="n"/>
    </row>
    <row r="630" customFormat="1" s="211">
      <c r="B630" s="220" t="n"/>
      <c r="C630" s="220" t="n"/>
      <c r="D630" s="220" t="n"/>
      <c r="G630" s="12" t="n"/>
      <c r="L630" s="123" t="n"/>
      <c r="M630" s="123" t="n"/>
      <c r="N630" s="123" t="n"/>
      <c r="O630" s="123" t="n"/>
      <c r="P630" s="123" t="n"/>
      <c r="W630" s="48" t="n"/>
      <c r="AA630" s="267" t="n"/>
    </row>
    <row r="631" customFormat="1" s="211">
      <c r="B631" s="220" t="n"/>
      <c r="C631" s="220" t="n"/>
      <c r="D631" s="220" t="n"/>
      <c r="G631" s="12" t="n"/>
      <c r="L631" s="123" t="n"/>
      <c r="M631" s="123" t="n"/>
      <c r="N631" s="123" t="n"/>
      <c r="O631" s="123" t="n"/>
      <c r="P631" s="123" t="n"/>
      <c r="W631" s="48" t="n"/>
      <c r="AA631" s="267" t="n"/>
    </row>
    <row r="632" customFormat="1" s="211">
      <c r="B632" s="220" t="n"/>
      <c r="C632" s="220" t="n"/>
      <c r="D632" s="220" t="n"/>
      <c r="G632" s="12" t="n"/>
      <c r="L632" s="123" t="n"/>
      <c r="M632" s="123" t="n"/>
      <c r="N632" s="123" t="n"/>
      <c r="O632" s="123" t="n"/>
      <c r="P632" s="123" t="n"/>
      <c r="W632" s="48" t="n"/>
      <c r="AA632" s="267" t="n"/>
    </row>
    <row r="633" customFormat="1" s="211">
      <c r="B633" s="220" t="n"/>
      <c r="C633" s="220" t="n"/>
      <c r="D633" s="220" t="n"/>
      <c r="G633" s="12" t="n"/>
      <c r="L633" s="123" t="n"/>
      <c r="M633" s="123" t="n"/>
      <c r="N633" s="123" t="n"/>
      <c r="O633" s="123" t="n"/>
      <c r="P633" s="123" t="n"/>
      <c r="W633" s="48" t="n"/>
      <c r="AA633" s="267" t="n"/>
    </row>
    <row r="634" customFormat="1" s="211">
      <c r="B634" s="220" t="n"/>
      <c r="C634" s="220" t="n"/>
      <c r="D634" s="220" t="n"/>
      <c r="G634" s="12" t="n"/>
      <c r="L634" s="123" t="n"/>
      <c r="M634" s="123" t="n"/>
      <c r="N634" s="123" t="n"/>
      <c r="O634" s="123" t="n"/>
      <c r="P634" s="123" t="n"/>
      <c r="W634" s="48" t="n"/>
      <c r="AA634" s="267" t="n"/>
    </row>
    <row r="635" customFormat="1" s="211">
      <c r="B635" s="220" t="n"/>
      <c r="C635" s="220" t="n"/>
      <c r="D635" s="220" t="n"/>
      <c r="G635" s="12" t="n"/>
      <c r="L635" s="123" t="n"/>
      <c r="M635" s="123" t="n"/>
      <c r="N635" s="123" t="n"/>
      <c r="O635" s="123" t="n"/>
      <c r="P635" s="123" t="n"/>
      <c r="W635" s="48" t="n"/>
      <c r="AA635" s="267" t="n"/>
    </row>
    <row r="636" customFormat="1" s="211">
      <c r="B636" s="220" t="n"/>
      <c r="C636" s="220" t="n"/>
      <c r="D636" s="220" t="n"/>
      <c r="G636" s="12" t="n"/>
      <c r="L636" s="123" t="n"/>
      <c r="M636" s="123" t="n"/>
      <c r="N636" s="123" t="n"/>
      <c r="O636" s="123" t="n"/>
      <c r="P636" s="123" t="n"/>
      <c r="W636" s="48" t="n"/>
      <c r="AA636" s="267" t="n"/>
    </row>
    <row r="637" customFormat="1" s="211">
      <c r="B637" s="220" t="n"/>
      <c r="C637" s="220" t="n"/>
      <c r="D637" s="220" t="n"/>
      <c r="G637" s="12" t="n"/>
      <c r="L637" s="123" t="n"/>
      <c r="M637" s="123" t="n"/>
      <c r="N637" s="123" t="n"/>
      <c r="O637" s="123" t="n"/>
      <c r="P637" s="123" t="n"/>
      <c r="W637" s="48" t="n"/>
      <c r="AA637" s="267" t="n"/>
    </row>
    <row r="638" customFormat="1" s="211">
      <c r="B638" s="220" t="n"/>
      <c r="C638" s="220" t="n"/>
      <c r="D638" s="220" t="n"/>
      <c r="G638" s="12" t="n"/>
      <c r="L638" s="123" t="n"/>
      <c r="M638" s="123" t="n"/>
      <c r="N638" s="123" t="n"/>
      <c r="O638" s="123" t="n"/>
      <c r="P638" s="123" t="n"/>
      <c r="W638" s="48" t="n"/>
      <c r="AA638" s="267" t="n"/>
    </row>
    <row r="639" customFormat="1" s="211">
      <c r="B639" s="220" t="n"/>
      <c r="C639" s="220" t="n"/>
      <c r="D639" s="220" t="n"/>
      <c r="G639" s="12" t="n"/>
      <c r="L639" s="123" t="n"/>
      <c r="M639" s="123" t="n"/>
      <c r="N639" s="123" t="n"/>
      <c r="O639" s="123" t="n"/>
      <c r="P639" s="123" t="n"/>
      <c r="W639" s="48" t="n"/>
      <c r="AA639" s="267" t="n"/>
    </row>
    <row r="640" customFormat="1" s="211">
      <c r="B640" s="220" t="n"/>
      <c r="C640" s="220" t="n"/>
      <c r="D640" s="220" t="n"/>
      <c r="G640" s="12" t="n"/>
      <c r="L640" s="123" t="n"/>
      <c r="M640" s="123" t="n"/>
      <c r="N640" s="123" t="n"/>
      <c r="O640" s="123" t="n"/>
      <c r="P640" s="123" t="n"/>
      <c r="W640" s="48" t="n"/>
      <c r="AA640" s="267" t="n"/>
    </row>
    <row r="641" customFormat="1" s="211">
      <c r="B641" s="220" t="n"/>
      <c r="C641" s="220" t="n"/>
      <c r="D641" s="220" t="n"/>
      <c r="G641" s="12" t="n"/>
      <c r="L641" s="123" t="n"/>
      <c r="M641" s="123" t="n"/>
      <c r="N641" s="123" t="n"/>
      <c r="O641" s="123" t="n"/>
      <c r="P641" s="123" t="n"/>
      <c r="W641" s="48" t="n"/>
      <c r="AA641" s="267" t="n"/>
    </row>
    <row r="642" customFormat="1" s="211">
      <c r="B642" s="220" t="n"/>
      <c r="C642" s="220" t="n"/>
      <c r="D642" s="220" t="n"/>
      <c r="G642" s="12" t="n"/>
      <c r="L642" s="123" t="n"/>
      <c r="M642" s="123" t="n"/>
      <c r="N642" s="123" t="n"/>
      <c r="O642" s="123" t="n"/>
      <c r="P642" s="123" t="n"/>
      <c r="W642" s="48" t="n"/>
      <c r="AA642" s="267" t="n"/>
    </row>
    <row r="643" customFormat="1" s="211">
      <c r="B643" s="220" t="n"/>
      <c r="C643" s="220" t="n"/>
      <c r="D643" s="220" t="n"/>
      <c r="G643" s="12" t="n"/>
      <c r="L643" s="123" t="n"/>
      <c r="M643" s="123" t="n"/>
      <c r="N643" s="123" t="n"/>
      <c r="O643" s="123" t="n"/>
      <c r="P643" s="123" t="n"/>
      <c r="W643" s="48" t="n"/>
      <c r="AA643" s="267" t="n"/>
    </row>
    <row r="644" customFormat="1" s="211">
      <c r="B644" s="220" t="n"/>
      <c r="C644" s="220" t="n"/>
      <c r="D644" s="220" t="n"/>
      <c r="G644" s="12" t="n"/>
      <c r="L644" s="123" t="n"/>
      <c r="M644" s="123" t="n"/>
      <c r="N644" s="123" t="n"/>
      <c r="O644" s="123" t="n"/>
      <c r="P644" s="123" t="n"/>
      <c r="W644" s="48" t="n"/>
      <c r="AA644" s="267" t="n"/>
    </row>
    <row r="645" customFormat="1" s="211">
      <c r="B645" s="220" t="n"/>
      <c r="C645" s="220" t="n"/>
      <c r="D645" s="220" t="n"/>
      <c r="G645" s="12" t="n"/>
      <c r="L645" s="123" t="n"/>
      <c r="M645" s="123" t="n"/>
      <c r="N645" s="123" t="n"/>
      <c r="O645" s="123" t="n"/>
      <c r="P645" s="123" t="n"/>
      <c r="W645" s="48" t="n"/>
      <c r="AA645" s="267" t="n"/>
    </row>
    <row r="646" customFormat="1" s="211">
      <c r="B646" s="220" t="n"/>
      <c r="C646" s="220" t="n"/>
      <c r="D646" s="220" t="n"/>
      <c r="G646" s="12" t="n"/>
      <c r="L646" s="123" t="n"/>
      <c r="M646" s="123" t="n"/>
      <c r="N646" s="123" t="n"/>
      <c r="O646" s="123" t="n"/>
      <c r="P646" s="123" t="n"/>
      <c r="W646" s="48" t="n"/>
      <c r="AA646" s="267" t="n"/>
    </row>
    <row r="647" customFormat="1" s="211">
      <c r="B647" s="220" t="n"/>
      <c r="C647" s="220" t="n"/>
      <c r="D647" s="220" t="n"/>
      <c r="G647" s="12" t="n"/>
      <c r="L647" s="123" t="n"/>
      <c r="M647" s="123" t="n"/>
      <c r="N647" s="123" t="n"/>
      <c r="O647" s="123" t="n"/>
      <c r="P647" s="123" t="n"/>
      <c r="W647" s="48" t="n"/>
      <c r="AA647" s="267" t="n"/>
    </row>
    <row r="648" customFormat="1" s="211">
      <c r="B648" s="220" t="n"/>
      <c r="C648" s="220" t="n"/>
      <c r="D648" s="220" t="n"/>
      <c r="G648" s="12" t="n"/>
      <c r="L648" s="123" t="n"/>
      <c r="M648" s="123" t="n"/>
      <c r="N648" s="123" t="n"/>
      <c r="O648" s="123" t="n"/>
      <c r="P648" s="123" t="n"/>
      <c r="W648" s="48" t="n"/>
      <c r="AA648" s="267" t="n"/>
    </row>
    <row r="649" customFormat="1" s="211">
      <c r="B649" s="220" t="n"/>
      <c r="C649" s="220" t="n"/>
      <c r="D649" s="220" t="n"/>
      <c r="G649" s="12" t="n"/>
      <c r="L649" s="123" t="n"/>
      <c r="M649" s="123" t="n"/>
      <c r="N649" s="123" t="n"/>
      <c r="O649" s="123" t="n"/>
      <c r="P649" s="123" t="n"/>
      <c r="W649" s="48" t="n"/>
      <c r="AA649" s="267" t="n"/>
    </row>
    <row r="650" customFormat="1" s="211">
      <c r="B650" s="220" t="n"/>
      <c r="C650" s="220" t="n"/>
      <c r="D650" s="220" t="n"/>
      <c r="G650" s="12" t="n"/>
      <c r="L650" s="123" t="n"/>
      <c r="M650" s="123" t="n"/>
      <c r="N650" s="123" t="n"/>
      <c r="O650" s="123" t="n"/>
      <c r="P650" s="123" t="n"/>
      <c r="W650" s="48" t="n"/>
      <c r="AA650" s="267" t="n"/>
    </row>
    <row r="651" customFormat="1" s="211">
      <c r="B651" s="220" t="n"/>
      <c r="C651" s="220" t="n"/>
      <c r="D651" s="220" t="n"/>
      <c r="G651" s="12" t="n"/>
      <c r="L651" s="123" t="n"/>
      <c r="M651" s="123" t="n"/>
      <c r="N651" s="123" t="n"/>
      <c r="O651" s="123" t="n"/>
      <c r="P651" s="123" t="n"/>
      <c r="W651" s="48" t="n"/>
      <c r="AA651" s="267" t="n"/>
    </row>
    <row r="652" customFormat="1" s="211">
      <c r="B652" s="220" t="n"/>
      <c r="C652" s="220" t="n"/>
      <c r="D652" s="220" t="n"/>
      <c r="G652" s="12" t="n"/>
      <c r="L652" s="123" t="n"/>
      <c r="M652" s="123" t="n"/>
      <c r="N652" s="123" t="n"/>
      <c r="O652" s="123" t="n"/>
      <c r="P652" s="123" t="n"/>
      <c r="W652" s="48" t="n"/>
      <c r="AA652" s="267" t="n"/>
    </row>
    <row r="653" customFormat="1" s="211">
      <c r="B653" s="220" t="n"/>
      <c r="C653" s="220" t="n"/>
      <c r="D653" s="220" t="n"/>
      <c r="G653" s="12" t="n"/>
      <c r="L653" s="123" t="n"/>
      <c r="M653" s="123" t="n"/>
      <c r="N653" s="123" t="n"/>
      <c r="O653" s="123" t="n"/>
      <c r="P653" s="123" t="n"/>
      <c r="W653" s="48" t="n"/>
      <c r="AA653" s="267" t="n"/>
    </row>
    <row r="654" customFormat="1" s="211">
      <c r="B654" s="220" t="n"/>
      <c r="C654" s="220" t="n"/>
      <c r="D654" s="220" t="n"/>
      <c r="G654" s="12" t="n"/>
      <c r="L654" s="123" t="n"/>
      <c r="M654" s="123" t="n"/>
      <c r="N654" s="123" t="n"/>
      <c r="O654" s="123" t="n"/>
      <c r="P654" s="123" t="n"/>
      <c r="W654" s="48" t="n"/>
      <c r="AA654" s="267" t="n"/>
    </row>
    <row r="655" customFormat="1" s="211">
      <c r="B655" s="220" t="n"/>
      <c r="C655" s="220" t="n"/>
      <c r="D655" s="220" t="n"/>
      <c r="G655" s="12" t="n"/>
      <c r="L655" s="123" t="n"/>
      <c r="M655" s="123" t="n"/>
      <c r="N655" s="123" t="n"/>
      <c r="O655" s="123" t="n"/>
      <c r="P655" s="123" t="n"/>
      <c r="W655" s="48" t="n"/>
      <c r="AA655" s="267" t="n"/>
    </row>
    <row r="656" customFormat="1" s="211">
      <c r="B656" s="220" t="n"/>
      <c r="C656" s="220" t="n"/>
      <c r="D656" s="220" t="n"/>
      <c r="G656" s="12" t="n"/>
      <c r="L656" s="123" t="n"/>
      <c r="M656" s="123" t="n"/>
      <c r="N656" s="123" t="n"/>
      <c r="O656" s="123" t="n"/>
      <c r="P656" s="123" t="n"/>
      <c r="W656" s="48" t="n"/>
      <c r="AA656" s="267" t="n"/>
    </row>
    <row r="657" customFormat="1" s="211">
      <c r="B657" s="220" t="n"/>
      <c r="C657" s="220" t="n"/>
      <c r="D657" s="220" t="n"/>
      <c r="G657" s="12" t="n"/>
      <c r="L657" s="123" t="n"/>
      <c r="M657" s="123" t="n"/>
      <c r="N657" s="123" t="n"/>
      <c r="O657" s="123" t="n"/>
      <c r="P657" s="123" t="n"/>
      <c r="W657" s="48" t="n"/>
      <c r="AA657" s="267" t="n"/>
    </row>
    <row r="658" customFormat="1" s="211">
      <c r="B658" s="220" t="n"/>
      <c r="C658" s="220" t="n"/>
      <c r="D658" s="220" t="n"/>
      <c r="G658" s="12" t="n"/>
      <c r="L658" s="123" t="n"/>
      <c r="M658" s="123" t="n"/>
      <c r="N658" s="123" t="n"/>
      <c r="O658" s="123" t="n"/>
      <c r="P658" s="123" t="n"/>
      <c r="W658" s="48" t="n"/>
      <c r="AA658" s="267" t="n"/>
    </row>
    <row r="659" customFormat="1" s="211">
      <c r="B659" s="220" t="n"/>
      <c r="C659" s="220" t="n"/>
      <c r="D659" s="220" t="n"/>
      <c r="G659" s="12" t="n"/>
      <c r="L659" s="123" t="n"/>
      <c r="M659" s="123" t="n"/>
      <c r="N659" s="123" t="n"/>
      <c r="O659" s="123" t="n"/>
      <c r="P659" s="123" t="n"/>
      <c r="W659" s="48" t="n"/>
      <c r="AA659" s="267" t="n"/>
    </row>
    <row r="660" customFormat="1" s="211">
      <c r="B660" s="220" t="n"/>
      <c r="C660" s="220" t="n"/>
      <c r="D660" s="220" t="n"/>
      <c r="G660" s="12" t="n"/>
      <c r="L660" s="123" t="n"/>
      <c r="M660" s="123" t="n"/>
      <c r="N660" s="123" t="n"/>
      <c r="O660" s="123" t="n"/>
      <c r="P660" s="123" t="n"/>
      <c r="W660" s="48" t="n"/>
      <c r="AA660" s="267" t="n"/>
    </row>
    <row r="661" customFormat="1" s="211">
      <c r="B661" s="220" t="n"/>
      <c r="C661" s="220" t="n"/>
      <c r="D661" s="220" t="n"/>
      <c r="G661" s="12" t="n"/>
      <c r="L661" s="123" t="n"/>
      <c r="M661" s="123" t="n"/>
      <c r="N661" s="123" t="n"/>
      <c r="O661" s="123" t="n"/>
      <c r="P661" s="123" t="n"/>
      <c r="W661" s="48" t="n"/>
      <c r="AA661" s="267" t="n"/>
    </row>
    <row r="662" customFormat="1" s="211">
      <c r="B662" s="220" t="n"/>
      <c r="C662" s="220" t="n"/>
      <c r="D662" s="220" t="n"/>
      <c r="G662" s="12" t="n"/>
      <c r="L662" s="123" t="n"/>
      <c r="M662" s="123" t="n"/>
      <c r="N662" s="123" t="n"/>
      <c r="O662" s="123" t="n"/>
      <c r="P662" s="123" t="n"/>
      <c r="W662" s="48" t="n"/>
      <c r="AA662" s="267" t="n"/>
    </row>
    <row r="663" customFormat="1" s="211">
      <c r="B663" s="220" t="n"/>
      <c r="C663" s="220" t="n"/>
      <c r="D663" s="220" t="n"/>
      <c r="G663" s="12" t="n"/>
      <c r="L663" s="123" t="n"/>
      <c r="M663" s="123" t="n"/>
      <c r="N663" s="123" t="n"/>
      <c r="O663" s="123" t="n"/>
      <c r="P663" s="123" t="n"/>
      <c r="W663" s="48" t="n"/>
      <c r="AA663" s="267" t="n"/>
    </row>
    <row r="664" customFormat="1" s="211">
      <c r="B664" s="220" t="n"/>
      <c r="C664" s="220" t="n"/>
      <c r="D664" s="220" t="n"/>
      <c r="G664" s="12" t="n"/>
      <c r="L664" s="123" t="n"/>
      <c r="M664" s="123" t="n"/>
      <c r="N664" s="123" t="n"/>
      <c r="O664" s="123" t="n"/>
      <c r="P664" s="123" t="n"/>
      <c r="W664" s="48" t="n"/>
      <c r="AA664" s="267" t="n"/>
    </row>
    <row r="665" customFormat="1" s="211">
      <c r="B665" s="220" t="n"/>
      <c r="C665" s="220" t="n"/>
      <c r="D665" s="220" t="n"/>
      <c r="G665" s="12" t="n"/>
      <c r="L665" s="123" t="n"/>
      <c r="M665" s="123" t="n"/>
      <c r="N665" s="123" t="n"/>
      <c r="O665" s="123" t="n"/>
      <c r="P665" s="123" t="n"/>
      <c r="W665" s="48" t="n"/>
      <c r="AA665" s="267" t="n"/>
    </row>
    <row r="666" customFormat="1" s="211">
      <c r="B666" s="220" t="n"/>
      <c r="C666" s="220" t="n"/>
      <c r="D666" s="220" t="n"/>
      <c r="G666" s="12" t="n"/>
      <c r="L666" s="123" t="n"/>
      <c r="M666" s="123" t="n"/>
      <c r="N666" s="123" t="n"/>
      <c r="O666" s="123" t="n"/>
      <c r="P666" s="123" t="n"/>
      <c r="W666" s="48" t="n"/>
      <c r="AA666" s="267" t="n"/>
    </row>
    <row r="667" customFormat="1" s="211">
      <c r="B667" s="220" t="n"/>
      <c r="C667" s="220" t="n"/>
      <c r="D667" s="220" t="n"/>
      <c r="G667" s="12" t="n"/>
      <c r="L667" s="123" t="n"/>
      <c r="M667" s="123" t="n"/>
      <c r="N667" s="123" t="n"/>
      <c r="O667" s="123" t="n"/>
      <c r="P667" s="123" t="n"/>
      <c r="W667" s="48" t="n"/>
      <c r="AA667" s="267" t="n"/>
    </row>
    <row r="668" customFormat="1" s="211">
      <c r="B668" s="220" t="n"/>
      <c r="C668" s="220" t="n"/>
      <c r="D668" s="220" t="n"/>
      <c r="G668" s="12" t="n"/>
      <c r="L668" s="123" t="n"/>
      <c r="M668" s="123" t="n"/>
      <c r="N668" s="123" t="n"/>
      <c r="O668" s="123" t="n"/>
      <c r="P668" s="123" t="n"/>
      <c r="W668" s="48" t="n"/>
      <c r="AA668" s="267" t="n"/>
    </row>
    <row r="669" customFormat="1" s="211">
      <c r="B669" s="220" t="n"/>
      <c r="C669" s="220" t="n"/>
      <c r="D669" s="220" t="n"/>
      <c r="G669" s="12" t="n"/>
      <c r="L669" s="123" t="n"/>
      <c r="M669" s="123" t="n"/>
      <c r="N669" s="123" t="n"/>
      <c r="O669" s="123" t="n"/>
      <c r="P669" s="123" t="n"/>
      <c r="W669" s="48" t="n"/>
      <c r="AA669" s="267" t="n"/>
    </row>
    <row r="670" customFormat="1" s="211">
      <c r="B670" s="220" t="n"/>
      <c r="C670" s="220" t="n"/>
      <c r="D670" s="220" t="n"/>
      <c r="G670" s="12" t="n"/>
      <c r="L670" s="123" t="n"/>
      <c r="M670" s="123" t="n"/>
      <c r="N670" s="123" t="n"/>
      <c r="O670" s="123" t="n"/>
      <c r="P670" s="123" t="n"/>
      <c r="W670" s="48" t="n"/>
      <c r="AA670" s="267" t="n"/>
    </row>
    <row r="671" customFormat="1" s="211">
      <c r="B671" s="220" t="n"/>
      <c r="C671" s="220" t="n"/>
      <c r="D671" s="220" t="n"/>
      <c r="G671" s="12" t="n"/>
      <c r="L671" s="123" t="n"/>
      <c r="M671" s="123" t="n"/>
      <c r="N671" s="123" t="n"/>
      <c r="O671" s="123" t="n"/>
      <c r="P671" s="123" t="n"/>
      <c r="W671" s="48" t="n"/>
      <c r="AA671" s="267" t="n"/>
    </row>
    <row r="672" customFormat="1" s="211">
      <c r="B672" s="220" t="n"/>
      <c r="C672" s="220" t="n"/>
      <c r="D672" s="220" t="n"/>
      <c r="G672" s="12" t="n"/>
      <c r="L672" s="123" t="n"/>
      <c r="M672" s="123" t="n"/>
      <c r="N672" s="123" t="n"/>
      <c r="O672" s="123" t="n"/>
      <c r="P672" s="123" t="n"/>
      <c r="W672" s="48" t="n"/>
      <c r="AA672" s="267" t="n"/>
    </row>
    <row r="673" customFormat="1" s="211">
      <c r="B673" s="220" t="n"/>
      <c r="C673" s="220" t="n"/>
      <c r="D673" s="220" t="n"/>
      <c r="G673" s="12" t="n"/>
      <c r="L673" s="123" t="n"/>
      <c r="M673" s="123" t="n"/>
      <c r="N673" s="123" t="n"/>
      <c r="O673" s="123" t="n"/>
      <c r="P673" s="123" t="n"/>
      <c r="W673" s="48" t="n"/>
      <c r="AA673" s="267" t="n"/>
    </row>
    <row r="674" customFormat="1" s="211">
      <c r="B674" s="220" t="n"/>
      <c r="C674" s="220" t="n"/>
      <c r="D674" s="220" t="n"/>
      <c r="G674" s="12" t="n"/>
      <c r="L674" s="123" t="n"/>
      <c r="M674" s="123" t="n"/>
      <c r="N674" s="123" t="n"/>
      <c r="O674" s="123" t="n"/>
      <c r="P674" s="123" t="n"/>
      <c r="W674" s="48" t="n"/>
      <c r="AA674" s="267" t="n"/>
    </row>
    <row r="675" customFormat="1" s="211">
      <c r="B675" s="220" t="n"/>
      <c r="C675" s="220" t="n"/>
      <c r="D675" s="220" t="n"/>
      <c r="G675" s="12" t="n"/>
      <c r="L675" s="123" t="n"/>
      <c r="M675" s="123" t="n"/>
      <c r="N675" s="123" t="n"/>
      <c r="O675" s="123" t="n"/>
      <c r="P675" s="123" t="n"/>
      <c r="W675" s="48" t="n"/>
      <c r="AA675" s="267" t="n"/>
    </row>
    <row r="676" customFormat="1" s="211">
      <c r="B676" s="220" t="n"/>
      <c r="C676" s="220" t="n"/>
      <c r="D676" s="220" t="n"/>
      <c r="G676" s="12" t="n"/>
      <c r="L676" s="123" t="n"/>
      <c r="M676" s="123" t="n"/>
      <c r="N676" s="123" t="n"/>
      <c r="O676" s="123" t="n"/>
      <c r="P676" s="123" t="n"/>
      <c r="W676" s="48" t="n"/>
      <c r="AA676" s="267" t="n"/>
    </row>
    <row r="677" customFormat="1" s="211">
      <c r="B677" s="220" t="n"/>
      <c r="C677" s="220" t="n"/>
      <c r="D677" s="220" t="n"/>
      <c r="G677" s="12" t="n"/>
      <c r="L677" s="123" t="n"/>
      <c r="M677" s="123" t="n"/>
      <c r="N677" s="123" t="n"/>
      <c r="O677" s="123" t="n"/>
      <c r="P677" s="123" t="n"/>
      <c r="W677" s="48" t="n"/>
      <c r="AA677" s="267" t="n"/>
    </row>
    <row r="678" customFormat="1" s="211">
      <c r="B678" s="220" t="n"/>
      <c r="C678" s="220" t="n"/>
      <c r="D678" s="220" t="n"/>
      <c r="G678" s="12" t="n"/>
      <c r="L678" s="123" t="n"/>
      <c r="M678" s="123" t="n"/>
      <c r="N678" s="123" t="n"/>
      <c r="O678" s="123" t="n"/>
      <c r="P678" s="123" t="n"/>
      <c r="W678" s="48" t="n"/>
      <c r="AA678" s="267" t="n"/>
    </row>
    <row r="679" customFormat="1" s="211">
      <c r="B679" s="220" t="n"/>
      <c r="C679" s="220" t="n"/>
      <c r="D679" s="220" t="n"/>
      <c r="G679" s="12" t="n"/>
      <c r="L679" s="123" t="n"/>
      <c r="M679" s="123" t="n"/>
      <c r="N679" s="123" t="n"/>
      <c r="O679" s="123" t="n"/>
      <c r="P679" s="123" t="n"/>
      <c r="W679" s="48" t="n"/>
      <c r="AA679" s="267" t="n"/>
    </row>
    <row r="680" customFormat="1" s="211">
      <c r="B680" s="220" t="n"/>
      <c r="C680" s="220" t="n"/>
      <c r="D680" s="220" t="n"/>
      <c r="G680" s="12" t="n"/>
      <c r="L680" s="123" t="n"/>
      <c r="M680" s="123" t="n"/>
      <c r="N680" s="123" t="n"/>
      <c r="O680" s="123" t="n"/>
      <c r="P680" s="123" t="n"/>
      <c r="W680" s="48" t="n"/>
      <c r="AA680" s="267" t="n"/>
    </row>
    <row r="681" customFormat="1" s="211">
      <c r="B681" s="220" t="n"/>
      <c r="C681" s="220" t="n"/>
      <c r="D681" s="220" t="n"/>
      <c r="G681" s="12" t="n"/>
      <c r="L681" s="123" t="n"/>
      <c r="M681" s="123" t="n"/>
      <c r="N681" s="123" t="n"/>
      <c r="O681" s="123" t="n"/>
      <c r="P681" s="123" t="n"/>
      <c r="W681" s="48" t="n"/>
      <c r="AA681" s="267" t="n"/>
    </row>
    <row r="682" customFormat="1" s="211">
      <c r="B682" s="220" t="n"/>
      <c r="C682" s="220" t="n"/>
      <c r="D682" s="220" t="n"/>
      <c r="G682" s="12" t="n"/>
      <c r="L682" s="123" t="n"/>
      <c r="M682" s="123" t="n"/>
      <c r="N682" s="123" t="n"/>
      <c r="O682" s="123" t="n"/>
      <c r="P682" s="123" t="n"/>
      <c r="W682" s="48" t="n"/>
      <c r="AA682" s="267" t="n"/>
    </row>
    <row r="683" customFormat="1" s="211">
      <c r="B683" s="220" t="n"/>
      <c r="C683" s="220" t="n"/>
      <c r="D683" s="220" t="n"/>
      <c r="G683" s="12" t="n"/>
      <c r="L683" s="123" t="n"/>
      <c r="M683" s="123" t="n"/>
      <c r="N683" s="123" t="n"/>
      <c r="O683" s="123" t="n"/>
      <c r="P683" s="123" t="n"/>
      <c r="W683" s="48" t="n"/>
      <c r="AA683" s="267" t="n"/>
    </row>
    <row r="684" customFormat="1" s="211">
      <c r="B684" s="220" t="n"/>
      <c r="C684" s="220" t="n"/>
      <c r="D684" s="220" t="n"/>
      <c r="G684" s="12" t="n"/>
      <c r="L684" s="123" t="n"/>
      <c r="M684" s="123" t="n"/>
      <c r="N684" s="123" t="n"/>
      <c r="O684" s="123" t="n"/>
      <c r="P684" s="123" t="n"/>
      <c r="W684" s="48" t="n"/>
      <c r="AA684" s="267" t="n"/>
    </row>
    <row r="685" customFormat="1" s="211">
      <c r="B685" s="220" t="n"/>
      <c r="C685" s="220" t="n"/>
      <c r="D685" s="220" t="n"/>
      <c r="G685" s="12" t="n"/>
      <c r="L685" s="123" t="n"/>
      <c r="M685" s="123" t="n"/>
      <c r="N685" s="123" t="n"/>
      <c r="O685" s="123" t="n"/>
      <c r="P685" s="123" t="n"/>
      <c r="W685" s="48" t="n"/>
      <c r="AA685" s="267" t="n"/>
    </row>
    <row r="686" customFormat="1" s="211">
      <c r="B686" s="220" t="n"/>
      <c r="C686" s="220" t="n"/>
      <c r="D686" s="220" t="n"/>
      <c r="G686" s="12" t="n"/>
      <c r="L686" s="123" t="n"/>
      <c r="M686" s="123" t="n"/>
      <c r="N686" s="123" t="n"/>
      <c r="O686" s="123" t="n"/>
      <c r="P686" s="123" t="n"/>
      <c r="W686" s="48" t="n"/>
      <c r="AA686" s="267" t="n"/>
    </row>
    <row r="687" customFormat="1" s="211">
      <c r="B687" s="220" t="n"/>
      <c r="C687" s="220" t="n"/>
      <c r="D687" s="220" t="n"/>
      <c r="G687" s="12" t="n"/>
      <c r="L687" s="123" t="n"/>
      <c r="M687" s="123" t="n"/>
      <c r="N687" s="123" t="n"/>
      <c r="O687" s="123" t="n"/>
      <c r="P687" s="123" t="n"/>
      <c r="W687" s="48" t="n"/>
      <c r="AA687" s="267" t="n"/>
    </row>
    <row r="688" customFormat="1" s="211">
      <c r="B688" s="220" t="n"/>
      <c r="C688" s="220" t="n"/>
      <c r="D688" s="220" t="n"/>
      <c r="G688" s="12" t="n"/>
      <c r="L688" s="123" t="n"/>
      <c r="M688" s="123" t="n"/>
      <c r="N688" s="123" t="n"/>
      <c r="O688" s="123" t="n"/>
      <c r="P688" s="123" t="n"/>
      <c r="W688" s="48" t="n"/>
      <c r="AA688" s="267" t="n"/>
    </row>
    <row r="689" customFormat="1" s="211">
      <c r="B689" s="220" t="n"/>
      <c r="C689" s="220" t="n"/>
      <c r="D689" s="220" t="n"/>
      <c r="G689" s="12" t="n"/>
      <c r="L689" s="123" t="n"/>
      <c r="M689" s="123" t="n"/>
      <c r="N689" s="123" t="n"/>
      <c r="O689" s="123" t="n"/>
      <c r="P689" s="123" t="n"/>
      <c r="W689" s="48" t="n"/>
      <c r="AA689" s="267" t="n"/>
    </row>
    <row r="690" customFormat="1" s="211">
      <c r="B690" s="220" t="n"/>
      <c r="C690" s="220" t="n"/>
      <c r="D690" s="220" t="n"/>
      <c r="G690" s="12" t="n"/>
      <c r="L690" s="123" t="n"/>
      <c r="M690" s="123" t="n"/>
      <c r="N690" s="123" t="n"/>
      <c r="O690" s="123" t="n"/>
      <c r="P690" s="123" t="n"/>
      <c r="W690" s="48" t="n"/>
      <c r="AA690" s="267" t="n"/>
    </row>
    <row r="691" customFormat="1" s="211">
      <c r="B691" s="220" t="n"/>
      <c r="C691" s="220" t="n"/>
      <c r="D691" s="220" t="n"/>
      <c r="G691" s="12" t="n"/>
      <c r="L691" s="123" t="n"/>
      <c r="M691" s="123" t="n"/>
      <c r="N691" s="123" t="n"/>
      <c r="O691" s="123" t="n"/>
      <c r="P691" s="123" t="n"/>
      <c r="W691" s="48" t="n"/>
      <c r="AA691" s="267" t="n"/>
    </row>
    <row r="692" customFormat="1" s="211">
      <c r="B692" s="220" t="n"/>
      <c r="C692" s="220" t="n"/>
      <c r="D692" s="220" t="n"/>
      <c r="G692" s="12" t="n"/>
      <c r="L692" s="123" t="n"/>
      <c r="M692" s="123" t="n"/>
      <c r="N692" s="123" t="n"/>
      <c r="O692" s="123" t="n"/>
      <c r="P692" s="123" t="n"/>
      <c r="W692" s="48" t="n"/>
      <c r="AA692" s="267" t="n"/>
    </row>
    <row r="693" customFormat="1" s="211">
      <c r="B693" s="220" t="n"/>
      <c r="C693" s="220" t="n"/>
      <c r="D693" s="220" t="n"/>
      <c r="G693" s="12" t="n"/>
      <c r="L693" s="123" t="n"/>
      <c r="M693" s="123" t="n"/>
      <c r="N693" s="123" t="n"/>
      <c r="O693" s="123" t="n"/>
      <c r="P693" s="123" t="n"/>
      <c r="W693" s="48" t="n"/>
      <c r="AA693" s="267" t="n"/>
    </row>
    <row r="694" customFormat="1" s="211">
      <c r="B694" s="220" t="n"/>
      <c r="C694" s="220" t="n"/>
      <c r="D694" s="220" t="n"/>
      <c r="G694" s="12" t="n"/>
      <c r="L694" s="123" t="n"/>
      <c r="M694" s="123" t="n"/>
      <c r="N694" s="123" t="n"/>
      <c r="O694" s="123" t="n"/>
      <c r="P694" s="123" t="n"/>
      <c r="W694" s="48" t="n"/>
      <c r="AA694" s="267" t="n"/>
    </row>
    <row r="695" customFormat="1" s="211">
      <c r="B695" s="220" t="n"/>
      <c r="C695" s="220" t="n"/>
      <c r="D695" s="220" t="n"/>
      <c r="G695" s="12" t="n"/>
      <c r="L695" s="123" t="n"/>
      <c r="M695" s="123" t="n"/>
      <c r="N695" s="123" t="n"/>
      <c r="O695" s="123" t="n"/>
      <c r="P695" s="123" t="n"/>
      <c r="W695" s="48" t="n"/>
      <c r="AA695" s="267" t="n"/>
    </row>
    <row r="696" customFormat="1" s="211">
      <c r="B696" s="220" t="n"/>
      <c r="C696" s="220" t="n"/>
      <c r="D696" s="220" t="n"/>
      <c r="G696" s="12" t="n"/>
      <c r="L696" s="123" t="n"/>
      <c r="M696" s="123" t="n"/>
      <c r="N696" s="123" t="n"/>
      <c r="O696" s="123" t="n"/>
      <c r="P696" s="123" t="n"/>
      <c r="W696" s="48" t="n"/>
      <c r="AA696" s="267" t="n"/>
    </row>
    <row r="697" customFormat="1" s="211">
      <c r="B697" s="220" t="n"/>
      <c r="C697" s="220" t="n"/>
      <c r="D697" s="220" t="n"/>
      <c r="G697" s="12" t="n"/>
      <c r="L697" s="123" t="n"/>
      <c r="M697" s="123" t="n"/>
      <c r="N697" s="123" t="n"/>
      <c r="O697" s="123" t="n"/>
      <c r="P697" s="123" t="n"/>
      <c r="W697" s="48" t="n"/>
      <c r="AA697" s="267" t="n"/>
    </row>
    <row r="698" customFormat="1" s="211">
      <c r="B698" s="220" t="n"/>
      <c r="C698" s="220" t="n"/>
      <c r="D698" s="220" t="n"/>
      <c r="G698" s="12" t="n"/>
      <c r="L698" s="123" t="n"/>
      <c r="M698" s="123" t="n"/>
      <c r="N698" s="123" t="n"/>
      <c r="O698" s="123" t="n"/>
      <c r="P698" s="123" t="n"/>
      <c r="W698" s="48" t="n"/>
      <c r="AA698" s="267" t="n"/>
    </row>
    <row r="699" customFormat="1" s="211">
      <c r="B699" s="220" t="n"/>
      <c r="C699" s="220" t="n"/>
      <c r="D699" s="220" t="n"/>
      <c r="G699" s="12" t="n"/>
      <c r="L699" s="123" t="n"/>
      <c r="M699" s="123" t="n"/>
      <c r="N699" s="123" t="n"/>
      <c r="O699" s="123" t="n"/>
      <c r="P699" s="123" t="n"/>
      <c r="W699" s="48" t="n"/>
      <c r="AA699" s="267" t="n"/>
    </row>
    <row r="700" customFormat="1" s="211">
      <c r="B700" s="220" t="n"/>
      <c r="C700" s="220" t="n"/>
      <c r="D700" s="220" t="n"/>
      <c r="G700" s="12" t="n"/>
      <c r="L700" s="123" t="n"/>
      <c r="M700" s="123" t="n"/>
      <c r="N700" s="123" t="n"/>
      <c r="O700" s="123" t="n"/>
      <c r="P700" s="123" t="n"/>
      <c r="W700" s="48" t="n"/>
      <c r="AA700" s="267" t="n"/>
    </row>
    <row r="701" customFormat="1" s="211">
      <c r="B701" s="220" t="n"/>
      <c r="C701" s="220" t="n"/>
      <c r="D701" s="220" t="n"/>
      <c r="G701" s="12" t="n"/>
      <c r="L701" s="123" t="n"/>
      <c r="M701" s="123" t="n"/>
      <c r="N701" s="123" t="n"/>
      <c r="O701" s="123" t="n"/>
      <c r="P701" s="123" t="n"/>
      <c r="W701" s="48" t="n"/>
      <c r="AA701" s="267" t="n"/>
    </row>
    <row r="702" customFormat="1" s="211">
      <c r="B702" s="220" t="n"/>
      <c r="C702" s="220" t="n"/>
      <c r="D702" s="220" t="n"/>
      <c r="G702" s="12" t="n"/>
      <c r="L702" s="123" t="n"/>
      <c r="M702" s="123" t="n"/>
      <c r="N702" s="123" t="n"/>
      <c r="O702" s="123" t="n"/>
      <c r="P702" s="123" t="n"/>
      <c r="W702" s="48" t="n"/>
      <c r="AA702" s="267" t="n"/>
    </row>
    <row r="703" customFormat="1" s="211">
      <c r="B703" s="220" t="n"/>
      <c r="C703" s="220" t="n"/>
      <c r="D703" s="220" t="n"/>
      <c r="G703" s="12" t="n"/>
      <c r="L703" s="123" t="n"/>
      <c r="M703" s="123" t="n"/>
      <c r="N703" s="123" t="n"/>
      <c r="O703" s="123" t="n"/>
      <c r="P703" s="123" t="n"/>
      <c r="W703" s="48" t="n"/>
      <c r="AA703" s="267" t="n"/>
    </row>
    <row r="704" customFormat="1" s="211">
      <c r="B704" s="220" t="n"/>
      <c r="C704" s="220" t="n"/>
      <c r="D704" s="220" t="n"/>
      <c r="G704" s="12" t="n"/>
      <c r="L704" s="123" t="n"/>
      <c r="M704" s="123" t="n"/>
      <c r="N704" s="123" t="n"/>
      <c r="O704" s="123" t="n"/>
      <c r="P704" s="123" t="n"/>
      <c r="W704" s="48" t="n"/>
      <c r="AA704" s="267" t="n"/>
    </row>
    <row r="705" customFormat="1" s="211">
      <c r="B705" s="220" t="n"/>
      <c r="C705" s="220" t="n"/>
      <c r="D705" s="220" t="n"/>
      <c r="G705" s="12" t="n"/>
      <c r="L705" s="123" t="n"/>
      <c r="M705" s="123" t="n"/>
      <c r="N705" s="123" t="n"/>
      <c r="O705" s="123" t="n"/>
      <c r="P705" s="123" t="n"/>
      <c r="W705" s="48" t="n"/>
      <c r="AA705" s="267" t="n"/>
    </row>
    <row r="706" customFormat="1" s="211">
      <c r="B706" s="220" t="n"/>
      <c r="C706" s="220" t="n"/>
      <c r="D706" s="220" t="n"/>
      <c r="G706" s="12" t="n"/>
      <c r="L706" s="123" t="n"/>
      <c r="M706" s="123" t="n"/>
      <c r="N706" s="123" t="n"/>
      <c r="O706" s="123" t="n"/>
      <c r="P706" s="123" t="n"/>
      <c r="W706" s="48" t="n"/>
      <c r="AA706" s="267" t="n"/>
    </row>
    <row r="707" customFormat="1" s="211">
      <c r="B707" s="220" t="n"/>
      <c r="C707" s="220" t="n"/>
      <c r="D707" s="220" t="n"/>
      <c r="G707" s="12" t="n"/>
      <c r="L707" s="123" t="n"/>
      <c r="M707" s="123" t="n"/>
      <c r="N707" s="123" t="n"/>
      <c r="O707" s="123" t="n"/>
      <c r="P707" s="123" t="n"/>
      <c r="W707" s="48" t="n"/>
      <c r="AA707" s="267" t="n"/>
    </row>
    <row r="708" customFormat="1" s="211">
      <c r="B708" s="220" t="n"/>
      <c r="C708" s="220" t="n"/>
      <c r="D708" s="220" t="n"/>
      <c r="G708" s="12" t="n"/>
      <c r="L708" s="123" t="n"/>
      <c r="M708" s="123" t="n"/>
      <c r="N708" s="123" t="n"/>
      <c r="O708" s="123" t="n"/>
      <c r="P708" s="123" t="n"/>
      <c r="W708" s="48" t="n"/>
      <c r="AA708" s="267" t="n"/>
    </row>
    <row r="709" customFormat="1" s="211">
      <c r="B709" s="220" t="n"/>
      <c r="C709" s="220" t="n"/>
      <c r="D709" s="220" t="n"/>
      <c r="G709" s="12" t="n"/>
      <c r="L709" s="123" t="n"/>
      <c r="M709" s="123" t="n"/>
      <c r="N709" s="123" t="n"/>
      <c r="O709" s="123" t="n"/>
      <c r="P709" s="123" t="n"/>
      <c r="W709" s="48" t="n"/>
      <c r="AA709" s="267" t="n"/>
    </row>
    <row r="710" customFormat="1" s="211">
      <c r="B710" s="220" t="n"/>
      <c r="C710" s="220" t="n"/>
      <c r="D710" s="220" t="n"/>
      <c r="G710" s="12" t="n"/>
      <c r="L710" s="123" t="n"/>
      <c r="M710" s="123" t="n"/>
      <c r="N710" s="123" t="n"/>
      <c r="O710" s="123" t="n"/>
      <c r="P710" s="123" t="n"/>
      <c r="W710" s="48" t="n"/>
      <c r="AA710" s="267" t="n"/>
    </row>
    <row r="711" customFormat="1" s="211">
      <c r="B711" s="220" t="n"/>
      <c r="C711" s="220" t="n"/>
      <c r="D711" s="220" t="n"/>
      <c r="G711" s="12" t="n"/>
      <c r="L711" s="123" t="n"/>
      <c r="M711" s="123" t="n"/>
      <c r="N711" s="123" t="n"/>
      <c r="O711" s="123" t="n"/>
      <c r="P711" s="123" t="n"/>
      <c r="W711" s="48" t="n"/>
      <c r="AA711" s="267" t="n"/>
    </row>
    <row r="712" customFormat="1" s="211">
      <c r="B712" s="220" t="n"/>
      <c r="C712" s="220" t="n"/>
      <c r="D712" s="220" t="n"/>
      <c r="G712" s="12" t="n"/>
      <c r="L712" s="123" t="n"/>
      <c r="M712" s="123" t="n"/>
      <c r="N712" s="123" t="n"/>
      <c r="O712" s="123" t="n"/>
      <c r="P712" s="123" t="n"/>
      <c r="W712" s="48" t="n"/>
      <c r="AA712" s="267" t="n"/>
    </row>
    <row r="713" customFormat="1" s="211">
      <c r="B713" s="220" t="n"/>
      <c r="C713" s="220" t="n"/>
      <c r="D713" s="220" t="n"/>
      <c r="G713" s="12" t="n"/>
      <c r="L713" s="123" t="n"/>
      <c r="M713" s="123" t="n"/>
      <c r="N713" s="123" t="n"/>
      <c r="O713" s="123" t="n"/>
      <c r="P713" s="123" t="n"/>
      <c r="W713" s="48" t="n"/>
      <c r="AA713" s="267" t="n"/>
    </row>
    <row r="714" customFormat="1" s="211">
      <c r="B714" s="220" t="n"/>
      <c r="C714" s="220" t="n"/>
      <c r="D714" s="220" t="n"/>
      <c r="G714" s="12" t="n"/>
      <c r="L714" s="123" t="n"/>
      <c r="M714" s="123" t="n"/>
      <c r="N714" s="123" t="n"/>
      <c r="O714" s="123" t="n"/>
      <c r="P714" s="123" t="n"/>
      <c r="W714" s="48" t="n"/>
      <c r="AA714" s="267" t="n"/>
    </row>
    <row r="715" customFormat="1" s="211">
      <c r="B715" s="220" t="n"/>
      <c r="C715" s="220" t="n"/>
      <c r="D715" s="220" t="n"/>
      <c r="G715" s="12" t="n"/>
      <c r="L715" s="123" t="n"/>
      <c r="M715" s="123" t="n"/>
      <c r="N715" s="123" t="n"/>
      <c r="O715" s="123" t="n"/>
      <c r="P715" s="123" t="n"/>
      <c r="W715" s="48" t="n"/>
      <c r="AA715" s="267" t="n"/>
    </row>
    <row r="716" customFormat="1" s="211">
      <c r="B716" s="220" t="n"/>
      <c r="C716" s="220" t="n"/>
      <c r="D716" s="220" t="n"/>
      <c r="G716" s="12" t="n"/>
      <c r="L716" s="123" t="n"/>
      <c r="M716" s="123" t="n"/>
      <c r="N716" s="123" t="n"/>
      <c r="O716" s="123" t="n"/>
      <c r="P716" s="123" t="n"/>
      <c r="W716" s="48" t="n"/>
      <c r="AA716" s="267" t="n"/>
    </row>
    <row r="717" customFormat="1" s="211">
      <c r="B717" s="220" t="n"/>
      <c r="C717" s="220" t="n"/>
      <c r="D717" s="220" t="n"/>
      <c r="G717" s="12" t="n"/>
      <c r="L717" s="123" t="n"/>
      <c r="M717" s="123" t="n"/>
      <c r="N717" s="123" t="n"/>
      <c r="O717" s="123" t="n"/>
      <c r="P717" s="123" t="n"/>
      <c r="W717" s="48" t="n"/>
      <c r="AA717" s="267" t="n"/>
    </row>
    <row r="718" customFormat="1" s="211">
      <c r="B718" s="220" t="n"/>
      <c r="C718" s="220" t="n"/>
      <c r="D718" s="220" t="n"/>
      <c r="G718" s="12" t="n"/>
      <c r="L718" s="123" t="n"/>
      <c r="M718" s="123" t="n"/>
      <c r="N718" s="123" t="n"/>
      <c r="O718" s="123" t="n"/>
      <c r="P718" s="123" t="n"/>
      <c r="W718" s="48" t="n"/>
      <c r="AA718" s="267" t="n"/>
    </row>
    <row r="719" customFormat="1" s="211">
      <c r="B719" s="220" t="n"/>
      <c r="C719" s="220" t="n"/>
      <c r="D719" s="220" t="n"/>
      <c r="G719" s="12" t="n"/>
      <c r="L719" s="123" t="n"/>
      <c r="M719" s="123" t="n"/>
      <c r="N719" s="123" t="n"/>
      <c r="O719" s="123" t="n"/>
      <c r="P719" s="123" t="n"/>
      <c r="W719" s="48" t="n"/>
      <c r="AA719" s="267" t="n"/>
    </row>
    <row r="720" customFormat="1" s="211">
      <c r="B720" s="220" t="n"/>
      <c r="C720" s="220" t="n"/>
      <c r="D720" s="220" t="n"/>
      <c r="G720" s="12" t="n"/>
      <c r="L720" s="123" t="n"/>
      <c r="M720" s="123" t="n"/>
      <c r="N720" s="123" t="n"/>
      <c r="O720" s="123" t="n"/>
      <c r="P720" s="123" t="n"/>
      <c r="W720" s="48" t="n"/>
      <c r="AA720" s="267" t="n"/>
    </row>
    <row r="721" customFormat="1" s="211">
      <c r="B721" s="220" t="n"/>
      <c r="C721" s="220" t="n"/>
      <c r="D721" s="220" t="n"/>
      <c r="G721" s="12" t="n"/>
      <c r="L721" s="123" t="n"/>
      <c r="M721" s="123" t="n"/>
      <c r="N721" s="123" t="n"/>
      <c r="O721" s="123" t="n"/>
      <c r="P721" s="123" t="n"/>
      <c r="W721" s="48" t="n"/>
      <c r="AA721" s="267" t="n"/>
    </row>
    <row r="722" customFormat="1" s="211">
      <c r="B722" s="220" t="n"/>
      <c r="C722" s="220" t="n"/>
      <c r="D722" s="220" t="n"/>
      <c r="G722" s="12" t="n"/>
      <c r="L722" s="123" t="n"/>
      <c r="M722" s="123" t="n"/>
      <c r="N722" s="123" t="n"/>
      <c r="O722" s="123" t="n"/>
      <c r="P722" s="123" t="n"/>
      <c r="W722" s="48" t="n"/>
      <c r="AA722" s="267" t="n"/>
    </row>
    <row r="723" customFormat="1" s="211">
      <c r="B723" s="220" t="n"/>
      <c r="C723" s="220" t="n"/>
      <c r="D723" s="220" t="n"/>
      <c r="G723" s="12" t="n"/>
      <c r="L723" s="123" t="n"/>
      <c r="M723" s="123" t="n"/>
      <c r="N723" s="123" t="n"/>
      <c r="O723" s="123" t="n"/>
      <c r="P723" s="123" t="n"/>
      <c r="W723" s="48" t="n"/>
      <c r="AA723" s="267" t="n"/>
    </row>
    <row r="724" customFormat="1" s="211">
      <c r="B724" s="220" t="n"/>
      <c r="C724" s="220" t="n"/>
      <c r="D724" s="220" t="n"/>
      <c r="G724" s="12" t="n"/>
      <c r="L724" s="123" t="n"/>
      <c r="M724" s="123" t="n"/>
      <c r="N724" s="123" t="n"/>
      <c r="O724" s="123" t="n"/>
      <c r="P724" s="123" t="n"/>
      <c r="W724" s="48" t="n"/>
      <c r="AA724" s="267" t="n"/>
    </row>
    <row r="725" customFormat="1" s="211">
      <c r="B725" s="220" t="n"/>
      <c r="C725" s="220" t="n"/>
      <c r="D725" s="220" t="n"/>
      <c r="G725" s="12" t="n"/>
      <c r="L725" s="123" t="n"/>
      <c r="M725" s="123" t="n"/>
      <c r="N725" s="123" t="n"/>
      <c r="O725" s="123" t="n"/>
      <c r="P725" s="123" t="n"/>
      <c r="W725" s="48" t="n"/>
      <c r="AA725" s="267" t="n"/>
    </row>
    <row r="726" customFormat="1" s="211">
      <c r="B726" s="220" t="n"/>
      <c r="C726" s="220" t="n"/>
      <c r="D726" s="220" t="n"/>
      <c r="G726" s="12" t="n"/>
      <c r="L726" s="123" t="n"/>
      <c r="M726" s="123" t="n"/>
      <c r="N726" s="123" t="n"/>
      <c r="O726" s="123" t="n"/>
      <c r="P726" s="123" t="n"/>
      <c r="W726" s="48" t="n"/>
      <c r="AA726" s="267" t="n"/>
    </row>
    <row r="727" customFormat="1" s="211">
      <c r="B727" s="220" t="n"/>
      <c r="C727" s="220" t="n"/>
      <c r="D727" s="220" t="n"/>
      <c r="G727" s="12" t="n"/>
      <c r="L727" s="123" t="n"/>
      <c r="M727" s="123" t="n"/>
      <c r="N727" s="123" t="n"/>
      <c r="O727" s="123" t="n"/>
      <c r="P727" s="123" t="n"/>
      <c r="W727" s="48" t="n"/>
      <c r="AA727" s="267" t="n"/>
    </row>
    <row r="728" customFormat="1" s="211">
      <c r="B728" s="220" t="n"/>
      <c r="C728" s="220" t="n"/>
      <c r="D728" s="220" t="n"/>
      <c r="G728" s="12" t="n"/>
      <c r="L728" s="123" t="n"/>
      <c r="M728" s="123" t="n"/>
      <c r="N728" s="123" t="n"/>
      <c r="O728" s="123" t="n"/>
      <c r="P728" s="123" t="n"/>
      <c r="W728" s="48" t="n"/>
      <c r="AA728" s="267" t="n"/>
    </row>
    <row r="729" customFormat="1" s="211">
      <c r="B729" s="220" t="n"/>
      <c r="C729" s="220" t="n"/>
      <c r="D729" s="220" t="n"/>
      <c r="G729" s="12" t="n"/>
      <c r="L729" s="123" t="n"/>
      <c r="M729" s="123" t="n"/>
      <c r="N729" s="123" t="n"/>
      <c r="O729" s="123" t="n"/>
      <c r="P729" s="123" t="n"/>
      <c r="W729" s="48" t="n"/>
      <c r="AA729" s="267" t="n"/>
    </row>
    <row r="730" customFormat="1" s="211">
      <c r="B730" s="220" t="n"/>
      <c r="C730" s="220" t="n"/>
      <c r="D730" s="220" t="n"/>
      <c r="G730" s="12" t="n"/>
      <c r="L730" s="123" t="n"/>
      <c r="M730" s="123" t="n"/>
      <c r="N730" s="123" t="n"/>
      <c r="O730" s="123" t="n"/>
      <c r="P730" s="123" t="n"/>
      <c r="W730" s="48" t="n"/>
      <c r="AA730" s="267" t="n"/>
    </row>
    <row r="731" customFormat="1" s="211">
      <c r="B731" s="220" t="n"/>
      <c r="C731" s="220" t="n"/>
      <c r="D731" s="220" t="n"/>
      <c r="G731" s="12" t="n"/>
      <c r="L731" s="123" t="n"/>
      <c r="M731" s="123" t="n"/>
      <c r="N731" s="123" t="n"/>
      <c r="O731" s="123" t="n"/>
      <c r="P731" s="123" t="n"/>
      <c r="W731" s="48" t="n"/>
      <c r="AA731" s="267" t="n"/>
    </row>
    <row r="732" customFormat="1" s="211">
      <c r="B732" s="220" t="n"/>
      <c r="C732" s="220" t="n"/>
      <c r="D732" s="220" t="n"/>
      <c r="G732" s="12" t="n"/>
      <c r="L732" s="123" t="n"/>
      <c r="M732" s="123" t="n"/>
      <c r="N732" s="123" t="n"/>
      <c r="O732" s="123" t="n"/>
      <c r="P732" s="123" t="n"/>
      <c r="W732" s="48" t="n"/>
      <c r="AA732" s="267" t="n"/>
    </row>
    <row r="733" customFormat="1" s="211">
      <c r="B733" s="220" t="n"/>
      <c r="C733" s="220" t="n"/>
      <c r="D733" s="220" t="n"/>
      <c r="G733" s="12" t="n"/>
      <c r="L733" s="123" t="n"/>
      <c r="M733" s="123" t="n"/>
      <c r="N733" s="123" t="n"/>
      <c r="O733" s="123" t="n"/>
      <c r="P733" s="123" t="n"/>
      <c r="W733" s="48" t="n"/>
      <c r="AA733" s="267" t="n"/>
    </row>
    <row r="734" customFormat="1" s="211">
      <c r="B734" s="220" t="n"/>
      <c r="C734" s="220" t="n"/>
      <c r="D734" s="220" t="n"/>
      <c r="G734" s="12" t="n"/>
      <c r="L734" s="123" t="n"/>
      <c r="M734" s="123" t="n"/>
      <c r="N734" s="123" t="n"/>
      <c r="O734" s="123" t="n"/>
      <c r="P734" s="123" t="n"/>
      <c r="W734" s="48" t="n"/>
      <c r="AA734" s="267" t="n"/>
    </row>
    <row r="735" customFormat="1" s="211">
      <c r="B735" s="220" t="n"/>
      <c r="C735" s="220" t="n"/>
      <c r="D735" s="220" t="n"/>
      <c r="G735" s="12" t="n"/>
      <c r="L735" s="123" t="n"/>
      <c r="M735" s="123" t="n"/>
      <c r="N735" s="123" t="n"/>
      <c r="O735" s="123" t="n"/>
      <c r="P735" s="123" t="n"/>
      <c r="W735" s="48" t="n"/>
      <c r="AA735" s="267" t="n"/>
    </row>
    <row r="736" customFormat="1" s="211">
      <c r="B736" s="220" t="n"/>
      <c r="C736" s="220" t="n"/>
      <c r="D736" s="220" t="n"/>
      <c r="G736" s="12" t="n"/>
      <c r="L736" s="123" t="n"/>
      <c r="M736" s="123" t="n"/>
      <c r="N736" s="123" t="n"/>
      <c r="O736" s="123" t="n"/>
      <c r="P736" s="123" t="n"/>
      <c r="W736" s="48" t="n"/>
      <c r="AA736" s="267" t="n"/>
    </row>
    <row r="737" customFormat="1" s="211">
      <c r="B737" s="220" t="n"/>
      <c r="C737" s="220" t="n"/>
      <c r="D737" s="220" t="n"/>
      <c r="G737" s="12" t="n"/>
      <c r="L737" s="123" t="n"/>
      <c r="M737" s="123" t="n"/>
      <c r="N737" s="123" t="n"/>
      <c r="O737" s="123" t="n"/>
      <c r="P737" s="123" t="n"/>
      <c r="W737" s="48" t="n"/>
      <c r="AA737" s="267" t="n"/>
    </row>
    <row r="738" customFormat="1" s="211">
      <c r="B738" s="220" t="n"/>
      <c r="C738" s="220" t="n"/>
      <c r="D738" s="220" t="n"/>
      <c r="G738" s="12" t="n"/>
      <c r="L738" s="123" t="n"/>
      <c r="M738" s="123" t="n"/>
      <c r="N738" s="123" t="n"/>
      <c r="O738" s="123" t="n"/>
      <c r="P738" s="123" t="n"/>
      <c r="W738" s="48" t="n"/>
      <c r="AA738" s="267" t="n"/>
    </row>
    <row r="739" customFormat="1" s="211">
      <c r="B739" s="220" t="n"/>
      <c r="C739" s="220" t="n"/>
      <c r="D739" s="220" t="n"/>
      <c r="G739" s="12" t="n"/>
      <c r="L739" s="123" t="n"/>
      <c r="M739" s="123" t="n"/>
      <c r="N739" s="123" t="n"/>
      <c r="O739" s="123" t="n"/>
      <c r="P739" s="123" t="n"/>
      <c r="W739" s="48" t="n"/>
      <c r="AA739" s="267" t="n"/>
    </row>
    <row r="740" customFormat="1" s="211">
      <c r="B740" s="220" t="n"/>
      <c r="C740" s="220" t="n"/>
      <c r="D740" s="220" t="n"/>
      <c r="G740" s="12" t="n"/>
      <c r="L740" s="123" t="n"/>
      <c r="M740" s="123" t="n"/>
      <c r="N740" s="123" t="n"/>
      <c r="O740" s="123" t="n"/>
      <c r="P740" s="123" t="n"/>
      <c r="W740" s="48" t="n"/>
      <c r="AA740" s="267" t="n"/>
    </row>
    <row r="741" customFormat="1" s="211">
      <c r="B741" s="220" t="n"/>
      <c r="C741" s="220" t="n"/>
      <c r="D741" s="220" t="n"/>
      <c r="G741" s="12" t="n"/>
      <c r="L741" s="123" t="n"/>
      <c r="M741" s="123" t="n"/>
      <c r="N741" s="123" t="n"/>
      <c r="O741" s="123" t="n"/>
      <c r="P741" s="123" t="n"/>
      <c r="W741" s="48" t="n"/>
      <c r="AA741" s="267" t="n"/>
    </row>
    <row r="742" customFormat="1" s="211">
      <c r="B742" s="220" t="n"/>
      <c r="C742" s="220" t="n"/>
      <c r="D742" s="220" t="n"/>
      <c r="G742" s="12" t="n"/>
      <c r="L742" s="123" t="n"/>
      <c r="M742" s="123" t="n"/>
      <c r="N742" s="123" t="n"/>
      <c r="O742" s="123" t="n"/>
      <c r="P742" s="123" t="n"/>
      <c r="W742" s="48" t="n"/>
      <c r="AA742" s="267" t="n"/>
    </row>
    <row r="743" customFormat="1" s="211">
      <c r="B743" s="220" t="n"/>
      <c r="C743" s="220" t="n"/>
      <c r="D743" s="220" t="n"/>
      <c r="G743" s="12" t="n"/>
      <c r="L743" s="123" t="n"/>
      <c r="M743" s="123" t="n"/>
      <c r="N743" s="123" t="n"/>
      <c r="O743" s="123" t="n"/>
      <c r="P743" s="123" t="n"/>
      <c r="W743" s="48" t="n"/>
      <c r="AA743" s="267" t="n"/>
    </row>
    <row r="744" customFormat="1" s="211">
      <c r="B744" s="220" t="n"/>
      <c r="C744" s="220" t="n"/>
      <c r="D744" s="220" t="n"/>
      <c r="G744" s="12" t="n"/>
      <c r="L744" s="123" t="n"/>
      <c r="M744" s="123" t="n"/>
      <c r="N744" s="123" t="n"/>
      <c r="O744" s="123" t="n"/>
      <c r="P744" s="123" t="n"/>
      <c r="W744" s="48" t="n"/>
      <c r="AA744" s="267" t="n"/>
    </row>
    <row r="745" customFormat="1" s="211">
      <c r="B745" s="220" t="n"/>
      <c r="C745" s="220" t="n"/>
      <c r="D745" s="220" t="n"/>
      <c r="G745" s="12" t="n"/>
      <c r="L745" s="123" t="n"/>
      <c r="M745" s="123" t="n"/>
      <c r="N745" s="123" t="n"/>
      <c r="O745" s="123" t="n"/>
      <c r="P745" s="123" t="n"/>
      <c r="W745" s="48" t="n"/>
      <c r="AA745" s="267" t="n"/>
    </row>
    <row r="746" customFormat="1" s="211">
      <c r="B746" s="220" t="n"/>
      <c r="C746" s="220" t="n"/>
      <c r="D746" s="220" t="n"/>
      <c r="G746" s="12" t="n"/>
      <c r="L746" s="123" t="n"/>
      <c r="M746" s="123" t="n"/>
      <c r="N746" s="123" t="n"/>
      <c r="O746" s="123" t="n"/>
      <c r="P746" s="123" t="n"/>
      <c r="W746" s="48" t="n"/>
      <c r="AA746" s="267" t="n"/>
    </row>
    <row r="747" customFormat="1" s="211">
      <c r="B747" s="220" t="n"/>
      <c r="C747" s="220" t="n"/>
      <c r="D747" s="220" t="n"/>
      <c r="G747" s="12" t="n"/>
      <c r="L747" s="123" t="n"/>
      <c r="M747" s="123" t="n"/>
      <c r="N747" s="123" t="n"/>
      <c r="O747" s="123" t="n"/>
      <c r="P747" s="123" t="n"/>
      <c r="W747" s="48" t="n"/>
      <c r="AA747" s="267" t="n"/>
    </row>
    <row r="748" customFormat="1" s="211">
      <c r="B748" s="220" t="n"/>
      <c r="C748" s="220" t="n"/>
      <c r="D748" s="220" t="n"/>
      <c r="G748" s="12" t="n"/>
      <c r="L748" s="123" t="n"/>
      <c r="M748" s="123" t="n"/>
      <c r="N748" s="123" t="n"/>
      <c r="O748" s="123" t="n"/>
      <c r="P748" s="123" t="n"/>
      <c r="W748" s="48" t="n"/>
      <c r="AA748" s="267" t="n"/>
    </row>
    <row r="749" customFormat="1" s="211">
      <c r="B749" s="220" t="n"/>
      <c r="C749" s="220" t="n"/>
      <c r="D749" s="220" t="n"/>
      <c r="G749" s="12" t="n"/>
      <c r="L749" s="123" t="n"/>
      <c r="M749" s="123" t="n"/>
      <c r="N749" s="123" t="n"/>
      <c r="O749" s="123" t="n"/>
      <c r="P749" s="123" t="n"/>
      <c r="W749" s="48" t="n"/>
      <c r="AA749" s="267" t="n"/>
    </row>
    <row r="750" customFormat="1" s="211">
      <c r="B750" s="220" t="n"/>
      <c r="C750" s="220" t="n"/>
      <c r="D750" s="220" t="n"/>
      <c r="G750" s="12" t="n"/>
      <c r="L750" s="123" t="n"/>
      <c r="M750" s="123" t="n"/>
      <c r="N750" s="123" t="n"/>
      <c r="O750" s="123" t="n"/>
      <c r="P750" s="123" t="n"/>
      <c r="W750" s="48" t="n"/>
      <c r="AA750" s="267" t="n"/>
    </row>
    <row r="751" customFormat="1" s="211">
      <c r="B751" s="220" t="n"/>
      <c r="C751" s="220" t="n"/>
      <c r="D751" s="220" t="n"/>
      <c r="G751" s="12" t="n"/>
      <c r="L751" s="123" t="n"/>
      <c r="M751" s="123" t="n"/>
      <c r="N751" s="123" t="n"/>
      <c r="O751" s="123" t="n"/>
      <c r="P751" s="123" t="n"/>
      <c r="W751" s="48" t="n"/>
      <c r="AA751" s="267" t="n"/>
    </row>
    <row r="752" customFormat="1" s="211">
      <c r="B752" s="220" t="n"/>
      <c r="C752" s="220" t="n"/>
      <c r="D752" s="220" t="n"/>
      <c r="G752" s="12" t="n"/>
      <c r="L752" s="123" t="n"/>
      <c r="M752" s="123" t="n"/>
      <c r="N752" s="123" t="n"/>
      <c r="O752" s="123" t="n"/>
      <c r="P752" s="123" t="n"/>
      <c r="W752" s="48" t="n"/>
      <c r="AA752" s="267" t="n"/>
    </row>
    <row r="753" customFormat="1" s="211">
      <c r="B753" s="220" t="n"/>
      <c r="C753" s="220" t="n"/>
      <c r="D753" s="220" t="n"/>
      <c r="G753" s="12" t="n"/>
      <c r="L753" s="123" t="n"/>
      <c r="M753" s="123" t="n"/>
      <c r="N753" s="123" t="n"/>
      <c r="O753" s="123" t="n"/>
      <c r="P753" s="123" t="n"/>
      <c r="W753" s="48" t="n"/>
      <c r="AA753" s="267" t="n"/>
    </row>
    <row r="754" customFormat="1" s="211">
      <c r="B754" s="220" t="n"/>
      <c r="C754" s="220" t="n"/>
      <c r="D754" s="220" t="n"/>
      <c r="G754" s="12" t="n"/>
      <c r="L754" s="123" t="n"/>
      <c r="M754" s="123" t="n"/>
      <c r="N754" s="123" t="n"/>
      <c r="O754" s="123" t="n"/>
      <c r="P754" s="123" t="n"/>
      <c r="W754" s="48" t="n"/>
      <c r="AA754" s="267" t="n"/>
    </row>
    <row r="755" customFormat="1" s="211">
      <c r="B755" s="220" t="n"/>
      <c r="C755" s="220" t="n"/>
      <c r="D755" s="220" t="n"/>
      <c r="G755" s="12" t="n"/>
      <c r="L755" s="123" t="n"/>
      <c r="M755" s="123" t="n"/>
      <c r="N755" s="123" t="n"/>
      <c r="O755" s="123" t="n"/>
      <c r="P755" s="123" t="n"/>
      <c r="W755" s="48" t="n"/>
      <c r="AA755" s="267" t="n"/>
    </row>
    <row r="756" customFormat="1" s="211">
      <c r="B756" s="220" t="n"/>
      <c r="C756" s="220" t="n"/>
      <c r="D756" s="220" t="n"/>
      <c r="G756" s="12" t="n"/>
      <c r="L756" s="123" t="n"/>
      <c r="M756" s="123" t="n"/>
      <c r="N756" s="123" t="n"/>
      <c r="O756" s="123" t="n"/>
      <c r="P756" s="123" t="n"/>
      <c r="W756" s="48" t="n"/>
      <c r="AA756" s="267" t="n"/>
    </row>
    <row r="757" customFormat="1" s="211">
      <c r="B757" s="220" t="n"/>
      <c r="C757" s="220" t="n"/>
      <c r="D757" s="220" t="n"/>
      <c r="G757" s="12" t="n"/>
      <c r="L757" s="123" t="n"/>
      <c r="M757" s="123" t="n"/>
      <c r="N757" s="123" t="n"/>
      <c r="O757" s="123" t="n"/>
      <c r="P757" s="123" t="n"/>
      <c r="W757" s="48" t="n"/>
      <c r="AA757" s="267" t="n"/>
    </row>
    <row r="758" customFormat="1" s="211">
      <c r="B758" s="220" t="n"/>
      <c r="C758" s="220" t="n"/>
      <c r="D758" s="220" t="n"/>
      <c r="G758" s="12" t="n"/>
      <c r="L758" s="123" t="n"/>
      <c r="M758" s="123" t="n"/>
      <c r="N758" s="123" t="n"/>
      <c r="O758" s="123" t="n"/>
      <c r="P758" s="123" t="n"/>
      <c r="W758" s="48" t="n"/>
      <c r="AA758" s="267" t="n"/>
    </row>
    <row r="759" customFormat="1" s="211">
      <c r="B759" s="220" t="n"/>
      <c r="C759" s="220" t="n"/>
      <c r="D759" s="220" t="n"/>
      <c r="G759" s="12" t="n"/>
      <c r="L759" s="123" t="n"/>
      <c r="M759" s="123" t="n"/>
      <c r="N759" s="123" t="n"/>
      <c r="O759" s="123" t="n"/>
      <c r="P759" s="123" t="n"/>
      <c r="W759" s="48" t="n"/>
      <c r="AA759" s="267" t="n"/>
    </row>
    <row r="760" customFormat="1" s="211">
      <c r="B760" s="220" t="n"/>
      <c r="C760" s="220" t="n"/>
      <c r="D760" s="220" t="n"/>
      <c r="G760" s="12" t="n"/>
      <c r="L760" s="123" t="n"/>
      <c r="M760" s="123" t="n"/>
      <c r="N760" s="123" t="n"/>
      <c r="O760" s="123" t="n"/>
      <c r="P760" s="123" t="n"/>
      <c r="W760" s="48" t="n"/>
      <c r="AA760" s="267" t="n"/>
    </row>
    <row r="761" customFormat="1" s="211">
      <c r="B761" s="220" t="n"/>
      <c r="C761" s="220" t="n"/>
      <c r="D761" s="220" t="n"/>
      <c r="G761" s="12" t="n"/>
      <c r="L761" s="123" t="n"/>
      <c r="M761" s="123" t="n"/>
      <c r="N761" s="123" t="n"/>
      <c r="O761" s="123" t="n"/>
      <c r="P761" s="123" t="n"/>
      <c r="W761" s="48" t="n"/>
      <c r="AA761" s="267" t="n"/>
    </row>
    <row r="762" customFormat="1" s="211">
      <c r="B762" s="220" t="n"/>
      <c r="C762" s="220" t="n"/>
      <c r="D762" s="220" t="n"/>
      <c r="G762" s="12" t="n"/>
      <c r="L762" s="123" t="n"/>
      <c r="M762" s="123" t="n"/>
      <c r="N762" s="123" t="n"/>
      <c r="O762" s="123" t="n"/>
      <c r="P762" s="123" t="n"/>
      <c r="W762" s="48" t="n"/>
      <c r="AA762" s="267" t="n"/>
    </row>
    <row r="763" customFormat="1" s="211">
      <c r="B763" s="220" t="n"/>
      <c r="C763" s="220" t="n"/>
      <c r="D763" s="220" t="n"/>
      <c r="G763" s="12" t="n"/>
      <c r="L763" s="123" t="n"/>
      <c r="M763" s="123" t="n"/>
      <c r="N763" s="123" t="n"/>
      <c r="O763" s="123" t="n"/>
      <c r="P763" s="123" t="n"/>
      <c r="W763" s="48" t="n"/>
      <c r="AA763" s="267" t="n"/>
    </row>
    <row r="764" customFormat="1" s="211">
      <c r="B764" s="220" t="n"/>
      <c r="C764" s="220" t="n"/>
      <c r="D764" s="220" t="n"/>
      <c r="G764" s="12" t="n"/>
      <c r="L764" s="123" t="n"/>
      <c r="M764" s="123" t="n"/>
      <c r="N764" s="123" t="n"/>
      <c r="O764" s="123" t="n"/>
      <c r="P764" s="123" t="n"/>
      <c r="W764" s="48" t="n"/>
      <c r="AA764" s="267" t="n"/>
    </row>
    <row r="765" customFormat="1" s="211">
      <c r="B765" s="220" t="n"/>
      <c r="C765" s="220" t="n"/>
      <c r="D765" s="220" t="n"/>
      <c r="G765" s="12" t="n"/>
      <c r="L765" s="123" t="n"/>
      <c r="M765" s="123" t="n"/>
      <c r="N765" s="123" t="n"/>
      <c r="O765" s="123" t="n"/>
      <c r="P765" s="123" t="n"/>
      <c r="W765" s="48" t="n"/>
      <c r="AA765" s="267" t="n"/>
    </row>
    <row r="766" customFormat="1" s="211">
      <c r="B766" s="220" t="n"/>
      <c r="C766" s="220" t="n"/>
      <c r="D766" s="220" t="n"/>
      <c r="G766" s="12" t="n"/>
      <c r="L766" s="123" t="n"/>
      <c r="M766" s="123" t="n"/>
      <c r="N766" s="123" t="n"/>
      <c r="O766" s="123" t="n"/>
      <c r="P766" s="123" t="n"/>
      <c r="W766" s="48" t="n"/>
      <c r="AA766" s="267" t="n"/>
    </row>
    <row r="767" customFormat="1" s="211">
      <c r="B767" s="220" t="n"/>
      <c r="C767" s="220" t="n"/>
      <c r="D767" s="220" t="n"/>
      <c r="G767" s="12" t="n"/>
      <c r="L767" s="123" t="n"/>
      <c r="M767" s="123" t="n"/>
      <c r="N767" s="123" t="n"/>
      <c r="O767" s="123" t="n"/>
      <c r="P767" s="123" t="n"/>
      <c r="W767" s="48" t="n"/>
      <c r="AA767" s="267" t="n"/>
    </row>
    <row r="768" customFormat="1" s="211">
      <c r="B768" s="220" t="n"/>
      <c r="C768" s="220" t="n"/>
      <c r="D768" s="220" t="n"/>
      <c r="G768" s="12" t="n"/>
      <c r="L768" s="123" t="n"/>
      <c r="M768" s="123" t="n"/>
      <c r="N768" s="123" t="n"/>
      <c r="O768" s="123" t="n"/>
      <c r="P768" s="123" t="n"/>
      <c r="W768" s="48" t="n"/>
      <c r="AA768" s="267" t="n"/>
    </row>
    <row r="769" customFormat="1" s="211">
      <c r="B769" s="220" t="n"/>
      <c r="C769" s="220" t="n"/>
      <c r="D769" s="220" t="n"/>
      <c r="G769" s="12" t="n"/>
      <c r="L769" s="123" t="n"/>
      <c r="M769" s="123" t="n"/>
      <c r="N769" s="123" t="n"/>
      <c r="O769" s="123" t="n"/>
      <c r="P769" s="123" t="n"/>
      <c r="W769" s="48" t="n"/>
      <c r="AA769" s="267" t="n"/>
    </row>
    <row r="770" customFormat="1" s="211">
      <c r="B770" s="220" t="n"/>
      <c r="C770" s="220" t="n"/>
      <c r="D770" s="220" t="n"/>
      <c r="G770" s="12" t="n"/>
      <c r="L770" s="123" t="n"/>
      <c r="M770" s="123" t="n"/>
      <c r="N770" s="123" t="n"/>
      <c r="O770" s="123" t="n"/>
      <c r="P770" s="123" t="n"/>
      <c r="W770" s="48" t="n"/>
      <c r="AA770" s="267" t="n"/>
    </row>
    <row r="771" customFormat="1" s="211">
      <c r="B771" s="220" t="n"/>
      <c r="C771" s="220" t="n"/>
      <c r="D771" s="220" t="n"/>
      <c r="G771" s="12" t="n"/>
      <c r="L771" s="123" t="n"/>
      <c r="M771" s="123" t="n"/>
      <c r="N771" s="123" t="n"/>
      <c r="O771" s="123" t="n"/>
      <c r="P771" s="123" t="n"/>
      <c r="W771" s="48" t="n"/>
      <c r="AA771" s="267" t="n"/>
    </row>
    <row r="772" customFormat="1" s="211">
      <c r="B772" s="220" t="n"/>
      <c r="C772" s="220" t="n"/>
      <c r="D772" s="220" t="n"/>
      <c r="G772" s="12" t="n"/>
      <c r="L772" s="123" t="n"/>
      <c r="M772" s="123" t="n"/>
      <c r="N772" s="123" t="n"/>
      <c r="O772" s="123" t="n"/>
      <c r="P772" s="123" t="n"/>
      <c r="W772" s="48" t="n"/>
      <c r="AA772" s="267" t="n"/>
    </row>
    <row r="773" customFormat="1" s="211">
      <c r="B773" s="220" t="n"/>
      <c r="C773" s="220" t="n"/>
      <c r="D773" s="220" t="n"/>
      <c r="G773" s="12" t="n"/>
      <c r="L773" s="123" t="n"/>
      <c r="M773" s="123" t="n"/>
      <c r="N773" s="123" t="n"/>
      <c r="O773" s="123" t="n"/>
      <c r="P773" s="123" t="n"/>
      <c r="W773" s="48" t="n"/>
      <c r="AA773" s="267" t="n"/>
    </row>
    <row r="774" customFormat="1" s="211">
      <c r="B774" s="220" t="n"/>
      <c r="C774" s="220" t="n"/>
      <c r="D774" s="220" t="n"/>
      <c r="G774" s="12" t="n"/>
      <c r="L774" s="123" t="n"/>
      <c r="M774" s="123" t="n"/>
      <c r="N774" s="123" t="n"/>
      <c r="O774" s="123" t="n"/>
      <c r="P774" s="123" t="n"/>
      <c r="W774" s="48" t="n"/>
      <c r="AA774" s="267" t="n"/>
    </row>
    <row r="775" customFormat="1" s="211">
      <c r="B775" s="220" t="n"/>
      <c r="C775" s="220" t="n"/>
      <c r="D775" s="220" t="n"/>
      <c r="G775" s="12" t="n"/>
      <c r="L775" s="123" t="n"/>
      <c r="M775" s="123" t="n"/>
      <c r="N775" s="123" t="n"/>
      <c r="O775" s="123" t="n"/>
      <c r="P775" s="123" t="n"/>
      <c r="W775" s="48" t="n"/>
      <c r="AA775" s="267" t="n"/>
    </row>
    <row r="776" customFormat="1" s="211">
      <c r="B776" s="220" t="n"/>
      <c r="C776" s="220" t="n"/>
      <c r="D776" s="220" t="n"/>
      <c r="G776" s="12" t="n"/>
      <c r="L776" s="123" t="n"/>
      <c r="M776" s="123" t="n"/>
      <c r="N776" s="123" t="n"/>
      <c r="O776" s="123" t="n"/>
      <c r="P776" s="123" t="n"/>
      <c r="W776" s="48" t="n"/>
      <c r="AA776" s="267" t="n"/>
    </row>
    <row r="777" customFormat="1" s="211">
      <c r="B777" s="220" t="n"/>
      <c r="C777" s="220" t="n"/>
      <c r="D777" s="220" t="n"/>
      <c r="G777" s="12" t="n"/>
      <c r="L777" s="123" t="n"/>
      <c r="M777" s="123" t="n"/>
      <c r="N777" s="123" t="n"/>
      <c r="O777" s="123" t="n"/>
      <c r="P777" s="123" t="n"/>
      <c r="W777" s="48" t="n"/>
      <c r="AA777" s="267" t="n"/>
    </row>
    <row r="778" customFormat="1" s="211">
      <c r="B778" s="220" t="n"/>
      <c r="C778" s="220" t="n"/>
      <c r="D778" s="220" t="n"/>
      <c r="G778" s="12" t="n"/>
      <c r="L778" s="123" t="n"/>
      <c r="M778" s="123" t="n"/>
      <c r="N778" s="123" t="n"/>
      <c r="O778" s="123" t="n"/>
      <c r="P778" s="123" t="n"/>
      <c r="W778" s="48" t="n"/>
      <c r="AA778" s="267" t="n"/>
    </row>
    <row r="779" customFormat="1" s="211">
      <c r="B779" s="220" t="n"/>
      <c r="C779" s="220" t="n"/>
      <c r="D779" s="220" t="n"/>
      <c r="G779" s="12" t="n"/>
      <c r="L779" s="123" t="n"/>
      <c r="M779" s="123" t="n"/>
      <c r="N779" s="123" t="n"/>
      <c r="O779" s="123" t="n"/>
      <c r="P779" s="123" t="n"/>
      <c r="W779" s="48" t="n"/>
      <c r="AA779" s="267" t="n"/>
    </row>
    <row r="780" customFormat="1" s="211">
      <c r="B780" s="220" t="n"/>
      <c r="C780" s="220" t="n"/>
      <c r="D780" s="220" t="n"/>
      <c r="G780" s="12" t="n"/>
      <c r="L780" s="123" t="n"/>
      <c r="M780" s="123" t="n"/>
      <c r="N780" s="123" t="n"/>
      <c r="O780" s="123" t="n"/>
      <c r="P780" s="123" t="n"/>
      <c r="W780" s="48" t="n"/>
      <c r="AA780" s="267" t="n"/>
    </row>
    <row r="781" customFormat="1" s="211">
      <c r="B781" s="220" t="n"/>
      <c r="C781" s="220" t="n"/>
      <c r="D781" s="220" t="n"/>
      <c r="G781" s="12" t="n"/>
      <c r="L781" s="123" t="n"/>
      <c r="M781" s="123" t="n"/>
      <c r="N781" s="123" t="n"/>
      <c r="O781" s="123" t="n"/>
      <c r="P781" s="123" t="n"/>
      <c r="W781" s="48" t="n"/>
      <c r="AA781" s="267" t="n"/>
    </row>
    <row r="782" customFormat="1" s="211">
      <c r="B782" s="220" t="n"/>
      <c r="C782" s="220" t="n"/>
      <c r="D782" s="220" t="n"/>
      <c r="G782" s="12" t="n"/>
      <c r="L782" s="123" t="n"/>
      <c r="M782" s="123" t="n"/>
      <c r="N782" s="123" t="n"/>
      <c r="O782" s="123" t="n"/>
      <c r="P782" s="123" t="n"/>
      <c r="W782" s="48" t="n"/>
      <c r="AA782" s="267" t="n"/>
    </row>
    <row r="783" customFormat="1" s="211">
      <c r="B783" s="220" t="n"/>
      <c r="C783" s="220" t="n"/>
      <c r="D783" s="220" t="n"/>
      <c r="G783" s="12" t="n"/>
      <c r="L783" s="123" t="n"/>
      <c r="M783" s="123" t="n"/>
      <c r="N783" s="123" t="n"/>
      <c r="O783" s="123" t="n"/>
      <c r="P783" s="123" t="n"/>
      <c r="W783" s="48" t="n"/>
      <c r="AA783" s="267" t="n"/>
    </row>
    <row r="784" customFormat="1" s="211">
      <c r="B784" s="220" t="n"/>
      <c r="C784" s="220" t="n"/>
      <c r="D784" s="220" t="n"/>
      <c r="G784" s="12" t="n"/>
      <c r="L784" s="123" t="n"/>
      <c r="M784" s="123" t="n"/>
      <c r="N784" s="123" t="n"/>
      <c r="O784" s="123" t="n"/>
      <c r="P784" s="123" t="n"/>
      <c r="W784" s="48" t="n"/>
      <c r="AA784" s="267" t="n"/>
    </row>
    <row r="785" customFormat="1" s="211">
      <c r="B785" s="220" t="n"/>
      <c r="C785" s="220" t="n"/>
      <c r="D785" s="220" t="n"/>
      <c r="G785" s="12" t="n"/>
      <c r="L785" s="123" t="n"/>
      <c r="M785" s="123" t="n"/>
      <c r="N785" s="123" t="n"/>
      <c r="O785" s="123" t="n"/>
      <c r="P785" s="123" t="n"/>
      <c r="W785" s="48" t="n"/>
      <c r="AA785" s="267" t="n"/>
    </row>
    <row r="786" customFormat="1" s="211">
      <c r="B786" s="220" t="n"/>
      <c r="C786" s="220" t="n"/>
      <c r="D786" s="220" t="n"/>
      <c r="G786" s="12" t="n"/>
      <c r="L786" s="123" t="n"/>
      <c r="M786" s="123" t="n"/>
      <c r="N786" s="123" t="n"/>
      <c r="O786" s="123" t="n"/>
      <c r="P786" s="123" t="n"/>
      <c r="W786" s="48" t="n"/>
      <c r="AA786" s="267" t="n"/>
    </row>
    <row r="787" customFormat="1" s="211">
      <c r="B787" s="220" t="n"/>
      <c r="C787" s="220" t="n"/>
      <c r="D787" s="220" t="n"/>
      <c r="G787" s="12" t="n"/>
      <c r="L787" s="123" t="n"/>
      <c r="M787" s="123" t="n"/>
      <c r="N787" s="123" t="n"/>
      <c r="O787" s="123" t="n"/>
      <c r="P787" s="123" t="n"/>
      <c r="W787" s="48" t="n"/>
      <c r="AA787" s="267" t="n"/>
    </row>
    <row r="788" customFormat="1" s="211">
      <c r="B788" s="220" t="n"/>
      <c r="C788" s="220" t="n"/>
      <c r="D788" s="220" t="n"/>
      <c r="G788" s="12" t="n"/>
      <c r="L788" s="123" t="n"/>
      <c r="M788" s="123" t="n"/>
      <c r="N788" s="123" t="n"/>
      <c r="O788" s="123" t="n"/>
      <c r="P788" s="123" t="n"/>
      <c r="W788" s="48" t="n"/>
      <c r="AA788" s="267" t="n"/>
    </row>
    <row r="789" customFormat="1" s="211">
      <c r="B789" s="220" t="n"/>
      <c r="C789" s="220" t="n"/>
      <c r="D789" s="220" t="n"/>
      <c r="G789" s="12" t="n"/>
      <c r="L789" s="123" t="n"/>
      <c r="M789" s="123" t="n"/>
      <c r="N789" s="123" t="n"/>
      <c r="O789" s="123" t="n"/>
      <c r="P789" s="123" t="n"/>
      <c r="W789" s="48" t="n"/>
      <c r="AA789" s="267" t="n"/>
    </row>
    <row r="790" customFormat="1" s="211">
      <c r="B790" s="220" t="n"/>
      <c r="C790" s="220" t="n"/>
      <c r="D790" s="220" t="n"/>
      <c r="G790" s="12" t="n"/>
      <c r="L790" s="123" t="n"/>
      <c r="M790" s="123" t="n"/>
      <c r="N790" s="123" t="n"/>
      <c r="O790" s="123" t="n"/>
      <c r="P790" s="123" t="n"/>
      <c r="W790" s="48" t="n"/>
      <c r="AA790" s="267" t="n"/>
    </row>
    <row r="791" customFormat="1" s="211">
      <c r="B791" s="220" t="n"/>
      <c r="C791" s="220" t="n"/>
      <c r="D791" s="220" t="n"/>
      <c r="G791" s="12" t="n"/>
      <c r="L791" s="123" t="n"/>
      <c r="M791" s="123" t="n"/>
      <c r="N791" s="123" t="n"/>
      <c r="O791" s="123" t="n"/>
      <c r="P791" s="123" t="n"/>
      <c r="W791" s="48" t="n"/>
      <c r="AA791" s="267" t="n"/>
    </row>
    <row r="792" customFormat="1" s="211">
      <c r="B792" s="220" t="n"/>
      <c r="C792" s="220" t="n"/>
      <c r="D792" s="220" t="n"/>
      <c r="G792" s="12" t="n"/>
      <c r="L792" s="123" t="n"/>
      <c r="M792" s="123" t="n"/>
      <c r="N792" s="123" t="n"/>
      <c r="O792" s="123" t="n"/>
      <c r="P792" s="123" t="n"/>
      <c r="W792" s="48" t="n"/>
      <c r="AA792" s="267" t="n"/>
    </row>
    <row r="793" customFormat="1" s="211">
      <c r="B793" s="220" t="n"/>
      <c r="C793" s="220" t="n"/>
      <c r="D793" s="220" t="n"/>
      <c r="G793" s="12" t="n"/>
      <c r="L793" s="123" t="n"/>
      <c r="M793" s="123" t="n"/>
      <c r="N793" s="123" t="n"/>
      <c r="O793" s="123" t="n"/>
      <c r="P793" s="123" t="n"/>
      <c r="W793" s="48" t="n"/>
      <c r="AA793" s="267" t="n"/>
    </row>
    <row r="794" customFormat="1" s="211">
      <c r="B794" s="220" t="n"/>
      <c r="C794" s="220" t="n"/>
      <c r="D794" s="220" t="n"/>
      <c r="G794" s="12" t="n"/>
      <c r="L794" s="123" t="n"/>
      <c r="M794" s="123" t="n"/>
      <c r="N794" s="123" t="n"/>
      <c r="O794" s="123" t="n"/>
      <c r="P794" s="123" t="n"/>
      <c r="W794" s="48" t="n"/>
      <c r="AA794" s="267" t="n"/>
    </row>
    <row r="795" customFormat="1" s="211">
      <c r="B795" s="220" t="n"/>
      <c r="C795" s="220" t="n"/>
      <c r="D795" s="220" t="n"/>
      <c r="G795" s="12" t="n"/>
      <c r="L795" s="123" t="n"/>
      <c r="M795" s="123" t="n"/>
      <c r="N795" s="123" t="n"/>
      <c r="O795" s="123" t="n"/>
      <c r="P795" s="123" t="n"/>
      <c r="W795" s="48" t="n"/>
      <c r="AA795" s="267" t="n"/>
    </row>
    <row r="796" customFormat="1" s="211">
      <c r="B796" s="220" t="n"/>
      <c r="C796" s="220" t="n"/>
      <c r="D796" s="220" t="n"/>
      <c r="G796" s="12" t="n"/>
      <c r="L796" s="123" t="n"/>
      <c r="M796" s="123" t="n"/>
      <c r="N796" s="123" t="n"/>
      <c r="O796" s="123" t="n"/>
      <c r="P796" s="123" t="n"/>
      <c r="W796" s="48" t="n"/>
      <c r="AA796" s="267" t="n"/>
    </row>
    <row r="797" customFormat="1" s="211">
      <c r="B797" s="220" t="n"/>
      <c r="C797" s="220" t="n"/>
      <c r="D797" s="220" t="n"/>
      <c r="G797" s="12" t="n"/>
      <c r="L797" s="123" t="n"/>
      <c r="M797" s="123" t="n"/>
      <c r="N797" s="123" t="n"/>
      <c r="O797" s="123" t="n"/>
      <c r="P797" s="123" t="n"/>
      <c r="W797" s="48" t="n"/>
      <c r="AA797" s="267" t="n"/>
    </row>
    <row r="798" customFormat="1" s="211">
      <c r="B798" s="220" t="n"/>
      <c r="C798" s="220" t="n"/>
      <c r="D798" s="220" t="n"/>
      <c r="G798" s="12" t="n"/>
      <c r="L798" s="123" t="n"/>
      <c r="M798" s="123" t="n"/>
      <c r="N798" s="123" t="n"/>
      <c r="O798" s="123" t="n"/>
      <c r="P798" s="123" t="n"/>
      <c r="W798" s="48" t="n"/>
      <c r="AA798" s="267" t="n"/>
    </row>
    <row r="799" customFormat="1" s="211">
      <c r="B799" s="220" t="n"/>
      <c r="C799" s="220" t="n"/>
      <c r="D799" s="220" t="n"/>
      <c r="G799" s="12" t="n"/>
      <c r="L799" s="123" t="n"/>
      <c r="M799" s="123" t="n"/>
      <c r="N799" s="123" t="n"/>
      <c r="O799" s="123" t="n"/>
      <c r="P799" s="123" t="n"/>
      <c r="W799" s="48" t="n"/>
      <c r="AA799" s="267" t="n"/>
    </row>
    <row r="800" customFormat="1" s="211">
      <c r="B800" s="220" t="n"/>
      <c r="C800" s="220" t="n"/>
      <c r="D800" s="220" t="n"/>
      <c r="G800" s="12" t="n"/>
      <c r="L800" s="123" t="n"/>
      <c r="M800" s="123" t="n"/>
      <c r="N800" s="123" t="n"/>
      <c r="O800" s="123" t="n"/>
      <c r="P800" s="123" t="n"/>
      <c r="W800" s="48" t="n"/>
      <c r="AA800" s="267" t="n"/>
    </row>
    <row r="801" customFormat="1" s="211">
      <c r="B801" s="220" t="n"/>
      <c r="C801" s="220" t="n"/>
      <c r="D801" s="220" t="n"/>
      <c r="G801" s="12" t="n"/>
      <c r="L801" s="123" t="n"/>
      <c r="M801" s="123" t="n"/>
      <c r="N801" s="123" t="n"/>
      <c r="O801" s="123" t="n"/>
      <c r="P801" s="123" t="n"/>
      <c r="W801" s="48" t="n"/>
      <c r="AA801" s="267" t="n"/>
    </row>
    <row r="802" customFormat="1" s="211">
      <c r="B802" s="220" t="n"/>
      <c r="C802" s="220" t="n"/>
      <c r="D802" s="220" t="n"/>
      <c r="G802" s="12" t="n"/>
      <c r="L802" s="123" t="n"/>
      <c r="M802" s="123" t="n"/>
      <c r="N802" s="123" t="n"/>
      <c r="O802" s="123" t="n"/>
      <c r="P802" s="123" t="n"/>
      <c r="W802" s="48" t="n"/>
      <c r="AA802" s="267" t="n"/>
    </row>
    <row r="803" customFormat="1" s="211">
      <c r="B803" s="220" t="n"/>
      <c r="C803" s="220" t="n"/>
      <c r="D803" s="220" t="n"/>
      <c r="G803" s="12" t="n"/>
      <c r="L803" s="123" t="n"/>
      <c r="M803" s="123" t="n"/>
      <c r="N803" s="123" t="n"/>
      <c r="O803" s="123" t="n"/>
      <c r="P803" s="123" t="n"/>
      <c r="W803" s="48" t="n"/>
      <c r="AA803" s="267" t="n"/>
    </row>
    <row r="804" customFormat="1" s="211">
      <c r="B804" s="220" t="n"/>
      <c r="C804" s="220" t="n"/>
      <c r="D804" s="220" t="n"/>
      <c r="G804" s="12" t="n"/>
      <c r="L804" s="123" t="n"/>
      <c r="M804" s="123" t="n"/>
      <c r="N804" s="123" t="n"/>
      <c r="O804" s="123" t="n"/>
      <c r="P804" s="123" t="n"/>
      <c r="W804" s="48" t="n"/>
      <c r="AA804" s="267" t="n"/>
    </row>
    <row r="805" customFormat="1" s="211">
      <c r="B805" s="220" t="n"/>
      <c r="C805" s="220" t="n"/>
      <c r="D805" s="220" t="n"/>
      <c r="G805" s="12" t="n"/>
      <c r="L805" s="123" t="n"/>
      <c r="M805" s="123" t="n"/>
      <c r="N805" s="123" t="n"/>
      <c r="O805" s="123" t="n"/>
      <c r="P805" s="123" t="n"/>
      <c r="W805" s="48" t="n"/>
      <c r="AA805" s="267" t="n"/>
    </row>
    <row r="806" customFormat="1" s="211">
      <c r="B806" s="220" t="n"/>
      <c r="C806" s="220" t="n"/>
      <c r="D806" s="220" t="n"/>
      <c r="G806" s="12" t="n"/>
      <c r="L806" s="123" t="n"/>
      <c r="M806" s="123" t="n"/>
      <c r="N806" s="123" t="n"/>
      <c r="O806" s="123" t="n"/>
      <c r="P806" s="123" t="n"/>
      <c r="W806" s="48" t="n"/>
      <c r="AA806" s="267" t="n"/>
    </row>
    <row r="807" customFormat="1" s="211">
      <c r="B807" s="220" t="n"/>
      <c r="C807" s="220" t="n"/>
      <c r="D807" s="220" t="n"/>
      <c r="G807" s="12" t="n"/>
      <c r="L807" s="123" t="n"/>
      <c r="M807" s="123" t="n"/>
      <c r="N807" s="123" t="n"/>
      <c r="O807" s="123" t="n"/>
      <c r="P807" s="123" t="n"/>
      <c r="W807" s="48" t="n"/>
      <c r="AA807" s="267" t="n"/>
    </row>
    <row r="808" customFormat="1" s="211">
      <c r="B808" s="220" t="n"/>
      <c r="C808" s="220" t="n"/>
      <c r="D808" s="220" t="n"/>
      <c r="G808" s="12" t="n"/>
      <c r="L808" s="123" t="n"/>
      <c r="M808" s="123" t="n"/>
      <c r="N808" s="123" t="n"/>
      <c r="O808" s="123" t="n"/>
      <c r="P808" s="123" t="n"/>
      <c r="W808" s="48" t="n"/>
      <c r="AA808" s="267" t="n"/>
    </row>
    <row r="809" customFormat="1" s="211">
      <c r="B809" s="220" t="n"/>
      <c r="C809" s="220" t="n"/>
      <c r="D809" s="220" t="n"/>
      <c r="G809" s="12" t="n"/>
      <c r="L809" s="123" t="n"/>
      <c r="M809" s="123" t="n"/>
      <c r="N809" s="123" t="n"/>
      <c r="O809" s="123" t="n"/>
      <c r="P809" s="123" t="n"/>
      <c r="W809" s="48" t="n"/>
      <c r="AA809" s="267" t="n"/>
    </row>
    <row r="810" customFormat="1" s="211">
      <c r="B810" s="220" t="n"/>
      <c r="C810" s="220" t="n"/>
      <c r="D810" s="220" t="n"/>
      <c r="G810" s="12" t="n"/>
      <c r="L810" s="123" t="n"/>
      <c r="M810" s="123" t="n"/>
      <c r="N810" s="123" t="n"/>
      <c r="O810" s="123" t="n"/>
      <c r="P810" s="123" t="n"/>
      <c r="W810" s="48" t="n"/>
      <c r="AA810" s="267" t="n"/>
    </row>
    <row r="811" customFormat="1" s="211">
      <c r="B811" s="220" t="n"/>
      <c r="C811" s="220" t="n"/>
      <c r="D811" s="220" t="n"/>
      <c r="G811" s="12" t="n"/>
      <c r="L811" s="123" t="n"/>
      <c r="M811" s="123" t="n"/>
      <c r="N811" s="123" t="n"/>
      <c r="O811" s="123" t="n"/>
      <c r="P811" s="123" t="n"/>
      <c r="W811" s="48" t="n"/>
      <c r="AA811" s="267" t="n"/>
    </row>
    <row r="812" customFormat="1" s="211">
      <c r="B812" s="220" t="n"/>
      <c r="C812" s="220" t="n"/>
      <c r="D812" s="220" t="n"/>
      <c r="G812" s="12" t="n"/>
      <c r="L812" s="123" t="n"/>
      <c r="M812" s="123" t="n"/>
      <c r="N812" s="123" t="n"/>
      <c r="O812" s="123" t="n"/>
      <c r="P812" s="123" t="n"/>
      <c r="W812" s="48" t="n"/>
      <c r="AA812" s="267" t="n"/>
    </row>
    <row r="813" customFormat="1" s="211">
      <c r="B813" s="220" t="n"/>
      <c r="C813" s="220" t="n"/>
      <c r="D813" s="220" t="n"/>
      <c r="G813" s="12" t="n"/>
      <c r="L813" s="123" t="n"/>
      <c r="M813" s="123" t="n"/>
      <c r="N813" s="123" t="n"/>
      <c r="O813" s="123" t="n"/>
      <c r="P813" s="123" t="n"/>
      <c r="W813" s="48" t="n"/>
      <c r="AA813" s="267" t="n"/>
    </row>
    <row r="814" customFormat="1" s="211">
      <c r="B814" s="220" t="n"/>
      <c r="C814" s="220" t="n"/>
      <c r="D814" s="220" t="n"/>
      <c r="G814" s="12" t="n"/>
      <c r="L814" s="123" t="n"/>
      <c r="M814" s="123" t="n"/>
      <c r="N814" s="123" t="n"/>
      <c r="O814" s="123" t="n"/>
      <c r="P814" s="123" t="n"/>
      <c r="W814" s="48" t="n"/>
      <c r="AA814" s="267" t="n"/>
    </row>
    <row r="815" customFormat="1" s="211">
      <c r="B815" s="220" t="n"/>
      <c r="C815" s="220" t="n"/>
      <c r="D815" s="220" t="n"/>
      <c r="G815" s="12" t="n"/>
      <c r="L815" s="123" t="n"/>
      <c r="M815" s="123" t="n"/>
      <c r="N815" s="123" t="n"/>
      <c r="O815" s="123" t="n"/>
      <c r="P815" s="123" t="n"/>
      <c r="W815" s="48" t="n"/>
      <c r="AA815" s="267" t="n"/>
    </row>
    <row r="816" customFormat="1" s="211">
      <c r="B816" s="220" t="n"/>
      <c r="C816" s="220" t="n"/>
      <c r="D816" s="220" t="n"/>
      <c r="G816" s="12" t="n"/>
      <c r="L816" s="123" t="n"/>
      <c r="M816" s="123" t="n"/>
      <c r="N816" s="123" t="n"/>
      <c r="O816" s="123" t="n"/>
      <c r="P816" s="123" t="n"/>
      <c r="W816" s="48" t="n"/>
      <c r="AA816" s="267" t="n"/>
    </row>
    <row r="817" customFormat="1" s="211">
      <c r="B817" s="220" t="n"/>
      <c r="C817" s="220" t="n"/>
      <c r="D817" s="220" t="n"/>
      <c r="G817" s="12" t="n"/>
      <c r="L817" s="123" t="n"/>
      <c r="M817" s="123" t="n"/>
      <c r="N817" s="123" t="n"/>
      <c r="O817" s="123" t="n"/>
      <c r="P817" s="123" t="n"/>
      <c r="W817" s="48" t="n"/>
      <c r="AA817" s="267" t="n"/>
    </row>
    <row r="818" customFormat="1" s="211">
      <c r="B818" s="220" t="n"/>
      <c r="C818" s="220" t="n"/>
      <c r="D818" s="220" t="n"/>
      <c r="G818" s="12" t="n"/>
      <c r="L818" s="123" t="n"/>
      <c r="M818" s="123" t="n"/>
      <c r="N818" s="123" t="n"/>
      <c r="O818" s="123" t="n"/>
      <c r="P818" s="123" t="n"/>
      <c r="W818" s="48" t="n"/>
      <c r="AA818" s="267" t="n"/>
    </row>
    <row r="819" customFormat="1" s="211">
      <c r="B819" s="220" t="n"/>
      <c r="C819" s="220" t="n"/>
      <c r="D819" s="220" t="n"/>
      <c r="G819" s="12" t="n"/>
      <c r="L819" s="123" t="n"/>
      <c r="M819" s="123" t="n"/>
      <c r="N819" s="123" t="n"/>
      <c r="O819" s="123" t="n"/>
      <c r="P819" s="123" t="n"/>
      <c r="W819" s="48" t="n"/>
      <c r="AA819" s="267" t="n"/>
    </row>
    <row r="820" customFormat="1" s="211">
      <c r="B820" s="220" t="n"/>
      <c r="C820" s="220" t="n"/>
      <c r="D820" s="220" t="n"/>
      <c r="G820" s="12" t="n"/>
      <c r="L820" s="123" t="n"/>
      <c r="M820" s="123" t="n"/>
      <c r="N820" s="123" t="n"/>
      <c r="O820" s="123" t="n"/>
      <c r="P820" s="123" t="n"/>
      <c r="W820" s="48" t="n"/>
      <c r="AA820" s="267" t="n"/>
    </row>
    <row r="821" customFormat="1" s="211">
      <c r="B821" s="220" t="n"/>
      <c r="C821" s="220" t="n"/>
      <c r="D821" s="220" t="n"/>
      <c r="G821" s="12" t="n"/>
      <c r="L821" s="123" t="n"/>
      <c r="M821" s="123" t="n"/>
      <c r="N821" s="123" t="n"/>
      <c r="O821" s="123" t="n"/>
      <c r="P821" s="123" t="n"/>
      <c r="W821" s="48" t="n"/>
      <c r="AA821" s="267" t="n"/>
    </row>
    <row r="822" customFormat="1" s="211">
      <c r="B822" s="220" t="n"/>
      <c r="C822" s="220" t="n"/>
      <c r="D822" s="220" t="n"/>
      <c r="G822" s="12" t="n"/>
      <c r="L822" s="123" t="n"/>
      <c r="M822" s="123" t="n"/>
      <c r="N822" s="123" t="n"/>
      <c r="O822" s="123" t="n"/>
      <c r="P822" s="123" t="n"/>
      <c r="W822" s="48" t="n"/>
      <c r="AA822" s="267" t="n"/>
    </row>
    <row r="823" customFormat="1" s="211">
      <c r="B823" s="220" t="n"/>
      <c r="C823" s="220" t="n"/>
      <c r="D823" s="220" t="n"/>
      <c r="G823" s="12" t="n"/>
      <c r="L823" s="123" t="n"/>
      <c r="M823" s="123" t="n"/>
      <c r="N823" s="123" t="n"/>
      <c r="O823" s="123" t="n"/>
      <c r="P823" s="123" t="n"/>
      <c r="W823" s="48" t="n"/>
      <c r="AA823" s="267" t="n"/>
    </row>
    <row r="824" customFormat="1" s="211">
      <c r="B824" s="220" t="n"/>
      <c r="C824" s="220" t="n"/>
      <c r="D824" s="220" t="n"/>
      <c r="G824" s="12" t="n"/>
      <c r="L824" s="123" t="n"/>
      <c r="M824" s="123" t="n"/>
      <c r="N824" s="123" t="n"/>
      <c r="O824" s="123" t="n"/>
      <c r="P824" s="123" t="n"/>
      <c r="W824" s="48" t="n"/>
      <c r="AA824" s="267" t="n"/>
    </row>
    <row r="825" customFormat="1" s="211">
      <c r="B825" s="220" t="n"/>
      <c r="C825" s="220" t="n"/>
      <c r="D825" s="220" t="n"/>
      <c r="G825" s="12" t="n"/>
      <c r="L825" s="123" t="n"/>
      <c r="M825" s="123" t="n"/>
      <c r="N825" s="123" t="n"/>
      <c r="O825" s="123" t="n"/>
      <c r="P825" s="123" t="n"/>
      <c r="W825" s="48" t="n"/>
      <c r="AA825" s="267" t="n"/>
    </row>
    <row r="826" customFormat="1" s="211">
      <c r="B826" s="220" t="n"/>
      <c r="C826" s="220" t="n"/>
      <c r="D826" s="220" t="n"/>
      <c r="G826" s="12" t="n"/>
      <c r="L826" s="123" t="n"/>
      <c r="M826" s="123" t="n"/>
      <c r="N826" s="123" t="n"/>
      <c r="O826" s="123" t="n"/>
      <c r="P826" s="123" t="n"/>
      <c r="W826" s="48" t="n"/>
      <c r="AA826" s="267" t="n"/>
    </row>
    <row r="827" customFormat="1" s="211">
      <c r="B827" s="220" t="n"/>
      <c r="C827" s="220" t="n"/>
      <c r="D827" s="220" t="n"/>
      <c r="G827" s="12" t="n"/>
      <c r="L827" s="123" t="n"/>
      <c r="M827" s="123" t="n"/>
      <c r="N827" s="123" t="n"/>
      <c r="O827" s="123" t="n"/>
      <c r="P827" s="123" t="n"/>
      <c r="W827" s="48" t="n"/>
      <c r="AA827" s="267" t="n"/>
    </row>
    <row r="828" customFormat="1" s="211">
      <c r="B828" s="220" t="n"/>
      <c r="C828" s="220" t="n"/>
      <c r="D828" s="220" t="n"/>
      <c r="G828" s="12" t="n"/>
      <c r="L828" s="123" t="n"/>
      <c r="M828" s="123" t="n"/>
      <c r="N828" s="123" t="n"/>
      <c r="O828" s="123" t="n"/>
      <c r="P828" s="123" t="n"/>
      <c r="W828" s="48" t="n"/>
      <c r="AA828" s="267" t="n"/>
    </row>
    <row r="829" customFormat="1" s="211">
      <c r="B829" s="220" t="n"/>
      <c r="C829" s="220" t="n"/>
      <c r="D829" s="220" t="n"/>
      <c r="G829" s="12" t="n"/>
      <c r="L829" s="123" t="n"/>
      <c r="M829" s="123" t="n"/>
      <c r="N829" s="123" t="n"/>
      <c r="O829" s="123" t="n"/>
      <c r="P829" s="123" t="n"/>
      <c r="W829" s="48" t="n"/>
      <c r="AA829" s="267" t="n"/>
    </row>
    <row r="830" customFormat="1" s="211">
      <c r="B830" s="220" t="n"/>
      <c r="C830" s="220" t="n"/>
      <c r="D830" s="220" t="n"/>
      <c r="G830" s="12" t="n"/>
      <c r="L830" s="123" t="n"/>
      <c r="M830" s="123" t="n"/>
      <c r="N830" s="123" t="n"/>
      <c r="O830" s="123" t="n"/>
      <c r="P830" s="123" t="n"/>
      <c r="W830" s="48" t="n"/>
      <c r="AA830" s="267" t="n"/>
    </row>
    <row r="831" customFormat="1" s="211">
      <c r="B831" s="220" t="n"/>
      <c r="C831" s="220" t="n"/>
      <c r="D831" s="220" t="n"/>
      <c r="G831" s="12" t="n"/>
      <c r="L831" s="123" t="n"/>
      <c r="M831" s="123" t="n"/>
      <c r="N831" s="123" t="n"/>
      <c r="O831" s="123" t="n"/>
      <c r="P831" s="123" t="n"/>
      <c r="W831" s="48" t="n"/>
      <c r="AA831" s="267" t="n"/>
    </row>
    <row r="832" customFormat="1" s="211">
      <c r="B832" s="220" t="n"/>
      <c r="C832" s="220" t="n"/>
      <c r="D832" s="220" t="n"/>
      <c r="G832" s="12" t="n"/>
      <c r="L832" s="123" t="n"/>
      <c r="M832" s="123" t="n"/>
      <c r="N832" s="123" t="n"/>
      <c r="O832" s="123" t="n"/>
      <c r="P832" s="123" t="n"/>
      <c r="W832" s="48" t="n"/>
      <c r="AA832" s="267" t="n"/>
    </row>
    <row r="833" customFormat="1" s="211">
      <c r="B833" s="220" t="n"/>
      <c r="C833" s="220" t="n"/>
      <c r="D833" s="220" t="n"/>
      <c r="G833" s="12" t="n"/>
      <c r="L833" s="123" t="n"/>
      <c r="M833" s="123" t="n"/>
      <c r="N833" s="123" t="n"/>
      <c r="O833" s="123" t="n"/>
      <c r="P833" s="123" t="n"/>
      <c r="W833" s="48" t="n"/>
      <c r="AA833" s="267" t="n"/>
    </row>
    <row r="834" customFormat="1" s="211">
      <c r="B834" s="220" t="n"/>
      <c r="C834" s="220" t="n"/>
      <c r="D834" s="220" t="n"/>
      <c r="G834" s="12" t="n"/>
      <c r="L834" s="123" t="n"/>
      <c r="M834" s="123" t="n"/>
      <c r="N834" s="123" t="n"/>
      <c r="O834" s="123" t="n"/>
      <c r="P834" s="123" t="n"/>
      <c r="W834" s="48" t="n"/>
      <c r="AA834" s="267" t="n"/>
    </row>
    <row r="835" customFormat="1" s="211">
      <c r="B835" s="220" t="n"/>
      <c r="C835" s="220" t="n"/>
      <c r="D835" s="220" t="n"/>
      <c r="G835" s="12" t="n"/>
      <c r="L835" s="123" t="n"/>
      <c r="M835" s="123" t="n"/>
      <c r="N835" s="123" t="n"/>
      <c r="O835" s="123" t="n"/>
      <c r="P835" s="123" t="n"/>
      <c r="W835" s="48" t="n"/>
      <c r="AA835" s="267" t="n"/>
    </row>
    <row r="836" customFormat="1" s="211">
      <c r="B836" s="220" t="n"/>
      <c r="C836" s="220" t="n"/>
      <c r="D836" s="220" t="n"/>
      <c r="G836" s="12" t="n"/>
      <c r="L836" s="123" t="n"/>
      <c r="M836" s="123" t="n"/>
      <c r="N836" s="123" t="n"/>
      <c r="O836" s="123" t="n"/>
      <c r="P836" s="123" t="n"/>
      <c r="W836" s="48" t="n"/>
      <c r="AA836" s="267" t="n"/>
    </row>
    <row r="837" customFormat="1" s="211">
      <c r="B837" s="220" t="n"/>
      <c r="C837" s="220" t="n"/>
      <c r="D837" s="220" t="n"/>
      <c r="G837" s="12" t="n"/>
      <c r="L837" s="123" t="n"/>
      <c r="M837" s="123" t="n"/>
      <c r="N837" s="123" t="n"/>
      <c r="O837" s="123" t="n"/>
      <c r="P837" s="123" t="n"/>
      <c r="W837" s="48" t="n"/>
      <c r="AA837" s="267" t="n"/>
    </row>
    <row r="838" customFormat="1" s="211">
      <c r="B838" s="220" t="n"/>
      <c r="C838" s="220" t="n"/>
      <c r="D838" s="220" t="n"/>
      <c r="G838" s="12" t="n"/>
      <c r="L838" s="123" t="n"/>
      <c r="M838" s="123" t="n"/>
      <c r="N838" s="123" t="n"/>
      <c r="O838" s="123" t="n"/>
      <c r="P838" s="123" t="n"/>
      <c r="W838" s="48" t="n"/>
      <c r="AA838" s="267" t="n"/>
    </row>
    <row r="839" customFormat="1" s="211">
      <c r="B839" s="220" t="n"/>
      <c r="C839" s="220" t="n"/>
      <c r="D839" s="220" t="n"/>
      <c r="G839" s="12" t="n"/>
      <c r="L839" s="123" t="n"/>
      <c r="M839" s="123" t="n"/>
      <c r="N839" s="123" t="n"/>
      <c r="O839" s="123" t="n"/>
      <c r="P839" s="123" t="n"/>
      <c r="W839" s="48" t="n"/>
      <c r="AA839" s="267" t="n"/>
    </row>
    <row r="840" customFormat="1" s="211">
      <c r="B840" s="220" t="n"/>
      <c r="C840" s="220" t="n"/>
      <c r="D840" s="220" t="n"/>
      <c r="G840" s="12" t="n"/>
      <c r="L840" s="123" t="n"/>
      <c r="M840" s="123" t="n"/>
      <c r="N840" s="123" t="n"/>
      <c r="O840" s="123" t="n"/>
      <c r="P840" s="123" t="n"/>
      <c r="W840" s="48" t="n"/>
      <c r="AA840" s="267" t="n"/>
    </row>
    <row r="841" customFormat="1" s="211">
      <c r="B841" s="220" t="n"/>
      <c r="C841" s="220" t="n"/>
      <c r="D841" s="220" t="n"/>
      <c r="G841" s="12" t="n"/>
      <c r="L841" s="123" t="n"/>
      <c r="M841" s="123" t="n"/>
      <c r="N841" s="123" t="n"/>
      <c r="O841" s="123" t="n"/>
      <c r="P841" s="123" t="n"/>
      <c r="W841" s="48" t="n"/>
      <c r="AA841" s="267" t="n"/>
    </row>
    <row r="842" customFormat="1" s="211">
      <c r="B842" s="220" t="n"/>
      <c r="C842" s="220" t="n"/>
      <c r="D842" s="220" t="n"/>
      <c r="G842" s="12" t="n"/>
      <c r="L842" s="123" t="n"/>
      <c r="M842" s="123" t="n"/>
      <c r="N842" s="123" t="n"/>
      <c r="O842" s="123" t="n"/>
      <c r="P842" s="123" t="n"/>
      <c r="W842" s="48" t="n"/>
      <c r="AA842" s="267" t="n"/>
    </row>
    <row r="843" customFormat="1" s="211">
      <c r="B843" s="220" t="n"/>
      <c r="C843" s="220" t="n"/>
      <c r="D843" s="220" t="n"/>
      <c r="G843" s="12" t="n"/>
      <c r="L843" s="123" t="n"/>
      <c r="M843" s="123" t="n"/>
      <c r="N843" s="123" t="n"/>
      <c r="O843" s="123" t="n"/>
      <c r="P843" s="123" t="n"/>
      <c r="W843" s="48" t="n"/>
      <c r="AA843" s="267" t="n"/>
    </row>
    <row r="844" customFormat="1" s="211">
      <c r="B844" s="220" t="n"/>
      <c r="C844" s="220" t="n"/>
      <c r="D844" s="220" t="n"/>
      <c r="G844" s="12" t="n"/>
      <c r="L844" s="123" t="n"/>
      <c r="M844" s="123" t="n"/>
      <c r="N844" s="123" t="n"/>
      <c r="O844" s="123" t="n"/>
      <c r="P844" s="123" t="n"/>
      <c r="W844" s="48" t="n"/>
      <c r="AA844" s="267" t="n"/>
    </row>
    <row r="845" customFormat="1" s="211">
      <c r="B845" s="220" t="n"/>
      <c r="C845" s="220" t="n"/>
      <c r="D845" s="220" t="n"/>
      <c r="G845" s="12" t="n"/>
      <c r="L845" s="123" t="n"/>
      <c r="M845" s="123" t="n"/>
      <c r="N845" s="123" t="n"/>
      <c r="O845" s="123" t="n"/>
      <c r="P845" s="123" t="n"/>
      <c r="W845" s="48" t="n"/>
      <c r="AA845" s="267" t="n"/>
    </row>
    <row r="846" customFormat="1" s="211">
      <c r="B846" s="220" t="n"/>
      <c r="C846" s="220" t="n"/>
      <c r="D846" s="220" t="n"/>
      <c r="G846" s="12" t="n"/>
      <c r="L846" s="123" t="n"/>
      <c r="M846" s="123" t="n"/>
      <c r="N846" s="123" t="n"/>
      <c r="O846" s="123" t="n"/>
      <c r="P846" s="123" t="n"/>
      <c r="W846" s="48" t="n"/>
      <c r="AA846" s="267" t="n"/>
    </row>
    <row r="847" customFormat="1" s="211">
      <c r="B847" s="220" t="n"/>
      <c r="C847" s="220" t="n"/>
      <c r="D847" s="220" t="n"/>
      <c r="G847" s="12" t="n"/>
      <c r="L847" s="123" t="n"/>
      <c r="M847" s="123" t="n"/>
      <c r="N847" s="123" t="n"/>
      <c r="O847" s="123" t="n"/>
      <c r="P847" s="123" t="n"/>
      <c r="W847" s="48" t="n"/>
      <c r="AA847" s="267" t="n"/>
    </row>
    <row r="848" customFormat="1" s="211">
      <c r="B848" s="220" t="n"/>
      <c r="C848" s="220" t="n"/>
      <c r="D848" s="220" t="n"/>
      <c r="G848" s="12" t="n"/>
      <c r="L848" s="123" t="n"/>
      <c r="M848" s="123" t="n"/>
      <c r="N848" s="123" t="n"/>
      <c r="O848" s="123" t="n"/>
      <c r="P848" s="123" t="n"/>
      <c r="W848" s="48" t="n"/>
      <c r="AA848" s="267" t="n"/>
    </row>
    <row r="849" customFormat="1" s="211">
      <c r="B849" s="220" t="n"/>
      <c r="C849" s="220" t="n"/>
      <c r="D849" s="220" t="n"/>
      <c r="G849" s="12" t="n"/>
      <c r="L849" s="123" t="n"/>
      <c r="M849" s="123" t="n"/>
      <c r="N849" s="123" t="n"/>
      <c r="O849" s="123" t="n"/>
      <c r="P849" s="123" t="n"/>
      <c r="W849" s="48" t="n"/>
      <c r="AA849" s="267" t="n"/>
    </row>
    <row r="850" customFormat="1" s="211">
      <c r="B850" s="220" t="n"/>
      <c r="C850" s="220" t="n"/>
      <c r="D850" s="220" t="n"/>
      <c r="G850" s="12" t="n"/>
      <c r="L850" s="123" t="n"/>
      <c r="M850" s="123" t="n"/>
      <c r="N850" s="123" t="n"/>
      <c r="O850" s="123" t="n"/>
      <c r="P850" s="123" t="n"/>
      <c r="W850" s="48" t="n"/>
      <c r="AA850" s="267" t="n"/>
    </row>
    <row r="851" customFormat="1" s="211">
      <c r="B851" s="220" t="n"/>
      <c r="C851" s="220" t="n"/>
      <c r="D851" s="220" t="n"/>
      <c r="G851" s="12" t="n"/>
      <c r="L851" s="123" t="n"/>
      <c r="M851" s="123" t="n"/>
      <c r="N851" s="123" t="n"/>
      <c r="O851" s="123" t="n"/>
      <c r="P851" s="123" t="n"/>
      <c r="W851" s="48" t="n"/>
      <c r="AA851" s="267" t="n"/>
    </row>
    <row r="852" customFormat="1" s="211">
      <c r="B852" s="220" t="n"/>
      <c r="C852" s="220" t="n"/>
      <c r="D852" s="220" t="n"/>
      <c r="G852" s="12" t="n"/>
      <c r="L852" s="123" t="n"/>
      <c r="M852" s="123" t="n"/>
      <c r="N852" s="123" t="n"/>
      <c r="O852" s="123" t="n"/>
      <c r="P852" s="123" t="n"/>
      <c r="W852" s="48" t="n"/>
      <c r="AA852" s="267" t="n"/>
    </row>
    <row r="853" customFormat="1" s="211">
      <c r="B853" s="220" t="n"/>
      <c r="C853" s="220" t="n"/>
      <c r="D853" s="220" t="n"/>
      <c r="G853" s="12" t="n"/>
      <c r="L853" s="123" t="n"/>
      <c r="M853" s="123" t="n"/>
      <c r="N853" s="123" t="n"/>
      <c r="O853" s="123" t="n"/>
      <c r="P853" s="123" t="n"/>
      <c r="W853" s="48" t="n"/>
      <c r="AA853" s="267" t="n"/>
    </row>
    <row r="854" customFormat="1" s="211">
      <c r="B854" s="220" t="n"/>
      <c r="C854" s="220" t="n"/>
      <c r="D854" s="220" t="n"/>
      <c r="G854" s="12" t="n"/>
      <c r="L854" s="123" t="n"/>
      <c r="M854" s="123" t="n"/>
      <c r="N854" s="123" t="n"/>
      <c r="O854" s="123" t="n"/>
      <c r="P854" s="123" t="n"/>
      <c r="W854" s="48" t="n"/>
      <c r="AA854" s="267" t="n"/>
    </row>
    <row r="855" customFormat="1" s="211">
      <c r="B855" s="220" t="n"/>
      <c r="C855" s="220" t="n"/>
      <c r="D855" s="220" t="n"/>
      <c r="G855" s="12" t="n"/>
      <c r="L855" s="123" t="n"/>
      <c r="M855" s="123" t="n"/>
      <c r="N855" s="123" t="n"/>
      <c r="O855" s="123" t="n"/>
      <c r="P855" s="123" t="n"/>
      <c r="W855" s="48" t="n"/>
      <c r="AA855" s="267" t="n"/>
    </row>
    <row r="856" customFormat="1" s="211">
      <c r="B856" s="220" t="n"/>
      <c r="C856" s="220" t="n"/>
      <c r="D856" s="220" t="n"/>
      <c r="G856" s="12" t="n"/>
      <c r="L856" s="123" t="n"/>
      <c r="M856" s="123" t="n"/>
      <c r="N856" s="123" t="n"/>
      <c r="O856" s="123" t="n"/>
      <c r="P856" s="123" t="n"/>
      <c r="W856" s="48" t="n"/>
      <c r="AA856" s="267" t="n"/>
    </row>
    <row r="857" customFormat="1" s="211">
      <c r="B857" s="220" t="n"/>
      <c r="C857" s="220" t="n"/>
      <c r="D857" s="220" t="n"/>
      <c r="G857" s="12" t="n"/>
      <c r="L857" s="123" t="n"/>
      <c r="M857" s="123" t="n"/>
      <c r="N857" s="123" t="n"/>
      <c r="O857" s="123" t="n"/>
      <c r="P857" s="123" t="n"/>
      <c r="W857" s="48" t="n"/>
      <c r="AA857" s="267" t="n"/>
    </row>
    <row r="858" customFormat="1" s="211">
      <c r="B858" s="220" t="n"/>
      <c r="C858" s="220" t="n"/>
      <c r="D858" s="220" t="n"/>
      <c r="G858" s="12" t="n"/>
      <c r="L858" s="123" t="n"/>
      <c r="M858" s="123" t="n"/>
      <c r="N858" s="123" t="n"/>
      <c r="O858" s="123" t="n"/>
      <c r="P858" s="123" t="n"/>
      <c r="W858" s="48" t="n"/>
      <c r="AA858" s="267" t="n"/>
    </row>
    <row r="859" customFormat="1" s="211">
      <c r="B859" s="220" t="n"/>
      <c r="C859" s="220" t="n"/>
      <c r="D859" s="220" t="n"/>
      <c r="G859" s="12" t="n"/>
      <c r="L859" s="123" t="n"/>
      <c r="M859" s="123" t="n"/>
      <c r="N859" s="123" t="n"/>
      <c r="O859" s="123" t="n"/>
      <c r="P859" s="123" t="n"/>
      <c r="W859" s="48" t="n"/>
      <c r="AA859" s="267" t="n"/>
    </row>
    <row r="860" customFormat="1" s="211">
      <c r="B860" s="220" t="n"/>
      <c r="C860" s="220" t="n"/>
      <c r="D860" s="220" t="n"/>
      <c r="G860" s="12" t="n"/>
      <c r="L860" s="123" t="n"/>
      <c r="M860" s="123" t="n"/>
      <c r="N860" s="123" t="n"/>
      <c r="O860" s="123" t="n"/>
      <c r="P860" s="123" t="n"/>
      <c r="W860" s="48" t="n"/>
      <c r="AA860" s="267" t="n"/>
    </row>
    <row r="861" customFormat="1" s="211">
      <c r="B861" s="220" t="n"/>
      <c r="C861" s="220" t="n"/>
      <c r="D861" s="220" t="n"/>
      <c r="G861" s="12" t="n"/>
      <c r="L861" s="123" t="n"/>
      <c r="M861" s="123" t="n"/>
      <c r="N861" s="123" t="n"/>
      <c r="O861" s="123" t="n"/>
      <c r="P861" s="123" t="n"/>
      <c r="W861" s="48" t="n"/>
      <c r="AA861" s="267" t="n"/>
    </row>
    <row r="862" customFormat="1" s="211">
      <c r="B862" s="220" t="n"/>
      <c r="C862" s="220" t="n"/>
      <c r="D862" s="220" t="n"/>
      <c r="G862" s="12" t="n"/>
      <c r="L862" s="123" t="n"/>
      <c r="M862" s="123" t="n"/>
      <c r="N862" s="123" t="n"/>
      <c r="O862" s="123" t="n"/>
      <c r="P862" s="123" t="n"/>
      <c r="W862" s="48" t="n"/>
      <c r="AA862" s="267" t="n"/>
    </row>
    <row r="863" customFormat="1" s="211">
      <c r="B863" s="220" t="n"/>
      <c r="C863" s="220" t="n"/>
      <c r="D863" s="220" t="n"/>
      <c r="G863" s="12" t="n"/>
      <c r="L863" s="123" t="n"/>
      <c r="M863" s="123" t="n"/>
      <c r="N863" s="123" t="n"/>
      <c r="O863" s="123" t="n"/>
      <c r="P863" s="123" t="n"/>
      <c r="W863" s="48" t="n"/>
      <c r="AA863" s="267" t="n"/>
    </row>
    <row r="864" customFormat="1" s="211">
      <c r="B864" s="220" t="n"/>
      <c r="C864" s="220" t="n"/>
      <c r="D864" s="220" t="n"/>
      <c r="G864" s="12" t="n"/>
      <c r="L864" s="123" t="n"/>
      <c r="M864" s="123" t="n"/>
      <c r="N864" s="123" t="n"/>
      <c r="O864" s="123" t="n"/>
      <c r="P864" s="123" t="n"/>
      <c r="W864" s="48" t="n"/>
      <c r="AA864" s="267" t="n"/>
    </row>
    <row r="865" customFormat="1" s="211">
      <c r="B865" s="220" t="n"/>
      <c r="C865" s="220" t="n"/>
      <c r="D865" s="220" t="n"/>
      <c r="G865" s="12" t="n"/>
      <c r="L865" s="123" t="n"/>
      <c r="M865" s="123" t="n"/>
      <c r="N865" s="123" t="n"/>
      <c r="O865" s="123" t="n"/>
      <c r="P865" s="123" t="n"/>
      <c r="W865" s="48" t="n"/>
      <c r="AA865" s="267" t="n"/>
    </row>
    <row r="866" customFormat="1" s="211">
      <c r="B866" s="220" t="n"/>
      <c r="C866" s="220" t="n"/>
      <c r="D866" s="220" t="n"/>
      <c r="G866" s="12" t="n"/>
      <c r="L866" s="123" t="n"/>
      <c r="M866" s="123" t="n"/>
      <c r="N866" s="123" t="n"/>
      <c r="O866" s="123" t="n"/>
      <c r="P866" s="123" t="n"/>
      <c r="W866" s="48" t="n"/>
      <c r="AA866" s="267" t="n"/>
    </row>
    <row r="867" customFormat="1" s="211">
      <c r="B867" s="220" t="n"/>
      <c r="C867" s="220" t="n"/>
      <c r="D867" s="220" t="n"/>
      <c r="G867" s="12" t="n"/>
      <c r="L867" s="123" t="n"/>
      <c r="M867" s="123" t="n"/>
      <c r="N867" s="123" t="n"/>
      <c r="O867" s="123" t="n"/>
      <c r="P867" s="123" t="n"/>
      <c r="W867" s="48" t="n"/>
      <c r="AA867" s="267" t="n"/>
    </row>
    <row r="868" customFormat="1" s="211">
      <c r="B868" s="220" t="n"/>
      <c r="C868" s="220" t="n"/>
      <c r="D868" s="220" t="n"/>
      <c r="G868" s="12" t="n"/>
      <c r="L868" s="123" t="n"/>
      <c r="M868" s="123" t="n"/>
      <c r="N868" s="123" t="n"/>
      <c r="O868" s="123" t="n"/>
      <c r="P868" s="123" t="n"/>
      <c r="W868" s="48" t="n"/>
      <c r="AA868" s="267" t="n"/>
    </row>
    <row r="869" customFormat="1" s="211">
      <c r="B869" s="220" t="n"/>
      <c r="C869" s="220" t="n"/>
      <c r="D869" s="220" t="n"/>
      <c r="G869" s="12" t="n"/>
      <c r="L869" s="123" t="n"/>
      <c r="M869" s="123" t="n"/>
      <c r="N869" s="123" t="n"/>
      <c r="O869" s="123" t="n"/>
      <c r="P869" s="123" t="n"/>
      <c r="W869" s="48" t="n"/>
      <c r="AA869" s="267" t="n"/>
    </row>
    <row r="870" customFormat="1" s="211">
      <c r="B870" s="220" t="n"/>
      <c r="C870" s="220" t="n"/>
      <c r="D870" s="220" t="n"/>
      <c r="G870" s="12" t="n"/>
      <c r="L870" s="123" t="n"/>
      <c r="M870" s="123" t="n"/>
      <c r="N870" s="123" t="n"/>
      <c r="O870" s="123" t="n"/>
      <c r="P870" s="123" t="n"/>
      <c r="W870" s="48" t="n"/>
      <c r="AA870" s="267" t="n"/>
    </row>
    <row r="871" customFormat="1" s="211">
      <c r="B871" s="220" t="n"/>
      <c r="C871" s="220" t="n"/>
      <c r="D871" s="220" t="n"/>
      <c r="G871" s="12" t="n"/>
      <c r="L871" s="123" t="n"/>
      <c r="M871" s="123" t="n"/>
      <c r="N871" s="123" t="n"/>
      <c r="O871" s="123" t="n"/>
      <c r="P871" s="123" t="n"/>
      <c r="W871" s="48" t="n"/>
      <c r="AA871" s="267" t="n"/>
    </row>
    <row r="872" customFormat="1" s="211">
      <c r="B872" s="220" t="n"/>
      <c r="C872" s="220" t="n"/>
      <c r="D872" s="220" t="n"/>
      <c r="G872" s="12" t="n"/>
      <c r="L872" s="123" t="n"/>
      <c r="M872" s="123" t="n"/>
      <c r="N872" s="123" t="n"/>
      <c r="O872" s="123" t="n"/>
      <c r="P872" s="123" t="n"/>
      <c r="W872" s="48" t="n"/>
      <c r="AA872" s="267" t="n"/>
    </row>
    <row r="873" customFormat="1" s="211">
      <c r="B873" s="220" t="n"/>
      <c r="C873" s="220" t="n"/>
      <c r="D873" s="220" t="n"/>
      <c r="G873" s="12" t="n"/>
      <c r="L873" s="123" t="n"/>
      <c r="M873" s="123" t="n"/>
      <c r="N873" s="123" t="n"/>
      <c r="O873" s="123" t="n"/>
      <c r="P873" s="123" t="n"/>
      <c r="W873" s="48" t="n"/>
      <c r="AA873" s="267" t="n"/>
    </row>
    <row r="874" customFormat="1" s="211">
      <c r="B874" s="220" t="n"/>
      <c r="C874" s="220" t="n"/>
      <c r="D874" s="220" t="n"/>
      <c r="G874" s="12" t="n"/>
      <c r="L874" s="123" t="n"/>
      <c r="M874" s="123" t="n"/>
      <c r="N874" s="123" t="n"/>
      <c r="O874" s="123" t="n"/>
      <c r="P874" s="123" t="n"/>
      <c r="W874" s="48" t="n"/>
      <c r="AA874" s="267" t="n"/>
    </row>
    <row r="875" customFormat="1" s="211">
      <c r="B875" s="220" t="n"/>
      <c r="C875" s="220" t="n"/>
      <c r="D875" s="220" t="n"/>
      <c r="G875" s="12" t="n"/>
      <c r="L875" s="123" t="n"/>
      <c r="M875" s="123" t="n"/>
      <c r="N875" s="123" t="n"/>
      <c r="O875" s="123" t="n"/>
      <c r="P875" s="123" t="n"/>
      <c r="W875" s="48" t="n"/>
      <c r="AA875" s="267" t="n"/>
    </row>
    <row r="876" customFormat="1" s="211">
      <c r="B876" s="220" t="n"/>
      <c r="C876" s="220" t="n"/>
      <c r="D876" s="220" t="n"/>
      <c r="G876" s="12" t="n"/>
      <c r="L876" s="123" t="n"/>
      <c r="M876" s="123" t="n"/>
      <c r="N876" s="123" t="n"/>
      <c r="O876" s="123" t="n"/>
      <c r="P876" s="123" t="n"/>
      <c r="W876" s="48" t="n"/>
      <c r="AA876" s="267" t="n"/>
    </row>
    <row r="877" customFormat="1" s="211">
      <c r="B877" s="220" t="n"/>
      <c r="C877" s="220" t="n"/>
      <c r="D877" s="220" t="n"/>
      <c r="G877" s="12" t="n"/>
      <c r="L877" s="123" t="n"/>
      <c r="M877" s="123" t="n"/>
      <c r="N877" s="123" t="n"/>
      <c r="O877" s="123" t="n"/>
      <c r="P877" s="123" t="n"/>
      <c r="W877" s="48" t="n"/>
      <c r="AA877" s="267" t="n"/>
    </row>
    <row r="878" customFormat="1" s="211">
      <c r="B878" s="220" t="n"/>
      <c r="C878" s="220" t="n"/>
      <c r="D878" s="220" t="n"/>
      <c r="G878" s="12" t="n"/>
      <c r="L878" s="123" t="n"/>
      <c r="M878" s="123" t="n"/>
      <c r="N878" s="123" t="n"/>
      <c r="O878" s="123" t="n"/>
      <c r="P878" s="123" t="n"/>
      <c r="W878" s="48" t="n"/>
      <c r="AA878" s="267" t="n"/>
    </row>
    <row r="879" customFormat="1" s="211">
      <c r="B879" s="220" t="n"/>
      <c r="C879" s="220" t="n"/>
      <c r="D879" s="220" t="n"/>
      <c r="G879" s="12" t="n"/>
      <c r="L879" s="123" t="n"/>
      <c r="M879" s="123" t="n"/>
      <c r="N879" s="123" t="n"/>
      <c r="O879" s="123" t="n"/>
      <c r="P879" s="123" t="n"/>
      <c r="W879" s="48" t="n"/>
      <c r="AA879" s="267" t="n"/>
    </row>
    <row r="880" customFormat="1" s="211">
      <c r="B880" s="220" t="n"/>
      <c r="C880" s="220" t="n"/>
      <c r="D880" s="220" t="n"/>
      <c r="G880" s="12" t="n"/>
      <c r="L880" s="123" t="n"/>
      <c r="M880" s="123" t="n"/>
      <c r="N880" s="123" t="n"/>
      <c r="O880" s="123" t="n"/>
      <c r="P880" s="123" t="n"/>
      <c r="W880" s="48" t="n"/>
      <c r="AA880" s="267" t="n"/>
    </row>
    <row r="881" customFormat="1" s="211">
      <c r="B881" s="220" t="n"/>
      <c r="C881" s="220" t="n"/>
      <c r="D881" s="220" t="n"/>
      <c r="G881" s="12" t="n"/>
      <c r="L881" s="123" t="n"/>
      <c r="M881" s="123" t="n"/>
      <c r="N881" s="123" t="n"/>
      <c r="O881" s="123" t="n"/>
      <c r="P881" s="123" t="n"/>
      <c r="W881" s="48" t="n"/>
      <c r="AA881" s="267" t="n"/>
    </row>
    <row r="882" customFormat="1" s="211">
      <c r="B882" s="220" t="n"/>
      <c r="C882" s="220" t="n"/>
      <c r="D882" s="220" t="n"/>
      <c r="G882" s="12" t="n"/>
      <c r="L882" s="123" t="n"/>
      <c r="M882" s="123" t="n"/>
      <c r="N882" s="123" t="n"/>
      <c r="O882" s="123" t="n"/>
      <c r="P882" s="123" t="n"/>
      <c r="W882" s="48" t="n"/>
      <c r="AA882" s="267" t="n"/>
    </row>
    <row r="883" customFormat="1" s="211">
      <c r="B883" s="220" t="n"/>
      <c r="C883" s="220" t="n"/>
      <c r="D883" s="220" t="n"/>
      <c r="G883" s="12" t="n"/>
      <c r="L883" s="123" t="n"/>
      <c r="M883" s="123" t="n"/>
      <c r="N883" s="123" t="n"/>
      <c r="O883" s="123" t="n"/>
      <c r="P883" s="123" t="n"/>
      <c r="W883" s="48" t="n"/>
      <c r="AA883" s="267" t="n"/>
    </row>
    <row r="884" customFormat="1" s="211">
      <c r="B884" s="220" t="n"/>
      <c r="C884" s="220" t="n"/>
      <c r="D884" s="220" t="n"/>
      <c r="G884" s="12" t="n"/>
      <c r="L884" s="123" t="n"/>
      <c r="M884" s="123" t="n"/>
      <c r="N884" s="123" t="n"/>
      <c r="O884" s="123" t="n"/>
      <c r="P884" s="123" t="n"/>
      <c r="W884" s="48" t="n"/>
      <c r="AA884" s="267" t="n"/>
    </row>
    <row r="885" customFormat="1" s="211">
      <c r="B885" s="220" t="n"/>
      <c r="C885" s="220" t="n"/>
      <c r="D885" s="220" t="n"/>
      <c r="G885" s="12" t="n"/>
      <c r="L885" s="123" t="n"/>
      <c r="M885" s="123" t="n"/>
      <c r="N885" s="123" t="n"/>
      <c r="O885" s="123" t="n"/>
      <c r="P885" s="123" t="n"/>
      <c r="W885" s="48" t="n"/>
      <c r="AA885" s="267" t="n"/>
    </row>
    <row r="886" customFormat="1" s="211">
      <c r="B886" s="220" t="n"/>
      <c r="C886" s="220" t="n"/>
      <c r="D886" s="220" t="n"/>
      <c r="G886" s="12" t="n"/>
      <c r="L886" s="123" t="n"/>
      <c r="M886" s="123" t="n"/>
      <c r="N886" s="123" t="n"/>
      <c r="O886" s="123" t="n"/>
      <c r="P886" s="123" t="n"/>
      <c r="W886" s="48" t="n"/>
      <c r="AA886" s="267" t="n"/>
    </row>
    <row r="887" customFormat="1" s="211">
      <c r="B887" s="220" t="n"/>
      <c r="C887" s="220" t="n"/>
      <c r="D887" s="220" t="n"/>
      <c r="G887" s="12" t="n"/>
      <c r="L887" s="123" t="n"/>
      <c r="M887" s="123" t="n"/>
      <c r="N887" s="123" t="n"/>
      <c r="O887" s="123" t="n"/>
      <c r="P887" s="123" t="n"/>
      <c r="W887" s="48" t="n"/>
      <c r="AA887" s="267" t="n"/>
    </row>
    <row r="888" customFormat="1" s="211">
      <c r="B888" s="220" t="n"/>
      <c r="C888" s="220" t="n"/>
      <c r="D888" s="220" t="n"/>
      <c r="G888" s="12" t="n"/>
      <c r="L888" s="123" t="n"/>
      <c r="M888" s="123" t="n"/>
      <c r="N888" s="123" t="n"/>
      <c r="O888" s="123" t="n"/>
      <c r="P888" s="123" t="n"/>
      <c r="W888" s="48" t="n"/>
      <c r="AA888" s="267" t="n"/>
    </row>
    <row r="889" customFormat="1" s="211">
      <c r="B889" s="220" t="n"/>
      <c r="C889" s="220" t="n"/>
      <c r="D889" s="220" t="n"/>
      <c r="G889" s="12" t="n"/>
      <c r="L889" s="123" t="n"/>
      <c r="M889" s="123" t="n"/>
      <c r="N889" s="123" t="n"/>
      <c r="O889" s="123" t="n"/>
      <c r="P889" s="123" t="n"/>
      <c r="W889" s="48" t="n"/>
      <c r="AA889" s="267" t="n"/>
    </row>
    <row r="890" customFormat="1" s="211">
      <c r="B890" s="220" t="n"/>
      <c r="C890" s="220" t="n"/>
      <c r="D890" s="220" t="n"/>
      <c r="G890" s="12" t="n"/>
      <c r="L890" s="123" t="n"/>
      <c r="M890" s="123" t="n"/>
      <c r="N890" s="123" t="n"/>
      <c r="O890" s="123" t="n"/>
      <c r="P890" s="123" t="n"/>
      <c r="W890" s="48" t="n"/>
      <c r="AA890" s="267" t="n"/>
    </row>
    <row r="891" customFormat="1" s="211">
      <c r="B891" s="220" t="n"/>
      <c r="C891" s="220" t="n"/>
      <c r="D891" s="220" t="n"/>
      <c r="G891" s="12" t="n"/>
      <c r="L891" s="123" t="n"/>
      <c r="M891" s="123" t="n"/>
      <c r="N891" s="123" t="n"/>
      <c r="O891" s="123" t="n"/>
      <c r="P891" s="123" t="n"/>
      <c r="W891" s="48" t="n"/>
      <c r="AA891" s="267" t="n"/>
    </row>
    <row r="892" customFormat="1" s="211">
      <c r="B892" s="220" t="n"/>
      <c r="C892" s="220" t="n"/>
      <c r="D892" s="220" t="n"/>
      <c r="G892" s="12" t="n"/>
      <c r="L892" s="123" t="n"/>
      <c r="M892" s="123" t="n"/>
      <c r="N892" s="123" t="n"/>
      <c r="O892" s="123" t="n"/>
      <c r="P892" s="123" t="n"/>
      <c r="W892" s="48" t="n"/>
      <c r="AA892" s="267" t="n"/>
    </row>
    <row r="893" customFormat="1" s="211">
      <c r="B893" s="220" t="n"/>
      <c r="C893" s="220" t="n"/>
      <c r="D893" s="220" t="n"/>
      <c r="G893" s="12" t="n"/>
      <c r="L893" s="123" t="n"/>
      <c r="M893" s="123" t="n"/>
      <c r="N893" s="123" t="n"/>
      <c r="O893" s="123" t="n"/>
      <c r="P893" s="123" t="n"/>
      <c r="W893" s="48" t="n"/>
      <c r="AA893" s="267" t="n"/>
    </row>
    <row r="894" customFormat="1" s="211">
      <c r="B894" s="220" t="n"/>
      <c r="C894" s="220" t="n"/>
      <c r="D894" s="220" t="n"/>
      <c r="G894" s="12" t="n"/>
      <c r="L894" s="123" t="n"/>
      <c r="M894" s="123" t="n"/>
      <c r="N894" s="123" t="n"/>
      <c r="O894" s="123" t="n"/>
      <c r="P894" s="123" t="n"/>
      <c r="W894" s="48" t="n"/>
      <c r="AA894" s="267" t="n"/>
    </row>
    <row r="895" customFormat="1" s="211">
      <c r="B895" s="220" t="n"/>
      <c r="C895" s="220" t="n"/>
      <c r="D895" s="220" t="n"/>
      <c r="G895" s="12" t="n"/>
      <c r="L895" s="123" t="n"/>
      <c r="M895" s="123" t="n"/>
      <c r="N895" s="123" t="n"/>
      <c r="O895" s="123" t="n"/>
      <c r="P895" s="123" t="n"/>
      <c r="W895" s="48" t="n"/>
      <c r="AA895" s="267" t="n"/>
    </row>
    <row r="896" customFormat="1" s="211">
      <c r="B896" s="220" t="n"/>
      <c r="C896" s="220" t="n"/>
      <c r="D896" s="220" t="n"/>
      <c r="G896" s="12" t="n"/>
      <c r="L896" s="123" t="n"/>
      <c r="M896" s="123" t="n"/>
      <c r="N896" s="123" t="n"/>
      <c r="O896" s="123" t="n"/>
      <c r="P896" s="123" t="n"/>
      <c r="W896" s="48" t="n"/>
      <c r="AA896" s="267" t="n"/>
    </row>
    <row r="897" customFormat="1" s="211">
      <c r="B897" s="220" t="n"/>
      <c r="C897" s="220" t="n"/>
      <c r="D897" s="220" t="n"/>
      <c r="G897" s="12" t="n"/>
      <c r="L897" s="123" t="n"/>
      <c r="M897" s="123" t="n"/>
      <c r="N897" s="123" t="n"/>
      <c r="O897" s="123" t="n"/>
      <c r="P897" s="123" t="n"/>
      <c r="W897" s="48" t="n"/>
      <c r="AA897" s="267" t="n"/>
    </row>
    <row r="898" customFormat="1" s="211">
      <c r="B898" s="220" t="n"/>
      <c r="C898" s="220" t="n"/>
      <c r="D898" s="220" t="n"/>
      <c r="G898" s="12" t="n"/>
      <c r="L898" s="123" t="n"/>
      <c r="M898" s="123" t="n"/>
      <c r="N898" s="123" t="n"/>
      <c r="O898" s="123" t="n"/>
      <c r="P898" s="123" t="n"/>
      <c r="W898" s="48" t="n"/>
      <c r="AA898" s="267" t="n"/>
    </row>
    <row r="899" customFormat="1" s="211">
      <c r="B899" s="220" t="n"/>
      <c r="C899" s="220" t="n"/>
      <c r="D899" s="220" t="n"/>
      <c r="G899" s="12" t="n"/>
      <c r="L899" s="123" t="n"/>
      <c r="M899" s="123" t="n"/>
      <c r="N899" s="123" t="n"/>
      <c r="O899" s="123" t="n"/>
      <c r="P899" s="123" t="n"/>
      <c r="W899" s="48" t="n"/>
      <c r="AA899" s="267" t="n"/>
    </row>
    <row r="900" customFormat="1" s="211">
      <c r="B900" s="220" t="n"/>
      <c r="C900" s="220" t="n"/>
      <c r="D900" s="220" t="n"/>
      <c r="G900" s="12" t="n"/>
      <c r="L900" s="123" t="n"/>
      <c r="M900" s="123" t="n"/>
      <c r="N900" s="123" t="n"/>
      <c r="O900" s="123" t="n"/>
      <c r="P900" s="123" t="n"/>
      <c r="W900" s="48" t="n"/>
      <c r="AA900" s="267" t="n"/>
    </row>
    <row r="901" customFormat="1" s="211">
      <c r="B901" s="220" t="n"/>
      <c r="C901" s="220" t="n"/>
      <c r="D901" s="220" t="n"/>
      <c r="G901" s="12" t="n"/>
      <c r="L901" s="123" t="n"/>
      <c r="M901" s="123" t="n"/>
      <c r="N901" s="123" t="n"/>
      <c r="O901" s="123" t="n"/>
      <c r="P901" s="123" t="n"/>
      <c r="W901" s="48" t="n"/>
      <c r="AA901" s="267" t="n"/>
    </row>
  </sheetData>
  <mergeCells count="134">
    <mergeCell ref="E193:F193"/>
    <mergeCell ref="E194:F194"/>
    <mergeCell ref="W4:AD4"/>
    <mergeCell ref="E195:F195"/>
    <mergeCell ref="R187:R188"/>
    <mergeCell ref="E189:F189"/>
    <mergeCell ref="E190:F190"/>
    <mergeCell ref="E191:F192"/>
    <mergeCell ref="G191:G192"/>
    <mergeCell ref="E183:F183"/>
    <mergeCell ref="E184:F184"/>
    <mergeCell ref="K191:K192"/>
    <mergeCell ref="I191:I192"/>
    <mergeCell ref="Q191:Q192"/>
    <mergeCell ref="E185:F185"/>
    <mergeCell ref="E186:F186"/>
    <mergeCell ref="E175:F175"/>
    <mergeCell ref="E176:F176"/>
    <mergeCell ref="E166:F166"/>
    <mergeCell ref="E167:F167"/>
    <mergeCell ref="E168:F168"/>
    <mergeCell ref="E169:F169"/>
    <mergeCell ref="E170:F170"/>
    <mergeCell ref="E171:F171"/>
    <mergeCell ref="D187:D188"/>
    <mergeCell ref="E187:F188"/>
    <mergeCell ref="G187:G188"/>
    <mergeCell ref="H187:H188"/>
    <mergeCell ref="J191:J192"/>
    <mergeCell ref="R177:R178"/>
    <mergeCell ref="D179:D180"/>
    <mergeCell ref="E179:F180"/>
    <mergeCell ref="G179:G180"/>
    <mergeCell ref="I179:I180"/>
    <mergeCell ref="J179:J180"/>
    <mergeCell ref="K179:K180"/>
    <mergeCell ref="E181:F181"/>
    <mergeCell ref="E182:F182"/>
    <mergeCell ref="Q179:Q180"/>
    <mergeCell ref="D177:D178"/>
    <mergeCell ref="E177:F178"/>
    <mergeCell ref="G177:G178"/>
    <mergeCell ref="I177:I178"/>
    <mergeCell ref="J177:J178"/>
    <mergeCell ref="K177:K178"/>
    <mergeCell ref="Q177:Q178"/>
    <mergeCell ref="E172:F172"/>
    <mergeCell ref="E173:F173"/>
    <mergeCell ref="E174:F174"/>
    <mergeCell ref="AE99:AE101"/>
    <mergeCell ref="AF99:AF101"/>
    <mergeCell ref="D105:D106"/>
    <mergeCell ref="E105:E106"/>
    <mergeCell ref="F105:F106"/>
    <mergeCell ref="H105:H106"/>
    <mergeCell ref="I105:I106"/>
    <mergeCell ref="J105:J106"/>
    <mergeCell ref="K105:K106"/>
    <mergeCell ref="Q105:Q106"/>
    <mergeCell ref="R105:R106"/>
    <mergeCell ref="AE105:AE106"/>
    <mergeCell ref="AF105:AF106"/>
    <mergeCell ref="D99:D101"/>
    <mergeCell ref="E99:E101"/>
    <mergeCell ref="F99:F101"/>
    <mergeCell ref="G99:G101"/>
    <mergeCell ref="H99:H101"/>
    <mergeCell ref="I99:I101"/>
    <mergeCell ref="K99:K101"/>
    <mergeCell ref="Q99:Q101"/>
    <mergeCell ref="R99:R101"/>
    <mergeCell ref="AE31:AE32"/>
    <mergeCell ref="AF31:AF32"/>
    <mergeCell ref="AE82:AF82"/>
    <mergeCell ref="D86:D87"/>
    <mergeCell ref="E86:E87"/>
    <mergeCell ref="F86:F87"/>
    <mergeCell ref="G86:G87"/>
    <mergeCell ref="H86:H87"/>
    <mergeCell ref="I86:I87"/>
    <mergeCell ref="K86:K87"/>
    <mergeCell ref="Q86:Q87"/>
    <mergeCell ref="R86:R87"/>
    <mergeCell ref="AE86:AE87"/>
    <mergeCell ref="AF86:AF87"/>
    <mergeCell ref="D31:D32"/>
    <mergeCell ref="E31:E32"/>
    <mergeCell ref="F31:F32"/>
    <mergeCell ref="G31:G32"/>
    <mergeCell ref="H31:H32"/>
    <mergeCell ref="I31:I32"/>
    <mergeCell ref="K31:K32"/>
    <mergeCell ref="Q31:Q32"/>
    <mergeCell ref="R31:R32"/>
    <mergeCell ref="H29:H30"/>
    <mergeCell ref="I29:I30"/>
    <mergeCell ref="K29:K30"/>
    <mergeCell ref="Q29:Q30"/>
    <mergeCell ref="R29:R30"/>
    <mergeCell ref="AE29:AE30"/>
    <mergeCell ref="AF29:AF30"/>
    <mergeCell ref="D27:D28"/>
    <mergeCell ref="E27:E28"/>
    <mergeCell ref="F27:F28"/>
    <mergeCell ref="G27:G28"/>
    <mergeCell ref="H27:H28"/>
    <mergeCell ref="I27:I28"/>
    <mergeCell ref="K27:K28"/>
    <mergeCell ref="Q27:Q28"/>
    <mergeCell ref="R27:R28"/>
    <mergeCell ref="E196:F196"/>
    <mergeCell ref="E197:F197"/>
    <mergeCell ref="AD1:AF1"/>
    <mergeCell ref="D6:D7"/>
    <mergeCell ref="E6:G6"/>
    <mergeCell ref="I6:I7"/>
    <mergeCell ref="AE6:AF6"/>
    <mergeCell ref="D25:D26"/>
    <mergeCell ref="E25:E26"/>
    <mergeCell ref="F25:F26"/>
    <mergeCell ref="G25:G26"/>
    <mergeCell ref="H25:H26"/>
    <mergeCell ref="I25:I26"/>
    <mergeCell ref="K25:K26"/>
    <mergeCell ref="Q25:Q26"/>
    <mergeCell ref="R25:R26"/>
    <mergeCell ref="AE25:AE26"/>
    <mergeCell ref="AF25:AF26"/>
    <mergeCell ref="AE27:AE28"/>
    <mergeCell ref="AF27:AF28"/>
    <mergeCell ref="D29:D30"/>
    <mergeCell ref="E29:E30"/>
    <mergeCell ref="F29:F30"/>
    <mergeCell ref="G29:G30"/>
  </mergeCells>
  <conditionalFormatting sqref="D5">
    <cfRule type="cellIs" priority="1" operator="equal" dxfId="4">
      <formula>1</formula>
    </cfRule>
  </conditionalFormatting>
  <conditionalFormatting sqref="L1:L107 L111:L130 L133:L1048576">
    <cfRule type="cellIs" priority="12" operator="equal" dxfId="4">
      <formula>1</formula>
    </cfRule>
  </conditionalFormatting>
  <conditionalFormatting sqref="M1:M1048576 E108:L110 N108:AD110 E131:L132">
    <cfRule type="cellIs" priority="10" operator="equal" dxfId="3">
      <formula>1</formula>
    </cfRule>
  </conditionalFormatting>
  <conditionalFormatting sqref="N1:N107 N111:N1048576 O131:AD132">
    <cfRule type="cellIs" priority="9" operator="equal" dxfId="2">
      <formula>1</formula>
    </cfRule>
  </conditionalFormatting>
  <conditionalFormatting sqref="O1:O107 O111:O130 O133:O1048576">
    <cfRule type="cellIs" priority="8" operator="equal" dxfId="1">
      <formula>1</formula>
    </cfRule>
  </conditionalFormatting>
  <conditionalFormatting sqref="P1:P107 P111:P130 P133:P1048576">
    <cfRule type="cellIs" priority="7" operator="equal" dxfId="0">
      <formula>1</formula>
    </cfRule>
  </conditionalFormatting>
  <pageMargins left="0.3149606299212598" right="0" top="0.7480314960629921" bottom="0.7480314960629921" header="0.3149606299212598" footer="0.3149606299212598"/>
  <pageSetup orientation="portrait" paperSize="9" scale="75" fitToHeight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FFFF7C80"/>
    <outlinePr summaryBelow="1" summaryRight="1"/>
    <pageSetUpPr fitToPage="1"/>
  </sheetPr>
  <dimension ref="A1:AH901"/>
  <sheetViews>
    <sheetView showGridLines="0" topLeftCell="A186" zoomScale="130" zoomScaleNormal="130" workbookViewId="0">
      <selection activeCell="B6" sqref="B6:K197"/>
    </sheetView>
  </sheetViews>
  <sheetFormatPr baseColWidth="8" defaultRowHeight="16.5"/>
  <cols>
    <col width="1.140625" customWidth="1" style="13" min="1" max="1"/>
    <col width="14.140625" customWidth="1" style="176" min="2" max="2"/>
    <col width="15.140625" customWidth="1" style="176" min="3" max="3"/>
    <col width="6.140625" customWidth="1" style="220" min="4" max="4"/>
    <col width="5.140625" customWidth="1" style="34" min="5" max="5"/>
    <col width="5.140625" customWidth="1" style="13" min="6" max="6"/>
    <col width="5.5703125" customWidth="1" style="11" min="7" max="7"/>
    <col width="4.42578125" customWidth="1" style="34" min="8" max="8"/>
    <col width="5" customWidth="1" style="34" min="9" max="9"/>
    <col width="6.140625" customWidth="1" style="13" min="10" max="10"/>
    <col width="7" customWidth="1" style="13" min="11" max="11"/>
    <col width="3.28515625" customWidth="1" style="124" min="12" max="15"/>
    <col width="4.28515625" customWidth="1" style="124" min="16" max="16"/>
    <col width="6" customWidth="1" style="13" min="17" max="17"/>
    <col width="6.7109375" customWidth="1" style="13" min="18" max="18"/>
    <col width="4.5703125" customWidth="1" style="13" min="19" max="19"/>
    <col width="5.42578125" customWidth="1" style="13" min="20" max="21"/>
    <col width="4.85546875" customWidth="1" style="13" min="22" max="22"/>
    <col width="5.85546875" customWidth="1" style="47" min="23" max="23"/>
    <col width="5.85546875" customWidth="1" style="13" min="24" max="26"/>
    <col width="5.85546875" customWidth="1" style="266" min="27" max="27"/>
    <col width="5.85546875" customWidth="1" style="13" min="28" max="30"/>
    <col width="3.28515625" customWidth="1" style="13" min="31" max="32"/>
    <col hidden="1" width="6.7109375" customWidth="1" style="13" min="33" max="33"/>
    <col width="9.140625" customWidth="1" style="13" min="34" max="37"/>
    <col width="9.140625" customWidth="1" style="13" min="38" max="16384"/>
  </cols>
  <sheetData>
    <row r="1" customFormat="1" s="211">
      <c r="B1" s="220" t="n"/>
      <c r="C1" s="220" t="n"/>
      <c r="D1" s="220" t="n"/>
      <c r="G1" s="12" t="n"/>
      <c r="L1" s="123" t="n"/>
      <c r="M1" s="123" t="n"/>
      <c r="N1" s="123" t="n"/>
      <c r="O1" s="123" t="n"/>
      <c r="P1" s="123" t="n"/>
      <c r="W1" s="48" t="n"/>
      <c r="AA1" s="267" t="n"/>
      <c r="AD1" s="210" t="inlineStr">
        <is>
          <t>DemoVer-1.2</t>
        </is>
      </c>
    </row>
    <row r="2" customFormat="1" s="211">
      <c r="B2" s="220" t="n"/>
      <c r="C2" s="220" t="n"/>
      <c r="D2" s="220" t="n"/>
      <c r="G2" s="12" t="n"/>
      <c r="L2" s="123" t="n"/>
      <c r="M2" s="123" t="n"/>
      <c r="N2" s="123" t="n"/>
      <c r="O2" s="123" t="n"/>
      <c r="P2" s="123" t="n"/>
      <c r="W2" s="48" t="n"/>
      <c r="AA2" s="267" t="n"/>
    </row>
    <row r="3" ht="40.5" customFormat="1" customHeight="1" s="211">
      <c r="B3" s="220" t="n"/>
      <c r="C3" s="220" t="n"/>
      <c r="D3" s="220" t="inlineStr">
        <is>
          <t xml:space="preserve">　</t>
        </is>
      </c>
      <c r="E3" s="150" t="n"/>
      <c r="G3" s="12" t="n"/>
      <c r="L3" s="123" t="n"/>
      <c r="M3" s="123" t="n"/>
      <c r="N3" s="123" t="n"/>
      <c r="O3" s="123" t="n"/>
      <c r="P3" s="123" t="n"/>
      <c r="W3" s="48" t="n"/>
      <c r="AA3" s="267" t="n"/>
    </row>
    <row r="4" ht="20.25" customFormat="1" customHeight="1" s="242">
      <c r="B4" s="220" t="n"/>
      <c r="C4" s="220" t="n"/>
      <c r="D4" s="175" t="inlineStr">
        <is>
          <t>＞営業　コメント確認</t>
        </is>
      </c>
      <c r="K4" s="143" t="n"/>
      <c r="L4" s="144" t="inlineStr">
        <is>
          <t>コメント有</t>
        </is>
      </c>
      <c r="M4" s="145" t="n"/>
      <c r="N4" s="145" t="n"/>
      <c r="O4" s="145" t="n"/>
      <c r="P4" s="145" t="n"/>
      <c r="T4" s="143" t="inlineStr">
        <is>
          <t>※溶湯通過量想定</t>
        </is>
      </c>
      <c r="W4" s="241" t="inlineStr">
        <is>
          <t>※※あくまでも目安※※　有効面積を100%使用の場合</t>
        </is>
      </c>
      <c r="AE4" s="146" t="n"/>
      <c r="AF4" s="146" t="n"/>
    </row>
    <row r="5" ht="17.25" customFormat="1" customHeight="1" s="242" thickBot="1">
      <c r="B5" s="220" t="n"/>
      <c r="C5" s="220" t="n"/>
      <c r="D5" s="175" t="inlineStr">
        <is>
          <t>↓</t>
        </is>
      </c>
      <c r="E5" s="149" t="inlineStr">
        <is>
          <t>＜ストレーナーデータ一覧＞</t>
        </is>
      </c>
      <c r="L5" s="143" t="inlineStr">
        <is>
          <t>↓</t>
        </is>
      </c>
      <c r="M5" s="143" t="n"/>
      <c r="N5" s="145" t="n"/>
      <c r="O5" s="145" t="n"/>
      <c r="P5" s="145" t="n"/>
      <c r="T5" s="242" t="inlineStr">
        <is>
          <t>x0.8</t>
        </is>
      </c>
      <c r="U5" s="242" t="inlineStr">
        <is>
          <t>x0.7</t>
        </is>
      </c>
      <c r="W5" s="147" t="inlineStr">
        <is>
          <t>C:0.84</t>
        </is>
      </c>
      <c r="X5" s="242" t="inlineStr">
        <is>
          <t>C:1.05</t>
        </is>
      </c>
      <c r="Y5" s="242" t="inlineStr">
        <is>
          <t>C:0.96</t>
        </is>
      </c>
      <c r="Z5" s="148" t="inlineStr">
        <is>
          <t>C:1.2</t>
        </is>
      </c>
      <c r="AA5" s="268" t="inlineStr">
        <is>
          <t>C:0.49</t>
        </is>
      </c>
      <c r="AB5" s="242" t="inlineStr">
        <is>
          <t>C:0.77</t>
        </is>
      </c>
      <c r="AC5" s="242" t="inlineStr">
        <is>
          <t>C:0.56</t>
        </is>
      </c>
      <c r="AD5" s="242" t="inlineStr">
        <is>
          <t>C:0.88</t>
        </is>
      </c>
      <c r="AE5" s="148" t="n"/>
    </row>
    <row r="6" ht="30" customHeight="1" s="207" thickBot="1">
      <c r="D6" s="212" t="inlineStr">
        <is>
          <t>品番</t>
        </is>
      </c>
      <c r="E6" s="214" t="inlineStr">
        <is>
          <t>外径(φ)　（α）</t>
        </is>
      </c>
      <c r="F6" s="215" t="n"/>
      <c r="G6" s="216" t="n"/>
      <c r="H6" s="15" t="inlineStr">
        <is>
          <t>厚み</t>
        </is>
      </c>
      <c r="I6" s="217" t="inlineStr">
        <is>
          <t>孔数</t>
        </is>
      </c>
      <c r="J6" s="16" t="inlineStr">
        <is>
          <t>孔径</t>
        </is>
      </c>
      <c r="K6" s="142" t="inlineStr">
        <is>
          <t>有効面積　　（β）</t>
        </is>
      </c>
      <c r="L6" s="130" t="inlineStr">
        <is>
          <t>小物</t>
        </is>
      </c>
      <c r="M6" s="130" t="inlineStr">
        <is>
          <t>大物    Φ20</t>
        </is>
      </c>
      <c r="N6" s="130" t="inlineStr">
        <is>
          <t>大物    Φ25</t>
        </is>
      </c>
      <c r="O6" s="130" t="inlineStr">
        <is>
          <t>大物   Φ30</t>
        </is>
      </c>
      <c r="P6" s="130" t="inlineStr">
        <is>
          <t>大物   Φ40</t>
        </is>
      </c>
      <c r="Q6" s="120" t="inlineStr">
        <is>
          <t>開口率 （β/α)</t>
        </is>
      </c>
      <c r="R6" s="16" t="inlineStr">
        <is>
          <t>標準入数</t>
        </is>
      </c>
      <c r="S6" s="17" t="inlineStr">
        <is>
          <t>g/1枚</t>
        </is>
      </c>
      <c r="T6" s="18" t="inlineStr">
        <is>
          <t>FＣ通過量想定</t>
        </is>
      </c>
      <c r="U6" s="40" t="inlineStr">
        <is>
          <t>FＣＤ通過量想定</t>
        </is>
      </c>
      <c r="V6" s="40" t="inlineStr">
        <is>
          <t>FM通過量想定</t>
        </is>
      </c>
      <c r="W6" s="54" t="inlineStr">
        <is>
          <t>小物　速  （FCD)</t>
        </is>
      </c>
      <c r="X6" s="55" t="inlineStr">
        <is>
          <t>小物　遅　（FCD)</t>
        </is>
      </c>
      <c r="Y6" s="56" t="inlineStr">
        <is>
          <t>小物  速　（FC)</t>
        </is>
      </c>
      <c r="Z6" s="56" t="inlineStr">
        <is>
          <t>小物　遅（FC)</t>
        </is>
      </c>
      <c r="AA6" s="269" t="inlineStr">
        <is>
          <t>大物　速  （FCD)</t>
        </is>
      </c>
      <c r="AB6" s="49" t="inlineStr">
        <is>
          <t>大物　遅　（FCD)</t>
        </is>
      </c>
      <c r="AC6" s="50" t="inlineStr">
        <is>
          <t>大物  速　（FC)</t>
        </is>
      </c>
      <c r="AD6" s="50" t="inlineStr">
        <is>
          <t>大物　遅（FC)</t>
        </is>
      </c>
      <c r="AE6" s="219" t="inlineStr">
        <is>
          <t>特殊   　   材質</t>
        </is>
      </c>
      <c r="AF6" s="215" t="n"/>
      <c r="AG6" s="135" t="inlineStr">
        <is>
          <t>参考コスト</t>
        </is>
      </c>
    </row>
    <row r="7" ht="27" customHeight="1" s="207" thickBot="1" thickTop="1">
      <c r="B7" s="176" t="inlineStr">
        <is>
          <t>売上との合致</t>
        </is>
      </c>
      <c r="D7" s="213" t="n"/>
      <c r="E7" s="19" t="inlineStr">
        <is>
          <t>A</t>
        </is>
      </c>
      <c r="F7" s="20" t="inlineStr">
        <is>
          <t>B</t>
        </is>
      </c>
      <c r="G7" s="42" t="inlineStr">
        <is>
          <t>有効　　    外径</t>
        </is>
      </c>
      <c r="H7" s="19" t="inlineStr">
        <is>
          <t>T</t>
        </is>
      </c>
      <c r="I7" s="218" t="n"/>
      <c r="J7" s="20" t="inlineStr">
        <is>
          <t>(φ)</t>
        </is>
      </c>
      <c r="K7" s="136" t="inlineStr">
        <is>
          <t>(mm2)</t>
        </is>
      </c>
      <c r="L7" s="132">
        <f>ストレーナー選定方法!F8</f>
        <v/>
      </c>
      <c r="M7" s="133">
        <f>ストレーナー選定方法!F30</f>
        <v/>
      </c>
      <c r="N7" s="133">
        <f>ストレーナー選定方法!F32</f>
        <v/>
      </c>
      <c r="O7" s="133">
        <f>ストレーナー選定方法!F34</f>
        <v/>
      </c>
      <c r="P7" s="133">
        <f>ストレーナー選定方法!F36</f>
        <v/>
      </c>
      <c r="Q7" s="129" t="inlineStr">
        <is>
          <t>(％)</t>
        </is>
      </c>
      <c r="R7" s="20" t="inlineStr">
        <is>
          <t>(C/S)</t>
        </is>
      </c>
      <c r="S7" s="21" t="n"/>
      <c r="T7" s="22" t="inlineStr">
        <is>
          <t>kg/s</t>
        </is>
      </c>
      <c r="U7" s="22" t="inlineStr">
        <is>
          <t>kg/s</t>
        </is>
      </c>
      <c r="V7" s="22" t="inlineStr">
        <is>
          <t>kg/s</t>
        </is>
      </c>
      <c r="W7" s="57" t="inlineStr">
        <is>
          <t>kg</t>
        </is>
      </c>
      <c r="X7" s="58" t="inlineStr">
        <is>
          <t>kg</t>
        </is>
      </c>
      <c r="Y7" s="58" t="inlineStr">
        <is>
          <t>kg</t>
        </is>
      </c>
      <c r="Z7" s="58" t="inlineStr">
        <is>
          <t>kg</t>
        </is>
      </c>
      <c r="AA7" s="270" t="inlineStr">
        <is>
          <t>kg</t>
        </is>
      </c>
      <c r="AB7" s="51" t="inlineStr">
        <is>
          <t>kg</t>
        </is>
      </c>
      <c r="AC7" s="51" t="inlineStr">
        <is>
          <t>kg</t>
        </is>
      </c>
      <c r="AD7" s="51" t="inlineStr">
        <is>
          <t>kg</t>
        </is>
      </c>
      <c r="AE7" s="20" t="inlineStr">
        <is>
          <t>Z</t>
        </is>
      </c>
      <c r="AF7" s="20" t="inlineStr">
        <is>
          <t>S</t>
        </is>
      </c>
      <c r="AG7" s="134" t="n"/>
    </row>
    <row r="8" ht="18" customHeight="1" s="207" thickBot="1" thickTop="1">
      <c r="B8" s="184">
        <f>VLOOKUP(D8,temp!$A$2:$G$176,2,FALSE)</f>
        <v/>
      </c>
      <c r="C8" s="176">
        <f>E8&amp;"X"&amp;H8&amp;"X"&amp;I8</f>
        <v/>
      </c>
      <c r="D8" s="220" t="n">
        <v>301</v>
      </c>
      <c r="E8" s="23" t="n">
        <v>30</v>
      </c>
      <c r="F8" s="24" t="n">
        <v>27</v>
      </c>
      <c r="G8" s="39" t="n">
        <v>22</v>
      </c>
      <c r="H8" s="23" t="n">
        <v>8</v>
      </c>
      <c r="I8" s="23" t="n">
        <v>9</v>
      </c>
      <c r="J8" s="24" t="n">
        <v>5</v>
      </c>
      <c r="K8" s="137" t="n">
        <v>176</v>
      </c>
      <c r="L8" s="131">
        <f>IF(AND(K8-ストレーナー選定方法!$F$8&gt;-20,K8-ストレーナー選定方法!$F$8&lt;80),1,0)</f>
        <v/>
      </c>
      <c r="M8" s="131">
        <f>IF(AND($K8-ストレーナー選定方法!$F$30&gt;-20,$K8-ストレーナー選定方法!$F$30&lt;80),1,0)</f>
        <v/>
      </c>
      <c r="N8" s="131">
        <f>IF(AND($K8-ストレーナー選定方法!$F$32&gt;-20,$K8-ストレーナー選定方法!$F$32&lt;80),1,0)</f>
        <v/>
      </c>
      <c r="O8" s="131">
        <f>IF(AND($K8-ストレーナー選定方法!$F$34&gt;-20,$K8-ストレーナー選定方法!$F$34&lt;80),1,0)</f>
        <v/>
      </c>
      <c r="P8" s="131">
        <f>IF(AND($K8-ストレーナー選定方法!$F$36&gt;-20,$K8-ストレーナー選定方法!$F$36&lt;80),1,0)</f>
        <v/>
      </c>
      <c r="Q8" s="125" t="n">
        <v>24</v>
      </c>
      <c r="R8" s="25" t="n">
        <v>3000</v>
      </c>
      <c r="S8" s="26">
        <f>20000/R8</f>
        <v/>
      </c>
      <c r="T8" s="271">
        <f>K8*0.8/100</f>
        <v/>
      </c>
      <c r="U8" s="271">
        <f>K8*0.7/100</f>
        <v/>
      </c>
      <c r="V8" s="271" t="n"/>
      <c r="W8" s="59">
        <f>(K8/100*0.84)^2</f>
        <v/>
      </c>
      <c r="X8" s="59">
        <f>(K8/100*1.05)^2</f>
        <v/>
      </c>
      <c r="Y8" s="59">
        <f>(K8/100*0.96)^2</f>
        <v/>
      </c>
      <c r="Z8" s="59">
        <f>(K8/100*1.2)^2</f>
        <v/>
      </c>
      <c r="AA8" s="272">
        <f>(K8/100*0.49)^2</f>
        <v/>
      </c>
      <c r="AB8" s="52">
        <f>(K8/100*0.77)^2</f>
        <v/>
      </c>
      <c r="AC8" s="52">
        <f>(K8/100*0.56)^2</f>
        <v/>
      </c>
      <c r="AD8" s="52">
        <f>(K8/100*0.88)^2</f>
        <v/>
      </c>
      <c r="AE8" s="24" t="n"/>
      <c r="AF8" s="24" t="n"/>
      <c r="AG8" s="134" t="n"/>
    </row>
    <row r="9" ht="17.25" customHeight="1" s="207" thickBot="1">
      <c r="B9" s="176">
        <f>VLOOKUP(D9,temp!$A$2:$G$176,2,FALSE)</f>
        <v/>
      </c>
      <c r="C9" s="176">
        <f>E9&amp;"X"&amp;H9&amp;"X"&amp;I9</f>
        <v/>
      </c>
      <c r="D9" s="220" t="n">
        <v>355</v>
      </c>
      <c r="E9" s="23" t="n">
        <v>35</v>
      </c>
      <c r="F9" s="24" t="n">
        <v>33</v>
      </c>
      <c r="G9" s="39" t="n">
        <v>28</v>
      </c>
      <c r="H9" s="23" t="n">
        <v>9</v>
      </c>
      <c r="I9" s="23" t="n">
        <v>16</v>
      </c>
      <c r="J9" s="24" t="n">
        <v>4</v>
      </c>
      <c r="K9" s="137" t="n">
        <v>201</v>
      </c>
      <c r="L9" s="131">
        <f>IF(AND(K9-ストレーナー選定方法!$F$8&gt;-20,K9-ストレーナー選定方法!$F$8&lt;80),1,0)</f>
        <v/>
      </c>
      <c r="M9" s="131">
        <f>IF(AND($K9-ストレーナー選定方法!$F$30&gt;-20,$K9-ストレーナー選定方法!$F$30&lt;80),1,0)</f>
        <v/>
      </c>
      <c r="N9" s="131">
        <f>IF(AND($K9-ストレーナー選定方法!$F$32&gt;-20,$K9-ストレーナー選定方法!$F$32&lt;80),1,0)</f>
        <v/>
      </c>
      <c r="O9" s="131">
        <f>IF(AND($K9-ストレーナー選定方法!$F$34&gt;-20,$K9-ストレーナー選定方法!$F$34&lt;80),1,0)</f>
        <v/>
      </c>
      <c r="P9" s="131">
        <f>IF(AND($K9-ストレーナー選定方法!$F$36&gt;-20,$K9-ストレーナー選定方法!$F$36&lt;80),1,0)</f>
        <v/>
      </c>
      <c r="Q9" s="125" t="n">
        <v>20</v>
      </c>
      <c r="R9" s="25" t="n">
        <v>2000</v>
      </c>
      <c r="S9" s="26">
        <f>20000/R9</f>
        <v/>
      </c>
      <c r="T9" s="271">
        <f>K9*0.8/100</f>
        <v/>
      </c>
      <c r="U9" s="271">
        <f>K9*0.7/100</f>
        <v/>
      </c>
      <c r="V9" s="271" t="n"/>
      <c r="W9" s="59">
        <f>(K9/100*0.84)^2</f>
        <v/>
      </c>
      <c r="X9" s="59">
        <f>(K9/100*1.05)^2</f>
        <v/>
      </c>
      <c r="Y9" s="59">
        <f>(K9/100*0.96)^2</f>
        <v/>
      </c>
      <c r="Z9" s="59">
        <f>(K9/100*1.2)^2</f>
        <v/>
      </c>
      <c r="AA9" s="272">
        <f>(K9/100*0.49)^2</f>
        <v/>
      </c>
      <c r="AB9" s="52">
        <f>(K9/100*0.77)^2</f>
        <v/>
      </c>
      <c r="AC9" s="52">
        <f>(K9/100*0.56)^2</f>
        <v/>
      </c>
      <c r="AD9" s="52">
        <f>(K9/100*0.88)^2</f>
        <v/>
      </c>
      <c r="AE9" s="24" t="n"/>
      <c r="AF9" s="24" t="n"/>
      <c r="AG9" s="134" t="n">
        <v>4.5</v>
      </c>
    </row>
    <row r="10" ht="17.25" customHeight="1" s="207" thickBot="1">
      <c r="B10" s="176">
        <f>VLOOKUP(D10,temp!$A$2:$G$176,2,FALSE)</f>
        <v/>
      </c>
      <c r="C10" s="176">
        <f>E10&amp;"X"&amp;H10&amp;"X"&amp;I10</f>
        <v/>
      </c>
      <c r="D10" s="220" t="n">
        <v>380</v>
      </c>
      <c r="E10" s="23" t="n">
        <v>38</v>
      </c>
      <c r="F10" s="24" t="n">
        <v>36</v>
      </c>
      <c r="G10" s="39" t="n">
        <v>29</v>
      </c>
      <c r="H10" s="23" t="n">
        <v>6</v>
      </c>
      <c r="I10" s="23" t="n">
        <v>29</v>
      </c>
      <c r="J10" s="24" t="n">
        <v>3</v>
      </c>
      <c r="K10" s="137" t="n">
        <v>204</v>
      </c>
      <c r="L10" s="131">
        <f>IF(AND(K10-ストレーナー選定方法!$F$8&gt;-20,K10-ストレーナー選定方法!$F$8&lt;80),1,0)</f>
        <v/>
      </c>
      <c r="M10" s="131">
        <f>IF(AND($K10-ストレーナー選定方法!$F$30&gt;-20,$K10-ストレーナー選定方法!$F$30&lt;80),1,0)</f>
        <v/>
      </c>
      <c r="N10" s="131">
        <f>IF(AND($K10-ストレーナー選定方法!$F$32&gt;-20,$K10-ストレーナー選定方法!$F$32&lt;80),1,0)</f>
        <v/>
      </c>
      <c r="O10" s="131">
        <f>IF(AND($K10-ストレーナー選定方法!$F$34&gt;-20,$K10-ストレーナー選定方法!$F$34&lt;80),1,0)</f>
        <v/>
      </c>
      <c r="P10" s="131">
        <f>IF(AND($K10-ストレーナー選定方法!$F$36&gt;-20,$K10-ストレーナー選定方法!$F$36&lt;80),1,0)</f>
        <v/>
      </c>
      <c r="Q10" s="125" t="n">
        <v>17</v>
      </c>
      <c r="R10" s="25" t="n">
        <v>2200</v>
      </c>
      <c r="S10" s="26">
        <f>20000/R10</f>
        <v/>
      </c>
      <c r="T10" s="271">
        <f>K10*0.8/100</f>
        <v/>
      </c>
      <c r="U10" s="271">
        <f>K10*0.7/100</f>
        <v/>
      </c>
      <c r="V10" s="271" t="n"/>
      <c r="W10" s="59">
        <f>(K10/100*0.84)^2</f>
        <v/>
      </c>
      <c r="X10" s="59">
        <f>(K10/100*1.05)^2</f>
        <v/>
      </c>
      <c r="Y10" s="59">
        <f>(K10/100*0.96)^2</f>
        <v/>
      </c>
      <c r="Z10" s="59">
        <f>(K10/100*1.2)^2</f>
        <v/>
      </c>
      <c r="AA10" s="272">
        <f>(K10/100*0.49)^2</f>
        <v/>
      </c>
      <c r="AB10" s="52">
        <f>(K10/100*0.77)^2</f>
        <v/>
      </c>
      <c r="AC10" s="52">
        <f>(K10/100*0.56)^2</f>
        <v/>
      </c>
      <c r="AD10" s="52">
        <f>(K10/100*0.88)^2</f>
        <v/>
      </c>
      <c r="AE10" s="24" t="n"/>
      <c r="AF10" s="24" t="n"/>
      <c r="AG10" s="134" t="n">
        <v>5.3</v>
      </c>
    </row>
    <row r="11" ht="17.25" customHeight="1" s="207" thickBot="1">
      <c r="B11" s="176">
        <f>VLOOKUP(D11,temp!$A$2:$G$176,2,FALSE)</f>
        <v/>
      </c>
      <c r="C11" s="176">
        <f>E11&amp;"X"&amp;H11&amp;"X"&amp;I11</f>
        <v/>
      </c>
      <c r="D11" s="177" t="n">
        <v>381</v>
      </c>
      <c r="E11" s="23" t="n">
        <v>38</v>
      </c>
      <c r="F11" s="24" t="n">
        <v>36</v>
      </c>
      <c r="G11" s="39" t="n">
        <v>25</v>
      </c>
      <c r="H11" s="23" t="n">
        <v>6</v>
      </c>
      <c r="I11" s="23" t="n">
        <v>7</v>
      </c>
      <c r="J11" s="24" t="n">
        <v>6.5</v>
      </c>
      <c r="K11" s="137" t="n">
        <v>232</v>
      </c>
      <c r="L11" s="131">
        <f>IF(AND(K11-ストレーナー選定方法!$F$8&gt;-20,K11-ストレーナー選定方法!$F$8&lt;80),1,0)</f>
        <v/>
      </c>
      <c r="M11" s="131">
        <f>IF(AND($K11-ストレーナー選定方法!$F$30&gt;-20,$K11-ストレーナー選定方法!$F$30&lt;80),1,0)</f>
        <v/>
      </c>
      <c r="N11" s="131">
        <f>IF(AND($K11-ストレーナー選定方法!$F$32&gt;-20,$K11-ストレーナー選定方法!$F$32&lt;80),1,0)</f>
        <v/>
      </c>
      <c r="O11" s="131">
        <f>IF(AND($K11-ストレーナー選定方法!$F$34&gt;-20,$K11-ストレーナー選定方法!$F$34&lt;80),1,0)</f>
        <v/>
      </c>
      <c r="P11" s="131">
        <f>IF(AND($K11-ストレーナー選定方法!$F$36&gt;-20,$K11-ストレーナー選定方法!$F$36&lt;80),1,0)</f>
        <v/>
      </c>
      <c r="Q11" s="125" t="n">
        <v>20</v>
      </c>
      <c r="R11" s="25" t="n">
        <v>2200</v>
      </c>
      <c r="S11" s="26">
        <f>20000/R11</f>
        <v/>
      </c>
      <c r="T11" s="271">
        <f>K11*0.8/100</f>
        <v/>
      </c>
      <c r="U11" s="271">
        <f>K11*0.7/100</f>
        <v/>
      </c>
      <c r="V11" s="271" t="n"/>
      <c r="W11" s="59">
        <f>(K11/100*0.84)^2</f>
        <v/>
      </c>
      <c r="X11" s="59">
        <f>(K11/100*1.05)^2</f>
        <v/>
      </c>
      <c r="Y11" s="59">
        <f>(K11/100*0.96)^2</f>
        <v/>
      </c>
      <c r="Z11" s="59">
        <f>(K11/100*1.2)^2</f>
        <v/>
      </c>
      <c r="AA11" s="272">
        <f>(K11/100*0.49)^2</f>
        <v/>
      </c>
      <c r="AB11" s="52">
        <f>(K11/100*0.77)^2</f>
        <v/>
      </c>
      <c r="AC11" s="52">
        <f>(K11/100*0.56)^2</f>
        <v/>
      </c>
      <c r="AD11" s="52">
        <f>(K11/100*0.88)^2</f>
        <v/>
      </c>
      <c r="AE11" s="24" t="n"/>
      <c r="AF11" s="24" t="n"/>
      <c r="AG11" s="134" t="n">
        <v>6</v>
      </c>
    </row>
    <row r="12" ht="17.25" customHeight="1" s="207" thickBot="1">
      <c r="B12" s="176">
        <f>VLOOKUP(D12,temp!$A$2:$G$176,2,FALSE)</f>
        <v/>
      </c>
      <c r="C12" s="176">
        <f>E12&amp;"X"&amp;H12&amp;"X"&amp;I12</f>
        <v/>
      </c>
      <c r="D12" s="178" t="n">
        <v>383</v>
      </c>
      <c r="E12" s="23" t="n">
        <v>38</v>
      </c>
      <c r="F12" s="24" t="n">
        <v>36</v>
      </c>
      <c r="G12" s="39" t="n">
        <v>24</v>
      </c>
      <c r="H12" s="23" t="n">
        <v>6</v>
      </c>
      <c r="I12" s="23" t="n">
        <v>11</v>
      </c>
      <c r="J12" s="24" t="n">
        <v>3</v>
      </c>
      <c r="K12" s="137" t="n">
        <v>77</v>
      </c>
      <c r="L12" s="131">
        <f>IF(AND(K12-ストレーナー選定方法!$F$8&gt;-20,K12-ストレーナー選定方法!$F$8&lt;80),1,0)</f>
        <v/>
      </c>
      <c r="M12" s="131">
        <f>IF(AND($K12-ストレーナー選定方法!$F$30&gt;-20,$K12-ストレーナー選定方法!$F$30&lt;80),1,0)</f>
        <v/>
      </c>
      <c r="N12" s="131">
        <f>IF(AND($K12-ストレーナー選定方法!$F$32&gt;-20,$K12-ストレーナー選定方法!$F$32&lt;80),1,0)</f>
        <v/>
      </c>
      <c r="O12" s="131">
        <f>IF(AND($K12-ストレーナー選定方法!$F$34&gt;-20,$K12-ストレーナー選定方法!$F$34&lt;80),1,0)</f>
        <v/>
      </c>
      <c r="P12" s="131">
        <f>IF(AND($K12-ストレーナー選定方法!$F$36&gt;-20,$K12-ストレーナー選定方法!$F$36&lt;80),1,0)</f>
        <v/>
      </c>
      <c r="Q12" s="125" t="n">
        <v>6</v>
      </c>
      <c r="R12" s="25" t="n">
        <v>2200</v>
      </c>
      <c r="S12" s="26">
        <f>20000/R12</f>
        <v/>
      </c>
      <c r="T12" s="271">
        <f>K12*0.8/100</f>
        <v/>
      </c>
      <c r="U12" s="271">
        <f>K12*0.7/100</f>
        <v/>
      </c>
      <c r="V12" s="271" t="n"/>
      <c r="W12" s="273">
        <f>(K12/100*0.84)^2</f>
        <v/>
      </c>
      <c r="X12" s="273">
        <f>(K12/100*1.05)^2</f>
        <v/>
      </c>
      <c r="Y12" s="273">
        <f>(K12/100*0.96)^2</f>
        <v/>
      </c>
      <c r="Z12" s="273">
        <f>(K12/100*1.2)^2</f>
        <v/>
      </c>
      <c r="AA12" s="272">
        <f>(K12/100*0.49)^2</f>
        <v/>
      </c>
      <c r="AB12" s="272">
        <f>(K12/100*0.77)^2</f>
        <v/>
      </c>
      <c r="AC12" s="272">
        <f>(K12/100*0.56)^2</f>
        <v/>
      </c>
      <c r="AD12" s="272">
        <f>(K12/100*0.88)^2</f>
        <v/>
      </c>
      <c r="AE12" s="24" t="n"/>
      <c r="AF12" s="24" t="n"/>
      <c r="AG12" s="134" t="n"/>
    </row>
    <row r="13" ht="17.25" customHeight="1" s="207" thickBot="1">
      <c r="B13" s="176">
        <f>VLOOKUP(D13,temp!$A$2:$G$176,2,FALSE)</f>
        <v/>
      </c>
      <c r="C13" s="176">
        <f>E13&amp;"X"&amp;H13&amp;"X"&amp;I13</f>
        <v/>
      </c>
      <c r="D13" s="178" t="n">
        <v>386</v>
      </c>
      <c r="E13" s="23" t="n">
        <v>38</v>
      </c>
      <c r="F13" s="24" t="n">
        <v>36</v>
      </c>
      <c r="G13" s="39" t="n">
        <v>30</v>
      </c>
      <c r="H13" s="23" t="n">
        <v>6</v>
      </c>
      <c r="I13" s="23" t="n">
        <v>22</v>
      </c>
      <c r="J13" s="24" t="n">
        <v>3</v>
      </c>
      <c r="K13" s="137" t="n">
        <v>155</v>
      </c>
      <c r="L13" s="131">
        <f>IF(AND(K13-ストレーナー選定方法!$F$8&gt;-20,K13-ストレーナー選定方法!$F$8&lt;80),1,0)</f>
        <v/>
      </c>
      <c r="M13" s="131">
        <f>IF(AND($K13-ストレーナー選定方法!$F$30&gt;-20,$K13-ストレーナー選定方法!$F$30&lt;80),1,0)</f>
        <v/>
      </c>
      <c r="N13" s="131">
        <f>IF(AND($K13-ストレーナー選定方法!$F$32&gt;-20,$K13-ストレーナー選定方法!$F$32&lt;80),1,0)</f>
        <v/>
      </c>
      <c r="O13" s="131">
        <f>IF(AND($K13-ストレーナー選定方法!$F$34&gt;-20,$K13-ストレーナー選定方法!$F$34&lt;80),1,0)</f>
        <v/>
      </c>
      <c r="P13" s="131">
        <f>IF(AND($K13-ストレーナー選定方法!$F$36&gt;-20,$K13-ストレーナー選定方法!$F$36&lt;80),1,0)</f>
        <v/>
      </c>
      <c r="Q13" s="125" t="n">
        <v>13</v>
      </c>
      <c r="R13" s="25" t="n">
        <v>2200</v>
      </c>
      <c r="S13" s="26">
        <f>20000/R13</f>
        <v/>
      </c>
      <c r="T13" s="271">
        <f>K13*0.8/100</f>
        <v/>
      </c>
      <c r="U13" s="271">
        <f>K13*0.7/100</f>
        <v/>
      </c>
      <c r="V13" s="271" t="n"/>
      <c r="W13" s="59">
        <f>(K13/100*0.84)^2</f>
        <v/>
      </c>
      <c r="X13" s="59">
        <f>(K13/100*1.05)^2</f>
        <v/>
      </c>
      <c r="Y13" s="59">
        <f>(K13/100*0.96)^2</f>
        <v/>
      </c>
      <c r="Z13" s="59">
        <f>(K13/100*1.2)^2</f>
        <v/>
      </c>
      <c r="AA13" s="272">
        <f>(K13/100*0.49)^2</f>
        <v/>
      </c>
      <c r="AB13" s="52">
        <f>(K13/100*0.77)^2</f>
        <v/>
      </c>
      <c r="AC13" s="52">
        <f>(K13/100*0.56)^2</f>
        <v/>
      </c>
      <c r="AD13" s="52">
        <f>(K13/100*0.88)^2</f>
        <v/>
      </c>
      <c r="AE13" s="24" t="n"/>
      <c r="AF13" s="24" t="n"/>
      <c r="AG13" s="134" t="n"/>
    </row>
    <row r="14" ht="17.25" customHeight="1" s="207" thickBot="1">
      <c r="B14" s="176">
        <f>VLOOKUP(D14,temp!$A$2:$G$176,2,FALSE)</f>
        <v/>
      </c>
      <c r="C14" s="176">
        <f>E14&amp;"X"&amp;H14&amp;"X"&amp;I14</f>
        <v/>
      </c>
      <c r="D14" s="220" t="n">
        <v>400</v>
      </c>
      <c r="E14" s="23" t="n">
        <v>40</v>
      </c>
      <c r="F14" s="24" t="n">
        <v>38</v>
      </c>
      <c r="G14" s="39" t="n">
        <v>25</v>
      </c>
      <c r="H14" s="23" t="n">
        <v>6</v>
      </c>
      <c r="I14" s="23" t="n">
        <v>8</v>
      </c>
      <c r="J14" s="24" t="n">
        <v>5</v>
      </c>
      <c r="K14" s="137" t="n">
        <v>157</v>
      </c>
      <c r="L14" s="131">
        <f>IF(AND(K14-ストレーナー選定方法!$F$8&gt;-20,K14-ストレーナー選定方法!$F$8&lt;80),1,0)</f>
        <v/>
      </c>
      <c r="M14" s="131">
        <f>IF(AND($K14-ストレーナー選定方法!$F$30&gt;-20,$K14-ストレーナー選定方法!$F$30&lt;80),1,0)</f>
        <v/>
      </c>
      <c r="N14" s="131">
        <f>IF(AND($K14-ストレーナー選定方法!$F$32&gt;-20,$K14-ストレーナー選定方法!$F$32&lt;80),1,0)</f>
        <v/>
      </c>
      <c r="O14" s="131">
        <f>IF(AND($K14-ストレーナー選定方法!$F$34&gt;-20,$K14-ストレーナー選定方法!$F$34&lt;80),1,0)</f>
        <v/>
      </c>
      <c r="P14" s="131">
        <f>IF(AND($K14-ストレーナー選定方法!$F$36&gt;-20,$K14-ストレーナー選定方法!$F$36&lt;80),1,0)</f>
        <v/>
      </c>
      <c r="Q14" s="125" t="n">
        <v>12</v>
      </c>
      <c r="R14" s="25" t="n">
        <v>2200</v>
      </c>
      <c r="S14" s="26">
        <f>20000/R14</f>
        <v/>
      </c>
      <c r="T14" s="271">
        <f>K14*0.8/100</f>
        <v/>
      </c>
      <c r="U14" s="271">
        <f>K14*0.7/100</f>
        <v/>
      </c>
      <c r="V14" s="271" t="n"/>
      <c r="W14" s="59">
        <f>(K14/100*0.84)^2</f>
        <v/>
      </c>
      <c r="X14" s="59">
        <f>(K14/100*1.05)^2</f>
        <v/>
      </c>
      <c r="Y14" s="59">
        <f>(K14/100*0.96)^2</f>
        <v/>
      </c>
      <c r="Z14" s="59">
        <f>(K14/100*1.2)^2</f>
        <v/>
      </c>
      <c r="AA14" s="272">
        <f>(K14/100*0.49)^2</f>
        <v/>
      </c>
      <c r="AB14" s="52">
        <f>(K14/100*0.77)^2</f>
        <v/>
      </c>
      <c r="AC14" s="52">
        <f>(K14/100*0.56)^2</f>
        <v/>
      </c>
      <c r="AD14" s="52">
        <f>(K14/100*0.88)^2</f>
        <v/>
      </c>
      <c r="AE14" s="24" t="n"/>
      <c r="AF14" s="24" t="n"/>
      <c r="AG14" s="134" t="n">
        <v>5</v>
      </c>
    </row>
    <row r="15" ht="17.25" customHeight="1" s="207" thickBot="1">
      <c r="B15" s="176">
        <f>VLOOKUP(D15,temp!$A$2:$G$176,2,FALSE)</f>
        <v/>
      </c>
      <c r="C15" s="176">
        <f>E15&amp;"X"&amp;H15&amp;"X"&amp;I15</f>
        <v/>
      </c>
      <c r="D15" s="220" t="n">
        <v>402</v>
      </c>
      <c r="E15" s="23" t="n">
        <v>40</v>
      </c>
      <c r="F15" s="24" t="n">
        <v>38</v>
      </c>
      <c r="G15" s="39" t="n">
        <v>30</v>
      </c>
      <c r="H15" s="23" t="n">
        <v>6</v>
      </c>
      <c r="I15" s="23" t="n">
        <v>11</v>
      </c>
      <c r="J15" s="24" t="n">
        <v>5.5</v>
      </c>
      <c r="K15" s="137" t="n">
        <v>261</v>
      </c>
      <c r="L15" s="131">
        <f>IF(AND(K15-ストレーナー選定方法!$F$8&gt;-20,K15-ストレーナー選定方法!$F$8&lt;80),1,0)</f>
        <v/>
      </c>
      <c r="M15" s="131">
        <f>IF(AND($K15-ストレーナー選定方法!$F$30&gt;-20,$K15-ストレーナー選定方法!$F$30&lt;80),1,0)</f>
        <v/>
      </c>
      <c r="N15" s="131">
        <f>IF(AND($K15-ストレーナー選定方法!$F$32&gt;-20,$K15-ストレーナー選定方法!$F$32&lt;80),1,0)</f>
        <v/>
      </c>
      <c r="O15" s="131">
        <f>IF(AND($K15-ストレーナー選定方法!$F$34&gt;-20,$K15-ストレーナー選定方法!$F$34&lt;80),1,0)</f>
        <v/>
      </c>
      <c r="P15" s="131">
        <f>IF(AND($K15-ストレーナー選定方法!$F$36&gt;-20,$K15-ストレーナー選定方法!$F$36&lt;80),1,0)</f>
        <v/>
      </c>
      <c r="Q15" s="125" t="n">
        <v>20</v>
      </c>
      <c r="R15" s="25" t="n">
        <v>1700</v>
      </c>
      <c r="S15" s="26">
        <f>20000/R15</f>
        <v/>
      </c>
      <c r="T15" s="271">
        <f>K15*0.8/100</f>
        <v/>
      </c>
      <c r="U15" s="271">
        <f>K15*0.7/100</f>
        <v/>
      </c>
      <c r="V15" s="271" t="n"/>
      <c r="W15" s="59">
        <f>(K15/100*0.84)^2</f>
        <v/>
      </c>
      <c r="X15" s="59">
        <f>(K15/100*1.05)^2</f>
        <v/>
      </c>
      <c r="Y15" s="59">
        <f>(K15/100*0.96)^2</f>
        <v/>
      </c>
      <c r="Z15" s="59">
        <f>(K15/100*1.2)^2</f>
        <v/>
      </c>
      <c r="AA15" s="272">
        <f>(K15/100*0.49)^2</f>
        <v/>
      </c>
      <c r="AB15" s="52">
        <f>(K15/100*0.77)^2</f>
        <v/>
      </c>
      <c r="AC15" s="52">
        <f>(K15/100*0.56)^2</f>
        <v/>
      </c>
      <c r="AD15" s="52">
        <f>(K15/100*0.88)^2</f>
        <v/>
      </c>
      <c r="AE15" s="24" t="n"/>
      <c r="AF15" s="24" t="n"/>
      <c r="AG15" s="134" t="n">
        <v>5</v>
      </c>
    </row>
    <row r="16" ht="17.25" customHeight="1" s="207" thickBot="1">
      <c r="B16" s="176">
        <f>VLOOKUP(D16,temp!$A$2:$G$176,2,FALSE)</f>
        <v/>
      </c>
      <c r="C16" s="176">
        <f>E16&amp;"X"&amp;H16&amp;"X"&amp;I16</f>
        <v/>
      </c>
      <c r="D16" s="220" t="n">
        <v>403</v>
      </c>
      <c r="E16" s="23" t="n">
        <v>40</v>
      </c>
      <c r="F16" s="24" t="n">
        <v>38</v>
      </c>
      <c r="G16" s="39" t="n">
        <v>32</v>
      </c>
      <c r="H16" s="23" t="n">
        <v>6</v>
      </c>
      <c r="I16" s="23" t="n">
        <v>11</v>
      </c>
      <c r="J16" s="24" t="n">
        <v>6</v>
      </c>
      <c r="K16" s="137" t="n">
        <v>311</v>
      </c>
      <c r="L16" s="131">
        <f>IF(AND(K16-ストレーナー選定方法!$F$8&gt;-20,K16-ストレーナー選定方法!$F$8&lt;80),1,0)</f>
        <v/>
      </c>
      <c r="M16" s="131">
        <f>IF(AND($K16-ストレーナー選定方法!$F$30&gt;-20,$K16-ストレーナー選定方法!$F$30&lt;80),1,0)</f>
        <v/>
      </c>
      <c r="N16" s="131">
        <f>IF(AND($K16-ストレーナー選定方法!$F$32&gt;-20,$K16-ストレーナー選定方法!$F$32&lt;80),1,0)</f>
        <v/>
      </c>
      <c r="O16" s="131">
        <f>IF(AND($K16-ストレーナー選定方法!$F$34&gt;-20,$K16-ストレーナー選定方法!$F$34&lt;80),1,0)</f>
        <v/>
      </c>
      <c r="P16" s="131">
        <f>IF(AND($K16-ストレーナー選定方法!$F$36&gt;-20,$K16-ストレーナー選定方法!$F$36&lt;80),1,0)</f>
        <v/>
      </c>
      <c r="Q16" s="125" t="n">
        <v>24</v>
      </c>
      <c r="R16" s="25" t="n">
        <v>2200</v>
      </c>
      <c r="S16" s="26">
        <f>20000/R16</f>
        <v/>
      </c>
      <c r="T16" s="271">
        <f>K16*0.8/100</f>
        <v/>
      </c>
      <c r="U16" s="271">
        <f>K16*0.7/100</f>
        <v/>
      </c>
      <c r="V16" s="271" t="n"/>
      <c r="W16" s="59">
        <f>(K16/100*0.84)^2</f>
        <v/>
      </c>
      <c r="X16" s="59">
        <f>(K16/100*1.05)^2</f>
        <v/>
      </c>
      <c r="Y16" s="59">
        <f>(K16/100*0.96)^2</f>
        <v/>
      </c>
      <c r="Z16" s="59">
        <f>(K16/100*1.2)^2</f>
        <v/>
      </c>
      <c r="AA16" s="272">
        <f>(K16/100*0.49)^2</f>
        <v/>
      </c>
      <c r="AB16" s="52">
        <f>(K16/100*0.77)^2</f>
        <v/>
      </c>
      <c r="AC16" s="52">
        <f>(K16/100*0.56)^2</f>
        <v/>
      </c>
      <c r="AD16" s="52">
        <f>(K16/100*0.88)^2</f>
        <v/>
      </c>
      <c r="AE16" s="24" t="n"/>
      <c r="AF16" s="24" t="n"/>
      <c r="AG16" s="134" t="n">
        <v>4.7</v>
      </c>
    </row>
    <row r="17" ht="17.25" customHeight="1" s="207" thickBot="1">
      <c r="B17" s="176">
        <f>VLOOKUP(D17,temp!$A$2:$G$176,2,FALSE)</f>
        <v/>
      </c>
      <c r="C17" s="176">
        <f>E17&amp;"X"&amp;H17&amp;"X"&amp;I17</f>
        <v/>
      </c>
      <c r="D17" s="177" t="n">
        <v>411</v>
      </c>
      <c r="E17" s="23" t="n">
        <v>41</v>
      </c>
      <c r="F17" s="24" t="n">
        <v>38</v>
      </c>
      <c r="G17" s="39" t="n">
        <v>31</v>
      </c>
      <c r="H17" s="23" t="n">
        <v>8</v>
      </c>
      <c r="I17" s="23" t="n">
        <v>19</v>
      </c>
      <c r="J17" s="24" t="n">
        <v>6</v>
      </c>
      <c r="K17" s="137" t="n">
        <v>537</v>
      </c>
      <c r="L17" s="131">
        <f>IF(AND(K17-ストレーナー選定方法!$F$8&gt;-20,K17-ストレーナー選定方法!$F$8&lt;80),1,0)</f>
        <v/>
      </c>
      <c r="M17" s="131">
        <f>IF(AND($K17-ストレーナー選定方法!$F$30&gt;-20,$K17-ストレーナー選定方法!$F$30&lt;80),1,0)</f>
        <v/>
      </c>
      <c r="N17" s="131">
        <f>IF(AND($K17-ストレーナー選定方法!$F$32&gt;-20,$K17-ストレーナー選定方法!$F$32&lt;80),1,0)</f>
        <v/>
      </c>
      <c r="O17" s="131">
        <f>IF(AND($K17-ストレーナー選定方法!$F$34&gt;-20,$K17-ストレーナー選定方法!$F$34&lt;80),1,0)</f>
        <v/>
      </c>
      <c r="P17" s="131">
        <f>IF(AND($K17-ストレーナー選定方法!$F$36&gt;-20,$K17-ストレーナー選定方法!$F$36&lt;80),1,0)</f>
        <v/>
      </c>
      <c r="Q17" s="125" t="n">
        <v>40</v>
      </c>
      <c r="R17" s="25" t="n">
        <v>1700</v>
      </c>
      <c r="S17" s="26">
        <f>20000/R17</f>
        <v/>
      </c>
      <c r="T17" s="271">
        <f>K17*0.8/100</f>
        <v/>
      </c>
      <c r="U17" s="271">
        <f>K17*0.7/100</f>
        <v/>
      </c>
      <c r="V17" s="271" t="n"/>
      <c r="W17" s="59">
        <f>(K17/100*0.84)^2</f>
        <v/>
      </c>
      <c r="X17" s="59">
        <f>(K17/100*1.05)^2</f>
        <v/>
      </c>
      <c r="Y17" s="59">
        <f>(K17/100*0.96)^2</f>
        <v/>
      </c>
      <c r="Z17" s="59">
        <f>(K17/100*1.2)^2</f>
        <v/>
      </c>
      <c r="AA17" s="272">
        <f>(K17/100*0.49)^2</f>
        <v/>
      </c>
      <c r="AB17" s="52">
        <f>(K17/100*0.77)^2</f>
        <v/>
      </c>
      <c r="AC17" s="52">
        <f>(K17/100*0.56)^2</f>
        <v/>
      </c>
      <c r="AD17" s="52">
        <f>(K17/100*0.88)^2</f>
        <v/>
      </c>
      <c r="AE17" s="24" t="n"/>
      <c r="AF17" s="24" t="n"/>
      <c r="AG17" s="134" t="n">
        <v>4.5</v>
      </c>
    </row>
    <row r="18" ht="17.25" customHeight="1" s="207" thickBot="1">
      <c r="B18" s="176">
        <f>VLOOKUP(D18,temp!$A$2:$G$176,2,FALSE)</f>
        <v/>
      </c>
      <c r="C18" s="176">
        <f>E18&amp;"X"&amp;H18&amp;"X"&amp;I18</f>
        <v/>
      </c>
      <c r="D18" s="220" t="n">
        <v>412</v>
      </c>
      <c r="E18" s="23" t="n">
        <v>41</v>
      </c>
      <c r="F18" s="24" t="n">
        <v>38</v>
      </c>
      <c r="G18" s="39" t="n">
        <v>31</v>
      </c>
      <c r="H18" s="23" t="n">
        <v>9</v>
      </c>
      <c r="I18" s="23" t="n">
        <v>19</v>
      </c>
      <c r="J18" s="24" t="n">
        <v>4</v>
      </c>
      <c r="K18" s="137" t="n">
        <v>238</v>
      </c>
      <c r="L18" s="131">
        <f>IF(AND(K18-ストレーナー選定方法!$F$8&gt;-20,K18-ストレーナー選定方法!$F$8&lt;80),1,0)</f>
        <v/>
      </c>
      <c r="M18" s="131">
        <f>IF(AND($K18-ストレーナー選定方法!$F$30&gt;-20,$K18-ストレーナー選定方法!$F$30&lt;80),1,0)</f>
        <v/>
      </c>
      <c r="N18" s="131">
        <f>IF(AND($K18-ストレーナー選定方法!$F$32&gt;-20,$K18-ストレーナー選定方法!$F$32&lt;80),1,0)</f>
        <v/>
      </c>
      <c r="O18" s="131">
        <f>IF(AND($K18-ストレーナー選定方法!$F$34&gt;-20,$K18-ストレーナー選定方法!$F$34&lt;80),1,0)</f>
        <v/>
      </c>
      <c r="P18" s="131">
        <f>IF(AND($K18-ストレーナー選定方法!$F$36&gt;-20,$K18-ストレーナー選定方法!$F$36&lt;80),1,0)</f>
        <v/>
      </c>
      <c r="Q18" s="125" t="n">
        <v>18</v>
      </c>
      <c r="R18" s="25" t="n">
        <v>1400</v>
      </c>
      <c r="S18" s="26">
        <f>20000/R18</f>
        <v/>
      </c>
      <c r="T18" s="271">
        <f>K18*0.8/100</f>
        <v/>
      </c>
      <c r="U18" s="271">
        <f>K18*0.7/100</f>
        <v/>
      </c>
      <c r="V18" s="271" t="n"/>
      <c r="W18" s="59">
        <f>(K18/100*0.84)^2</f>
        <v/>
      </c>
      <c r="X18" s="59">
        <f>(K18/100*1.05)^2</f>
        <v/>
      </c>
      <c r="Y18" s="59">
        <f>(K18/100*0.96)^2</f>
        <v/>
      </c>
      <c r="Z18" s="59">
        <f>(K18/100*1.2)^2</f>
        <v/>
      </c>
      <c r="AA18" s="272">
        <f>(K18/100*0.49)^2</f>
        <v/>
      </c>
      <c r="AB18" s="52">
        <f>(K18/100*0.77)^2</f>
        <v/>
      </c>
      <c r="AC18" s="52">
        <f>(K18/100*0.56)^2</f>
        <v/>
      </c>
      <c r="AD18" s="52">
        <f>(K18/100*0.88)^2</f>
        <v/>
      </c>
      <c r="AE18" s="24" t="n"/>
      <c r="AF18" s="24" t="n"/>
      <c r="AG18" s="134" t="n">
        <v>4.4</v>
      </c>
    </row>
    <row r="19" ht="17.25" customHeight="1" s="207" thickBot="1">
      <c r="B19" s="176">
        <f>VLOOKUP(D19,temp!$A$2:$G$176,2,FALSE)</f>
        <v/>
      </c>
      <c r="C19" s="176">
        <f>E19&amp;"X"&amp;H19&amp;"X"&amp;I19</f>
        <v/>
      </c>
      <c r="D19" s="220" t="n">
        <v>431</v>
      </c>
      <c r="E19" s="23" t="n">
        <v>43</v>
      </c>
      <c r="F19" s="24" t="n">
        <v>37</v>
      </c>
      <c r="G19" s="39" t="n">
        <v>28</v>
      </c>
      <c r="H19" s="23" t="n">
        <v>9</v>
      </c>
      <c r="I19" s="23" t="n">
        <v>16</v>
      </c>
      <c r="J19" s="24" t="n">
        <v>4</v>
      </c>
      <c r="K19" s="137" t="n">
        <v>201</v>
      </c>
      <c r="L19" s="131">
        <f>IF(AND(K19-ストレーナー選定方法!$F$8&gt;-20,K19-ストレーナー選定方法!$F$8&lt;80),1,0)</f>
        <v/>
      </c>
      <c r="M19" s="131">
        <f>IF(AND($K19-ストレーナー選定方法!$F$30&gt;-20,$K19-ストレーナー選定方法!$F$30&lt;80),1,0)</f>
        <v/>
      </c>
      <c r="N19" s="131">
        <f>IF(AND($K19-ストレーナー選定方法!$F$32&gt;-20,$K19-ストレーナー選定方法!$F$32&lt;80),1,0)</f>
        <v/>
      </c>
      <c r="O19" s="131">
        <f>IF(AND($K19-ストレーナー選定方法!$F$34&gt;-20,$K19-ストレーナー選定方法!$F$34&lt;80),1,0)</f>
        <v/>
      </c>
      <c r="P19" s="131">
        <f>IF(AND($K19-ストレーナー選定方法!$F$36&gt;-20,$K19-ストレーナー選定方法!$F$36&lt;80),1,0)</f>
        <v/>
      </c>
      <c r="Q19" s="125" t="n">
        <v>13</v>
      </c>
      <c r="R19" s="25" t="n">
        <v>1300</v>
      </c>
      <c r="S19" s="26">
        <f>20000/R19</f>
        <v/>
      </c>
      <c r="T19" s="271">
        <f>K19*0.8/100</f>
        <v/>
      </c>
      <c r="U19" s="271">
        <f>K19*0.7/100</f>
        <v/>
      </c>
      <c r="V19" s="271" t="n"/>
      <c r="W19" s="59">
        <f>(K19/100*0.84)^2</f>
        <v/>
      </c>
      <c r="X19" s="59">
        <f>(K19/100*1.05)^2</f>
        <v/>
      </c>
      <c r="Y19" s="59">
        <f>(K19/100*0.96)^2</f>
        <v/>
      </c>
      <c r="Z19" s="59">
        <f>(K19/100*1.2)^2</f>
        <v/>
      </c>
      <c r="AA19" s="272">
        <f>(K19/100*0.49)^2</f>
        <v/>
      </c>
      <c r="AB19" s="52">
        <f>(K19/100*0.77)^2</f>
        <v/>
      </c>
      <c r="AC19" s="52">
        <f>(K19/100*0.56)^2</f>
        <v/>
      </c>
      <c r="AD19" s="52">
        <f>(K19/100*0.88)^2</f>
        <v/>
      </c>
      <c r="AE19" s="24" t="n"/>
      <c r="AF19" s="24" t="n"/>
      <c r="AG19" s="134" t="n">
        <v>7</v>
      </c>
    </row>
    <row r="20" ht="17.25" customHeight="1" s="207" thickBot="1">
      <c r="B20" s="176">
        <f>VLOOKUP(D20,temp!$A$2:$G$176,2,FALSE)</f>
        <v/>
      </c>
      <c r="C20" s="176">
        <f>E20&amp;"X"&amp;H20&amp;"X"&amp;I20</f>
        <v/>
      </c>
      <c r="D20" s="220" t="n">
        <v>432</v>
      </c>
      <c r="E20" s="23" t="n">
        <v>43</v>
      </c>
      <c r="F20" s="24" t="n">
        <v>37</v>
      </c>
      <c r="G20" s="39" t="n">
        <v>27</v>
      </c>
      <c r="H20" s="23" t="n">
        <v>9</v>
      </c>
      <c r="I20" s="23" t="n">
        <v>9</v>
      </c>
      <c r="J20" s="24" t="n">
        <v>6</v>
      </c>
      <c r="K20" s="137" t="n">
        <v>254</v>
      </c>
      <c r="L20" s="131">
        <f>IF(AND(K20-ストレーナー選定方法!$F$8&gt;-20,K20-ストレーナー選定方法!$F$8&lt;80),1,0)</f>
        <v/>
      </c>
      <c r="M20" s="131">
        <f>IF(AND($K20-ストレーナー選定方法!$F$30&gt;-20,$K20-ストレーナー選定方法!$F$30&lt;80),1,0)</f>
        <v/>
      </c>
      <c r="N20" s="131">
        <f>IF(AND($K20-ストレーナー選定方法!$F$32&gt;-20,$K20-ストレーナー選定方法!$F$32&lt;80),1,0)</f>
        <v/>
      </c>
      <c r="O20" s="131">
        <f>IF(AND($K20-ストレーナー選定方法!$F$34&gt;-20,$K20-ストレーナー選定方法!$F$34&lt;80),1,0)</f>
        <v/>
      </c>
      <c r="P20" s="131">
        <f>IF(AND($K20-ストレーナー選定方法!$F$36&gt;-20,$K20-ストレーナー選定方法!$F$36&lt;80),1,0)</f>
        <v/>
      </c>
      <c r="Q20" s="125" t="n">
        <v>17</v>
      </c>
      <c r="R20" s="25" t="n">
        <v>1300</v>
      </c>
      <c r="S20" s="26">
        <f>20000/R20</f>
        <v/>
      </c>
      <c r="T20" s="271">
        <f>K20*0.8/100</f>
        <v/>
      </c>
      <c r="U20" s="271">
        <f>K20*0.7/100</f>
        <v/>
      </c>
      <c r="V20" s="271" t="n"/>
      <c r="W20" s="59">
        <f>(K20/100*0.84)^2</f>
        <v/>
      </c>
      <c r="X20" s="59">
        <f>(K20/100*1.05)^2</f>
        <v/>
      </c>
      <c r="Y20" s="59">
        <f>(K20/100*0.96)^2</f>
        <v/>
      </c>
      <c r="Z20" s="59">
        <f>(K20/100*1.2)^2</f>
        <v/>
      </c>
      <c r="AA20" s="272">
        <f>(K20/100*0.49)^2</f>
        <v/>
      </c>
      <c r="AB20" s="52">
        <f>(K20/100*0.77)^2</f>
        <v/>
      </c>
      <c r="AC20" s="52">
        <f>(K20/100*0.56)^2</f>
        <v/>
      </c>
      <c r="AD20" s="52">
        <f>(K20/100*0.88)^2</f>
        <v/>
      </c>
      <c r="AE20" s="24" t="n"/>
      <c r="AF20" s="24" t="n"/>
      <c r="AG20" s="134" t="n">
        <v>7.5</v>
      </c>
    </row>
    <row r="21" ht="17.25" customHeight="1" s="207" thickBot="1">
      <c r="B21" s="176">
        <f>VLOOKUP(D21,temp!$A$2:$G$176,2,FALSE)</f>
        <v/>
      </c>
      <c r="C21" s="176">
        <f>E21&amp;"X"&amp;H21&amp;"X"&amp;I21</f>
        <v/>
      </c>
      <c r="D21" s="220" t="n">
        <v>433</v>
      </c>
      <c r="E21" s="23" t="n">
        <v>43</v>
      </c>
      <c r="F21" s="24" t="n">
        <v>41</v>
      </c>
      <c r="G21" s="39" t="n">
        <v>33</v>
      </c>
      <c r="H21" s="23" t="n">
        <v>9</v>
      </c>
      <c r="I21" s="23" t="n">
        <v>19</v>
      </c>
      <c r="J21" s="24" t="n">
        <v>4.5</v>
      </c>
      <c r="K21" s="137" t="n">
        <v>302</v>
      </c>
      <c r="L21" s="131">
        <f>IF(AND(K21-ストレーナー選定方法!$F$8&gt;-20,K21-ストレーナー選定方法!$F$8&lt;80),1,0)</f>
        <v/>
      </c>
      <c r="M21" s="131">
        <f>IF(AND($K21-ストレーナー選定方法!$F$30&gt;-20,$K21-ストレーナー選定方法!$F$30&lt;80),1,0)</f>
        <v/>
      </c>
      <c r="N21" s="131">
        <f>IF(AND($K21-ストレーナー選定方法!$F$32&gt;-20,$K21-ストレーナー選定方法!$F$32&lt;80),1,0)</f>
        <v/>
      </c>
      <c r="O21" s="131">
        <f>IF(AND($K21-ストレーナー選定方法!$F$34&gt;-20,$K21-ストレーナー選定方法!$F$34&lt;80),1,0)</f>
        <v/>
      </c>
      <c r="P21" s="131">
        <f>IF(AND($K21-ストレーナー選定方法!$F$36&gt;-20,$K21-ストレーナー選定方法!$F$36&lt;80),1,0)</f>
        <v/>
      </c>
      <c r="Q21" s="125" t="n">
        <v>20</v>
      </c>
      <c r="R21" s="25" t="n">
        <v>1300</v>
      </c>
      <c r="S21" s="26">
        <f>20000/R21</f>
        <v/>
      </c>
      <c r="T21" s="271">
        <f>K21*0.8/100</f>
        <v/>
      </c>
      <c r="U21" s="271">
        <f>K21*0.7/100</f>
        <v/>
      </c>
      <c r="V21" s="271" t="n"/>
      <c r="W21" s="59">
        <f>(K21/100*0.84)^2</f>
        <v/>
      </c>
      <c r="X21" s="59">
        <f>(K21/100*1.05)^2</f>
        <v/>
      </c>
      <c r="Y21" s="59">
        <f>(K21/100*0.96)^2</f>
        <v/>
      </c>
      <c r="Z21" s="59">
        <f>(K21/100*1.2)^2</f>
        <v/>
      </c>
      <c r="AA21" s="272">
        <f>(K21/100*0.49)^2</f>
        <v/>
      </c>
      <c r="AB21" s="52">
        <f>(K21/100*0.77)^2</f>
        <v/>
      </c>
      <c r="AC21" s="52">
        <f>(K21/100*0.56)^2</f>
        <v/>
      </c>
      <c r="AD21" s="52">
        <f>(K21/100*0.88)^2</f>
        <v/>
      </c>
      <c r="AE21" s="24" t="n"/>
      <c r="AF21" s="24" t="n"/>
      <c r="AG21" s="134" t="n">
        <v>4.5</v>
      </c>
    </row>
    <row r="22" ht="17.25" customHeight="1" s="207" thickBot="1">
      <c r="B22" s="176">
        <f>VLOOKUP(D22,temp!$A$2:$G$176,2,FALSE)</f>
        <v/>
      </c>
      <c r="C22" s="176">
        <f>E22&amp;"X"&amp;H22&amp;"X"&amp;I22</f>
        <v/>
      </c>
      <c r="D22" s="220" t="n">
        <v>434</v>
      </c>
      <c r="E22" s="23" t="n">
        <v>43</v>
      </c>
      <c r="F22" s="24" t="n">
        <v>41</v>
      </c>
      <c r="G22" s="39" t="n">
        <v>34</v>
      </c>
      <c r="H22" s="23" t="n">
        <v>9</v>
      </c>
      <c r="I22" s="23" t="n">
        <v>19</v>
      </c>
      <c r="J22" s="24" t="n">
        <v>5</v>
      </c>
      <c r="K22" s="137" t="n">
        <v>373</v>
      </c>
      <c r="L22" s="131">
        <f>IF(AND(K22-ストレーナー選定方法!$F$8&gt;-20,K22-ストレーナー選定方法!$F$8&lt;80),1,0)</f>
        <v/>
      </c>
      <c r="M22" s="131">
        <f>IF(AND($K22-ストレーナー選定方法!$F$30&gt;-20,$K22-ストレーナー選定方法!$F$30&lt;80),1,0)</f>
        <v/>
      </c>
      <c r="N22" s="131">
        <f>IF(AND($K22-ストレーナー選定方法!$F$32&gt;-20,$K22-ストレーナー選定方法!$F$32&lt;80),1,0)</f>
        <v/>
      </c>
      <c r="O22" s="131">
        <f>IF(AND($K22-ストレーナー選定方法!$F$34&gt;-20,$K22-ストレーナー選定方法!$F$34&lt;80),1,0)</f>
        <v/>
      </c>
      <c r="P22" s="131">
        <f>IF(AND($K22-ストレーナー選定方法!$F$36&gt;-20,$K22-ストレーナー選定方法!$F$36&lt;80),1,0)</f>
        <v/>
      </c>
      <c r="Q22" s="125" t="n">
        <v>25</v>
      </c>
      <c r="R22" s="25" t="n">
        <v>1300</v>
      </c>
      <c r="S22" s="26">
        <f>20000/R22</f>
        <v/>
      </c>
      <c r="T22" s="271">
        <f>K22*0.8/100</f>
        <v/>
      </c>
      <c r="U22" s="271">
        <f>K22*0.7/100</f>
        <v/>
      </c>
      <c r="V22" s="271" t="n"/>
      <c r="W22" s="59">
        <f>(K22/100*0.84)^2</f>
        <v/>
      </c>
      <c r="X22" s="59">
        <f>(K22/100*1.05)^2</f>
        <v/>
      </c>
      <c r="Y22" s="59">
        <f>(K22/100*0.96)^2</f>
        <v/>
      </c>
      <c r="Z22" s="59">
        <f>(K22/100*1.2)^2</f>
        <v/>
      </c>
      <c r="AA22" s="272">
        <f>(K22/100*0.49)^2</f>
        <v/>
      </c>
      <c r="AB22" s="52">
        <f>(K22/100*0.77)^2</f>
        <v/>
      </c>
      <c r="AC22" s="52">
        <f>(K22/100*0.56)^2</f>
        <v/>
      </c>
      <c r="AD22" s="52">
        <f>(K22/100*0.88)^2</f>
        <v/>
      </c>
      <c r="AE22" s="24" t="n"/>
      <c r="AF22" s="24" t="n"/>
      <c r="AG22" s="134" t="n">
        <v>4</v>
      </c>
    </row>
    <row r="23" ht="17.25" customHeight="1" s="207" thickBot="1">
      <c r="B23" s="176">
        <f>VLOOKUP(D23,temp!$A$2:$G$176,2,FALSE)</f>
        <v/>
      </c>
      <c r="C23" s="176">
        <f>E23&amp;"X"&amp;H23&amp;"X"&amp;I23</f>
        <v/>
      </c>
      <c r="D23" s="220" t="n">
        <v>435</v>
      </c>
      <c r="E23" s="23" t="n">
        <v>43</v>
      </c>
      <c r="F23" s="24" t="n">
        <v>41</v>
      </c>
      <c r="G23" s="39" t="n">
        <v>33</v>
      </c>
      <c r="H23" s="23" t="n">
        <v>9</v>
      </c>
      <c r="I23" s="23" t="n">
        <v>16</v>
      </c>
      <c r="J23" s="24" t="n">
        <v>4.5</v>
      </c>
      <c r="K23" s="137" t="n">
        <v>254</v>
      </c>
      <c r="L23" s="131">
        <f>IF(AND(K23-ストレーナー選定方法!$F$8&gt;-20,K23-ストレーナー選定方法!$F$8&lt;80),1,0)</f>
        <v/>
      </c>
      <c r="M23" s="131">
        <f>IF(AND($K23-ストレーナー選定方法!$F$30&gt;-20,$K23-ストレーナー選定方法!$F$30&lt;80),1,0)</f>
        <v/>
      </c>
      <c r="N23" s="131">
        <f>IF(AND($K23-ストレーナー選定方法!$F$32&gt;-20,$K23-ストレーナー選定方法!$F$32&lt;80),1,0)</f>
        <v/>
      </c>
      <c r="O23" s="131">
        <f>IF(AND($K23-ストレーナー選定方法!$F$34&gt;-20,$K23-ストレーナー選定方法!$F$34&lt;80),1,0)</f>
        <v/>
      </c>
      <c r="P23" s="131">
        <f>IF(AND($K23-ストレーナー選定方法!$F$36&gt;-20,$K23-ストレーナー選定方法!$F$36&lt;80),1,0)</f>
        <v/>
      </c>
      <c r="Q23" s="125" t="n">
        <v>17</v>
      </c>
      <c r="R23" s="25" t="n">
        <v>1300</v>
      </c>
      <c r="S23" s="26">
        <f>20000/R23</f>
        <v/>
      </c>
      <c r="T23" s="271">
        <f>K23*0.8/100</f>
        <v/>
      </c>
      <c r="U23" s="271">
        <f>K23*0.7/100</f>
        <v/>
      </c>
      <c r="V23" s="271" t="n"/>
      <c r="W23" s="59">
        <f>(K23/100*0.84)^2</f>
        <v/>
      </c>
      <c r="X23" s="59">
        <f>(K23/100*1.05)^2</f>
        <v/>
      </c>
      <c r="Y23" s="59">
        <f>(K23/100*0.96)^2</f>
        <v/>
      </c>
      <c r="Z23" s="59">
        <f>(K23/100*1.2)^2</f>
        <v/>
      </c>
      <c r="AA23" s="272">
        <f>(K23/100*0.49)^2</f>
        <v/>
      </c>
      <c r="AB23" s="52">
        <f>(K23/100*0.77)^2</f>
        <v/>
      </c>
      <c r="AC23" s="52">
        <f>(K23/100*0.56)^2</f>
        <v/>
      </c>
      <c r="AD23" s="52">
        <f>(K23/100*0.88)^2</f>
        <v/>
      </c>
      <c r="AE23" s="24" t="n"/>
      <c r="AF23" s="24" t="n"/>
      <c r="AG23" s="134" t="n">
        <v>4</v>
      </c>
    </row>
    <row r="24" ht="17.25" customHeight="1" s="207" thickBot="1">
      <c r="B24" s="184">
        <f>VLOOKUP(D24,temp!$A$2:$G$176,2,FALSE)</f>
        <v/>
      </c>
      <c r="C24" s="176">
        <f>E24&amp;"X"&amp;H24&amp;"X"&amp;I24</f>
        <v/>
      </c>
      <c r="D24" s="177" t="n">
        <v>442</v>
      </c>
      <c r="E24" s="23" t="n">
        <v>44</v>
      </c>
      <c r="F24" s="24" t="n">
        <v>42</v>
      </c>
      <c r="G24" s="39" t="n">
        <v>31</v>
      </c>
      <c r="H24" s="23" t="n">
        <v>10</v>
      </c>
      <c r="I24" s="23" t="n">
        <v>18</v>
      </c>
      <c r="J24" s="24" t="n">
        <v>4</v>
      </c>
      <c r="K24" s="137" t="n">
        <v>226</v>
      </c>
      <c r="L24" s="131">
        <f>IF(AND(K24-ストレーナー選定方法!$F$8&gt;-20,K24-ストレーナー選定方法!$F$8&lt;80),1,0)</f>
        <v/>
      </c>
      <c r="M24" s="131">
        <f>IF(AND($K24-ストレーナー選定方法!$F$30&gt;-20,$K24-ストレーナー選定方法!$F$30&lt;80),1,0)</f>
        <v/>
      </c>
      <c r="N24" s="131">
        <f>IF(AND($K24-ストレーナー選定方法!$F$32&gt;-20,$K24-ストレーナー選定方法!$F$32&lt;80),1,0)</f>
        <v/>
      </c>
      <c r="O24" s="131">
        <f>IF(AND($K24-ストレーナー選定方法!$F$34&gt;-20,$K24-ストレーナー選定方法!$F$34&lt;80),1,0)</f>
        <v/>
      </c>
      <c r="P24" s="131">
        <f>IF(AND($K24-ストレーナー選定方法!$F$36&gt;-20,$K24-ストレーナー選定方法!$F$36&lt;80),1,0)</f>
        <v/>
      </c>
      <c r="Q24" s="125" t="n">
        <v>14</v>
      </c>
      <c r="R24" s="25" t="n">
        <v>1200</v>
      </c>
      <c r="S24" s="26">
        <f>20000/R24</f>
        <v/>
      </c>
      <c r="T24" s="271">
        <f>K24*0.8/100</f>
        <v/>
      </c>
      <c r="U24" s="271">
        <f>K24*0.7/100</f>
        <v/>
      </c>
      <c r="V24" s="271" t="n"/>
      <c r="W24" s="59">
        <f>(K24/100*0.84)^2</f>
        <v/>
      </c>
      <c r="X24" s="59">
        <f>(K24/100*1.05)^2</f>
        <v/>
      </c>
      <c r="Y24" s="59">
        <f>(K24/100*0.96)^2</f>
        <v/>
      </c>
      <c r="Z24" s="59">
        <f>(K24/100*1.2)^2</f>
        <v/>
      </c>
      <c r="AA24" s="272">
        <f>(K24/100*0.49)^2</f>
        <v/>
      </c>
      <c r="AB24" s="52">
        <f>(K24/100*0.77)^2</f>
        <v/>
      </c>
      <c r="AC24" s="52">
        <f>(K24/100*0.56)^2</f>
        <v/>
      </c>
      <c r="AD24" s="52">
        <f>(K24/100*0.88)^2</f>
        <v/>
      </c>
      <c r="AE24" s="24" t="n"/>
      <c r="AF24" s="24" t="n"/>
      <c r="AG24" s="134" t="n">
        <v>5</v>
      </c>
    </row>
    <row r="25" ht="12.75" customHeight="1" s="207" thickBot="1">
      <c r="B25" s="176">
        <f>VLOOKUP(D25,temp!$A$2:$G$176,2,FALSE)</f>
        <v/>
      </c>
      <c r="C25" s="176">
        <f>E25&amp;"X"&amp;H25&amp;"X"&amp;I25</f>
        <v/>
      </c>
      <c r="D25" s="220" t="n">
        <v>450</v>
      </c>
      <c r="E25" s="208" t="n">
        <v>45</v>
      </c>
      <c r="F25" s="222" t="n">
        <v>42</v>
      </c>
      <c r="G25" s="223" t="n">
        <v>33</v>
      </c>
      <c r="H25" s="208" t="n">
        <v>8</v>
      </c>
      <c r="I25" s="208" t="n">
        <v>12</v>
      </c>
      <c r="J25" s="28" t="inlineStr">
        <is>
          <t>5.0×3</t>
        </is>
      </c>
      <c r="K25" s="224" t="n">
        <v>313</v>
      </c>
      <c r="L25" s="131">
        <f>IF(AND(K25-ストレーナー選定方法!$F$8&gt;-20,K25-ストレーナー選定方法!$F$8&lt;80),1,0)</f>
        <v/>
      </c>
      <c r="M25" s="131">
        <f>IF(AND($K25-ストレーナー選定方法!$F$30&gt;-20,$K25-ストレーナー選定方法!$F$30&lt;80),1,0)</f>
        <v/>
      </c>
      <c r="N25" s="131">
        <f>IF(AND($K25-ストレーナー選定方法!$F$32&gt;-20,$K25-ストレーナー選定方法!$F$32&lt;80),1,0)</f>
        <v/>
      </c>
      <c r="O25" s="131">
        <f>IF(AND($K25-ストレーナー選定方法!$F$34&gt;-20,$K25-ストレーナー選定方法!$F$34&lt;80),1,0)</f>
        <v/>
      </c>
      <c r="P25" s="131">
        <f>IF(AND($K25-ストレーナー選定方法!$F$36&gt;-20,$K25-ストレーナー選定方法!$F$36&lt;80),1,0)</f>
        <v/>
      </c>
      <c r="Q25" s="226" t="n">
        <v>19</v>
      </c>
      <c r="R25" s="228" t="n">
        <v>1250</v>
      </c>
      <c r="S25" s="26">
        <f>20000/R25</f>
        <v/>
      </c>
      <c r="T25" s="271">
        <f>K25*0.8/100</f>
        <v/>
      </c>
      <c r="U25" s="271">
        <f>K25*0.7/100</f>
        <v/>
      </c>
      <c r="V25" s="274" t="n"/>
      <c r="W25" s="59">
        <f>(K25/100*0.84)^2</f>
        <v/>
      </c>
      <c r="X25" s="59">
        <f>(K25/100*1.05)^2</f>
        <v/>
      </c>
      <c r="Y25" s="59">
        <f>(K25/100*0.96)^2</f>
        <v/>
      </c>
      <c r="Z25" s="59">
        <f>(K25/100*1.2)^2</f>
        <v/>
      </c>
      <c r="AA25" s="272">
        <f>(K25/100*0.49)^2</f>
        <v/>
      </c>
      <c r="AB25" s="52">
        <f>(K25/100*0.77)^2</f>
        <v/>
      </c>
      <c r="AC25" s="52">
        <f>(K25/100*0.56)^2</f>
        <v/>
      </c>
      <c r="AD25" s="52">
        <f>(K25/100*0.88)^2</f>
        <v/>
      </c>
      <c r="AE25" s="222" t="n"/>
      <c r="AF25" s="229" t="n"/>
      <c r="AG25" s="134" t="n"/>
    </row>
    <row r="26" ht="12.75" customHeight="1" s="207" thickBot="1">
      <c r="E26" s="221" t="n"/>
      <c r="F26" s="221" t="n"/>
      <c r="G26" s="221" t="n"/>
      <c r="H26" s="221" t="n"/>
      <c r="I26" s="221" t="n"/>
      <c r="J26" s="24" t="inlineStr">
        <is>
          <t>6.0×9</t>
        </is>
      </c>
      <c r="K26" s="225" t="n"/>
      <c r="L26" s="131">
        <f>IF(AND(K26-ストレーナー選定方法!$F$8&gt;-20,K26-ストレーナー選定方法!$F$8&lt;80),1,0)</f>
        <v/>
      </c>
      <c r="M26" s="131">
        <f>IF(AND($K26-ストレーナー選定方法!$F$30&gt;-20,$K26-ストレーナー選定方法!$F$30&lt;80),1,0)</f>
        <v/>
      </c>
      <c r="N26" s="131">
        <f>IF(AND($K26-ストレーナー選定方法!$F$32&gt;-20,$K26-ストレーナー選定方法!$F$32&lt;80),1,0)</f>
        <v/>
      </c>
      <c r="O26" s="131">
        <f>IF(AND($K26-ストレーナー選定方法!$F$34&gt;-20,$K26-ストレーナー選定方法!$F$34&lt;80),1,0)</f>
        <v/>
      </c>
      <c r="P26" s="131">
        <f>IF(AND($K26-ストレーナー選定方法!$F$36&gt;-20,$K26-ストレーナー選定方法!$F$36&lt;80),1,0)</f>
        <v/>
      </c>
      <c r="Q26" s="227" t="n"/>
      <c r="R26" s="221" t="n"/>
      <c r="S26" s="26" t="n"/>
      <c r="T26" s="271">
        <f>K26*0.8/100</f>
        <v/>
      </c>
      <c r="U26" s="271">
        <f>K26*0.7/100</f>
        <v/>
      </c>
      <c r="V26" s="271" t="n"/>
      <c r="W26" s="59" t="n"/>
      <c r="X26" s="59" t="n"/>
      <c r="Y26" s="59" t="n"/>
      <c r="Z26" s="59" t="n"/>
      <c r="AA26" s="272" t="n"/>
      <c r="AB26" s="52" t="n"/>
      <c r="AC26" s="52" t="n"/>
      <c r="AD26" s="52" t="n"/>
      <c r="AE26" s="221" t="n"/>
      <c r="AF26" s="225" t="n"/>
      <c r="AG26" s="134" t="n">
        <v>4.5</v>
      </c>
    </row>
    <row r="27" ht="12.75" customHeight="1" s="207" thickBot="1">
      <c r="B27" s="176">
        <f>VLOOKUP(D27,temp!$A$2:$G$176,2,FALSE)</f>
        <v/>
      </c>
      <c r="C27" s="176">
        <f>E27&amp;"X"&amp;H27&amp;"X"&amp;I27</f>
        <v/>
      </c>
      <c r="D27" s="220" t="n">
        <v>451</v>
      </c>
      <c r="E27" s="208" t="n">
        <v>45</v>
      </c>
      <c r="F27" s="222" t="n">
        <v>42</v>
      </c>
      <c r="G27" s="223" t="n">
        <v>33</v>
      </c>
      <c r="H27" s="208" t="n">
        <v>10</v>
      </c>
      <c r="I27" s="208" t="n">
        <v>12</v>
      </c>
      <c r="J27" s="28" t="inlineStr">
        <is>
          <t>5.0×3</t>
        </is>
      </c>
      <c r="K27" s="224" t="n">
        <v>313</v>
      </c>
      <c r="L27" s="131">
        <f>IF(AND(K27-ストレーナー選定方法!$F$8&gt;-20,K27-ストレーナー選定方法!$F$8&lt;80),1,0)</f>
        <v/>
      </c>
      <c r="M27" s="131">
        <f>IF(AND($K27-ストレーナー選定方法!$F$30&gt;-20,$K27-ストレーナー選定方法!$F$30&lt;80),1,0)</f>
        <v/>
      </c>
      <c r="N27" s="131">
        <f>IF(AND($K27-ストレーナー選定方法!$F$32&gt;-20,$K27-ストレーナー選定方法!$F$32&lt;80),1,0)</f>
        <v/>
      </c>
      <c r="O27" s="131">
        <f>IF(AND($K27-ストレーナー選定方法!$F$34&gt;-20,$K27-ストレーナー選定方法!$F$34&lt;80),1,0)</f>
        <v/>
      </c>
      <c r="P27" s="131">
        <f>IF(AND($K27-ストレーナー選定方法!$F$36&gt;-20,$K27-ストレーナー選定方法!$F$36&lt;80),1,0)</f>
        <v/>
      </c>
      <c r="Q27" s="226" t="n">
        <v>19</v>
      </c>
      <c r="R27" s="222" t="n">
        <v>950</v>
      </c>
      <c r="S27" s="26">
        <f>20000/R27</f>
        <v/>
      </c>
      <c r="T27" s="271">
        <f>K27*0.8/100</f>
        <v/>
      </c>
      <c r="U27" s="271">
        <f>K27*0.7/100</f>
        <v/>
      </c>
      <c r="V27" s="274" t="n"/>
      <c r="W27" s="59">
        <f>(K27/100*0.84)^2</f>
        <v/>
      </c>
      <c r="X27" s="59">
        <f>(K27/100*1.05)^2</f>
        <v/>
      </c>
      <c r="Y27" s="59">
        <f>(K27/100*0.96)^2</f>
        <v/>
      </c>
      <c r="Z27" s="59">
        <f>(K27/100*1.2)^2</f>
        <v/>
      </c>
      <c r="AA27" s="272">
        <f>(K27/100*0.49)^2</f>
        <v/>
      </c>
      <c r="AB27" s="52">
        <f>(K27/100*0.77)^2</f>
        <v/>
      </c>
      <c r="AC27" s="52">
        <f>(K27/100*0.56)^2</f>
        <v/>
      </c>
      <c r="AD27" s="52">
        <f>(K27/100*0.88)^2</f>
        <v/>
      </c>
      <c r="AE27" s="222" t="n"/>
      <c r="AF27" s="229" t="n"/>
      <c r="AG27" s="134" t="n"/>
    </row>
    <row r="28" ht="12.75" customHeight="1" s="207" thickBot="1">
      <c r="E28" s="221" t="n"/>
      <c r="F28" s="221" t="n"/>
      <c r="G28" s="221" t="n"/>
      <c r="H28" s="221" t="n"/>
      <c r="I28" s="221" t="n"/>
      <c r="J28" s="24" t="inlineStr">
        <is>
          <t>6.0×9</t>
        </is>
      </c>
      <c r="K28" s="225" t="n"/>
      <c r="L28" s="131">
        <f>IF(AND(K28-ストレーナー選定方法!$F$8&gt;-20,K28-ストレーナー選定方法!$F$8&lt;80),1,0)</f>
        <v/>
      </c>
      <c r="M28" s="131">
        <f>IF(AND($K28-ストレーナー選定方法!$F$30&gt;-20,$K28-ストレーナー選定方法!$F$30&lt;80),1,0)</f>
        <v/>
      </c>
      <c r="N28" s="131">
        <f>IF(AND($K28-ストレーナー選定方法!$F$32&gt;-20,$K28-ストレーナー選定方法!$F$32&lt;80),1,0)</f>
        <v/>
      </c>
      <c r="O28" s="131">
        <f>IF(AND($K28-ストレーナー選定方法!$F$34&gt;-20,$K28-ストレーナー選定方法!$F$34&lt;80),1,0)</f>
        <v/>
      </c>
      <c r="P28" s="131">
        <f>IF(AND($K28-ストレーナー選定方法!$F$36&gt;-20,$K28-ストレーナー選定方法!$F$36&lt;80),1,0)</f>
        <v/>
      </c>
      <c r="Q28" s="227" t="n"/>
      <c r="R28" s="221" t="n"/>
      <c r="S28" s="26" t="n"/>
      <c r="T28" s="271">
        <f>K28*0.8/100</f>
        <v/>
      </c>
      <c r="U28" s="271">
        <f>K28*0.7/100</f>
        <v/>
      </c>
      <c r="V28" s="271" t="n"/>
      <c r="W28" s="59" t="n"/>
      <c r="X28" s="59" t="n"/>
      <c r="Y28" s="59" t="n"/>
      <c r="Z28" s="59" t="n"/>
      <c r="AA28" s="272" t="n"/>
      <c r="AB28" s="52" t="n"/>
      <c r="AC28" s="52" t="n"/>
      <c r="AD28" s="52" t="n"/>
      <c r="AE28" s="221" t="n"/>
      <c r="AF28" s="225" t="n"/>
      <c r="AG28" s="134" t="n">
        <v>3.7</v>
      </c>
    </row>
    <row r="29" ht="12.75" customHeight="1" s="207" thickBot="1">
      <c r="B29" s="176">
        <f>VLOOKUP(D29,temp!$A$2:$G$176,2,FALSE)</f>
        <v/>
      </c>
      <c r="C29" s="176">
        <f>E29&amp;"X"&amp;H29&amp;"X"&amp;I29</f>
        <v/>
      </c>
      <c r="D29" s="220" t="n">
        <v>452</v>
      </c>
      <c r="E29" s="208" t="n">
        <v>45</v>
      </c>
      <c r="F29" s="222" t="n">
        <v>42</v>
      </c>
      <c r="G29" s="223" t="n">
        <v>36</v>
      </c>
      <c r="H29" s="208" t="n">
        <v>10</v>
      </c>
      <c r="I29" s="208" t="n">
        <v>12</v>
      </c>
      <c r="J29" s="28" t="inlineStr">
        <is>
          <t>6.0×3</t>
        </is>
      </c>
      <c r="K29" s="224" t="n">
        <v>430</v>
      </c>
      <c r="L29" s="131">
        <f>IF(AND(K29-ストレーナー選定方法!$F$8&gt;-20,K29-ストレーナー選定方法!$F$8&lt;80),1,0)</f>
        <v/>
      </c>
      <c r="M29" s="131">
        <f>IF(AND($K29-ストレーナー選定方法!$F$30&gt;-20,$K29-ストレーナー選定方法!$F$30&lt;80),1,0)</f>
        <v/>
      </c>
      <c r="N29" s="131">
        <f>IF(AND($K29-ストレーナー選定方法!$F$32&gt;-20,$K29-ストレーナー選定方法!$F$32&lt;80),1,0)</f>
        <v/>
      </c>
      <c r="O29" s="131">
        <f>IF(AND($K29-ストレーナー選定方法!$F$34&gt;-20,$K29-ストレーナー選定方法!$F$34&lt;80),1,0)</f>
        <v/>
      </c>
      <c r="P29" s="131">
        <f>IF(AND($K29-ストレーナー選定方法!$F$36&gt;-20,$K29-ストレーナー選定方法!$F$36&lt;80),1,0)</f>
        <v/>
      </c>
      <c r="Q29" s="226" t="n">
        <v>27</v>
      </c>
      <c r="R29" s="222" t="n">
        <v>950</v>
      </c>
      <c r="S29" s="26">
        <f>20000/R29</f>
        <v/>
      </c>
      <c r="T29" s="271">
        <f>K29*0.8/100</f>
        <v/>
      </c>
      <c r="U29" s="271">
        <f>K29*0.7/100</f>
        <v/>
      </c>
      <c r="V29" s="274" t="n"/>
      <c r="W29" s="59">
        <f>(K29/100*0.84)^2</f>
        <v/>
      </c>
      <c r="X29" s="59">
        <f>(K29/100*1.05)^2</f>
        <v/>
      </c>
      <c r="Y29" s="59">
        <f>(K29/100*0.96)^2</f>
        <v/>
      </c>
      <c r="Z29" s="59">
        <f>(K29/100*1.2)^2</f>
        <v/>
      </c>
      <c r="AA29" s="272">
        <f>(K29/100*0.49)^2</f>
        <v/>
      </c>
      <c r="AB29" s="52">
        <f>(K29/100*0.77)^2</f>
        <v/>
      </c>
      <c r="AC29" s="52">
        <f>(K29/100*0.56)^2</f>
        <v/>
      </c>
      <c r="AD29" s="52">
        <f>(K29/100*0.88)^2</f>
        <v/>
      </c>
      <c r="AE29" s="222" t="n"/>
      <c r="AF29" s="229" t="n"/>
      <c r="AG29" s="134" t="n"/>
    </row>
    <row r="30" ht="12.75" customHeight="1" s="207" thickBot="1">
      <c r="E30" s="221" t="n"/>
      <c r="F30" s="221" t="n"/>
      <c r="G30" s="221" t="n"/>
      <c r="H30" s="221" t="n"/>
      <c r="I30" s="221" t="n"/>
      <c r="J30" s="24" t="inlineStr">
        <is>
          <t>7.0×9</t>
        </is>
      </c>
      <c r="K30" s="225" t="n"/>
      <c r="L30" s="131">
        <f>IF(AND(K30-ストレーナー選定方法!$F$8&gt;-20,K30-ストレーナー選定方法!$F$8&lt;80),1,0)</f>
        <v/>
      </c>
      <c r="M30" s="131">
        <f>IF(AND($K30-ストレーナー選定方法!$F$30&gt;-20,$K30-ストレーナー選定方法!$F$30&lt;80),1,0)</f>
        <v/>
      </c>
      <c r="N30" s="131">
        <f>IF(AND($K30-ストレーナー選定方法!$F$32&gt;-20,$K30-ストレーナー選定方法!$F$32&lt;80),1,0)</f>
        <v/>
      </c>
      <c r="O30" s="131">
        <f>IF(AND($K30-ストレーナー選定方法!$F$34&gt;-20,$K30-ストレーナー選定方法!$F$34&lt;80),1,0)</f>
        <v/>
      </c>
      <c r="P30" s="131">
        <f>IF(AND($K30-ストレーナー選定方法!$F$36&gt;-20,$K30-ストレーナー選定方法!$F$36&lt;80),1,0)</f>
        <v/>
      </c>
      <c r="Q30" s="227" t="n"/>
      <c r="R30" s="221" t="n"/>
      <c r="S30" s="26" t="n"/>
      <c r="T30" s="271">
        <f>K30*0.8/100</f>
        <v/>
      </c>
      <c r="U30" s="271">
        <f>K30*0.7/100</f>
        <v/>
      </c>
      <c r="V30" s="271" t="n"/>
      <c r="W30" s="59" t="n"/>
      <c r="X30" s="59" t="n"/>
      <c r="Y30" s="59" t="n"/>
      <c r="Z30" s="59" t="n"/>
      <c r="AA30" s="272" t="n"/>
      <c r="AB30" s="52" t="n"/>
      <c r="AC30" s="52" t="n"/>
      <c r="AD30" s="52" t="n"/>
      <c r="AE30" s="221" t="n"/>
      <c r="AF30" s="225" t="n"/>
      <c r="AG30" s="134" t="n">
        <v>5.1</v>
      </c>
    </row>
    <row r="31" ht="12.75" customHeight="1" s="207" thickBot="1">
      <c r="B31" s="176">
        <f>VLOOKUP(D31,temp!$A$2:$G$176,2,FALSE)</f>
        <v/>
      </c>
      <c r="C31" s="176">
        <f>E31&amp;"X"&amp;H31&amp;"X"&amp;I31</f>
        <v/>
      </c>
      <c r="D31" s="233" t="n">
        <v>453</v>
      </c>
      <c r="E31" s="208" t="n">
        <v>45</v>
      </c>
      <c r="F31" s="222" t="n">
        <v>42</v>
      </c>
      <c r="G31" s="223" t="n">
        <v>35</v>
      </c>
      <c r="H31" s="208" t="n">
        <v>10</v>
      </c>
      <c r="I31" s="208" t="n">
        <v>17</v>
      </c>
      <c r="J31" s="28" t="inlineStr">
        <is>
          <t>5.0×12</t>
        </is>
      </c>
      <c r="K31" s="224" t="n">
        <v>314</v>
      </c>
      <c r="L31" s="131">
        <f>IF(AND(K31-ストレーナー選定方法!$F$8&gt;-20,K31-ストレーナー選定方法!$F$8&lt;80),1,0)</f>
        <v/>
      </c>
      <c r="M31" s="131">
        <f>IF(AND($K31-ストレーナー選定方法!$F$30&gt;-20,$K31-ストレーナー選定方法!$F$30&lt;80),1,0)</f>
        <v/>
      </c>
      <c r="N31" s="131">
        <f>IF(AND($K31-ストレーナー選定方法!$F$32&gt;-20,$K31-ストレーナー選定方法!$F$32&lt;80),1,0)</f>
        <v/>
      </c>
      <c r="O31" s="131">
        <f>IF(AND($K31-ストレーナー選定方法!$F$34&gt;-20,$K31-ストレーナー選定方法!$F$34&lt;80),1,0)</f>
        <v/>
      </c>
      <c r="P31" s="131">
        <f>IF(AND($K31-ストレーナー選定方法!$F$36&gt;-20,$K31-ストレーナー選定方法!$F$36&lt;80),1,0)</f>
        <v/>
      </c>
      <c r="Q31" s="226" t="n">
        <v>19</v>
      </c>
      <c r="R31" s="222" t="n">
        <v>950</v>
      </c>
      <c r="S31" s="26">
        <f>20000/R31</f>
        <v/>
      </c>
      <c r="T31" s="271">
        <f>K31*0.8/100</f>
        <v/>
      </c>
      <c r="U31" s="271">
        <f>K31*0.7/100</f>
        <v/>
      </c>
      <c r="V31" s="274" t="n"/>
      <c r="W31" s="59">
        <f>(K31/100*0.84)^2</f>
        <v/>
      </c>
      <c r="X31" s="59">
        <f>(K31/100*1.05)^2</f>
        <v/>
      </c>
      <c r="Y31" s="59">
        <f>(K31/100*0.96)^2</f>
        <v/>
      </c>
      <c r="Z31" s="59">
        <f>(K31/100*1.2)^2</f>
        <v/>
      </c>
      <c r="AA31" s="272">
        <f>(K31/100*0.49)^2</f>
        <v/>
      </c>
      <c r="AB31" s="52">
        <f>(K31/100*0.77)^2</f>
        <v/>
      </c>
      <c r="AC31" s="52">
        <f>(K31/100*0.56)^2</f>
        <v/>
      </c>
      <c r="AD31" s="52">
        <f>(K31/100*0.88)^2</f>
        <v/>
      </c>
      <c r="AE31" s="222" t="n"/>
      <c r="AF31" s="229" t="n"/>
      <c r="AG31" s="134" t="n"/>
    </row>
    <row r="32" ht="12.75" customHeight="1" s="207" thickBot="1">
      <c r="D32" s="234" t="n"/>
      <c r="E32" s="221" t="n"/>
      <c r="F32" s="221" t="n"/>
      <c r="G32" s="221" t="n"/>
      <c r="H32" s="221" t="n"/>
      <c r="I32" s="221" t="n"/>
      <c r="J32" s="24" t="inlineStr">
        <is>
          <t>4.5×5</t>
        </is>
      </c>
      <c r="K32" s="225" t="n"/>
      <c r="L32" s="131">
        <f>IF(AND(K32-ストレーナー選定方法!$F$8&gt;-20,K32-ストレーナー選定方法!$F$8&lt;80),1,0)</f>
        <v/>
      </c>
      <c r="M32" s="131">
        <f>IF(AND($K32-ストレーナー選定方法!$F$30&gt;-20,$K32-ストレーナー選定方法!$F$30&lt;80),1,0)</f>
        <v/>
      </c>
      <c r="N32" s="131">
        <f>IF(AND($K32-ストレーナー選定方法!$F$32&gt;-20,$K32-ストレーナー選定方法!$F$32&lt;80),1,0)</f>
        <v/>
      </c>
      <c r="O32" s="131">
        <f>IF(AND($K32-ストレーナー選定方法!$F$34&gt;-20,$K32-ストレーナー選定方法!$F$34&lt;80),1,0)</f>
        <v/>
      </c>
      <c r="P32" s="131">
        <f>IF(AND($K32-ストレーナー選定方法!$F$36&gt;-20,$K32-ストレーナー選定方法!$F$36&lt;80),1,0)</f>
        <v/>
      </c>
      <c r="Q32" s="227" t="n"/>
      <c r="R32" s="221" t="n"/>
      <c r="S32" s="26" t="n"/>
      <c r="T32" s="271">
        <f>K32*0.8/100</f>
        <v/>
      </c>
      <c r="U32" s="271">
        <f>K32*0.7/100</f>
        <v/>
      </c>
      <c r="V32" s="271" t="n"/>
      <c r="W32" s="59" t="n"/>
      <c r="X32" s="59" t="n"/>
      <c r="Y32" s="59" t="n"/>
      <c r="Z32" s="59" t="n"/>
      <c r="AA32" s="272" t="n"/>
      <c r="AB32" s="52" t="n"/>
      <c r="AC32" s="52" t="n"/>
      <c r="AD32" s="52" t="n"/>
      <c r="AE32" s="221" t="n"/>
      <c r="AF32" s="225" t="n"/>
      <c r="AG32" s="134" t="n">
        <v>7</v>
      </c>
    </row>
    <row r="33" ht="17.25" customHeight="1" s="207" thickBot="1">
      <c r="B33" s="176">
        <f>VLOOKUP(D33,temp!$A$2:$G$176,2,FALSE)</f>
        <v/>
      </c>
      <c r="C33" s="176">
        <f>E33&amp;"X"&amp;H33&amp;"X"&amp;I33</f>
        <v/>
      </c>
      <c r="D33" s="220" t="n">
        <v>460</v>
      </c>
      <c r="E33" s="23" t="n">
        <v>46</v>
      </c>
      <c r="F33" s="24" t="n">
        <v>44</v>
      </c>
      <c r="G33" s="39" t="n">
        <v>32</v>
      </c>
      <c r="H33" s="23" t="n">
        <v>6</v>
      </c>
      <c r="I33" s="23" t="n">
        <v>10</v>
      </c>
      <c r="J33" s="24" t="n">
        <v>5</v>
      </c>
      <c r="K33" s="137" t="n">
        <v>196</v>
      </c>
      <c r="L33" s="131">
        <f>IF(AND(K33-ストレーナー選定方法!$F$8&gt;-20,K33-ストレーナー選定方法!$F$8&lt;80),1,0)</f>
        <v/>
      </c>
      <c r="M33" s="131">
        <f>IF(AND($K33-ストレーナー選定方法!$F$30&gt;-20,$K33-ストレーナー選定方法!$F$30&lt;80),1,0)</f>
        <v/>
      </c>
      <c r="N33" s="131">
        <f>IF(AND($K33-ストレーナー選定方法!$F$32&gt;-20,$K33-ストレーナー選定方法!$F$32&lt;80),1,0)</f>
        <v/>
      </c>
      <c r="O33" s="131">
        <f>IF(AND($K33-ストレーナー選定方法!$F$34&gt;-20,$K33-ストレーナー選定方法!$F$34&lt;80),1,0)</f>
        <v/>
      </c>
      <c r="P33" s="131">
        <f>IF(AND($K33-ストレーナー選定方法!$F$36&gt;-20,$K33-ストレーナー選定方法!$F$36&lt;80),1,0)</f>
        <v/>
      </c>
      <c r="Q33" s="125" t="n">
        <v>11</v>
      </c>
      <c r="R33" s="25" t="n">
        <v>1600</v>
      </c>
      <c r="S33" s="26">
        <f>20000/R33</f>
        <v/>
      </c>
      <c r="T33" s="271">
        <f>K33*0.8/100</f>
        <v/>
      </c>
      <c r="U33" s="271">
        <f>K33*0.7/100</f>
        <v/>
      </c>
      <c r="V33" s="271" t="n"/>
      <c r="W33" s="59">
        <f>(K33/100*0.84)^2</f>
        <v/>
      </c>
      <c r="X33" s="59">
        <f>(K33/100*1.05)^2</f>
        <v/>
      </c>
      <c r="Y33" s="59">
        <f>(K33/100*0.96)^2</f>
        <v/>
      </c>
      <c r="Z33" s="59">
        <f>(K33/100*1.2)^2</f>
        <v/>
      </c>
      <c r="AA33" s="272">
        <f>(K33/100*0.49)^2</f>
        <v/>
      </c>
      <c r="AB33" s="52">
        <f>(K33/100*0.77)^2</f>
        <v/>
      </c>
      <c r="AC33" s="52">
        <f>(K33/100*0.56)^2</f>
        <v/>
      </c>
      <c r="AD33" s="52">
        <f>(K33/100*0.88)^2</f>
        <v/>
      </c>
      <c r="AE33" s="24" t="n"/>
      <c r="AF33" s="24" t="n"/>
      <c r="AG33" s="134" t="n">
        <v>5.4</v>
      </c>
    </row>
    <row r="34" ht="17.25" customHeight="1" s="207" thickBot="1">
      <c r="B34" s="184">
        <f>VLOOKUP(D34,temp!$A$2:$G$176,2,FALSE)</f>
        <v/>
      </c>
      <c r="C34" s="176">
        <f>E34&amp;"X"&amp;H34&amp;"X"&amp;I34</f>
        <v/>
      </c>
      <c r="D34" s="177" t="n">
        <v>470</v>
      </c>
      <c r="E34" s="23" t="n">
        <v>47</v>
      </c>
      <c r="F34" s="24" t="n">
        <v>45</v>
      </c>
      <c r="G34" s="39" t="n">
        <v>36</v>
      </c>
      <c r="H34" s="23" t="n">
        <v>7</v>
      </c>
      <c r="I34" s="23" t="n">
        <v>7</v>
      </c>
      <c r="J34" s="24" t="n">
        <v>8.5</v>
      </c>
      <c r="K34" s="137" t="n">
        <v>397</v>
      </c>
      <c r="L34" s="131">
        <f>IF(AND(K34-ストレーナー選定方法!$F$8&gt;-20,K34-ストレーナー選定方法!$F$8&lt;80),1,0)</f>
        <v/>
      </c>
      <c r="M34" s="131">
        <f>IF(AND($K34-ストレーナー選定方法!$F$30&gt;-20,$K34-ストレーナー選定方法!$F$30&lt;80),1,0)</f>
        <v/>
      </c>
      <c r="N34" s="131">
        <f>IF(AND($K34-ストレーナー選定方法!$F$32&gt;-20,$K34-ストレーナー選定方法!$F$32&lt;80),1,0)</f>
        <v/>
      </c>
      <c r="O34" s="131">
        <f>IF(AND($K34-ストレーナー選定方法!$F$34&gt;-20,$K34-ストレーナー選定方法!$F$34&lt;80),1,0)</f>
        <v/>
      </c>
      <c r="P34" s="131">
        <f>IF(AND($K34-ストレーナー選定方法!$F$36&gt;-20,$K34-ストレーナー選定方法!$F$36&lt;80),1,0)</f>
        <v/>
      </c>
      <c r="Q34" s="125" t="n">
        <v>22</v>
      </c>
      <c r="R34" s="25" t="n">
        <v>1350</v>
      </c>
      <c r="S34" s="26">
        <f>20000/R34</f>
        <v/>
      </c>
      <c r="T34" s="271">
        <f>K34*0.8/100</f>
        <v/>
      </c>
      <c r="U34" s="271">
        <f>K34*0.7/100</f>
        <v/>
      </c>
      <c r="V34" s="271" t="n"/>
      <c r="W34" s="59">
        <f>(K34/100*0.84)^2</f>
        <v/>
      </c>
      <c r="X34" s="59">
        <f>(K34/100*1.05)^2</f>
        <v/>
      </c>
      <c r="Y34" s="59">
        <f>(K34/100*0.96)^2</f>
        <v/>
      </c>
      <c r="Z34" s="59">
        <f>(K34/100*1.2)^2</f>
        <v/>
      </c>
      <c r="AA34" s="272">
        <f>(K34/100*0.49)^2</f>
        <v/>
      </c>
      <c r="AB34" s="52">
        <f>(K34/100*0.77)^2</f>
        <v/>
      </c>
      <c r="AC34" s="52">
        <f>(K34/100*0.56)^2</f>
        <v/>
      </c>
      <c r="AD34" s="52">
        <f>(K34/100*0.88)^2</f>
        <v/>
      </c>
      <c r="AE34" s="24" t="n"/>
      <c r="AF34" s="24" t="n"/>
      <c r="AG34" s="134" t="n">
        <v>5.7</v>
      </c>
    </row>
    <row r="35" ht="17.25" customHeight="1" s="207" thickBot="1">
      <c r="B35" s="176">
        <f>VLOOKUP(D35,temp!$A$2:$G$176,2,FALSE)</f>
        <v/>
      </c>
      <c r="C35" s="176">
        <f>E35&amp;"X"&amp;H35&amp;"X"&amp;I35</f>
        <v/>
      </c>
      <c r="D35" s="220" t="n">
        <v>471</v>
      </c>
      <c r="E35" s="23" t="n">
        <v>47</v>
      </c>
      <c r="F35" s="24" t="n">
        <v>42</v>
      </c>
      <c r="G35" s="39" t="n">
        <v>32</v>
      </c>
      <c r="H35" s="23" t="n">
        <v>9</v>
      </c>
      <c r="I35" s="23" t="n">
        <v>13</v>
      </c>
      <c r="J35" s="24" t="n">
        <v>6</v>
      </c>
      <c r="K35" s="137" t="n">
        <v>367</v>
      </c>
      <c r="L35" s="131">
        <f>IF(AND(K35-ストレーナー選定方法!$F$8&gt;-20,K35-ストレーナー選定方法!$F$8&lt;80),1,0)</f>
        <v/>
      </c>
      <c r="M35" s="131">
        <f>IF(AND($K35-ストレーナー選定方法!$F$30&gt;-20,$K35-ストレーナー選定方法!$F$30&lt;80),1,0)</f>
        <v/>
      </c>
      <c r="N35" s="131">
        <f>IF(AND($K35-ストレーナー選定方法!$F$32&gt;-20,$K35-ストレーナー選定方法!$F$32&lt;80),1,0)</f>
        <v/>
      </c>
      <c r="O35" s="131">
        <f>IF(AND($K35-ストレーナー選定方法!$F$34&gt;-20,$K35-ストレーナー選定方法!$F$34&lt;80),1,0)</f>
        <v/>
      </c>
      <c r="P35" s="131">
        <f>IF(AND($K35-ストレーナー選定方法!$F$36&gt;-20,$K35-ストレーナー選定方法!$F$36&lt;80),1,0)</f>
        <v/>
      </c>
      <c r="Q35" s="125" t="n">
        <v>21</v>
      </c>
      <c r="R35" s="25" t="n">
        <v>1050</v>
      </c>
      <c r="S35" s="26">
        <f>20000/R35</f>
        <v/>
      </c>
      <c r="T35" s="271">
        <f>K35*0.8/100</f>
        <v/>
      </c>
      <c r="U35" s="271">
        <f>K35*0.7/100</f>
        <v/>
      </c>
      <c r="V35" s="271" t="n"/>
      <c r="W35" s="59">
        <f>(K35/100*0.84)^2</f>
        <v/>
      </c>
      <c r="X35" s="59">
        <f>(K35/100*1.05)^2</f>
        <v/>
      </c>
      <c r="Y35" s="59">
        <f>(K35/100*0.96)^2</f>
        <v/>
      </c>
      <c r="Z35" s="59">
        <f>(K35/100*1.2)^2</f>
        <v/>
      </c>
      <c r="AA35" s="272">
        <f>(K35/100*0.49)^2</f>
        <v/>
      </c>
      <c r="AB35" s="52">
        <f>(K35/100*0.77)^2</f>
        <v/>
      </c>
      <c r="AC35" s="52">
        <f>(K35/100*0.56)^2</f>
        <v/>
      </c>
      <c r="AD35" s="52">
        <f>(K35/100*0.88)^2</f>
        <v/>
      </c>
      <c r="AE35" s="24" t="n"/>
      <c r="AF35" s="24" t="n"/>
      <c r="AG35" s="134" t="n">
        <v>5.7</v>
      </c>
    </row>
    <row r="36" ht="17.25" customHeight="1" s="207" thickBot="1">
      <c r="B36" s="176">
        <f>VLOOKUP(D36,temp!$A$2:$G$176,2,FALSE)</f>
        <v/>
      </c>
      <c r="C36" s="176">
        <f>E36&amp;"X"&amp;H36&amp;"X"&amp;I36</f>
        <v/>
      </c>
      <c r="D36" s="220" t="n">
        <v>480</v>
      </c>
      <c r="E36" s="23" t="n">
        <v>48</v>
      </c>
      <c r="F36" s="24" t="n">
        <v>44</v>
      </c>
      <c r="G36" s="39" t="n">
        <v>39</v>
      </c>
      <c r="H36" s="23" t="n">
        <v>8</v>
      </c>
      <c r="I36" s="23" t="n">
        <v>17</v>
      </c>
      <c r="J36" s="24" t="n">
        <v>6</v>
      </c>
      <c r="K36" s="137" t="n">
        <v>480</v>
      </c>
      <c r="L36" s="131">
        <f>IF(AND(K36-ストレーナー選定方法!$F$8&gt;-20,K36-ストレーナー選定方法!$F$8&lt;80),1,0)</f>
        <v/>
      </c>
      <c r="M36" s="131">
        <f>IF(AND($K36-ストレーナー選定方法!$F$30&gt;-20,$K36-ストレーナー選定方法!$F$30&lt;80),1,0)</f>
        <v/>
      </c>
      <c r="N36" s="131">
        <f>IF(AND($K36-ストレーナー選定方法!$F$32&gt;-20,$K36-ストレーナー選定方法!$F$32&lt;80),1,0)</f>
        <v/>
      </c>
      <c r="O36" s="131">
        <f>IF(AND($K36-ストレーナー選定方法!$F$34&gt;-20,$K36-ストレーナー選定方法!$F$34&lt;80),1,0)</f>
        <v/>
      </c>
      <c r="P36" s="131">
        <f>IF(AND($K36-ストレーナー選定方法!$F$36&gt;-20,$K36-ストレーナー選定方法!$F$36&lt;80),1,0)</f>
        <v/>
      </c>
      <c r="Q36" s="125" t="n">
        <v>26</v>
      </c>
      <c r="R36" s="25" t="n">
        <v>1100</v>
      </c>
      <c r="S36" s="26">
        <f>20000/R36</f>
        <v/>
      </c>
      <c r="T36" s="271">
        <f>K36*0.8/100</f>
        <v/>
      </c>
      <c r="U36" s="271">
        <f>K36*0.7/100</f>
        <v/>
      </c>
      <c r="V36" s="271" t="n"/>
      <c r="W36" s="59">
        <f>(K36/100*0.84)^2</f>
        <v/>
      </c>
      <c r="X36" s="59">
        <f>(K36/100*1.05)^2</f>
        <v/>
      </c>
      <c r="Y36" s="59">
        <f>(K36/100*0.96)^2</f>
        <v/>
      </c>
      <c r="Z36" s="59">
        <f>(K36/100*1.2)^2</f>
        <v/>
      </c>
      <c r="AA36" s="272">
        <f>(K36/100*0.49)^2</f>
        <v/>
      </c>
      <c r="AB36" s="52">
        <f>(K36/100*0.77)^2</f>
        <v/>
      </c>
      <c r="AC36" s="52">
        <f>(K36/100*0.56)^2</f>
        <v/>
      </c>
      <c r="AD36" s="52">
        <f>(K36/100*0.88)^2</f>
        <v/>
      </c>
      <c r="AE36" s="24" t="n"/>
      <c r="AF36" s="24" t="n"/>
      <c r="AG36" s="134" t="n">
        <v>6.7</v>
      </c>
    </row>
    <row r="37" ht="17.25" customHeight="1" s="207" thickBot="1">
      <c r="B37" s="176">
        <f>VLOOKUP(D37,temp!$A$2:$G$176,2,FALSE)</f>
        <v/>
      </c>
      <c r="C37" s="176">
        <f>E37&amp;"X"&amp;H37&amp;"X"&amp;I37</f>
        <v/>
      </c>
      <c r="D37" s="220" t="n">
        <v>499</v>
      </c>
      <c r="E37" s="23" t="n">
        <v>50</v>
      </c>
      <c r="F37" s="24" t="n">
        <v>48</v>
      </c>
      <c r="G37" s="39" t="n">
        <v>40</v>
      </c>
      <c r="H37" s="23" t="n">
        <v>10</v>
      </c>
      <c r="I37" s="23" t="n">
        <v>22</v>
      </c>
      <c r="J37" s="24" t="n">
        <v>4.5</v>
      </c>
      <c r="K37" s="137" t="n">
        <v>349</v>
      </c>
      <c r="L37" s="131">
        <f>IF(AND(K37-ストレーナー選定方法!$F$8&gt;-20,K37-ストレーナー選定方法!$F$8&lt;80),1,0)</f>
        <v/>
      </c>
      <c r="M37" s="131">
        <f>IF(AND($K37-ストレーナー選定方法!$F$30&gt;-20,$K37-ストレーナー選定方法!$F$30&lt;80),1,0)</f>
        <v/>
      </c>
      <c r="N37" s="131">
        <f>IF(AND($K37-ストレーナー選定方法!$F$32&gt;-20,$K37-ストレーナー選定方法!$F$32&lt;80),1,0)</f>
        <v/>
      </c>
      <c r="O37" s="131">
        <f>IF(AND($K37-ストレーナー選定方法!$F$34&gt;-20,$K37-ストレーナー選定方法!$F$34&lt;80),1,0)</f>
        <v/>
      </c>
      <c r="P37" s="131">
        <f>IF(AND($K37-ストレーナー選定方法!$F$36&gt;-20,$K37-ストレーナー選定方法!$F$36&lt;80),1,0)</f>
        <v/>
      </c>
      <c r="Q37" s="125" t="n">
        <v>17</v>
      </c>
      <c r="R37" s="24" t="n">
        <v>800</v>
      </c>
      <c r="S37" s="26">
        <f>20000/R37</f>
        <v/>
      </c>
      <c r="T37" s="271">
        <f>K37*0.8/100</f>
        <v/>
      </c>
      <c r="U37" s="271">
        <f>K37*0.7/100</f>
        <v/>
      </c>
      <c r="V37" s="271" t="n"/>
      <c r="W37" s="59">
        <f>(K37/100*0.84)^2</f>
        <v/>
      </c>
      <c r="X37" s="59">
        <f>(K37/100*1.05)^2</f>
        <v/>
      </c>
      <c r="Y37" s="59">
        <f>(K37/100*0.96)^2</f>
        <v/>
      </c>
      <c r="Z37" s="59">
        <f>(K37/100*1.2)^2</f>
        <v/>
      </c>
      <c r="AA37" s="272">
        <f>(K37/100*0.49)^2</f>
        <v/>
      </c>
      <c r="AB37" s="52">
        <f>(K37/100*0.77)^2</f>
        <v/>
      </c>
      <c r="AC37" s="52">
        <f>(K37/100*0.56)^2</f>
        <v/>
      </c>
      <c r="AD37" s="52">
        <f>(K37/100*0.88)^2</f>
        <v/>
      </c>
      <c r="AE37" s="24" t="n"/>
      <c r="AF37" s="24" t="n"/>
      <c r="AG37" s="134" t="n"/>
    </row>
    <row r="38" ht="17.25" customHeight="1" s="207" thickBot="1">
      <c r="B38" s="176">
        <f>VLOOKUP(D38,temp!$A$2:$G$176,2,FALSE)</f>
        <v/>
      </c>
      <c r="C38" s="176">
        <f>E38&amp;"X"&amp;H38&amp;"X"&amp;I38</f>
        <v/>
      </c>
      <c r="D38" s="178" t="n">
        <v>501</v>
      </c>
      <c r="E38" s="23" t="n">
        <v>50</v>
      </c>
      <c r="F38" s="24" t="n">
        <v>48</v>
      </c>
      <c r="G38" s="39" t="n">
        <v>37</v>
      </c>
      <c r="H38" s="23" t="n">
        <v>7</v>
      </c>
      <c r="I38" s="23" t="n">
        <v>12</v>
      </c>
      <c r="J38" s="24" t="n">
        <v>6</v>
      </c>
      <c r="K38" s="137" t="n">
        <v>339</v>
      </c>
      <c r="L38" s="131">
        <f>IF(AND(K38-ストレーナー選定方法!$F$8&gt;-20,K38-ストレーナー選定方法!$F$8&lt;80),1,0)</f>
        <v/>
      </c>
      <c r="M38" s="131">
        <f>IF(AND($K38-ストレーナー選定方法!$F$30&gt;-20,$K38-ストレーナー選定方法!$F$30&lt;80),1,0)</f>
        <v/>
      </c>
      <c r="N38" s="131">
        <f>IF(AND($K38-ストレーナー選定方法!$F$32&gt;-20,$K38-ストレーナー選定方法!$F$32&lt;80),1,0)</f>
        <v/>
      </c>
      <c r="O38" s="131">
        <f>IF(AND($K38-ストレーナー選定方法!$F$34&gt;-20,$K38-ストレーナー選定方法!$F$34&lt;80),1,0)</f>
        <v/>
      </c>
      <c r="P38" s="131">
        <f>IF(AND($K38-ストレーナー選定方法!$F$36&gt;-20,$K38-ストレーナー選定方法!$F$36&lt;80),1,0)</f>
        <v/>
      </c>
      <c r="Q38" s="125" t="n">
        <v>17</v>
      </c>
      <c r="R38" s="25" t="n">
        <v>1100</v>
      </c>
      <c r="S38" s="26">
        <f>20000/R38</f>
        <v/>
      </c>
      <c r="T38" s="271">
        <f>K38*0.8/100</f>
        <v/>
      </c>
      <c r="U38" s="271">
        <f>K38*0.7/100</f>
        <v/>
      </c>
      <c r="V38" s="271" t="n"/>
      <c r="W38" s="59">
        <f>(K38/100*0.84)^2</f>
        <v/>
      </c>
      <c r="X38" s="59">
        <f>(K38/100*1.05)^2</f>
        <v/>
      </c>
      <c r="Y38" s="59">
        <f>(K38/100*0.96)^2</f>
        <v/>
      </c>
      <c r="Z38" s="59">
        <f>(K38/100*1.2)^2</f>
        <v/>
      </c>
      <c r="AA38" s="272">
        <f>(K38/100*0.49)^2</f>
        <v/>
      </c>
      <c r="AB38" s="52">
        <f>(K38/100*0.77)^2</f>
        <v/>
      </c>
      <c r="AC38" s="52">
        <f>(K38/100*0.56)^2</f>
        <v/>
      </c>
      <c r="AD38" s="52">
        <f>(K38/100*0.88)^2</f>
        <v/>
      </c>
      <c r="AE38" s="24" t="n"/>
      <c r="AF38" s="24" t="n"/>
      <c r="AG38" s="134" t="n"/>
    </row>
    <row r="39" ht="17.25" customHeight="1" s="207" thickBot="1">
      <c r="B39" s="176">
        <f>VLOOKUP(D39,temp!$A$2:$G$176,2,FALSE)</f>
        <v/>
      </c>
      <c r="C39" s="176">
        <f>E39&amp;"X"&amp;H39&amp;"X"&amp;I39</f>
        <v/>
      </c>
      <c r="D39" s="220" t="n">
        <v>502</v>
      </c>
      <c r="E39" s="23" t="n">
        <v>50</v>
      </c>
      <c r="F39" s="24" t="n">
        <v>48</v>
      </c>
      <c r="G39" s="39" t="n">
        <v>37</v>
      </c>
      <c r="H39" s="23" t="n">
        <v>7</v>
      </c>
      <c r="I39" s="23" t="n">
        <v>15</v>
      </c>
      <c r="J39" s="24" t="n">
        <v>6</v>
      </c>
      <c r="K39" s="137" t="n">
        <v>424</v>
      </c>
      <c r="L39" s="131">
        <f>IF(AND(K39-ストレーナー選定方法!$F$8&gt;-20,K39-ストレーナー選定方法!$F$8&lt;80),1,0)</f>
        <v/>
      </c>
      <c r="M39" s="131">
        <f>IF(AND($K39-ストレーナー選定方法!$F$30&gt;-20,$K39-ストレーナー選定方法!$F$30&lt;80),1,0)</f>
        <v/>
      </c>
      <c r="N39" s="131">
        <f>IF(AND($K39-ストレーナー選定方法!$F$32&gt;-20,$K39-ストレーナー選定方法!$F$32&lt;80),1,0)</f>
        <v/>
      </c>
      <c r="O39" s="131">
        <f>IF(AND($K39-ストレーナー選定方法!$F$34&gt;-20,$K39-ストレーナー選定方法!$F$34&lt;80),1,0)</f>
        <v/>
      </c>
      <c r="P39" s="131">
        <f>IF(AND($K39-ストレーナー選定方法!$F$36&gt;-20,$K39-ストレーナー選定方法!$F$36&lt;80),1,0)</f>
        <v/>
      </c>
      <c r="Q39" s="125" t="n">
        <v>21</v>
      </c>
      <c r="R39" s="25" t="n">
        <v>1100</v>
      </c>
      <c r="S39" s="26">
        <f>20000/R39</f>
        <v/>
      </c>
      <c r="T39" s="271">
        <f>K39*0.8/100</f>
        <v/>
      </c>
      <c r="U39" s="271">
        <f>K39*0.7/100</f>
        <v/>
      </c>
      <c r="V39" s="271" t="n"/>
      <c r="W39" s="59">
        <f>(K39/100*0.84)^2</f>
        <v/>
      </c>
      <c r="X39" s="59">
        <f>(K39/100*1.05)^2</f>
        <v/>
      </c>
      <c r="Y39" s="59">
        <f>(K39/100*0.96)^2</f>
        <v/>
      </c>
      <c r="Z39" s="59">
        <f>(K39/100*1.2)^2</f>
        <v/>
      </c>
      <c r="AA39" s="272">
        <f>(K39/100*0.49)^2</f>
        <v/>
      </c>
      <c r="AB39" s="52">
        <f>(K39/100*0.77)^2</f>
        <v/>
      </c>
      <c r="AC39" s="52">
        <f>(K39/100*0.56)^2</f>
        <v/>
      </c>
      <c r="AD39" s="52">
        <f>(K39/100*0.88)^2</f>
        <v/>
      </c>
      <c r="AE39" s="24" t="n"/>
      <c r="AF39" s="24" t="n"/>
      <c r="AG39" s="134" t="n">
        <v>7.1</v>
      </c>
    </row>
    <row r="40" ht="17.25" customHeight="1" s="207" thickBot="1">
      <c r="B40" s="176">
        <f>VLOOKUP(D40,temp!$A$2:$G$176,2,FALSE)</f>
        <v/>
      </c>
      <c r="C40" s="176">
        <f>E40&amp;"X"&amp;H40&amp;"X"&amp;I40</f>
        <v/>
      </c>
      <c r="D40" s="220" t="n">
        <v>503</v>
      </c>
      <c r="E40" s="23" t="n">
        <v>50</v>
      </c>
      <c r="F40" s="24" t="n">
        <v>50</v>
      </c>
      <c r="G40" s="39" t="n">
        <v>40</v>
      </c>
      <c r="H40" s="23" t="n">
        <v>8</v>
      </c>
      <c r="I40" s="23" t="n">
        <v>11</v>
      </c>
      <c r="J40" s="24" t="n">
        <v>8</v>
      </c>
      <c r="K40" s="137" t="n">
        <v>552</v>
      </c>
      <c r="L40" s="131">
        <f>IF(AND(K40-ストレーナー選定方法!$F$8&gt;-20,K40-ストレーナー選定方法!$F$8&lt;80),1,0)</f>
        <v/>
      </c>
      <c r="M40" s="131">
        <f>IF(AND($K40-ストレーナー選定方法!$F$30&gt;-20,$K40-ストレーナー選定方法!$F$30&lt;80),1,0)</f>
        <v/>
      </c>
      <c r="N40" s="131">
        <f>IF(AND($K40-ストレーナー選定方法!$F$32&gt;-20,$K40-ストレーナー選定方法!$F$32&lt;80),1,0)</f>
        <v/>
      </c>
      <c r="O40" s="131">
        <f>IF(AND($K40-ストレーナー選定方法!$F$34&gt;-20,$K40-ストレーナー選定方法!$F$34&lt;80),1,0)</f>
        <v/>
      </c>
      <c r="P40" s="131">
        <f>IF(AND($K40-ストレーナー選定方法!$F$36&gt;-20,$K40-ストレーナー選定方法!$F$36&lt;80),1,0)</f>
        <v/>
      </c>
      <c r="Q40" s="125" t="n">
        <v>28</v>
      </c>
      <c r="R40" s="25" t="n">
        <v>1000</v>
      </c>
      <c r="S40" s="26">
        <f>20000/R40</f>
        <v/>
      </c>
      <c r="T40" s="271">
        <f>K40*0.8/100</f>
        <v/>
      </c>
      <c r="U40" s="271">
        <f>K40*0.7/100</f>
        <v/>
      </c>
      <c r="V40" s="271" t="n"/>
      <c r="W40" s="59">
        <f>(K40/100*0.84)^2</f>
        <v/>
      </c>
      <c r="X40" s="59">
        <f>(K40/100*1.05)^2</f>
        <v/>
      </c>
      <c r="Y40" s="59">
        <f>(K40/100*0.96)^2</f>
        <v/>
      </c>
      <c r="Z40" s="59">
        <f>(K40/100*1.2)^2</f>
        <v/>
      </c>
      <c r="AA40" s="272">
        <f>(K40/100*0.49)^2</f>
        <v/>
      </c>
      <c r="AB40" s="52">
        <f>(K40/100*0.77)^2</f>
        <v/>
      </c>
      <c r="AC40" s="52">
        <f>(K40/100*0.56)^2</f>
        <v/>
      </c>
      <c r="AD40" s="52">
        <f>(K40/100*0.88)^2</f>
        <v/>
      </c>
      <c r="AE40" s="24" t="n"/>
      <c r="AF40" s="24" t="n"/>
      <c r="AG40" s="134" t="n">
        <v>6</v>
      </c>
    </row>
    <row r="41" ht="17.25" customHeight="1" s="207" thickBot="1">
      <c r="B41" s="176">
        <f>VLOOKUP(D41,temp!$A$2:$G$176,2,FALSE)</f>
        <v/>
      </c>
      <c r="C41" s="176">
        <f>E41&amp;"X"&amp;H41&amp;"X"&amp;I41</f>
        <v/>
      </c>
      <c r="D41" s="220" t="n">
        <v>507</v>
      </c>
      <c r="E41" s="23" t="n">
        <v>50</v>
      </c>
      <c r="F41" s="24" t="n">
        <v>48</v>
      </c>
      <c r="G41" s="39" t="n">
        <v>38</v>
      </c>
      <c r="H41" s="23" t="n">
        <v>8</v>
      </c>
      <c r="I41" s="23" t="n">
        <v>19</v>
      </c>
      <c r="J41" s="24" t="n">
        <v>6</v>
      </c>
      <c r="K41" s="137" t="n">
        <v>537</v>
      </c>
      <c r="L41" s="131">
        <f>IF(AND(K41-ストレーナー選定方法!$F$8&gt;-20,K41-ストレーナー選定方法!$F$8&lt;80),1,0)</f>
        <v/>
      </c>
      <c r="M41" s="131">
        <f>IF(AND($K41-ストレーナー選定方法!$F$30&gt;-20,$K41-ストレーナー選定方法!$F$30&lt;80),1,0)</f>
        <v/>
      </c>
      <c r="N41" s="131">
        <f>IF(AND($K41-ストレーナー選定方法!$F$32&gt;-20,$K41-ストレーナー選定方法!$F$32&lt;80),1,0)</f>
        <v/>
      </c>
      <c r="O41" s="131">
        <f>IF(AND($K41-ストレーナー選定方法!$F$34&gt;-20,$K41-ストレーナー選定方法!$F$34&lt;80),1,0)</f>
        <v/>
      </c>
      <c r="P41" s="131">
        <f>IF(AND($K41-ストレーナー選定方法!$F$36&gt;-20,$K41-ストレーナー選定方法!$F$36&lt;80),1,0)</f>
        <v/>
      </c>
      <c r="Q41" s="125" t="n">
        <v>27</v>
      </c>
      <c r="R41" s="25" t="n">
        <v>1000</v>
      </c>
      <c r="S41" s="26">
        <f>20000/R41</f>
        <v/>
      </c>
      <c r="T41" s="271">
        <f>K41*0.8/100</f>
        <v/>
      </c>
      <c r="U41" s="271">
        <f>K41*0.7/100</f>
        <v/>
      </c>
      <c r="V41" s="271" t="n"/>
      <c r="W41" s="59">
        <f>(K41/100*0.84)^2</f>
        <v/>
      </c>
      <c r="X41" s="59">
        <f>(K41/100*1.05)^2</f>
        <v/>
      </c>
      <c r="Y41" s="59">
        <f>(K41/100*0.96)^2</f>
        <v/>
      </c>
      <c r="Z41" s="59">
        <f>(K41/100*1.2)^2</f>
        <v/>
      </c>
      <c r="AA41" s="272">
        <f>(K41/100*0.49)^2</f>
        <v/>
      </c>
      <c r="AB41" s="52">
        <f>(K41/100*0.77)^2</f>
        <v/>
      </c>
      <c r="AC41" s="52">
        <f>(K41/100*0.56)^2</f>
        <v/>
      </c>
      <c r="AD41" s="52">
        <f>(K41/100*0.88)^2</f>
        <v/>
      </c>
      <c r="AE41" s="24" t="n"/>
      <c r="AF41" s="24" t="n"/>
      <c r="AG41" s="134" t="n">
        <v>5</v>
      </c>
    </row>
    <row r="42" ht="17.25" customHeight="1" s="207" thickBot="1">
      <c r="B42" s="176">
        <f>VLOOKUP(D42,temp!$A$2:$G$176,2,FALSE)</f>
        <v/>
      </c>
      <c r="C42" s="176">
        <f>E42&amp;"X"&amp;H42&amp;"X"&amp;I42</f>
        <v/>
      </c>
      <c r="D42" s="220" t="n">
        <v>508</v>
      </c>
      <c r="E42" s="23" t="n">
        <v>50</v>
      </c>
      <c r="F42" s="24" t="n">
        <v>48</v>
      </c>
      <c r="G42" s="39" t="n">
        <v>37</v>
      </c>
      <c r="H42" s="23" t="n">
        <v>10</v>
      </c>
      <c r="I42" s="23" t="n">
        <v>18</v>
      </c>
      <c r="J42" s="24" t="n">
        <v>5.5</v>
      </c>
      <c r="K42" s="137" t="n">
        <v>427</v>
      </c>
      <c r="L42" s="131">
        <f>IF(AND(K42-ストレーナー選定方法!$F$8&gt;-20,K42-ストレーナー選定方法!$F$8&lt;80),1,0)</f>
        <v/>
      </c>
      <c r="M42" s="131">
        <f>IF(AND($K42-ストレーナー選定方法!$F$30&gt;-20,$K42-ストレーナー選定方法!$F$30&lt;80),1,0)</f>
        <v/>
      </c>
      <c r="N42" s="131">
        <f>IF(AND($K42-ストレーナー選定方法!$F$32&gt;-20,$K42-ストレーナー選定方法!$F$32&lt;80),1,0)</f>
        <v/>
      </c>
      <c r="O42" s="131">
        <f>IF(AND($K42-ストレーナー選定方法!$F$34&gt;-20,$K42-ストレーナー選定方法!$F$34&lt;80),1,0)</f>
        <v/>
      </c>
      <c r="P42" s="131">
        <f>IF(AND($K42-ストレーナー選定方法!$F$36&gt;-20,$K42-ストレーナー選定方法!$F$36&lt;80),1,0)</f>
        <v/>
      </c>
      <c r="Q42" s="125" t="n">
        <v>21</v>
      </c>
      <c r="R42" s="24" t="n">
        <v>800</v>
      </c>
      <c r="S42" s="26">
        <f>20000/R42</f>
        <v/>
      </c>
      <c r="T42" s="271">
        <f>K42*0.8/100</f>
        <v/>
      </c>
      <c r="U42" s="271">
        <f>K42*0.7/100</f>
        <v/>
      </c>
      <c r="V42" s="271" t="n"/>
      <c r="W42" s="59">
        <f>(K42/100*0.84)^2</f>
        <v/>
      </c>
      <c r="X42" s="59">
        <f>(K42/100*1.05)^2</f>
        <v/>
      </c>
      <c r="Y42" s="59">
        <f>(K42/100*0.96)^2</f>
        <v/>
      </c>
      <c r="Z42" s="59">
        <f>(K42/100*1.2)^2</f>
        <v/>
      </c>
      <c r="AA42" s="272">
        <f>(K42/100*0.49)^2</f>
        <v/>
      </c>
      <c r="AB42" s="52">
        <f>(K42/100*0.77)^2</f>
        <v/>
      </c>
      <c r="AC42" s="52">
        <f>(K42/100*0.56)^2</f>
        <v/>
      </c>
      <c r="AD42" s="52">
        <f>(K42/100*0.88)^2</f>
        <v/>
      </c>
      <c r="AE42" s="24" t="n"/>
      <c r="AF42" s="24" t="n"/>
      <c r="AG42" s="134" t="n">
        <v>5.6</v>
      </c>
    </row>
    <row r="43" ht="17.25" customHeight="1" s="207" thickBot="1">
      <c r="B43" s="176">
        <f>VLOOKUP(D43,temp!$A$2:$G$176,2,FALSE)</f>
        <v/>
      </c>
      <c r="C43" s="176">
        <f>E43&amp;"X"&amp;H43&amp;"X"&amp;I43</f>
        <v/>
      </c>
      <c r="D43" s="220" t="n">
        <v>509</v>
      </c>
      <c r="E43" s="23" t="n">
        <v>50</v>
      </c>
      <c r="F43" s="24" t="n">
        <v>48</v>
      </c>
      <c r="G43" s="39" t="n">
        <v>38</v>
      </c>
      <c r="H43" s="23" t="n">
        <v>10</v>
      </c>
      <c r="I43" s="23" t="n">
        <v>19</v>
      </c>
      <c r="J43" s="24" t="n">
        <v>6</v>
      </c>
      <c r="K43" s="137" t="n">
        <v>537</v>
      </c>
      <c r="L43" s="131">
        <f>IF(AND(K43-ストレーナー選定方法!$F$8&gt;-20,K43-ストレーナー選定方法!$F$8&lt;80),1,0)</f>
        <v/>
      </c>
      <c r="M43" s="131">
        <f>IF(AND($K43-ストレーナー選定方法!$F$30&gt;-20,$K43-ストレーナー選定方法!$F$30&lt;80),1,0)</f>
        <v/>
      </c>
      <c r="N43" s="131">
        <f>IF(AND($K43-ストレーナー選定方法!$F$32&gt;-20,$K43-ストレーナー選定方法!$F$32&lt;80),1,0)</f>
        <v/>
      </c>
      <c r="O43" s="131">
        <f>IF(AND($K43-ストレーナー選定方法!$F$34&gt;-20,$K43-ストレーナー選定方法!$F$34&lt;80),1,0)</f>
        <v/>
      </c>
      <c r="P43" s="131">
        <f>IF(AND($K43-ストレーナー選定方法!$F$36&gt;-20,$K43-ストレーナー選定方法!$F$36&lt;80),1,0)</f>
        <v/>
      </c>
      <c r="Q43" s="125" t="n">
        <v>27</v>
      </c>
      <c r="R43" s="24" t="n">
        <v>800</v>
      </c>
      <c r="S43" s="26">
        <f>20000/R43</f>
        <v/>
      </c>
      <c r="T43" s="271">
        <f>K43*0.8/100</f>
        <v/>
      </c>
      <c r="U43" s="271">
        <f>K43*0.7/100</f>
        <v/>
      </c>
      <c r="V43" s="271" t="n"/>
      <c r="W43" s="59">
        <f>(K43/100*0.84)^2</f>
        <v/>
      </c>
      <c r="X43" s="59">
        <f>(K43/100*1.05)^2</f>
        <v/>
      </c>
      <c r="Y43" s="59">
        <f>(K43/100*0.96)^2</f>
        <v/>
      </c>
      <c r="Z43" s="59">
        <f>(K43/100*1.2)^2</f>
        <v/>
      </c>
      <c r="AA43" s="272">
        <f>(K43/100*0.49)^2</f>
        <v/>
      </c>
      <c r="AB43" s="52">
        <f>(K43/100*0.77)^2</f>
        <v/>
      </c>
      <c r="AC43" s="52">
        <f>(K43/100*0.56)^2</f>
        <v/>
      </c>
      <c r="AD43" s="52">
        <f>(K43/100*0.88)^2</f>
        <v/>
      </c>
      <c r="AE43" s="24" t="n"/>
      <c r="AF43" s="24" t="n"/>
      <c r="AG43" s="134" t="n">
        <v>6.5</v>
      </c>
    </row>
    <row r="44" ht="17.25" customHeight="1" s="207" thickBot="1">
      <c r="B44" s="176">
        <f>VLOOKUP(D44,temp!$A$2:$G$176,2,FALSE)</f>
        <v/>
      </c>
      <c r="C44" s="176">
        <f>E44&amp;"X"&amp;H44&amp;"X"&amp;I44</f>
        <v/>
      </c>
      <c r="D44" s="177" t="n">
        <v>510</v>
      </c>
      <c r="E44" s="23" t="n">
        <v>51</v>
      </c>
      <c r="F44" s="24" t="n">
        <v>49</v>
      </c>
      <c r="G44" s="39" t="n">
        <v>33</v>
      </c>
      <c r="H44" s="23" t="n">
        <v>7</v>
      </c>
      <c r="I44" s="23" t="n">
        <v>11</v>
      </c>
      <c r="J44" s="24" t="n">
        <v>5.5</v>
      </c>
      <c r="K44" s="137" t="n">
        <v>261</v>
      </c>
      <c r="L44" s="131">
        <f>IF(AND(K44-ストレーナー選定方法!$F$8&gt;-20,K44-ストレーナー選定方法!$F$8&lt;80),1,0)</f>
        <v/>
      </c>
      <c r="M44" s="131">
        <f>IF(AND($K44-ストレーナー選定方法!$F$30&gt;-20,$K44-ストレーナー選定方法!$F$30&lt;80),1,0)</f>
        <v/>
      </c>
      <c r="N44" s="131">
        <f>IF(AND($K44-ストレーナー選定方法!$F$32&gt;-20,$K44-ストレーナー選定方法!$F$32&lt;80),1,0)</f>
        <v/>
      </c>
      <c r="O44" s="131">
        <f>IF(AND($K44-ストレーナー選定方法!$F$34&gt;-20,$K44-ストレーナー選定方法!$F$34&lt;80),1,0)</f>
        <v/>
      </c>
      <c r="P44" s="131">
        <f>IF(AND($K44-ストレーナー選定方法!$F$36&gt;-20,$K44-ストレーナー選定方法!$F$36&lt;80),1,0)</f>
        <v/>
      </c>
      <c r="Q44" s="125" t="n">
        <v>12</v>
      </c>
      <c r="R44" s="25" t="n">
        <v>1100</v>
      </c>
      <c r="S44" s="26">
        <f>20000/R44</f>
        <v/>
      </c>
      <c r="T44" s="271">
        <f>K44*0.8/100</f>
        <v/>
      </c>
      <c r="U44" s="271">
        <f>K44*0.7/100</f>
        <v/>
      </c>
      <c r="V44" s="271" t="n"/>
      <c r="W44" s="59">
        <f>(K44/100*0.84)^2</f>
        <v/>
      </c>
      <c r="X44" s="59">
        <f>(K44/100*1.05)^2</f>
        <v/>
      </c>
      <c r="Y44" s="59">
        <f>(K44/100*0.96)^2</f>
        <v/>
      </c>
      <c r="Z44" s="59">
        <f>(K44/100*1.2)^2</f>
        <v/>
      </c>
      <c r="AA44" s="272">
        <f>(K44/100*0.49)^2</f>
        <v/>
      </c>
      <c r="AB44" s="52">
        <f>(K44/100*0.77)^2</f>
        <v/>
      </c>
      <c r="AC44" s="52">
        <f>(K44/100*0.56)^2</f>
        <v/>
      </c>
      <c r="AD44" s="52">
        <f>(K44/100*0.88)^2</f>
        <v/>
      </c>
      <c r="AE44" s="24" t="n"/>
      <c r="AF44" s="24" t="n"/>
      <c r="AG44" s="134" t="n">
        <v>5.7</v>
      </c>
    </row>
    <row r="45" ht="17.25" customHeight="1" s="207" thickBot="1">
      <c r="B45" s="176">
        <f>VLOOKUP(D45,temp!$A$2:$G$176,2,FALSE)</f>
        <v/>
      </c>
      <c r="C45" s="176">
        <f>E45&amp;"X"&amp;H45&amp;"X"&amp;I45</f>
        <v/>
      </c>
      <c r="D45" s="220" t="n">
        <v>520</v>
      </c>
      <c r="E45" s="23" t="n">
        <v>52</v>
      </c>
      <c r="F45" s="24" t="n">
        <v>50</v>
      </c>
      <c r="G45" s="39" t="n">
        <v>43</v>
      </c>
      <c r="H45" s="23" t="n">
        <v>10</v>
      </c>
      <c r="I45" s="23" t="n">
        <v>19</v>
      </c>
      <c r="J45" s="24" t="n">
        <v>6</v>
      </c>
      <c r="K45" s="137" t="n">
        <v>537</v>
      </c>
      <c r="L45" s="131">
        <f>IF(AND(K45-ストレーナー選定方法!$F$8&gt;-20,K45-ストレーナー選定方法!$F$8&lt;80),1,0)</f>
        <v/>
      </c>
      <c r="M45" s="131">
        <f>IF(AND($K45-ストレーナー選定方法!$F$30&gt;-20,$K45-ストレーナー選定方法!$F$30&lt;80),1,0)</f>
        <v/>
      </c>
      <c r="N45" s="131">
        <f>IF(AND($K45-ストレーナー選定方法!$F$32&gt;-20,$K45-ストレーナー選定方法!$F$32&lt;80),1,0)</f>
        <v/>
      </c>
      <c r="O45" s="131">
        <f>IF(AND($K45-ストレーナー選定方法!$F$34&gt;-20,$K45-ストレーナー選定方法!$F$34&lt;80),1,0)</f>
        <v/>
      </c>
      <c r="P45" s="131">
        <f>IF(AND($K45-ストレーナー選定方法!$F$36&gt;-20,$K45-ストレーナー選定方法!$F$36&lt;80),1,0)</f>
        <v/>
      </c>
      <c r="Q45" s="125" t="n">
        <v>25</v>
      </c>
      <c r="R45" s="24" t="n">
        <v>800</v>
      </c>
      <c r="S45" s="26">
        <f>20000/R45</f>
        <v/>
      </c>
      <c r="T45" s="271">
        <f>K45*0.8/100</f>
        <v/>
      </c>
      <c r="U45" s="271">
        <f>K45*0.7/100</f>
        <v/>
      </c>
      <c r="V45" s="271" t="n"/>
      <c r="W45" s="59">
        <f>(K45/100*0.84)^2</f>
        <v/>
      </c>
      <c r="X45" s="59">
        <f>(K45/100*1.05)^2</f>
        <v/>
      </c>
      <c r="Y45" s="59">
        <f>(K45/100*0.96)^2</f>
        <v/>
      </c>
      <c r="Z45" s="59">
        <f>(K45/100*1.2)^2</f>
        <v/>
      </c>
      <c r="AA45" s="272">
        <f>(K45/100*0.49)^2</f>
        <v/>
      </c>
      <c r="AB45" s="52">
        <f>(K45/100*0.77)^2</f>
        <v/>
      </c>
      <c r="AC45" s="52">
        <f>(K45/100*0.56)^2</f>
        <v/>
      </c>
      <c r="AD45" s="52">
        <f>(K45/100*0.88)^2</f>
        <v/>
      </c>
      <c r="AE45" s="24" t="n"/>
      <c r="AF45" s="24" t="n"/>
      <c r="AG45" s="134" t="n"/>
    </row>
    <row r="46" ht="17.25" customHeight="1" s="207" thickBot="1">
      <c r="B46" s="176">
        <f>VLOOKUP(D46,temp!$A$2:$G$176,2,FALSE)</f>
        <v/>
      </c>
      <c r="C46" s="176">
        <f>E46&amp;"X"&amp;H46&amp;"X"&amp;I46</f>
        <v/>
      </c>
      <c r="D46" s="178" t="n">
        <v>521</v>
      </c>
      <c r="E46" s="23" t="n">
        <v>52</v>
      </c>
      <c r="F46" s="24" t="n">
        <v>50</v>
      </c>
      <c r="G46" s="39" t="n">
        <v>42</v>
      </c>
      <c r="H46" s="23" t="n">
        <v>8</v>
      </c>
      <c r="I46" s="23" t="n">
        <v>19</v>
      </c>
      <c r="J46" s="24" t="n">
        <v>6</v>
      </c>
      <c r="K46" s="137" t="n">
        <v>537</v>
      </c>
      <c r="L46" s="131">
        <f>IF(AND(K46-ストレーナー選定方法!$F$8&gt;-20,K46-ストレーナー選定方法!$F$8&lt;80),1,0)</f>
        <v/>
      </c>
      <c r="M46" s="131">
        <f>IF(AND($K46-ストレーナー選定方法!$F$30&gt;-20,$K46-ストレーナー選定方法!$F$30&lt;80),1,0)</f>
        <v/>
      </c>
      <c r="N46" s="131">
        <f>IF(AND($K46-ストレーナー選定方法!$F$32&gt;-20,$K46-ストレーナー選定方法!$F$32&lt;80),1,0)</f>
        <v/>
      </c>
      <c r="O46" s="131">
        <f>IF(AND($K46-ストレーナー選定方法!$F$34&gt;-20,$K46-ストレーナー選定方法!$F$34&lt;80),1,0)</f>
        <v/>
      </c>
      <c r="P46" s="131">
        <f>IF(AND($K46-ストレーナー選定方法!$F$36&gt;-20,$K46-ストレーナー選定方法!$F$36&lt;80),1,0)</f>
        <v/>
      </c>
      <c r="Q46" s="125" t="n">
        <v>25</v>
      </c>
      <c r="R46" s="24" t="n">
        <v>930</v>
      </c>
      <c r="S46" s="26">
        <f>20000/R46</f>
        <v/>
      </c>
      <c r="T46" s="271">
        <f>K46*0.8/100</f>
        <v/>
      </c>
      <c r="U46" s="271">
        <f>K46*0.7/100</f>
        <v/>
      </c>
      <c r="V46" s="271" t="n"/>
      <c r="W46" s="59">
        <f>(K46/100*0.84)^2</f>
        <v/>
      </c>
      <c r="X46" s="59">
        <f>(K46/100*1.05)^2</f>
        <v/>
      </c>
      <c r="Y46" s="59">
        <f>(K46/100*0.96)^2</f>
        <v/>
      </c>
      <c r="Z46" s="59">
        <f>(K46/100*1.2)^2</f>
        <v/>
      </c>
      <c r="AA46" s="272">
        <f>(K46/100*0.49)^2</f>
        <v/>
      </c>
      <c r="AB46" s="52">
        <f>(K46/100*0.77)^2</f>
        <v/>
      </c>
      <c r="AC46" s="52">
        <f>(K46/100*0.56)^2</f>
        <v/>
      </c>
      <c r="AD46" s="52">
        <f>(K46/100*0.88)^2</f>
        <v/>
      </c>
      <c r="AE46" s="24" t="n"/>
      <c r="AF46" s="24" t="n"/>
      <c r="AG46" s="134" t="n"/>
    </row>
    <row r="47" ht="17.25" customHeight="1" s="207" thickBot="1">
      <c r="B47" s="176">
        <f>VLOOKUP(D47,temp!$A$2:$G$176,2,FALSE)</f>
        <v/>
      </c>
      <c r="C47" s="176">
        <f>E47&amp;"X"&amp;H47&amp;"X"&amp;I47</f>
        <v/>
      </c>
      <c r="D47" s="220" t="n">
        <v>522</v>
      </c>
      <c r="E47" s="23" t="n">
        <v>52</v>
      </c>
      <c r="F47" s="24" t="n">
        <v>51</v>
      </c>
      <c r="G47" s="39" t="n">
        <v>40</v>
      </c>
      <c r="H47" s="23" t="n">
        <v>10</v>
      </c>
      <c r="I47" s="23" t="n">
        <v>22</v>
      </c>
      <c r="J47" s="24" t="n">
        <v>4.8</v>
      </c>
      <c r="K47" s="137" t="n">
        <v>398</v>
      </c>
      <c r="L47" s="131">
        <f>IF(AND(K47-ストレーナー選定方法!$F$8&gt;-20,K47-ストレーナー選定方法!$F$8&lt;80),1,0)</f>
        <v/>
      </c>
      <c r="M47" s="131">
        <f>IF(AND($K47-ストレーナー選定方法!$F$30&gt;-20,$K47-ストレーナー選定方法!$F$30&lt;80),1,0)</f>
        <v/>
      </c>
      <c r="N47" s="131">
        <f>IF(AND($K47-ストレーナー選定方法!$F$32&gt;-20,$K47-ストレーナー選定方法!$F$32&lt;80),1,0)</f>
        <v/>
      </c>
      <c r="O47" s="131">
        <f>IF(AND($K47-ストレーナー選定方法!$F$34&gt;-20,$K47-ストレーナー選定方法!$F$34&lt;80),1,0)</f>
        <v/>
      </c>
      <c r="P47" s="131">
        <f>IF(AND($K47-ストレーナー選定方法!$F$36&gt;-20,$K47-ストレーナー選定方法!$F$36&lt;80),1,0)</f>
        <v/>
      </c>
      <c r="Q47" s="125" t="n">
        <v>18</v>
      </c>
      <c r="R47" s="24" t="n">
        <v>800</v>
      </c>
      <c r="S47" s="26">
        <f>20000/R47</f>
        <v/>
      </c>
      <c r="T47" s="271">
        <f>K47*0.8/100</f>
        <v/>
      </c>
      <c r="U47" s="271">
        <f>K47*0.7/100</f>
        <v/>
      </c>
      <c r="V47" s="271" t="n"/>
      <c r="W47" s="59">
        <f>(K47/100*0.84)^2</f>
        <v/>
      </c>
      <c r="X47" s="59">
        <f>(K47/100*1.05)^2</f>
        <v/>
      </c>
      <c r="Y47" s="59">
        <f>(K47/100*0.96)^2</f>
        <v/>
      </c>
      <c r="Z47" s="59">
        <f>(K47/100*1.2)^2</f>
        <v/>
      </c>
      <c r="AA47" s="272">
        <f>(K47/100*0.49)^2</f>
        <v/>
      </c>
      <c r="AB47" s="52">
        <f>(K47/100*0.77)^2</f>
        <v/>
      </c>
      <c r="AC47" s="52">
        <f>(K47/100*0.56)^2</f>
        <v/>
      </c>
      <c r="AD47" s="52">
        <f>(K47/100*0.88)^2</f>
        <v/>
      </c>
      <c r="AE47" s="24" t="n"/>
      <c r="AF47" s="24" t="n"/>
      <c r="AG47" s="134" t="n"/>
    </row>
    <row r="48" ht="17.25" customHeight="1" s="207" thickBot="1">
      <c r="B48" s="176">
        <f>VLOOKUP(D48,temp!$A$2:$G$176,2,FALSE)</f>
        <v/>
      </c>
      <c r="C48" s="176">
        <f>E48&amp;"X"&amp;H48&amp;"X"&amp;I48</f>
        <v/>
      </c>
      <c r="D48" s="177" t="n">
        <v>540</v>
      </c>
      <c r="E48" s="23" t="n">
        <v>54</v>
      </c>
      <c r="F48" s="24" t="n">
        <v>52</v>
      </c>
      <c r="G48" s="39" t="n">
        <v>37</v>
      </c>
      <c r="H48" s="23" t="n">
        <v>7</v>
      </c>
      <c r="I48" s="23" t="n">
        <v>12</v>
      </c>
      <c r="J48" s="24" t="n">
        <v>5.6</v>
      </c>
      <c r="K48" s="137" t="n">
        <v>295</v>
      </c>
      <c r="L48" s="131">
        <f>IF(AND(K48-ストレーナー選定方法!$F$8&gt;-20,K48-ストレーナー選定方法!$F$8&lt;80),1,0)</f>
        <v/>
      </c>
      <c r="M48" s="131">
        <f>IF(AND($K48-ストレーナー選定方法!$F$30&gt;-20,$K48-ストレーナー選定方法!$F$30&lt;80),1,0)</f>
        <v/>
      </c>
      <c r="N48" s="131">
        <f>IF(AND($K48-ストレーナー選定方法!$F$32&gt;-20,$K48-ストレーナー選定方法!$F$32&lt;80),1,0)</f>
        <v/>
      </c>
      <c r="O48" s="131">
        <f>IF(AND($K48-ストレーナー選定方法!$F$34&gt;-20,$K48-ストレーナー選定方法!$F$34&lt;80),1,0)</f>
        <v/>
      </c>
      <c r="P48" s="131">
        <f>IF(AND($K48-ストレーナー選定方法!$F$36&gt;-20,$K48-ストレーナー選定方法!$F$36&lt;80),1,0)</f>
        <v/>
      </c>
      <c r="Q48" s="125" t="n">
        <v>12</v>
      </c>
      <c r="R48" s="25" t="n">
        <v>1100</v>
      </c>
      <c r="S48" s="26">
        <f>20000/R48</f>
        <v/>
      </c>
      <c r="T48" s="271">
        <f>K48*0.8/100</f>
        <v/>
      </c>
      <c r="U48" s="271">
        <f>K48*0.7/100</f>
        <v/>
      </c>
      <c r="V48" s="271" t="n"/>
      <c r="W48" s="59">
        <f>(K48/100*0.84)^2</f>
        <v/>
      </c>
      <c r="X48" s="59">
        <f>(K48/100*1.05)^2</f>
        <v/>
      </c>
      <c r="Y48" s="59">
        <f>(K48/100*0.96)^2</f>
        <v/>
      </c>
      <c r="Z48" s="59">
        <f>(K48/100*1.2)^2</f>
        <v/>
      </c>
      <c r="AA48" s="272">
        <f>(K48/100*0.49)^2</f>
        <v/>
      </c>
      <c r="AB48" s="52">
        <f>(K48/100*0.77)^2</f>
        <v/>
      </c>
      <c r="AC48" s="52">
        <f>(K48/100*0.56)^2</f>
        <v/>
      </c>
      <c r="AD48" s="52">
        <f>(K48/100*0.88)^2</f>
        <v/>
      </c>
      <c r="AE48" s="24" t="n"/>
      <c r="AF48" s="24" t="n"/>
      <c r="AG48" s="134" t="n">
        <v>5.5</v>
      </c>
    </row>
    <row r="49" ht="17.25" customHeight="1" s="207" thickBot="1">
      <c r="B49" s="176">
        <f>VLOOKUP(D49,temp!$A$2:$G$176,2,FALSE)</f>
        <v/>
      </c>
      <c r="C49" s="176">
        <f>E49&amp;"X"&amp;H49&amp;"X"&amp;I49</f>
        <v/>
      </c>
      <c r="D49" s="220" t="n">
        <v>541</v>
      </c>
      <c r="E49" s="23" t="n">
        <v>54</v>
      </c>
      <c r="F49" s="24" t="n">
        <v>51</v>
      </c>
      <c r="G49" s="39" t="n">
        <v>41</v>
      </c>
      <c r="H49" s="23" t="n">
        <v>9</v>
      </c>
      <c r="I49" s="23" t="n">
        <v>32</v>
      </c>
      <c r="J49" s="24" t="n">
        <v>4</v>
      </c>
      <c r="K49" s="137" t="n">
        <v>402</v>
      </c>
      <c r="L49" s="131">
        <f>IF(AND(K49-ストレーナー選定方法!$F$8&gt;-20,K49-ストレーナー選定方法!$F$8&lt;80),1,0)</f>
        <v/>
      </c>
      <c r="M49" s="131">
        <f>IF(AND($K49-ストレーナー選定方法!$F$30&gt;-20,$K49-ストレーナー選定方法!$F$30&lt;80),1,0)</f>
        <v/>
      </c>
      <c r="N49" s="131">
        <f>IF(AND($K49-ストレーナー選定方法!$F$32&gt;-20,$K49-ストレーナー選定方法!$F$32&lt;80),1,0)</f>
        <v/>
      </c>
      <c r="O49" s="131">
        <f>IF(AND($K49-ストレーナー選定方法!$F$34&gt;-20,$K49-ストレーナー選定方法!$F$34&lt;80),1,0)</f>
        <v/>
      </c>
      <c r="P49" s="131">
        <f>IF(AND($K49-ストレーナー選定方法!$F$36&gt;-20,$K49-ストレーナー選定方法!$F$36&lt;80),1,0)</f>
        <v/>
      </c>
      <c r="Q49" s="125" t="n">
        <v>17</v>
      </c>
      <c r="R49" s="24" t="n">
        <v>800</v>
      </c>
      <c r="S49" s="26">
        <f>20000/R49</f>
        <v/>
      </c>
      <c r="T49" s="271">
        <f>K49*0.8/100</f>
        <v/>
      </c>
      <c r="U49" s="271">
        <f>K49*0.7/100</f>
        <v/>
      </c>
      <c r="V49" s="271" t="n"/>
      <c r="W49" s="59">
        <f>(K49/100*0.84)^2</f>
        <v/>
      </c>
      <c r="X49" s="59">
        <f>(K49/100*1.05)^2</f>
        <v/>
      </c>
      <c r="Y49" s="59">
        <f>(K49/100*0.96)^2</f>
        <v/>
      </c>
      <c r="Z49" s="59">
        <f>(K49/100*1.2)^2</f>
        <v/>
      </c>
      <c r="AA49" s="272">
        <f>(K49/100*0.49)^2</f>
        <v/>
      </c>
      <c r="AB49" s="52">
        <f>(K49/100*0.77)^2</f>
        <v/>
      </c>
      <c r="AC49" s="52">
        <f>(K49/100*0.56)^2</f>
        <v/>
      </c>
      <c r="AD49" s="52">
        <f>(K49/100*0.88)^2</f>
        <v/>
      </c>
      <c r="AE49" s="24" t="n"/>
      <c r="AF49" s="24" t="n"/>
      <c r="AG49" s="134" t="n">
        <v>5.7</v>
      </c>
    </row>
    <row r="50" ht="17.25" customHeight="1" s="207" thickBot="1">
      <c r="B50" s="176">
        <f>VLOOKUP(D50,temp!$A$2:$G$176,2,FALSE)</f>
        <v/>
      </c>
      <c r="C50" s="176">
        <f>E50&amp;"X"&amp;H50&amp;"X"&amp;I50</f>
        <v/>
      </c>
      <c r="D50" s="220" t="n">
        <v>550</v>
      </c>
      <c r="E50" s="23" t="n">
        <v>55</v>
      </c>
      <c r="F50" s="24" t="n">
        <v>51</v>
      </c>
      <c r="G50" s="39" t="n">
        <v>42</v>
      </c>
      <c r="H50" s="23" t="n">
        <v>9</v>
      </c>
      <c r="I50" s="23" t="n">
        <v>13</v>
      </c>
      <c r="J50" s="24" t="n">
        <v>6</v>
      </c>
      <c r="K50" s="137" t="n">
        <v>367</v>
      </c>
      <c r="L50" s="131">
        <f>IF(AND(K50-ストレーナー選定方法!$F$8&gt;-20,K50-ストレーナー選定方法!$F$8&lt;80),1,0)</f>
        <v/>
      </c>
      <c r="M50" s="131">
        <f>IF(AND($K50-ストレーナー選定方法!$F$30&gt;-20,$K50-ストレーナー選定方法!$F$30&lt;80),1,0)</f>
        <v/>
      </c>
      <c r="N50" s="131">
        <f>IF(AND($K50-ストレーナー選定方法!$F$32&gt;-20,$K50-ストレーナー選定方法!$F$32&lt;80),1,0)</f>
        <v/>
      </c>
      <c r="O50" s="131">
        <f>IF(AND($K50-ストレーナー選定方法!$F$34&gt;-20,$K50-ストレーナー選定方法!$F$34&lt;80),1,0)</f>
        <v/>
      </c>
      <c r="P50" s="131">
        <f>IF(AND($K50-ストレーナー選定方法!$F$36&gt;-20,$K50-ストレーナー選定方法!$F$36&lt;80),1,0)</f>
        <v/>
      </c>
      <c r="Q50" s="125" t="n">
        <v>15</v>
      </c>
      <c r="R50" s="24" t="n">
        <v>800</v>
      </c>
      <c r="S50" s="26">
        <f>20000/R50</f>
        <v/>
      </c>
      <c r="T50" s="271">
        <f>K50*0.8/100</f>
        <v/>
      </c>
      <c r="U50" s="271">
        <f>K50*0.7/100</f>
        <v/>
      </c>
      <c r="V50" s="271" t="n"/>
      <c r="W50" s="59">
        <f>(K50/100*0.84)^2</f>
        <v/>
      </c>
      <c r="X50" s="59">
        <f>(K50/100*1.05)^2</f>
        <v/>
      </c>
      <c r="Y50" s="59">
        <f>(K50/100*0.96)^2</f>
        <v/>
      </c>
      <c r="Z50" s="59">
        <f>(K50/100*1.2)^2</f>
        <v/>
      </c>
      <c r="AA50" s="272">
        <f>(K50/100*0.49)^2</f>
        <v/>
      </c>
      <c r="AB50" s="52">
        <f>(K50/100*0.77)^2</f>
        <v/>
      </c>
      <c r="AC50" s="52">
        <f>(K50/100*0.56)^2</f>
        <v/>
      </c>
      <c r="AD50" s="52">
        <f>(K50/100*0.88)^2</f>
        <v/>
      </c>
      <c r="AE50" s="24" t="n"/>
      <c r="AF50" s="24" t="n"/>
      <c r="AG50" s="134" t="n"/>
    </row>
    <row r="51" ht="17.25" customHeight="1" s="207" thickBot="1">
      <c r="B51" s="176">
        <f>VLOOKUP(D51,temp!$A$2:$G$176,2,FALSE)</f>
        <v/>
      </c>
      <c r="C51" s="176">
        <f>E51&amp;"X"&amp;H51&amp;"X"&amp;I51</f>
        <v/>
      </c>
      <c r="D51" s="178" t="n">
        <v>551</v>
      </c>
      <c r="E51" s="23" t="n">
        <v>55</v>
      </c>
      <c r="F51" s="24" t="n">
        <v>52</v>
      </c>
      <c r="G51" s="39" t="n">
        <v>41</v>
      </c>
      <c r="H51" s="23" t="n">
        <v>10</v>
      </c>
      <c r="I51" s="23" t="n">
        <v>16</v>
      </c>
      <c r="J51" s="24" t="n">
        <v>6</v>
      </c>
      <c r="K51" s="137" t="n">
        <v>452</v>
      </c>
      <c r="L51" s="131">
        <f>IF(AND(K51-ストレーナー選定方法!$F$8&gt;-20,K51-ストレーナー選定方法!$F$8&lt;80),1,0)</f>
        <v/>
      </c>
      <c r="M51" s="131">
        <f>IF(AND($K51-ストレーナー選定方法!$F$30&gt;-20,$K51-ストレーナー選定方法!$F$30&lt;80),1,0)</f>
        <v/>
      </c>
      <c r="N51" s="131">
        <f>IF(AND($K51-ストレーナー選定方法!$F$32&gt;-20,$K51-ストレーナー選定方法!$F$32&lt;80),1,0)</f>
        <v/>
      </c>
      <c r="O51" s="131">
        <f>IF(AND($K51-ストレーナー選定方法!$F$34&gt;-20,$K51-ストレーナー選定方法!$F$34&lt;80),1,0)</f>
        <v/>
      </c>
      <c r="P51" s="131">
        <f>IF(AND($K51-ストレーナー選定方法!$F$36&gt;-20,$K51-ストレーナー選定方法!$F$36&lt;80),1,0)</f>
        <v/>
      </c>
      <c r="Q51" s="125" t="n">
        <v>19</v>
      </c>
      <c r="R51" s="24" t="n">
        <v>570</v>
      </c>
      <c r="S51" s="26">
        <f>20000/R51</f>
        <v/>
      </c>
      <c r="T51" s="271">
        <f>K51*0.8/100</f>
        <v/>
      </c>
      <c r="U51" s="271">
        <f>K51*0.7/100</f>
        <v/>
      </c>
      <c r="V51" s="271" t="n"/>
      <c r="W51" s="59">
        <f>(K51/100*0.84)^2</f>
        <v/>
      </c>
      <c r="X51" s="59">
        <f>(K51/100*1.05)^2</f>
        <v/>
      </c>
      <c r="Y51" s="59">
        <f>(K51/100*0.96)^2</f>
        <v/>
      </c>
      <c r="Z51" s="59">
        <f>(K51/100*1.2)^2</f>
        <v/>
      </c>
      <c r="AA51" s="272">
        <f>(K51/100*0.49)^2</f>
        <v/>
      </c>
      <c r="AB51" s="52">
        <f>(K51/100*0.77)^2</f>
        <v/>
      </c>
      <c r="AC51" s="52">
        <f>(K51/100*0.56)^2</f>
        <v/>
      </c>
      <c r="AD51" s="52">
        <f>(K51/100*0.88)^2</f>
        <v/>
      </c>
      <c r="AE51" s="24" t="n"/>
      <c r="AF51" s="24" t="n"/>
      <c r="AG51" s="134" t="n"/>
    </row>
    <row r="52" ht="17.25" customHeight="1" s="207" thickBot="1">
      <c r="B52" s="176">
        <f>VLOOKUP(D52,temp!$A$2:$G$176,2,FALSE)</f>
        <v/>
      </c>
      <c r="C52" s="176">
        <f>E52&amp;"X"&amp;H52&amp;"X"&amp;I52</f>
        <v/>
      </c>
      <c r="D52" s="220" t="n">
        <v>560</v>
      </c>
      <c r="E52" s="23" t="n">
        <v>56</v>
      </c>
      <c r="F52" s="24" t="n">
        <v>54</v>
      </c>
      <c r="G52" s="39" t="n">
        <v>44</v>
      </c>
      <c r="H52" s="23" t="n">
        <v>10</v>
      </c>
      <c r="I52" s="23" t="n">
        <v>13</v>
      </c>
      <c r="J52" s="24" t="n">
        <v>6.5</v>
      </c>
      <c r="K52" s="137" t="n">
        <v>431</v>
      </c>
      <c r="L52" s="131">
        <f>IF(AND(K52-ストレーナー選定方法!$F$8&gt;-20,K52-ストレーナー選定方法!$F$8&lt;80),1,0)</f>
        <v/>
      </c>
      <c r="M52" s="131">
        <f>IF(AND($K52-ストレーナー選定方法!$F$30&gt;-20,$K52-ストレーナー選定方法!$F$30&lt;80),1,0)</f>
        <v/>
      </c>
      <c r="N52" s="131">
        <f>IF(AND($K52-ストレーナー選定方法!$F$32&gt;-20,$K52-ストレーナー選定方法!$F$32&lt;80),1,0)</f>
        <v/>
      </c>
      <c r="O52" s="131">
        <f>IF(AND($K52-ストレーナー選定方法!$F$34&gt;-20,$K52-ストレーナー選定方法!$F$34&lt;80),1,0)</f>
        <v/>
      </c>
      <c r="P52" s="131">
        <f>IF(AND($K52-ストレーナー選定方法!$F$36&gt;-20,$K52-ストレーナー選定方法!$F$36&lt;80),1,0)</f>
        <v/>
      </c>
      <c r="Q52" s="125" t="n">
        <v>17</v>
      </c>
      <c r="R52" s="24" t="n">
        <v>570</v>
      </c>
      <c r="S52" s="26">
        <f>20000/R52</f>
        <v/>
      </c>
      <c r="T52" s="271">
        <f>K52*0.8/100</f>
        <v/>
      </c>
      <c r="U52" s="271">
        <f>K52*0.7/100</f>
        <v/>
      </c>
      <c r="V52" s="271" t="n"/>
      <c r="W52" s="59">
        <f>(K52/100*0.84)^2</f>
        <v/>
      </c>
      <c r="X52" s="59">
        <f>(K52/100*1.05)^2</f>
        <v/>
      </c>
      <c r="Y52" s="59">
        <f>(K52/100*0.96)^2</f>
        <v/>
      </c>
      <c r="Z52" s="59">
        <f>(K52/100*1.2)^2</f>
        <v/>
      </c>
      <c r="AA52" s="272">
        <f>(K52/100*0.49)^2</f>
        <v/>
      </c>
      <c r="AB52" s="52">
        <f>(K52/100*0.77)^2</f>
        <v/>
      </c>
      <c r="AC52" s="52">
        <f>(K52/100*0.56)^2</f>
        <v/>
      </c>
      <c r="AD52" s="52">
        <f>(K52/100*0.88)^2</f>
        <v/>
      </c>
      <c r="AE52" s="24" t="n"/>
      <c r="AF52" s="24" t="n"/>
      <c r="AG52" s="134" t="n">
        <v>6.5</v>
      </c>
    </row>
    <row r="53" ht="17.25" customHeight="1" s="207" thickBot="1">
      <c r="B53" s="176">
        <f>VLOOKUP(D53,temp!$A$2:$G$176,2,FALSE)</f>
        <v/>
      </c>
      <c r="C53" s="176">
        <f>E53&amp;"X"&amp;H53&amp;"X"&amp;I53</f>
        <v/>
      </c>
      <c r="D53" s="220" t="n">
        <v>562</v>
      </c>
      <c r="E53" s="23" t="n">
        <v>56</v>
      </c>
      <c r="F53" s="24" t="n">
        <v>54</v>
      </c>
      <c r="G53" s="39" t="n">
        <v>44</v>
      </c>
      <c r="H53" s="23" t="n">
        <v>10</v>
      </c>
      <c r="I53" s="23" t="n">
        <v>19</v>
      </c>
      <c r="J53" s="24" t="n">
        <v>5</v>
      </c>
      <c r="K53" s="137" t="n">
        <v>373</v>
      </c>
      <c r="L53" s="131">
        <f>IF(AND(K53-ストレーナー選定方法!$F$8&gt;-20,K53-ストレーナー選定方法!$F$8&lt;80),1,0)</f>
        <v/>
      </c>
      <c r="M53" s="131">
        <f>IF(AND($K53-ストレーナー選定方法!$F$30&gt;-20,$K53-ストレーナー選定方法!$F$30&lt;80),1,0)</f>
        <v/>
      </c>
      <c r="N53" s="131">
        <f>IF(AND($K53-ストレーナー選定方法!$F$32&gt;-20,$K53-ストレーナー選定方法!$F$32&lt;80),1,0)</f>
        <v/>
      </c>
      <c r="O53" s="131">
        <f>IF(AND($K53-ストレーナー選定方法!$F$34&gt;-20,$K53-ストレーナー選定方法!$F$34&lt;80),1,0)</f>
        <v/>
      </c>
      <c r="P53" s="131">
        <f>IF(AND($K53-ストレーナー選定方法!$F$36&gt;-20,$K53-ストレーナー選定方法!$F$36&lt;80),1,0)</f>
        <v/>
      </c>
      <c r="Q53" s="125" t="n">
        <v>15</v>
      </c>
      <c r="R53" s="24" t="n">
        <v>570</v>
      </c>
      <c r="S53" s="26">
        <f>20000/R53</f>
        <v/>
      </c>
      <c r="T53" s="271">
        <f>K53*0.8/100</f>
        <v/>
      </c>
      <c r="U53" s="271">
        <f>K53*0.7/100</f>
        <v/>
      </c>
      <c r="V53" s="271" t="n"/>
      <c r="W53" s="59">
        <f>(K53/100*0.84)^2</f>
        <v/>
      </c>
      <c r="X53" s="59">
        <f>(K53/100*1.05)^2</f>
        <v/>
      </c>
      <c r="Y53" s="59">
        <f>(K53/100*0.96)^2</f>
        <v/>
      </c>
      <c r="Z53" s="59">
        <f>(K53/100*1.2)^2</f>
        <v/>
      </c>
      <c r="AA53" s="272">
        <f>(K53/100*0.49)^2</f>
        <v/>
      </c>
      <c r="AB53" s="52">
        <f>(K53/100*0.77)^2</f>
        <v/>
      </c>
      <c r="AC53" s="52">
        <f>(K53/100*0.56)^2</f>
        <v/>
      </c>
      <c r="AD53" s="52">
        <f>(K53/100*0.88)^2</f>
        <v/>
      </c>
      <c r="AE53" s="24" t="n"/>
      <c r="AF53" s="24" t="n"/>
      <c r="AG53" s="134" t="n"/>
    </row>
    <row r="54" ht="17.25" customHeight="1" s="207" thickBot="1">
      <c r="B54" s="176">
        <f>VLOOKUP(D54,temp!$A$2:$G$176,2,FALSE)</f>
        <v/>
      </c>
      <c r="C54" s="176">
        <f>E54&amp;"X"&amp;H54&amp;"X"&amp;I54</f>
        <v/>
      </c>
      <c r="D54" s="220" t="n">
        <v>564</v>
      </c>
      <c r="E54" s="23" t="n">
        <v>56</v>
      </c>
      <c r="F54" s="24" t="n">
        <v>54</v>
      </c>
      <c r="G54" s="39" t="n">
        <v>45</v>
      </c>
      <c r="H54" s="23" t="n">
        <v>10</v>
      </c>
      <c r="I54" s="23" t="n">
        <v>19</v>
      </c>
      <c r="J54" s="24" t="n">
        <v>6</v>
      </c>
      <c r="K54" s="137" t="n">
        <v>537</v>
      </c>
      <c r="L54" s="131">
        <f>IF(AND(K54-ストレーナー選定方法!$F$8&gt;-20,K54-ストレーナー選定方法!$F$8&lt;80),1,0)</f>
        <v/>
      </c>
      <c r="M54" s="131">
        <f>IF(AND($K54-ストレーナー選定方法!$F$30&gt;-20,$K54-ストレーナー選定方法!$F$30&lt;80),1,0)</f>
        <v/>
      </c>
      <c r="N54" s="131">
        <f>IF(AND($K54-ストレーナー選定方法!$F$32&gt;-20,$K54-ストレーナー選定方法!$F$32&lt;80),1,0)</f>
        <v/>
      </c>
      <c r="O54" s="131">
        <f>IF(AND($K54-ストレーナー選定方法!$F$34&gt;-20,$K54-ストレーナー選定方法!$F$34&lt;80),1,0)</f>
        <v/>
      </c>
      <c r="P54" s="131">
        <f>IF(AND($K54-ストレーナー選定方法!$F$36&gt;-20,$K54-ストレーナー選定方法!$F$36&lt;80),1,0)</f>
        <v/>
      </c>
      <c r="Q54" s="125" t="n">
        <v>21</v>
      </c>
      <c r="R54" s="24" t="n">
        <v>570</v>
      </c>
      <c r="S54" s="26">
        <f>20000/R54</f>
        <v/>
      </c>
      <c r="T54" s="271">
        <f>K54*0.8/100</f>
        <v/>
      </c>
      <c r="U54" s="271">
        <f>K54*0.7/100</f>
        <v/>
      </c>
      <c r="V54" s="271" t="n"/>
      <c r="W54" s="59">
        <f>(K54/100*0.84)^2</f>
        <v/>
      </c>
      <c r="X54" s="59">
        <f>(K54/100*1.05)^2</f>
        <v/>
      </c>
      <c r="Y54" s="59">
        <f>(K54/100*0.96)^2</f>
        <v/>
      </c>
      <c r="Z54" s="59">
        <f>(K54/100*1.2)^2</f>
        <v/>
      </c>
      <c r="AA54" s="272">
        <f>(K54/100*0.49)^2</f>
        <v/>
      </c>
      <c r="AB54" s="52">
        <f>(K54/100*0.77)^2</f>
        <v/>
      </c>
      <c r="AC54" s="52">
        <f>(K54/100*0.56)^2</f>
        <v/>
      </c>
      <c r="AD54" s="52">
        <f>(K54/100*0.88)^2</f>
        <v/>
      </c>
      <c r="AE54" s="24" t="n"/>
      <c r="AF54" s="24" t="n"/>
      <c r="AG54" s="134" t="n">
        <v>8.5</v>
      </c>
    </row>
    <row r="55" ht="17.25" customHeight="1" s="207" thickBot="1">
      <c r="B55" s="176">
        <f>VLOOKUP(D55,temp!$A$2:$G$176,2,FALSE)</f>
        <v/>
      </c>
      <c r="C55" s="176">
        <f>E55&amp;"X"&amp;H55&amp;"X"&amp;I55</f>
        <v/>
      </c>
      <c r="D55" s="220" t="n">
        <v>566</v>
      </c>
      <c r="E55" s="23" t="n">
        <v>56</v>
      </c>
      <c r="F55" s="24" t="n">
        <v>54</v>
      </c>
      <c r="G55" s="39" t="n">
        <v>47</v>
      </c>
      <c r="H55" s="23" t="n">
        <v>10</v>
      </c>
      <c r="I55" s="23" t="n">
        <v>20</v>
      </c>
      <c r="J55" s="24" t="n">
        <v>6.5</v>
      </c>
      <c r="K55" s="137" t="n">
        <v>663</v>
      </c>
      <c r="L55" s="131">
        <f>IF(AND(K55-ストレーナー選定方法!$F$8&gt;-20,K55-ストレーナー選定方法!$F$8&lt;80),1,0)</f>
        <v/>
      </c>
      <c r="M55" s="131">
        <f>IF(AND($K55-ストレーナー選定方法!$F$30&gt;-20,$K55-ストレーナー選定方法!$F$30&lt;80),1,0)</f>
        <v/>
      </c>
      <c r="N55" s="131">
        <f>IF(AND($K55-ストレーナー選定方法!$F$32&gt;-20,$K55-ストレーナー選定方法!$F$32&lt;80),1,0)</f>
        <v/>
      </c>
      <c r="O55" s="131">
        <f>IF(AND($K55-ストレーナー選定方法!$F$34&gt;-20,$K55-ストレーナー選定方法!$F$34&lt;80),1,0)</f>
        <v/>
      </c>
      <c r="P55" s="131">
        <f>IF(AND($K55-ストレーナー選定方法!$F$36&gt;-20,$K55-ストレーナー選定方法!$F$36&lt;80),1,0)</f>
        <v/>
      </c>
      <c r="Q55" s="125" t="n">
        <v>26</v>
      </c>
      <c r="R55" s="24" t="n">
        <v>570</v>
      </c>
      <c r="S55" s="26">
        <f>20000/R55</f>
        <v/>
      </c>
      <c r="T55" s="271">
        <f>K55*0.8/100</f>
        <v/>
      </c>
      <c r="U55" s="271">
        <f>K55*0.7/100</f>
        <v/>
      </c>
      <c r="V55" s="271" t="n"/>
      <c r="W55" s="59">
        <f>(K55/100*0.84)^2</f>
        <v/>
      </c>
      <c r="X55" s="59">
        <f>(K55/100*1.05)^2</f>
        <v/>
      </c>
      <c r="Y55" s="59">
        <f>(K55/100*0.96)^2</f>
        <v/>
      </c>
      <c r="Z55" s="59">
        <f>(K55/100*1.2)^2</f>
        <v/>
      </c>
      <c r="AA55" s="272">
        <f>(K55/100*0.49)^2</f>
        <v/>
      </c>
      <c r="AB55" s="52">
        <f>(K55/100*0.77)^2</f>
        <v/>
      </c>
      <c r="AC55" s="52">
        <f>(K55/100*0.56)^2</f>
        <v/>
      </c>
      <c r="AD55" s="52">
        <f>(K55/100*0.88)^2</f>
        <v/>
      </c>
      <c r="AE55" s="24" t="n"/>
      <c r="AF55" s="24" t="n"/>
      <c r="AG55" s="134" t="n">
        <v>8</v>
      </c>
    </row>
    <row r="56" ht="17.25" customHeight="1" s="207" thickBot="1">
      <c r="B56" s="176">
        <f>VLOOKUP(D56,temp!$A$2:$G$176,2,FALSE)</f>
        <v/>
      </c>
      <c r="C56" s="176">
        <f>E56&amp;"X"&amp;H56&amp;"X"&amp;I56</f>
        <v/>
      </c>
      <c r="D56" s="220" t="n">
        <v>568</v>
      </c>
      <c r="E56" s="23" t="n">
        <v>56</v>
      </c>
      <c r="F56" s="24" t="n">
        <v>54</v>
      </c>
      <c r="G56" s="39" t="n">
        <v>48</v>
      </c>
      <c r="H56" s="23" t="n">
        <v>10</v>
      </c>
      <c r="I56" s="23" t="n">
        <v>22</v>
      </c>
      <c r="J56" s="24" t="n">
        <v>6.5</v>
      </c>
      <c r="K56" s="137" t="n">
        <v>730</v>
      </c>
      <c r="L56" s="131">
        <f>IF(AND(K56-ストレーナー選定方法!$F$8&gt;-20,K56-ストレーナー選定方法!$F$8&lt;80),1,0)</f>
        <v/>
      </c>
      <c r="M56" s="131">
        <f>IF(AND($K56-ストレーナー選定方法!$F$30&gt;-20,$K56-ストレーナー選定方法!$F$30&lt;80),1,0)</f>
        <v/>
      </c>
      <c r="N56" s="131">
        <f>IF(AND($K56-ストレーナー選定方法!$F$32&gt;-20,$K56-ストレーナー選定方法!$F$32&lt;80),1,0)</f>
        <v/>
      </c>
      <c r="O56" s="131">
        <f>IF(AND($K56-ストレーナー選定方法!$F$34&gt;-20,$K56-ストレーナー選定方法!$F$34&lt;80),1,0)</f>
        <v/>
      </c>
      <c r="P56" s="131">
        <f>IF(AND($K56-ストレーナー選定方法!$F$36&gt;-20,$K56-ストレーナー選定方法!$F$36&lt;80),1,0)</f>
        <v/>
      </c>
      <c r="Q56" s="125" t="n">
        <v>29</v>
      </c>
      <c r="R56" s="24" t="n">
        <v>570</v>
      </c>
      <c r="S56" s="26">
        <f>20000/R56</f>
        <v/>
      </c>
      <c r="T56" s="271">
        <f>K56*0.8/100</f>
        <v/>
      </c>
      <c r="U56" s="271">
        <f>K56*0.7/100</f>
        <v/>
      </c>
      <c r="V56" s="271" t="n"/>
      <c r="W56" s="59">
        <f>(K56/100*0.84)^2</f>
        <v/>
      </c>
      <c r="X56" s="59">
        <f>(K56/100*1.05)^2</f>
        <v/>
      </c>
      <c r="Y56" s="59">
        <f>(K56/100*0.96)^2</f>
        <v/>
      </c>
      <c r="Z56" s="59">
        <f>(K56/100*1.2)^2</f>
        <v/>
      </c>
      <c r="AA56" s="272">
        <f>(K56/100*0.49)^2</f>
        <v/>
      </c>
      <c r="AB56" s="52">
        <f>(K56/100*0.77)^2</f>
        <v/>
      </c>
      <c r="AC56" s="52">
        <f>(K56/100*0.56)^2</f>
        <v/>
      </c>
      <c r="AD56" s="52">
        <f>(K56/100*0.88)^2</f>
        <v/>
      </c>
      <c r="AE56" s="24" t="n"/>
      <c r="AF56" s="24" t="n"/>
      <c r="AG56" s="134" t="n">
        <v>6.5</v>
      </c>
    </row>
    <row r="57" ht="17.25" customHeight="1" s="207" thickBot="1">
      <c r="B57" s="176">
        <f>VLOOKUP(D57,temp!$A$2:$G$176,2,FALSE)</f>
        <v/>
      </c>
      <c r="C57" s="176">
        <f>E57&amp;"X"&amp;H57&amp;"X"&amp;I57</f>
        <v/>
      </c>
      <c r="D57" s="220" t="n">
        <v>570</v>
      </c>
      <c r="E57" s="23" t="n">
        <v>56</v>
      </c>
      <c r="F57" s="24" t="n">
        <v>54</v>
      </c>
      <c r="G57" s="39" t="n">
        <v>47</v>
      </c>
      <c r="H57" s="23" t="n">
        <v>10</v>
      </c>
      <c r="I57" s="23" t="n">
        <v>15</v>
      </c>
      <c r="J57" s="24" t="n">
        <v>8.5</v>
      </c>
      <c r="K57" s="137" t="n">
        <v>851</v>
      </c>
      <c r="L57" s="131">
        <f>IF(AND(K57-ストレーナー選定方法!$F$8&gt;-20,K57-ストレーナー選定方法!$F$8&lt;80),1,0)</f>
        <v/>
      </c>
      <c r="M57" s="131">
        <f>IF(AND($K57-ストレーナー選定方法!$F$30&gt;-20,$K57-ストレーナー選定方法!$F$30&lt;80),1,0)</f>
        <v/>
      </c>
      <c r="N57" s="131">
        <f>IF(AND($K57-ストレーナー選定方法!$F$32&gt;-20,$K57-ストレーナー選定方法!$F$32&lt;80),1,0)</f>
        <v/>
      </c>
      <c r="O57" s="131">
        <f>IF(AND($K57-ストレーナー選定方法!$F$34&gt;-20,$K57-ストレーナー選定方法!$F$34&lt;80),1,0)</f>
        <v/>
      </c>
      <c r="P57" s="131">
        <f>IF(AND($K57-ストレーナー選定方法!$F$36&gt;-20,$K57-ストレーナー選定方法!$F$36&lt;80),1,0)</f>
        <v/>
      </c>
      <c r="Q57" s="125" t="n">
        <v>34</v>
      </c>
      <c r="R57" s="24" t="n">
        <v>570</v>
      </c>
      <c r="S57" s="26">
        <f>20000/R57</f>
        <v/>
      </c>
      <c r="T57" s="271">
        <f>K57*0.8/100</f>
        <v/>
      </c>
      <c r="U57" s="271">
        <f>K57*0.7/100</f>
        <v/>
      </c>
      <c r="V57" s="271" t="n"/>
      <c r="W57" s="59">
        <f>(K57/100*0.84)^2</f>
        <v/>
      </c>
      <c r="X57" s="59">
        <f>(K57/100*1.05)^2</f>
        <v/>
      </c>
      <c r="Y57" s="59">
        <f>(K57/100*0.96)^2</f>
        <v/>
      </c>
      <c r="Z57" s="59">
        <f>(K57/100*1.2)^2</f>
        <v/>
      </c>
      <c r="AA57" s="272">
        <f>(K57/100*0.49)^2</f>
        <v/>
      </c>
      <c r="AB57" s="52">
        <f>(K57/100*0.77)^2</f>
        <v/>
      </c>
      <c r="AC57" s="52">
        <f>(K57/100*0.56)^2</f>
        <v/>
      </c>
      <c r="AD57" s="52">
        <f>(K57/100*0.88)^2</f>
        <v/>
      </c>
      <c r="AE57" s="24" t="n"/>
      <c r="AF57" s="24" t="n"/>
      <c r="AG57" s="134" t="n"/>
    </row>
    <row r="58" ht="17.25" customHeight="1" s="207" thickBot="1">
      <c r="B58" s="176">
        <f>VLOOKUP(D58,temp!$A$2:$G$176,2,FALSE)</f>
        <v/>
      </c>
      <c r="C58" s="176">
        <f>E58&amp;"X"&amp;H58&amp;"X"&amp;I58</f>
        <v/>
      </c>
      <c r="D58" s="178" t="n">
        <v>572</v>
      </c>
      <c r="E58" s="23" t="n">
        <v>56</v>
      </c>
      <c r="F58" s="24" t="n">
        <v>54</v>
      </c>
      <c r="G58" s="39" t="n">
        <v>47</v>
      </c>
      <c r="H58" s="23" t="n">
        <v>10</v>
      </c>
      <c r="I58" s="23" t="n">
        <v>15</v>
      </c>
      <c r="J58" s="24" t="n">
        <v>6</v>
      </c>
      <c r="K58" s="137" t="n">
        <v>424</v>
      </c>
      <c r="L58" s="131">
        <f>IF(AND(K58-ストレーナー選定方法!$F$8&gt;-20,K58-ストレーナー選定方法!$F$8&lt;80),1,0)</f>
        <v/>
      </c>
      <c r="M58" s="131">
        <f>IF(AND($K58-ストレーナー選定方法!$F$30&gt;-20,$K58-ストレーナー選定方法!$F$30&lt;80),1,0)</f>
        <v/>
      </c>
      <c r="N58" s="131">
        <f>IF(AND($K58-ストレーナー選定方法!$F$32&gt;-20,$K58-ストレーナー選定方法!$F$32&lt;80),1,0)</f>
        <v/>
      </c>
      <c r="O58" s="131">
        <f>IF(AND($K58-ストレーナー選定方法!$F$34&gt;-20,$K58-ストレーナー選定方法!$F$34&lt;80),1,0)</f>
        <v/>
      </c>
      <c r="P58" s="131">
        <f>IF(AND($K58-ストレーナー選定方法!$F$36&gt;-20,$K58-ストレーナー選定方法!$F$36&lt;80),1,0)</f>
        <v/>
      </c>
      <c r="Q58" s="125" t="n">
        <v>17</v>
      </c>
      <c r="R58" s="24" t="n">
        <v>570</v>
      </c>
      <c r="S58" s="26">
        <f>20000/R58</f>
        <v/>
      </c>
      <c r="T58" s="271">
        <f>K58*0.8/100</f>
        <v/>
      </c>
      <c r="U58" s="271">
        <f>K58*0.7/100</f>
        <v/>
      </c>
      <c r="V58" s="271" t="n"/>
      <c r="W58" s="59">
        <f>(K58/100*0.84)^2</f>
        <v/>
      </c>
      <c r="X58" s="59">
        <f>(K58/100*1.05)^2</f>
        <v/>
      </c>
      <c r="Y58" s="59">
        <f>(K58/100*0.96)^2</f>
        <v/>
      </c>
      <c r="Z58" s="59">
        <f>(K58/100*1.2)^2</f>
        <v/>
      </c>
      <c r="AA58" s="272">
        <f>(K58/100*0.49)^2</f>
        <v/>
      </c>
      <c r="AB58" s="52">
        <f>(K58/100*0.77)^2</f>
        <v/>
      </c>
      <c r="AC58" s="52">
        <f>(K58/100*0.56)^2</f>
        <v/>
      </c>
      <c r="AD58" s="52">
        <f>(K58/100*0.88)^2</f>
        <v/>
      </c>
      <c r="AE58" s="24" t="n"/>
      <c r="AF58" s="24" t="n"/>
      <c r="AG58" s="134" t="n"/>
    </row>
    <row r="59" ht="17.25" customHeight="1" s="207" thickBot="1">
      <c r="B59" s="176">
        <f>VLOOKUP(D59,temp!$A$2:$G$176,2,FALSE)</f>
        <v/>
      </c>
      <c r="C59" s="176">
        <f>E59&amp;"X"&amp;H59&amp;"X"&amp;I59</f>
        <v/>
      </c>
      <c r="D59" s="220" t="n">
        <v>573</v>
      </c>
      <c r="E59" s="23" t="n">
        <v>56</v>
      </c>
      <c r="F59" s="24" t="n">
        <v>54</v>
      </c>
      <c r="G59" s="39" t="n">
        <v>46</v>
      </c>
      <c r="H59" s="23" t="n">
        <v>10</v>
      </c>
      <c r="I59" s="23" t="n">
        <v>17</v>
      </c>
      <c r="J59" s="24" t="n">
        <v>6</v>
      </c>
      <c r="K59" s="137" t="n">
        <v>480</v>
      </c>
      <c r="L59" s="131">
        <f>IF(AND(K59-ストレーナー選定方法!$F$8&gt;-20,K59-ストレーナー選定方法!$F$8&lt;80),1,0)</f>
        <v/>
      </c>
      <c r="M59" s="131">
        <f>IF(AND($K59-ストレーナー選定方法!$F$30&gt;-20,$K59-ストレーナー選定方法!$F$30&lt;80),1,0)</f>
        <v/>
      </c>
      <c r="N59" s="131">
        <f>IF(AND($K59-ストレーナー選定方法!$F$32&gt;-20,$K59-ストレーナー選定方法!$F$32&lt;80),1,0)</f>
        <v/>
      </c>
      <c r="O59" s="131">
        <f>IF(AND($K59-ストレーナー選定方法!$F$34&gt;-20,$K59-ストレーナー選定方法!$F$34&lt;80),1,0)</f>
        <v/>
      </c>
      <c r="P59" s="131">
        <f>IF(AND($K59-ストレーナー選定方法!$F$36&gt;-20,$K59-ストレーナー選定方法!$F$36&lt;80),1,0)</f>
        <v/>
      </c>
      <c r="Q59" s="125" t="n">
        <v>19</v>
      </c>
      <c r="R59" s="24" t="n">
        <v>570</v>
      </c>
      <c r="S59" s="26">
        <f>20000/R59</f>
        <v/>
      </c>
      <c r="T59" s="271">
        <f>K59*0.8/100</f>
        <v/>
      </c>
      <c r="U59" s="271">
        <f>K59*0.7/100</f>
        <v/>
      </c>
      <c r="V59" s="271" t="n"/>
      <c r="W59" s="59">
        <f>(K59/100*0.84)^2</f>
        <v/>
      </c>
      <c r="X59" s="59">
        <f>(K59/100*1.05)^2</f>
        <v/>
      </c>
      <c r="Y59" s="59">
        <f>(K59/100*0.96)^2</f>
        <v/>
      </c>
      <c r="Z59" s="59">
        <f>(K59/100*1.2)^2</f>
        <v/>
      </c>
      <c r="AA59" s="272">
        <f>(K59/100*0.49)^2</f>
        <v/>
      </c>
      <c r="AB59" s="52">
        <f>(K59/100*0.77)^2</f>
        <v/>
      </c>
      <c r="AC59" s="52">
        <f>(K59/100*0.56)^2</f>
        <v/>
      </c>
      <c r="AD59" s="52">
        <f>(K59/100*0.88)^2</f>
        <v/>
      </c>
      <c r="AE59" s="24" t="n"/>
      <c r="AF59" s="24" t="n"/>
      <c r="AG59" s="134" t="n">
        <v>12</v>
      </c>
    </row>
    <row r="60" ht="17.25" customHeight="1" s="207" thickBot="1">
      <c r="B60" s="176">
        <f>VLOOKUP(D60,temp!$A$2:$G$176,2,FALSE)</f>
        <v/>
      </c>
      <c r="C60" s="176">
        <f>E60&amp;"X"&amp;H60&amp;"X"&amp;I60</f>
        <v/>
      </c>
      <c r="D60" s="177" t="n">
        <v>600</v>
      </c>
      <c r="E60" s="23" t="n">
        <v>60</v>
      </c>
      <c r="F60" s="24" t="n">
        <v>56</v>
      </c>
      <c r="G60" s="39" t="n">
        <v>44</v>
      </c>
      <c r="H60" s="23" t="n">
        <v>7.5</v>
      </c>
      <c r="I60" s="23" t="n">
        <v>12</v>
      </c>
      <c r="J60" s="24" t="n">
        <v>7</v>
      </c>
      <c r="K60" s="137" t="n">
        <v>461</v>
      </c>
      <c r="L60" s="131">
        <f>IF(AND(K60-ストレーナー選定方法!$F$8&gt;-20,K60-ストレーナー選定方法!$F$8&lt;80),1,0)</f>
        <v/>
      </c>
      <c r="M60" s="131">
        <f>IF(AND($K60-ストレーナー選定方法!$F$30&gt;-20,$K60-ストレーナー選定方法!$F$30&lt;80),1,0)</f>
        <v/>
      </c>
      <c r="N60" s="131">
        <f>IF(AND($K60-ストレーナー選定方法!$F$32&gt;-20,$K60-ストレーナー選定方法!$F$32&lt;80),1,0)</f>
        <v/>
      </c>
      <c r="O60" s="131">
        <f>IF(AND($K60-ストレーナー選定方法!$F$34&gt;-20,$K60-ストレーナー選定方法!$F$34&lt;80),1,0)</f>
        <v/>
      </c>
      <c r="P60" s="131">
        <f>IF(AND($K60-ストレーナー選定方法!$F$36&gt;-20,$K60-ストレーナー選定方法!$F$36&lt;80),1,0)</f>
        <v/>
      </c>
      <c r="Q60" s="125" t="n">
        <v>16</v>
      </c>
      <c r="R60" s="24" t="n">
        <v>750</v>
      </c>
      <c r="S60" s="26">
        <f>20000/R60</f>
        <v/>
      </c>
      <c r="T60" s="271">
        <f>K60*0.8/100</f>
        <v/>
      </c>
      <c r="U60" s="271">
        <f>K60*0.7/100</f>
        <v/>
      </c>
      <c r="V60" s="271" t="n"/>
      <c r="W60" s="59">
        <f>(K60/100*0.84)^2</f>
        <v/>
      </c>
      <c r="X60" s="59">
        <f>(K60/100*1.05)^2</f>
        <v/>
      </c>
      <c r="Y60" s="59">
        <f>(K60/100*0.96)^2</f>
        <v/>
      </c>
      <c r="Z60" s="59">
        <f>(K60/100*1.2)^2</f>
        <v/>
      </c>
      <c r="AA60" s="272">
        <f>(K60/100*0.49)^2</f>
        <v/>
      </c>
      <c r="AB60" s="52">
        <f>(K60/100*0.77)^2</f>
        <v/>
      </c>
      <c r="AC60" s="52">
        <f>(K60/100*0.56)^2</f>
        <v/>
      </c>
      <c r="AD60" s="52">
        <f>(K60/100*0.88)^2</f>
        <v/>
      </c>
      <c r="AE60" s="24" t="n"/>
      <c r="AF60" s="24" t="n"/>
      <c r="AG60" s="134" t="n">
        <v>7.5</v>
      </c>
    </row>
    <row r="61" ht="17.25" customHeight="1" s="207" thickBot="1">
      <c r="B61" s="176">
        <f>VLOOKUP(D61,temp!$A$2:$G$176,2,FALSE)</f>
        <v/>
      </c>
      <c r="C61" s="176">
        <f>E61&amp;"X"&amp;H61&amp;"X"&amp;I61</f>
        <v/>
      </c>
      <c r="D61" s="220" t="n">
        <v>601</v>
      </c>
      <c r="E61" s="23" t="n">
        <v>60</v>
      </c>
      <c r="F61" s="24" t="n">
        <v>55</v>
      </c>
      <c r="G61" s="39" t="n">
        <v>44</v>
      </c>
      <c r="H61" s="23" t="n">
        <v>10</v>
      </c>
      <c r="I61" s="23" t="n">
        <v>17</v>
      </c>
      <c r="J61" s="24" t="n">
        <v>6</v>
      </c>
      <c r="K61" s="137" t="n">
        <v>480</v>
      </c>
      <c r="L61" s="131">
        <f>IF(AND(K61-ストレーナー選定方法!$F$8&gt;-20,K61-ストレーナー選定方法!$F$8&lt;80),1,0)</f>
        <v/>
      </c>
      <c r="M61" s="131">
        <f>IF(AND($K61-ストレーナー選定方法!$F$30&gt;-20,$K61-ストレーナー選定方法!$F$30&lt;80),1,0)</f>
        <v/>
      </c>
      <c r="N61" s="131">
        <f>IF(AND($K61-ストレーナー選定方法!$F$32&gt;-20,$K61-ストレーナー選定方法!$F$32&lt;80),1,0)</f>
        <v/>
      </c>
      <c r="O61" s="131">
        <f>IF(AND($K61-ストレーナー選定方法!$F$34&gt;-20,$K61-ストレーナー選定方法!$F$34&lt;80),1,0)</f>
        <v/>
      </c>
      <c r="P61" s="131">
        <f>IF(AND($K61-ストレーナー選定方法!$F$36&gt;-20,$K61-ストレーナー選定方法!$F$36&lt;80),1,0)</f>
        <v/>
      </c>
      <c r="Q61" s="125" t="n">
        <v>16</v>
      </c>
      <c r="R61" s="24" t="n">
        <v>550</v>
      </c>
      <c r="S61" s="26">
        <f>20000/R61</f>
        <v/>
      </c>
      <c r="T61" s="271">
        <f>K61*0.8/100</f>
        <v/>
      </c>
      <c r="U61" s="271">
        <f>K61*0.7/100</f>
        <v/>
      </c>
      <c r="V61" s="271" t="n"/>
      <c r="W61" s="59">
        <f>(K61/100*0.84)^2</f>
        <v/>
      </c>
      <c r="X61" s="59">
        <f>(K61/100*1.05)^2</f>
        <v/>
      </c>
      <c r="Y61" s="59">
        <f>(K61/100*0.96)^2</f>
        <v/>
      </c>
      <c r="Z61" s="59">
        <f>(K61/100*1.2)^2</f>
        <v/>
      </c>
      <c r="AA61" s="272">
        <f>(K61/100*0.49)^2</f>
        <v/>
      </c>
      <c r="AB61" s="52">
        <f>(K61/100*0.77)^2</f>
        <v/>
      </c>
      <c r="AC61" s="52">
        <f>(K61/100*0.56)^2</f>
        <v/>
      </c>
      <c r="AD61" s="52">
        <f>(K61/100*0.88)^2</f>
        <v/>
      </c>
      <c r="AE61" s="24" t="n"/>
      <c r="AF61" s="24" t="n"/>
      <c r="AG61" s="134" t="n">
        <v>7.4</v>
      </c>
    </row>
    <row r="62" ht="17.25" customHeight="1" s="207" thickBot="1">
      <c r="B62" s="176">
        <f>VLOOKUP(D62,temp!$A$2:$G$176,2,FALSE)</f>
        <v/>
      </c>
      <c r="C62" s="176">
        <f>E62&amp;"X"&amp;H62&amp;"X"&amp;I62</f>
        <v/>
      </c>
      <c r="D62" s="178" t="n">
        <v>602</v>
      </c>
      <c r="E62" s="23" t="n">
        <v>60</v>
      </c>
      <c r="F62" s="24" t="n">
        <v>55</v>
      </c>
      <c r="G62" s="39" t="n">
        <v>44</v>
      </c>
      <c r="H62" s="23" t="n">
        <v>8.5</v>
      </c>
      <c r="I62" s="23" t="n">
        <v>17</v>
      </c>
      <c r="J62" s="24" t="n">
        <v>6</v>
      </c>
      <c r="K62" s="137" t="n">
        <v>480</v>
      </c>
      <c r="L62" s="131">
        <f>IF(AND(K62-ストレーナー選定方法!$F$8&gt;-20,K62-ストレーナー選定方法!$F$8&lt;80),1,0)</f>
        <v/>
      </c>
      <c r="M62" s="131">
        <f>IF(AND($K62-ストレーナー選定方法!$F$30&gt;-20,$K62-ストレーナー選定方法!$F$30&lt;80),1,0)</f>
        <v/>
      </c>
      <c r="N62" s="131">
        <f>IF(AND($K62-ストレーナー選定方法!$F$32&gt;-20,$K62-ストレーナー選定方法!$F$32&lt;80),1,0)</f>
        <v/>
      </c>
      <c r="O62" s="131">
        <f>IF(AND($K62-ストレーナー選定方法!$F$34&gt;-20,$K62-ストレーナー選定方法!$F$34&lt;80),1,0)</f>
        <v/>
      </c>
      <c r="P62" s="131">
        <f>IF(AND($K62-ストレーナー選定方法!$F$36&gt;-20,$K62-ストレーナー選定方法!$F$36&lt;80),1,0)</f>
        <v/>
      </c>
      <c r="Q62" s="125" t="n">
        <v>16</v>
      </c>
      <c r="R62" s="24" t="n">
        <v>600</v>
      </c>
      <c r="S62" s="26">
        <f>20000/R62</f>
        <v/>
      </c>
      <c r="T62" s="271">
        <f>K62*0.8/100</f>
        <v/>
      </c>
      <c r="U62" s="271">
        <f>K62*0.7/100</f>
        <v/>
      </c>
      <c r="V62" s="271" t="n"/>
      <c r="W62" s="59">
        <f>(K62/100*0.84)^2</f>
        <v/>
      </c>
      <c r="X62" s="59">
        <f>(K62/100*1.05)^2</f>
        <v/>
      </c>
      <c r="Y62" s="59">
        <f>(K62/100*0.96)^2</f>
        <v/>
      </c>
      <c r="Z62" s="59">
        <f>(K62/100*1.2)^2</f>
        <v/>
      </c>
      <c r="AA62" s="272">
        <f>(K62/100*0.49)^2</f>
        <v/>
      </c>
      <c r="AB62" s="52">
        <f>(K62/100*0.77)^2</f>
        <v/>
      </c>
      <c r="AC62" s="52">
        <f>(K62/100*0.56)^2</f>
        <v/>
      </c>
      <c r="AD62" s="52">
        <f>(K62/100*0.88)^2</f>
        <v/>
      </c>
      <c r="AE62" s="24" t="n"/>
      <c r="AF62" s="24" t="n"/>
      <c r="AG62" s="134" t="n"/>
    </row>
    <row r="63" ht="17.25" customHeight="1" s="207" thickBot="1">
      <c r="B63" s="176">
        <f>VLOOKUP(D63,temp!$A$2:$G$176,2,FALSE)</f>
        <v/>
      </c>
      <c r="C63" s="176">
        <f>E63&amp;"X"&amp;H63&amp;"X"&amp;I63</f>
        <v/>
      </c>
      <c r="D63" s="220" t="n">
        <v>603</v>
      </c>
      <c r="E63" s="23" t="n">
        <v>60</v>
      </c>
      <c r="F63" s="24" t="n">
        <v>58</v>
      </c>
      <c r="G63" s="39" t="n">
        <v>45</v>
      </c>
      <c r="H63" s="23" t="n">
        <v>12</v>
      </c>
      <c r="I63" s="23" t="n">
        <v>18</v>
      </c>
      <c r="J63" s="24" t="n">
        <v>7.5</v>
      </c>
      <c r="K63" s="137" t="n">
        <v>795</v>
      </c>
      <c r="L63" s="131">
        <f>IF(AND(K63-ストレーナー選定方法!$F$8&gt;-20,K63-ストレーナー選定方法!$F$8&lt;80),1,0)</f>
        <v/>
      </c>
      <c r="M63" s="131">
        <f>IF(AND($K63-ストレーナー選定方法!$F$30&gt;-20,$K63-ストレーナー選定方法!$F$30&lt;80),1,0)</f>
        <v/>
      </c>
      <c r="N63" s="131">
        <f>IF(AND($K63-ストレーナー選定方法!$F$32&gt;-20,$K63-ストレーナー選定方法!$F$32&lt;80),1,0)</f>
        <v/>
      </c>
      <c r="O63" s="131">
        <f>IF(AND($K63-ストレーナー選定方法!$F$34&gt;-20,$K63-ストレーナー選定方法!$F$34&lt;80),1,0)</f>
        <v/>
      </c>
      <c r="P63" s="131">
        <f>IF(AND($K63-ストレーナー選定方法!$F$36&gt;-20,$K63-ストレーナー選定方法!$F$36&lt;80),1,0)</f>
        <v/>
      </c>
      <c r="Q63" s="125" t="n">
        <v>28</v>
      </c>
      <c r="R63" s="24" t="n">
        <v>450</v>
      </c>
      <c r="S63" s="26">
        <f>20000/R63</f>
        <v/>
      </c>
      <c r="T63" s="271">
        <f>K63*0.8/100</f>
        <v/>
      </c>
      <c r="U63" s="271">
        <f>K63*0.7/100</f>
        <v/>
      </c>
      <c r="V63" s="271" t="n"/>
      <c r="W63" s="59">
        <f>(K63/100*0.84)^2</f>
        <v/>
      </c>
      <c r="X63" s="59">
        <f>(K63/100*1.05)^2</f>
        <v/>
      </c>
      <c r="Y63" s="59">
        <f>(K63/100*0.96)^2</f>
        <v/>
      </c>
      <c r="Z63" s="59">
        <f>(K63/100*1.2)^2</f>
        <v/>
      </c>
      <c r="AA63" s="272">
        <f>(K63/100*0.49)^2</f>
        <v/>
      </c>
      <c r="AB63" s="52">
        <f>(K63/100*0.77)^2</f>
        <v/>
      </c>
      <c r="AC63" s="52">
        <f>(K63/100*0.56)^2</f>
        <v/>
      </c>
      <c r="AD63" s="52">
        <f>(K63/100*0.88)^2</f>
        <v/>
      </c>
      <c r="AE63" s="24" t="n"/>
      <c r="AF63" s="24" t="n"/>
      <c r="AG63" s="134" t="n">
        <v>10</v>
      </c>
    </row>
    <row r="64" ht="17.25" customHeight="1" s="207" thickBot="1">
      <c r="B64" s="176">
        <f>VLOOKUP(D64,temp!$A$2:$G$176,2,FALSE)</f>
        <v/>
      </c>
      <c r="C64" s="176">
        <f>E64&amp;"X"&amp;H64&amp;"X"&amp;I64</f>
        <v/>
      </c>
      <c r="D64" s="178" t="n">
        <v>604</v>
      </c>
      <c r="E64" s="23" t="n">
        <v>60</v>
      </c>
      <c r="F64" s="24" t="n">
        <v>55</v>
      </c>
      <c r="G64" s="39" t="n">
        <v>44</v>
      </c>
      <c r="H64" s="23" t="n">
        <v>12</v>
      </c>
      <c r="I64" s="23" t="n">
        <v>17</v>
      </c>
      <c r="J64" s="24" t="n">
        <v>6</v>
      </c>
      <c r="K64" s="137" t="n">
        <v>480</v>
      </c>
      <c r="L64" s="131">
        <f>IF(AND(K64-ストレーナー選定方法!$F$8&gt;-20,K64-ストレーナー選定方法!$F$8&lt;80),1,0)</f>
        <v/>
      </c>
      <c r="M64" s="131">
        <f>IF(AND($K64-ストレーナー選定方法!$F$30&gt;-20,$K64-ストレーナー選定方法!$F$30&lt;80),1,0)</f>
        <v/>
      </c>
      <c r="N64" s="131">
        <f>IF(AND($K64-ストレーナー選定方法!$F$32&gt;-20,$K64-ストレーナー選定方法!$F$32&lt;80),1,0)</f>
        <v/>
      </c>
      <c r="O64" s="131">
        <f>IF(AND($K64-ストレーナー選定方法!$F$34&gt;-20,$K64-ストレーナー選定方法!$F$34&lt;80),1,0)</f>
        <v/>
      </c>
      <c r="P64" s="131">
        <f>IF(AND($K64-ストレーナー選定方法!$F$36&gt;-20,$K64-ストレーナー選定方法!$F$36&lt;80),1,0)</f>
        <v/>
      </c>
      <c r="Q64" s="125" t="n">
        <v>16</v>
      </c>
      <c r="R64" s="24" t="n">
        <v>450</v>
      </c>
      <c r="S64" s="26">
        <f>20000/R64</f>
        <v/>
      </c>
      <c r="T64" s="271">
        <f>K64*0.8/100</f>
        <v/>
      </c>
      <c r="U64" s="271">
        <f>K64*0.7/100</f>
        <v/>
      </c>
      <c r="V64" s="271" t="n"/>
      <c r="W64" s="59">
        <f>(K64/100*0.84)^2</f>
        <v/>
      </c>
      <c r="X64" s="59">
        <f>(K64/100*1.05)^2</f>
        <v/>
      </c>
      <c r="Y64" s="59">
        <f>(K64/100*0.96)^2</f>
        <v/>
      </c>
      <c r="Z64" s="59">
        <f>(K64/100*1.2)^2</f>
        <v/>
      </c>
      <c r="AA64" s="272">
        <f>(K64/100*0.49)^2</f>
        <v/>
      </c>
      <c r="AB64" s="52">
        <f>(K64/100*0.77)^2</f>
        <v/>
      </c>
      <c r="AC64" s="52">
        <f>(K64/100*0.56)^2</f>
        <v/>
      </c>
      <c r="AD64" s="52">
        <f>(K64/100*0.88)^2</f>
        <v/>
      </c>
      <c r="AE64" s="24" t="n"/>
      <c r="AF64" s="24" t="n"/>
      <c r="AG64" s="134" t="n"/>
    </row>
    <row r="65" ht="17.25" customHeight="1" s="207" thickBot="1">
      <c r="B65" s="176">
        <f>VLOOKUP(D65,temp!$A$2:$G$176,2,FALSE)</f>
        <v/>
      </c>
      <c r="C65" s="176">
        <f>E65&amp;"X"&amp;H65&amp;"X"&amp;I65</f>
        <v/>
      </c>
      <c r="D65" s="220" t="n">
        <v>610</v>
      </c>
      <c r="E65" s="23" t="n">
        <v>61</v>
      </c>
      <c r="F65" s="24" t="n">
        <v>58</v>
      </c>
      <c r="G65" s="39" t="n">
        <v>43</v>
      </c>
      <c r="H65" s="23" t="n">
        <v>7</v>
      </c>
      <c r="I65" s="23" t="n">
        <v>15</v>
      </c>
      <c r="J65" s="24" t="n">
        <v>5.8</v>
      </c>
      <c r="K65" s="137" t="n">
        <v>396</v>
      </c>
      <c r="L65" s="131">
        <f>IF(AND(K65-ストレーナー選定方法!$F$8&gt;-20,K65-ストレーナー選定方法!$F$8&lt;80),1,0)</f>
        <v/>
      </c>
      <c r="M65" s="131">
        <f>IF(AND($K65-ストレーナー選定方法!$F$30&gt;-20,$K65-ストレーナー選定方法!$F$30&lt;80),1,0)</f>
        <v/>
      </c>
      <c r="N65" s="131">
        <f>IF(AND($K65-ストレーナー選定方法!$F$32&gt;-20,$K65-ストレーナー選定方法!$F$32&lt;80),1,0)</f>
        <v/>
      </c>
      <c r="O65" s="131">
        <f>IF(AND($K65-ストレーナー選定方法!$F$34&gt;-20,$K65-ストレーナー選定方法!$F$34&lt;80),1,0)</f>
        <v/>
      </c>
      <c r="P65" s="131">
        <f>IF(AND($K65-ストレーナー選定方法!$F$36&gt;-20,$K65-ストレーナー選定方法!$F$36&lt;80),1,0)</f>
        <v/>
      </c>
      <c r="Q65" s="125" t="n">
        <v>13</v>
      </c>
      <c r="R65" s="24" t="n">
        <v>800</v>
      </c>
      <c r="S65" s="26">
        <f>20000/R65</f>
        <v/>
      </c>
      <c r="T65" s="271">
        <f>K65*0.8/100</f>
        <v/>
      </c>
      <c r="U65" s="271">
        <f>K65*0.7/100</f>
        <v/>
      </c>
      <c r="V65" s="271" t="n"/>
      <c r="W65" s="59">
        <f>(K65/100*0.84)^2</f>
        <v/>
      </c>
      <c r="X65" s="59">
        <f>(K65/100*1.05)^2</f>
        <v/>
      </c>
      <c r="Y65" s="59">
        <f>(K65/100*0.96)^2</f>
        <v/>
      </c>
      <c r="Z65" s="59">
        <f>(K65/100*1.2)^2</f>
        <v/>
      </c>
      <c r="AA65" s="272">
        <f>(K65/100*0.49)^2</f>
        <v/>
      </c>
      <c r="AB65" s="52">
        <f>(K65/100*0.77)^2</f>
        <v/>
      </c>
      <c r="AC65" s="52">
        <f>(K65/100*0.56)^2</f>
        <v/>
      </c>
      <c r="AD65" s="52">
        <f>(K65/100*0.88)^2</f>
        <v/>
      </c>
      <c r="AE65" s="24" t="n"/>
      <c r="AF65" s="24" t="n"/>
      <c r="AG65" s="134" t="n">
        <v>6.6</v>
      </c>
    </row>
    <row r="66" ht="17.25" customHeight="1" s="207" thickBot="1">
      <c r="B66" s="176">
        <f>VLOOKUP(D66,temp!$A$2:$G$176,2,FALSE)</f>
        <v/>
      </c>
      <c r="C66" s="176">
        <f>E66&amp;"X"&amp;H66&amp;"X"&amp;I66</f>
        <v/>
      </c>
      <c r="D66" s="220" t="n">
        <v>620</v>
      </c>
      <c r="E66" s="23" t="n">
        <v>62</v>
      </c>
      <c r="F66" s="24" t="n">
        <v>58</v>
      </c>
      <c r="G66" s="39" t="n">
        <v>46</v>
      </c>
      <c r="H66" s="23" t="n">
        <v>10</v>
      </c>
      <c r="I66" s="23" t="n">
        <v>17</v>
      </c>
      <c r="J66" s="24" t="n">
        <v>7</v>
      </c>
      <c r="K66" s="137" t="n">
        <v>654</v>
      </c>
      <c r="L66" s="131">
        <f>IF(AND(K66-ストレーナー選定方法!$F$8&gt;-20,K66-ストレーナー選定方法!$F$8&lt;80),1,0)</f>
        <v/>
      </c>
      <c r="M66" s="131">
        <f>IF(AND($K66-ストレーナー選定方法!$F$30&gt;-20,$K66-ストレーナー選定方法!$F$30&lt;80),1,0)</f>
        <v/>
      </c>
      <c r="N66" s="131">
        <f>IF(AND($K66-ストレーナー選定方法!$F$32&gt;-20,$K66-ストレーナー選定方法!$F$32&lt;80),1,0)</f>
        <v/>
      </c>
      <c r="O66" s="131">
        <f>IF(AND($K66-ストレーナー選定方法!$F$34&gt;-20,$K66-ストレーナー選定方法!$F$34&lt;80),1,0)</f>
        <v/>
      </c>
      <c r="P66" s="131">
        <f>IF(AND($K66-ストレーナー選定方法!$F$36&gt;-20,$K66-ストレーナー選定方法!$F$36&lt;80),1,0)</f>
        <v/>
      </c>
      <c r="Q66" s="125" t="n">
        <v>21</v>
      </c>
      <c r="R66" s="24" t="n">
        <v>540</v>
      </c>
      <c r="S66" s="26">
        <f>20000/R66</f>
        <v/>
      </c>
      <c r="T66" s="271">
        <f>K66*0.8/100</f>
        <v/>
      </c>
      <c r="U66" s="271">
        <f>K66*0.7/100</f>
        <v/>
      </c>
      <c r="V66" s="271" t="n"/>
      <c r="W66" s="59">
        <f>(K66/100*0.84)^2</f>
        <v/>
      </c>
      <c r="X66" s="59">
        <f>(K66/100*1.05)^2</f>
        <v/>
      </c>
      <c r="Y66" s="59">
        <f>(K66/100*0.96)^2</f>
        <v/>
      </c>
      <c r="Z66" s="59">
        <f>(K66/100*1.2)^2</f>
        <v/>
      </c>
      <c r="AA66" s="272">
        <f>(K66/100*0.49)^2</f>
        <v/>
      </c>
      <c r="AB66" s="52">
        <f>(K66/100*0.77)^2</f>
        <v/>
      </c>
      <c r="AC66" s="52">
        <f>(K66/100*0.56)^2</f>
        <v/>
      </c>
      <c r="AD66" s="52">
        <f>(K66/100*0.88)^2</f>
        <v/>
      </c>
      <c r="AE66" s="24" t="n"/>
      <c r="AF66" s="24" t="n"/>
      <c r="AG66" s="134" t="n">
        <v>8.5</v>
      </c>
    </row>
    <row r="67" ht="17.25" customHeight="1" s="207" thickBot="1">
      <c r="B67" s="176">
        <f>VLOOKUP(D67,temp!$A$2:$G$176,2,FALSE)</f>
        <v/>
      </c>
      <c r="C67" s="176">
        <f>E67&amp;"X"&amp;H67&amp;"X"&amp;I67</f>
        <v/>
      </c>
      <c r="D67" s="178" t="n">
        <v>621</v>
      </c>
      <c r="E67" s="23" t="n">
        <v>62</v>
      </c>
      <c r="F67" s="24" t="n">
        <v>58</v>
      </c>
      <c r="G67" s="39" t="n">
        <v>53</v>
      </c>
      <c r="H67" s="23" t="n">
        <v>8.5</v>
      </c>
      <c r="I67" s="23" t="n">
        <v>19</v>
      </c>
      <c r="J67" s="24" t="n">
        <v>6</v>
      </c>
      <c r="K67" s="137" t="n">
        <v>537</v>
      </c>
      <c r="L67" s="131">
        <f>IF(AND(K67-ストレーナー選定方法!$F$8&gt;-20,K67-ストレーナー選定方法!$F$8&lt;80),1,0)</f>
        <v/>
      </c>
      <c r="M67" s="131">
        <f>IF(AND($K67-ストレーナー選定方法!$F$30&gt;-20,$K67-ストレーナー選定方法!$F$30&lt;80),1,0)</f>
        <v/>
      </c>
      <c r="N67" s="131">
        <f>IF(AND($K67-ストレーナー選定方法!$F$32&gt;-20,$K67-ストレーナー選定方法!$F$32&lt;80),1,0)</f>
        <v/>
      </c>
      <c r="O67" s="131">
        <f>IF(AND($K67-ストレーナー選定方法!$F$34&gt;-20,$K67-ストレーナー選定方法!$F$34&lt;80),1,0)</f>
        <v/>
      </c>
      <c r="P67" s="131">
        <f>IF(AND($K67-ストレーナー選定方法!$F$36&gt;-20,$K67-ストレーナー選定方法!$F$36&lt;80),1,0)</f>
        <v/>
      </c>
      <c r="Q67" s="125" t="n">
        <v>17</v>
      </c>
      <c r="R67" s="24" t="n">
        <v>500</v>
      </c>
      <c r="S67" s="26">
        <f>20000/R67</f>
        <v/>
      </c>
      <c r="T67" s="271">
        <f>K67*0.8/100</f>
        <v/>
      </c>
      <c r="U67" s="271">
        <f>K67*0.7/100</f>
        <v/>
      </c>
      <c r="V67" s="271" t="n"/>
      <c r="W67" s="59">
        <f>(K67/100*0.84)^2</f>
        <v/>
      </c>
      <c r="X67" s="59">
        <f>(K67/100*1.05)^2</f>
        <v/>
      </c>
      <c r="Y67" s="59">
        <f>(K67/100*0.96)^2</f>
        <v/>
      </c>
      <c r="Z67" s="59">
        <f>(K67/100*1.2)^2</f>
        <v/>
      </c>
      <c r="AA67" s="272">
        <f>(K67/100*0.49)^2</f>
        <v/>
      </c>
      <c r="AB67" s="52">
        <f>(K67/100*0.77)^2</f>
        <v/>
      </c>
      <c r="AC67" s="52">
        <f>(K67/100*0.56)^2</f>
        <v/>
      </c>
      <c r="AD67" s="52">
        <f>(K67/100*0.88)^2</f>
        <v/>
      </c>
      <c r="AE67" s="24" t="n"/>
      <c r="AF67" s="24" t="n"/>
      <c r="AG67" s="134" t="n"/>
    </row>
    <row r="68" ht="17.25" customHeight="1" s="207" thickBot="1">
      <c r="B68" s="176">
        <f>VLOOKUP(D68,temp!$A$2:$G$176,2,FALSE)</f>
        <v/>
      </c>
      <c r="C68" s="176">
        <f>E68&amp;"X"&amp;H68&amp;"X"&amp;I68</f>
        <v/>
      </c>
      <c r="D68" s="177" t="n">
        <v>650</v>
      </c>
      <c r="E68" s="23" t="n">
        <v>65</v>
      </c>
      <c r="F68" s="24" t="n">
        <v>60</v>
      </c>
      <c r="G68" s="39" t="n">
        <v>46</v>
      </c>
      <c r="H68" s="23" t="n">
        <v>7.5</v>
      </c>
      <c r="I68" s="23" t="n">
        <v>15</v>
      </c>
      <c r="J68" s="24" t="n">
        <v>7</v>
      </c>
      <c r="K68" s="137" t="n">
        <v>577</v>
      </c>
      <c r="L68" s="131">
        <f>IF(AND(K68-ストレーナー選定方法!$F$8&gt;-20,K68-ストレーナー選定方法!$F$8&lt;80),1,0)</f>
        <v/>
      </c>
      <c r="M68" s="131">
        <f>IF(AND($K68-ストレーナー選定方法!$F$30&gt;-20,$K68-ストレーナー選定方法!$F$30&lt;80),1,0)</f>
        <v/>
      </c>
      <c r="N68" s="131">
        <f>IF(AND($K68-ストレーナー選定方法!$F$32&gt;-20,$K68-ストレーナー選定方法!$F$32&lt;80),1,0)</f>
        <v/>
      </c>
      <c r="O68" s="131">
        <f>IF(AND($K68-ストレーナー選定方法!$F$34&gt;-20,$K68-ストレーナー選定方法!$F$34&lt;80),1,0)</f>
        <v/>
      </c>
      <c r="P68" s="131">
        <f>IF(AND($K68-ストレーナー選定方法!$F$36&gt;-20,$K68-ストレーナー選定方法!$F$36&lt;80),1,0)</f>
        <v/>
      </c>
      <c r="Q68" s="125" t="n">
        <v>17</v>
      </c>
      <c r="R68" s="24" t="n">
        <v>650</v>
      </c>
      <c r="S68" s="26">
        <f>20000/R68</f>
        <v/>
      </c>
      <c r="T68" s="271">
        <f>K68*0.8/100</f>
        <v/>
      </c>
      <c r="U68" s="271">
        <f>K68*0.7/100</f>
        <v/>
      </c>
      <c r="V68" s="271" t="n"/>
      <c r="W68" s="59">
        <f>(K68/100*0.84)^2</f>
        <v/>
      </c>
      <c r="X68" s="59">
        <f>(K68/100*1.05)^2</f>
        <v/>
      </c>
      <c r="Y68" s="59">
        <f>(K68/100*0.96)^2</f>
        <v/>
      </c>
      <c r="Z68" s="59">
        <f>(K68/100*1.2)^2</f>
        <v/>
      </c>
      <c r="AA68" s="272">
        <f>(K68/100*0.49)^2</f>
        <v/>
      </c>
      <c r="AB68" s="52">
        <f>(K68/100*0.77)^2</f>
        <v/>
      </c>
      <c r="AC68" s="52">
        <f>(K68/100*0.56)^2</f>
        <v/>
      </c>
      <c r="AD68" s="52">
        <f>(K68/100*0.88)^2</f>
        <v/>
      </c>
      <c r="AE68" s="24" t="n"/>
      <c r="AF68" s="24" t="n"/>
      <c r="AG68" s="134" t="n">
        <v>11.5</v>
      </c>
    </row>
    <row r="69" ht="17.25" customHeight="1" s="207" thickBot="1">
      <c r="B69" s="176">
        <f>VLOOKUP(D69,temp!$A$2:$G$176,2,FALSE)</f>
        <v/>
      </c>
      <c r="C69" s="176">
        <f>E69&amp;"X"&amp;H69&amp;"X"&amp;I69</f>
        <v/>
      </c>
      <c r="D69" s="220" t="n">
        <v>651</v>
      </c>
      <c r="E69" s="23" t="n">
        <v>65</v>
      </c>
      <c r="F69" s="24" t="n">
        <v>63</v>
      </c>
      <c r="G69" s="39" t="n">
        <v>53</v>
      </c>
      <c r="H69" s="23" t="n">
        <v>10</v>
      </c>
      <c r="I69" s="23" t="n">
        <v>33</v>
      </c>
      <c r="J69" s="24" t="n">
        <v>5</v>
      </c>
      <c r="K69" s="137" t="n">
        <v>647</v>
      </c>
      <c r="L69" s="131">
        <f>IF(AND(K69-ストレーナー選定方法!$F$8&gt;-20,K69-ストレーナー選定方法!$F$8&lt;80),1,0)</f>
        <v/>
      </c>
      <c r="M69" s="131">
        <f>IF(AND($K69-ストレーナー選定方法!$F$30&gt;-20,$K69-ストレーナー選定方法!$F$30&lt;80),1,0)</f>
        <v/>
      </c>
      <c r="N69" s="131">
        <f>IF(AND($K69-ストレーナー選定方法!$F$32&gt;-20,$K69-ストレーナー選定方法!$F$32&lt;80),1,0)</f>
        <v/>
      </c>
      <c r="O69" s="131">
        <f>IF(AND($K69-ストレーナー選定方法!$F$34&gt;-20,$K69-ストレーナー選定方法!$F$34&lt;80),1,0)</f>
        <v/>
      </c>
      <c r="P69" s="131">
        <f>IF(AND($K69-ストレーナー選定方法!$F$36&gt;-20,$K69-ストレーナー選定方法!$F$36&lt;80),1,0)</f>
        <v/>
      </c>
      <c r="Q69" s="125" t="n">
        <v>19</v>
      </c>
      <c r="R69" s="24" t="n">
        <v>500</v>
      </c>
      <c r="S69" s="26">
        <f>20000/R69</f>
        <v/>
      </c>
      <c r="T69" s="271">
        <f>K69*0.8/100</f>
        <v/>
      </c>
      <c r="U69" s="271">
        <f>K69*0.7/100</f>
        <v/>
      </c>
      <c r="V69" s="271" t="n"/>
      <c r="W69" s="59">
        <f>(K69/100*0.84)^2</f>
        <v/>
      </c>
      <c r="X69" s="59">
        <f>(K69/100*1.05)^2</f>
        <v/>
      </c>
      <c r="Y69" s="59">
        <f>(K69/100*0.96)^2</f>
        <v/>
      </c>
      <c r="Z69" s="59">
        <f>(K69/100*1.2)^2</f>
        <v/>
      </c>
      <c r="AA69" s="272">
        <f>(K69/100*0.49)^2</f>
        <v/>
      </c>
      <c r="AB69" s="52">
        <f>(K69/100*0.77)^2</f>
        <v/>
      </c>
      <c r="AC69" s="52">
        <f>(K69/100*0.56)^2</f>
        <v/>
      </c>
      <c r="AD69" s="52">
        <f>(K69/100*0.88)^2</f>
        <v/>
      </c>
      <c r="AE69" s="24" t="n"/>
      <c r="AF69" s="24" t="n"/>
      <c r="AG69" s="134" t="n">
        <v>12.8</v>
      </c>
    </row>
    <row r="70" ht="17.25" customHeight="1" s="207" thickBot="1">
      <c r="B70" s="176">
        <f>VLOOKUP(D70,temp!$A$2:$G$176,2,FALSE)</f>
        <v/>
      </c>
      <c r="C70" s="176">
        <f>E70&amp;"X"&amp;H70&amp;"X"&amp;I70</f>
        <v/>
      </c>
      <c r="D70" s="177" t="n">
        <v>660</v>
      </c>
      <c r="E70" s="23" t="n">
        <v>66</v>
      </c>
      <c r="F70" s="24" t="n">
        <v>63</v>
      </c>
      <c r="G70" s="39" t="n">
        <v>48</v>
      </c>
      <c r="H70" s="23" t="n">
        <v>8</v>
      </c>
      <c r="I70" s="23" t="n">
        <v>16</v>
      </c>
      <c r="J70" s="24" t="n">
        <v>6.3</v>
      </c>
      <c r="K70" s="137" t="n">
        <v>498</v>
      </c>
      <c r="L70" s="131">
        <f>IF(AND(K70-ストレーナー選定方法!$F$8&gt;-20,K70-ストレーナー選定方法!$F$8&lt;80),1,0)</f>
        <v/>
      </c>
      <c r="M70" s="131">
        <f>IF(AND($K70-ストレーナー選定方法!$F$30&gt;-20,$K70-ストレーナー選定方法!$F$30&lt;80),1,0)</f>
        <v/>
      </c>
      <c r="N70" s="131">
        <f>IF(AND($K70-ストレーナー選定方法!$F$32&gt;-20,$K70-ストレーナー選定方法!$F$32&lt;80),1,0)</f>
        <v/>
      </c>
      <c r="O70" s="131">
        <f>IF(AND($K70-ストレーナー選定方法!$F$34&gt;-20,$K70-ストレーナー選定方法!$F$34&lt;80),1,0)</f>
        <v/>
      </c>
      <c r="P70" s="131">
        <f>IF(AND($K70-ストレーナー選定方法!$F$36&gt;-20,$K70-ストレーナー選定方法!$F$36&lt;80),1,0)</f>
        <v/>
      </c>
      <c r="Q70" s="125" t="n">
        <v>14</v>
      </c>
      <c r="R70" s="24" t="n">
        <v>600</v>
      </c>
      <c r="S70" s="26">
        <f>20000/R70</f>
        <v/>
      </c>
      <c r="T70" s="271">
        <f>K70*0.8/100</f>
        <v/>
      </c>
      <c r="U70" s="271">
        <f>K70*0.7/100</f>
        <v/>
      </c>
      <c r="V70" s="271" t="n"/>
      <c r="W70" s="59">
        <f>(K70/100*0.84)^2</f>
        <v/>
      </c>
      <c r="X70" s="59">
        <f>(K70/100*1.05)^2</f>
        <v/>
      </c>
      <c r="Y70" s="59">
        <f>(K70/100*0.96)^2</f>
        <v/>
      </c>
      <c r="Z70" s="59">
        <f>(K70/100*1.2)^2</f>
        <v/>
      </c>
      <c r="AA70" s="272">
        <f>(K70/100*0.49)^2</f>
        <v/>
      </c>
      <c r="AB70" s="52">
        <f>(K70/100*0.77)^2</f>
        <v/>
      </c>
      <c r="AC70" s="52">
        <f>(K70/100*0.56)^2</f>
        <v/>
      </c>
      <c r="AD70" s="52">
        <f>(K70/100*0.88)^2</f>
        <v/>
      </c>
      <c r="AE70" s="24" t="n"/>
      <c r="AF70" s="24" t="n"/>
      <c r="AG70" s="134" t="n">
        <v>9.300000000000001</v>
      </c>
    </row>
    <row r="71" ht="17.25" customHeight="1" s="207" thickBot="1">
      <c r="B71" s="176">
        <f>VLOOKUP(D71,temp!$A$2:$G$176,2,FALSE)</f>
        <v/>
      </c>
      <c r="C71" s="176">
        <f>E71&amp;"X"&amp;H71&amp;"X"&amp;I71</f>
        <v/>
      </c>
      <c r="D71" s="177" t="n">
        <v>700</v>
      </c>
      <c r="E71" s="23" t="n">
        <v>70</v>
      </c>
      <c r="F71" s="24" t="n">
        <v>67</v>
      </c>
      <c r="G71" s="39" t="n">
        <v>54</v>
      </c>
      <c r="H71" s="23" t="n">
        <v>10</v>
      </c>
      <c r="I71" s="23" t="n">
        <v>17</v>
      </c>
      <c r="J71" s="24" t="n">
        <v>7</v>
      </c>
      <c r="K71" s="137" t="n">
        <v>654</v>
      </c>
      <c r="L71" s="131">
        <f>IF(AND(K71-ストレーナー選定方法!$F$8&gt;-20,K71-ストレーナー選定方法!$F$8&lt;80),1,0)</f>
        <v/>
      </c>
      <c r="M71" s="131">
        <f>IF(AND($K71-ストレーナー選定方法!$F$30&gt;-20,$K71-ストレーナー選定方法!$F$30&lt;80),1,0)</f>
        <v/>
      </c>
      <c r="N71" s="131">
        <f>IF(AND($K71-ストレーナー選定方法!$F$32&gt;-20,$K71-ストレーナー選定方法!$F$32&lt;80),1,0)</f>
        <v/>
      </c>
      <c r="O71" s="131">
        <f>IF(AND($K71-ストレーナー選定方法!$F$34&gt;-20,$K71-ストレーナー選定方法!$F$34&lt;80),1,0)</f>
        <v/>
      </c>
      <c r="P71" s="131">
        <f>IF(AND($K71-ストレーナー選定方法!$F$36&gt;-20,$K71-ストレーナー選定方法!$F$36&lt;80),1,0)</f>
        <v/>
      </c>
      <c r="Q71" s="125" t="n">
        <v>16</v>
      </c>
      <c r="R71" s="24" t="n">
        <v>440</v>
      </c>
      <c r="S71" s="26">
        <f>20000/R71</f>
        <v/>
      </c>
      <c r="T71" s="271">
        <f>K71*0.8/100</f>
        <v/>
      </c>
      <c r="U71" s="271">
        <f>K71*0.7/100</f>
        <v/>
      </c>
      <c r="V71" s="271" t="n"/>
      <c r="W71" s="59">
        <f>(K71/100*0.84)^2</f>
        <v/>
      </c>
      <c r="X71" s="59">
        <f>(K71/100*1.05)^2</f>
        <v/>
      </c>
      <c r="Y71" s="59">
        <f>(K71/100*0.96)^2</f>
        <v/>
      </c>
      <c r="Z71" s="59">
        <f>(K71/100*1.2)^2</f>
        <v/>
      </c>
      <c r="AA71" s="272">
        <f>(K71/100*0.49)^2</f>
        <v/>
      </c>
      <c r="AB71" s="52">
        <f>(K71/100*0.77)^2</f>
        <v/>
      </c>
      <c r="AC71" s="52">
        <f>(K71/100*0.56)^2</f>
        <v/>
      </c>
      <c r="AD71" s="52">
        <f>(K71/100*0.88)^2</f>
        <v/>
      </c>
      <c r="AE71" s="24" t="n"/>
      <c r="AF71" s="24" t="n"/>
      <c r="AG71" s="134" t="n">
        <v>9.300000000000001</v>
      </c>
    </row>
    <row r="72" ht="17.25" customHeight="1" s="207" thickBot="1">
      <c r="B72" s="176">
        <f>VLOOKUP(D72,temp!$A$2:$G$176,2,FALSE)</f>
        <v/>
      </c>
      <c r="C72" s="176">
        <f>E72&amp;"X"&amp;H72&amp;"X"&amp;I72</f>
        <v/>
      </c>
      <c r="D72" s="220" t="n">
        <v>701</v>
      </c>
      <c r="E72" s="23" t="n">
        <v>70</v>
      </c>
      <c r="F72" s="24" t="n">
        <v>67</v>
      </c>
      <c r="G72" s="39" t="n">
        <v>55</v>
      </c>
      <c r="H72" s="23" t="n">
        <v>10</v>
      </c>
      <c r="I72" s="23" t="n">
        <v>21</v>
      </c>
      <c r="J72" s="24" t="n">
        <v>7</v>
      </c>
      <c r="K72" s="137" t="n">
        <v>808</v>
      </c>
      <c r="L72" s="131">
        <f>IF(AND(K72-ストレーナー選定方法!$F$8&gt;-20,K72-ストレーナー選定方法!$F$8&lt;80),1,0)</f>
        <v/>
      </c>
      <c r="M72" s="131">
        <f>IF(AND($K72-ストレーナー選定方法!$F$30&gt;-20,$K72-ストレーナー選定方法!$F$30&lt;80),1,0)</f>
        <v/>
      </c>
      <c r="N72" s="131">
        <f>IF(AND($K72-ストレーナー選定方法!$F$32&gt;-20,$K72-ストレーナー選定方法!$F$32&lt;80),1,0)</f>
        <v/>
      </c>
      <c r="O72" s="131">
        <f>IF(AND($K72-ストレーナー選定方法!$F$34&gt;-20,$K72-ストレーナー選定方法!$F$34&lt;80),1,0)</f>
        <v/>
      </c>
      <c r="P72" s="131">
        <f>IF(AND($K72-ストレーナー選定方法!$F$36&gt;-20,$K72-ストレーナー選定方法!$F$36&lt;80),1,0)</f>
        <v/>
      </c>
      <c r="Q72" s="125" t="n">
        <v>20</v>
      </c>
      <c r="R72" s="24" t="n">
        <v>440</v>
      </c>
      <c r="S72" s="26">
        <f>20000/R72</f>
        <v/>
      </c>
      <c r="T72" s="271">
        <f>K72*0.8/100</f>
        <v/>
      </c>
      <c r="U72" s="271">
        <f>K72*0.7/100</f>
        <v/>
      </c>
      <c r="V72" s="271" t="n"/>
      <c r="W72" s="59">
        <f>(K72/100*0.84)^2</f>
        <v/>
      </c>
      <c r="X72" s="59">
        <f>(K72/100*1.05)^2</f>
        <v/>
      </c>
      <c r="Y72" s="59">
        <f>(K72/100*0.96)^2</f>
        <v/>
      </c>
      <c r="Z72" s="59">
        <f>(K72/100*1.2)^2</f>
        <v/>
      </c>
      <c r="AA72" s="272">
        <f>(K72/100*0.49)^2</f>
        <v/>
      </c>
      <c r="AB72" s="52">
        <f>(K72/100*0.77)^2</f>
        <v/>
      </c>
      <c r="AC72" s="52">
        <f>(K72/100*0.56)^2</f>
        <v/>
      </c>
      <c r="AD72" s="52">
        <f>(K72/100*0.88)^2</f>
        <v/>
      </c>
      <c r="AE72" s="24" t="n"/>
      <c r="AF72" s="24" t="n"/>
      <c r="AG72" s="134" t="n">
        <v>11</v>
      </c>
    </row>
    <row r="73" ht="17.25" customHeight="1" s="207" thickBot="1">
      <c r="B73" s="176">
        <f>VLOOKUP(D73,temp!$A$2:$G$176,2,FALSE)</f>
        <v/>
      </c>
      <c r="C73" s="176">
        <f>E73&amp;"X"&amp;H73&amp;"X"&amp;I73</f>
        <v/>
      </c>
      <c r="D73" s="220" t="n">
        <v>702</v>
      </c>
      <c r="E73" s="23" t="n">
        <v>70</v>
      </c>
      <c r="F73" s="24" t="n">
        <v>67</v>
      </c>
      <c r="G73" s="39" t="n">
        <v>61</v>
      </c>
      <c r="H73" s="23" t="n">
        <v>10</v>
      </c>
      <c r="I73" s="23" t="n">
        <v>16</v>
      </c>
      <c r="J73" s="24" t="n">
        <v>9</v>
      </c>
      <c r="K73" s="138" t="n">
        <v>1017</v>
      </c>
      <c r="L73" s="131">
        <f>IF(AND(K73-ストレーナー選定方法!$F$8&gt;-20,K73-ストレーナー選定方法!$F$8&lt;80),1,0)</f>
        <v/>
      </c>
      <c r="M73" s="131">
        <f>IF(AND($K73-ストレーナー選定方法!$F$30&gt;-20,$K73-ストレーナー選定方法!$F$30&lt;80),1,0)</f>
        <v/>
      </c>
      <c r="N73" s="131">
        <f>IF(AND($K73-ストレーナー選定方法!$F$32&gt;-20,$K73-ストレーナー選定方法!$F$32&lt;80),1,0)</f>
        <v/>
      </c>
      <c r="O73" s="131">
        <f>IF(AND($K73-ストレーナー選定方法!$F$34&gt;-20,$K73-ストレーナー選定方法!$F$34&lt;80),1,0)</f>
        <v/>
      </c>
      <c r="P73" s="131">
        <f>IF(AND($K73-ストレーナー選定方法!$F$36&gt;-20,$K73-ストレーナー選定方法!$F$36&lt;80),1,0)</f>
        <v/>
      </c>
      <c r="Q73" s="125" t="n">
        <v>26</v>
      </c>
      <c r="R73" s="24" t="n">
        <v>440</v>
      </c>
      <c r="S73" s="26">
        <f>20000/R73</f>
        <v/>
      </c>
      <c r="T73" s="271">
        <f>K73*0.8/100</f>
        <v/>
      </c>
      <c r="U73" s="271">
        <f>K73*0.7/100</f>
        <v/>
      </c>
      <c r="V73" s="271" t="n"/>
      <c r="W73" s="59">
        <f>(K73/100*0.84)^2</f>
        <v/>
      </c>
      <c r="X73" s="59">
        <f>(K73/100*1.05)^2</f>
        <v/>
      </c>
      <c r="Y73" s="59">
        <f>(K73/100*0.96)^2</f>
        <v/>
      </c>
      <c r="Z73" s="59">
        <f>(K73/100*1.2)^2</f>
        <v/>
      </c>
      <c r="AA73" s="272">
        <f>(K73/100*0.49)^2</f>
        <v/>
      </c>
      <c r="AB73" s="52">
        <f>(K73/100*0.77)^2</f>
        <v/>
      </c>
      <c r="AC73" s="52">
        <f>(K73/100*0.56)^2</f>
        <v/>
      </c>
      <c r="AD73" s="52">
        <f>(K73/100*0.88)^2</f>
        <v/>
      </c>
      <c r="AE73" s="24" t="n"/>
      <c r="AF73" s="24" t="n"/>
      <c r="AG73" s="134" t="n">
        <v>21.8</v>
      </c>
    </row>
    <row r="74" ht="17.25" customHeight="1" s="207" thickBot="1">
      <c r="B74" s="176">
        <f>VLOOKUP(D74,temp!$A$2:$G$176,2,FALSE)</f>
        <v/>
      </c>
      <c r="C74" s="176">
        <f>E74&amp;"X"&amp;H74&amp;"X"&amp;I74</f>
        <v/>
      </c>
      <c r="D74" s="177" t="n">
        <v>750</v>
      </c>
      <c r="E74" s="23" t="n">
        <v>75</v>
      </c>
      <c r="F74" s="24" t="n">
        <v>70</v>
      </c>
      <c r="G74" s="39" t="n">
        <v>53</v>
      </c>
      <c r="H74" s="23" t="n">
        <v>10</v>
      </c>
      <c r="I74" s="23" t="n">
        <v>18</v>
      </c>
      <c r="J74" s="24" t="n">
        <v>7.5</v>
      </c>
      <c r="K74" s="137" t="n">
        <v>795</v>
      </c>
      <c r="L74" s="131">
        <f>IF(AND(K74-ストレーナー選定方法!$F$8&gt;-20,K74-ストレーナー選定方法!$F$8&lt;80),1,0)</f>
        <v/>
      </c>
      <c r="M74" s="131">
        <f>IF(AND($K74-ストレーナー選定方法!$F$30&gt;-20,$K74-ストレーナー選定方法!$F$30&lt;80),1,0)</f>
        <v/>
      </c>
      <c r="N74" s="131">
        <f>IF(AND($K74-ストレーナー選定方法!$F$32&gt;-20,$K74-ストレーナー選定方法!$F$32&lt;80),1,0)</f>
        <v/>
      </c>
      <c r="O74" s="131">
        <f>IF(AND($K74-ストレーナー選定方法!$F$34&gt;-20,$K74-ストレーナー選定方法!$F$34&lt;80),1,0)</f>
        <v/>
      </c>
      <c r="P74" s="131">
        <f>IF(AND($K74-ストレーナー選定方法!$F$36&gt;-20,$K74-ストレーナー選定方法!$F$36&lt;80),1,0)</f>
        <v/>
      </c>
      <c r="Q74" s="125" t="n">
        <v>17</v>
      </c>
      <c r="R74" s="24" t="n">
        <v>300</v>
      </c>
      <c r="S74" s="26">
        <f>20000/R74</f>
        <v/>
      </c>
      <c r="T74" s="271">
        <f>K74*0.8/100</f>
        <v/>
      </c>
      <c r="U74" s="271">
        <f>K74*0.7/100</f>
        <v/>
      </c>
      <c r="V74" s="271" t="n"/>
      <c r="W74" s="59">
        <f>(K74/100*0.84)^2</f>
        <v/>
      </c>
      <c r="X74" s="59">
        <f>(K74/100*1.05)^2</f>
        <v/>
      </c>
      <c r="Y74" s="59">
        <f>(K74/100*0.96)^2</f>
        <v/>
      </c>
      <c r="Z74" s="59">
        <f>(K74/100*1.2)^2</f>
        <v/>
      </c>
      <c r="AA74" s="272">
        <f>(K74/100*0.49)^2</f>
        <v/>
      </c>
      <c r="AB74" s="52">
        <f>(K74/100*0.77)^2</f>
        <v/>
      </c>
      <c r="AC74" s="52">
        <f>(K74/100*0.56)^2</f>
        <v/>
      </c>
      <c r="AD74" s="52">
        <f>(K74/100*0.88)^2</f>
        <v/>
      </c>
      <c r="AE74" s="24" t="n"/>
      <c r="AF74" s="24" t="n"/>
      <c r="AG74" s="134" t="n">
        <v>14.7</v>
      </c>
    </row>
    <row r="75" ht="17.25" customHeight="1" s="207" thickBot="1">
      <c r="B75" s="176">
        <f>VLOOKUP(D75,temp!$A$2:$G$176,2,FALSE)</f>
        <v/>
      </c>
      <c r="C75" s="176">
        <f>E75&amp;"X"&amp;H75&amp;"X"&amp;I75</f>
        <v/>
      </c>
      <c r="D75" s="177" t="n">
        <v>752</v>
      </c>
      <c r="E75" s="23" t="n">
        <v>75</v>
      </c>
      <c r="F75" s="24" t="n">
        <v>70</v>
      </c>
      <c r="G75" s="39" t="n">
        <v>57</v>
      </c>
      <c r="H75" s="23" t="n">
        <v>13</v>
      </c>
      <c r="I75" s="23" t="n">
        <v>17</v>
      </c>
      <c r="J75" s="24" t="n">
        <v>8</v>
      </c>
      <c r="K75" s="137" t="n">
        <v>854</v>
      </c>
      <c r="L75" s="131">
        <f>IF(AND(K75-ストレーナー選定方法!$F$8&gt;-20,K75-ストレーナー選定方法!$F$8&lt;80),1,0)</f>
        <v/>
      </c>
      <c r="M75" s="131">
        <f>IF(AND($K75-ストレーナー選定方法!$F$30&gt;-20,$K75-ストレーナー選定方法!$F$30&lt;80),1,0)</f>
        <v/>
      </c>
      <c r="N75" s="131">
        <f>IF(AND($K75-ストレーナー選定方法!$F$32&gt;-20,$K75-ストレーナー選定方法!$F$32&lt;80),1,0)</f>
        <v/>
      </c>
      <c r="O75" s="131">
        <f>IF(AND($K75-ストレーナー選定方法!$F$34&gt;-20,$K75-ストレーナー選定方法!$F$34&lt;80),1,0)</f>
        <v/>
      </c>
      <c r="P75" s="131">
        <f>IF(AND($K75-ストレーナー選定方法!$F$36&gt;-20,$K75-ストレーナー選定方法!$F$36&lt;80),1,0)</f>
        <v/>
      </c>
      <c r="Q75" s="125" t="n">
        <v>19</v>
      </c>
      <c r="R75" s="24" t="n">
        <v>220</v>
      </c>
      <c r="S75" s="26">
        <f>20000/R75</f>
        <v/>
      </c>
      <c r="T75" s="271">
        <f>K75*0.8/100</f>
        <v/>
      </c>
      <c r="U75" s="271">
        <f>K75*0.7/100</f>
        <v/>
      </c>
      <c r="V75" s="271" t="n"/>
      <c r="W75" s="59">
        <f>(K75/100*0.84)^2</f>
        <v/>
      </c>
      <c r="X75" s="59">
        <f>(K75/100*1.05)^2</f>
        <v/>
      </c>
      <c r="Y75" s="59">
        <f>(K75/100*0.96)^2</f>
        <v/>
      </c>
      <c r="Z75" s="59">
        <f>(K75/100*1.2)^2</f>
        <v/>
      </c>
      <c r="AA75" s="272">
        <f>(K75/100*0.49)^2</f>
        <v/>
      </c>
      <c r="AB75" s="52">
        <f>(K75/100*0.77)^2</f>
        <v/>
      </c>
      <c r="AC75" s="52">
        <f>(K75/100*0.56)^2</f>
        <v/>
      </c>
      <c r="AD75" s="52">
        <f>(K75/100*0.88)^2</f>
        <v/>
      </c>
      <c r="AE75" s="24" t="n"/>
      <c r="AF75" s="24" t="n"/>
      <c r="AG75" s="134" t="n">
        <v>20.2</v>
      </c>
    </row>
    <row r="76" ht="17.25" customHeight="1" s="207" thickBot="1">
      <c r="B76" s="176">
        <f>VLOOKUP(D76,temp!$A$2:$G$176,2,FALSE)</f>
        <v/>
      </c>
      <c r="C76" s="176">
        <f>E76&amp;"X"&amp;H76&amp;"X"&amp;I76</f>
        <v/>
      </c>
      <c r="D76" s="177" t="n">
        <v>753</v>
      </c>
      <c r="E76" s="23" t="n">
        <v>75</v>
      </c>
      <c r="F76" s="24" t="n">
        <v>73</v>
      </c>
      <c r="G76" s="39" t="n">
        <v>56</v>
      </c>
      <c r="H76" s="23" t="n">
        <v>9</v>
      </c>
      <c r="I76" s="23" t="n">
        <v>19</v>
      </c>
      <c r="J76" s="24" t="n">
        <v>6.6</v>
      </c>
      <c r="K76" s="137" t="n">
        <v>650</v>
      </c>
      <c r="L76" s="131">
        <f>IF(AND(K76-ストレーナー選定方法!$F$8&gt;-20,K76-ストレーナー選定方法!$F$8&lt;80),1,0)</f>
        <v/>
      </c>
      <c r="M76" s="131">
        <f>IF(AND($K76-ストレーナー選定方法!$F$30&gt;-20,$K76-ストレーナー選定方法!$F$30&lt;80),1,0)</f>
        <v/>
      </c>
      <c r="N76" s="131">
        <f>IF(AND($K76-ストレーナー選定方法!$F$32&gt;-20,$K76-ストレーナー選定方法!$F$32&lt;80),1,0)</f>
        <v/>
      </c>
      <c r="O76" s="131">
        <f>IF(AND($K76-ストレーナー選定方法!$F$34&gt;-20,$K76-ストレーナー選定方法!$F$34&lt;80),1,0)</f>
        <v/>
      </c>
      <c r="P76" s="131">
        <f>IF(AND($K76-ストレーナー選定方法!$F$36&gt;-20,$K76-ストレーナー選定方法!$F$36&lt;80),1,0)</f>
        <v/>
      </c>
      <c r="Q76" s="125" t="n">
        <v>14</v>
      </c>
      <c r="R76" s="24" t="n">
        <v>320</v>
      </c>
      <c r="S76" s="26">
        <f>20000/R76</f>
        <v/>
      </c>
      <c r="T76" s="271">
        <f>K76*0.8/100</f>
        <v/>
      </c>
      <c r="U76" s="271">
        <f>K76*0.7/100</f>
        <v/>
      </c>
      <c r="V76" s="271" t="n"/>
      <c r="W76" s="59">
        <f>(K76/100*0.84)^2</f>
        <v/>
      </c>
      <c r="X76" s="59">
        <f>(K76/100*1.05)^2</f>
        <v/>
      </c>
      <c r="Y76" s="59">
        <f>(K76/100*0.96)^2</f>
        <v/>
      </c>
      <c r="Z76" s="59">
        <f>(K76/100*1.2)^2</f>
        <v/>
      </c>
      <c r="AA76" s="272">
        <f>(K76/100*0.49)^2</f>
        <v/>
      </c>
      <c r="AB76" s="52">
        <f>(K76/100*0.77)^2</f>
        <v/>
      </c>
      <c r="AC76" s="52">
        <f>(K76/100*0.56)^2</f>
        <v/>
      </c>
      <c r="AD76" s="52">
        <f>(K76/100*0.88)^2</f>
        <v/>
      </c>
      <c r="AE76" s="24" t="n"/>
      <c r="AF76" s="24" t="n"/>
      <c r="AG76" s="134" t="n">
        <v>12</v>
      </c>
    </row>
    <row r="77" ht="17.25" customHeight="1" s="207" thickBot="1">
      <c r="B77" s="176">
        <f>VLOOKUP(D77,temp!$A$2:$G$176,2,FALSE)</f>
        <v/>
      </c>
      <c r="C77" s="176">
        <f>E77&amp;"X"&amp;H77&amp;"X"&amp;I77</f>
        <v/>
      </c>
      <c r="D77" s="220" t="n">
        <v>760</v>
      </c>
      <c r="E77" s="23" t="n">
        <v>76</v>
      </c>
      <c r="F77" s="24" t="n">
        <v>74</v>
      </c>
      <c r="G77" s="39" t="n">
        <v>56</v>
      </c>
      <c r="H77" s="23" t="n">
        <v>10</v>
      </c>
      <c r="I77" s="23" t="n">
        <v>19</v>
      </c>
      <c r="J77" s="24" t="n">
        <v>6.6</v>
      </c>
      <c r="K77" s="137" t="n">
        <v>650</v>
      </c>
      <c r="L77" s="131">
        <f>IF(AND(K77-ストレーナー選定方法!$F$8&gt;-20,K77-ストレーナー選定方法!$F$8&lt;80),1,0)</f>
        <v/>
      </c>
      <c r="M77" s="131">
        <f>IF(AND($K77-ストレーナー選定方法!$F$30&gt;-20,$K77-ストレーナー選定方法!$F$30&lt;80),1,0)</f>
        <v/>
      </c>
      <c r="N77" s="131">
        <f>IF(AND($K77-ストレーナー選定方法!$F$32&gt;-20,$K77-ストレーナー選定方法!$F$32&lt;80),1,0)</f>
        <v/>
      </c>
      <c r="O77" s="131">
        <f>IF(AND($K77-ストレーナー選定方法!$F$34&gt;-20,$K77-ストレーナー選定方法!$F$34&lt;80),1,0)</f>
        <v/>
      </c>
      <c r="P77" s="131">
        <f>IF(AND($K77-ストレーナー選定方法!$F$36&gt;-20,$K77-ストレーナー選定方法!$F$36&lt;80),1,0)</f>
        <v/>
      </c>
      <c r="Q77" s="125" t="n">
        <v>14</v>
      </c>
      <c r="R77" s="24" t="n">
        <v>300</v>
      </c>
      <c r="S77" s="26">
        <f>20000/R77</f>
        <v/>
      </c>
      <c r="T77" s="271">
        <f>K77*0.8/100</f>
        <v/>
      </c>
      <c r="U77" s="271">
        <f>K77*0.7/100</f>
        <v/>
      </c>
      <c r="V77" s="271" t="n"/>
      <c r="W77" s="59">
        <f>(K77/100*0.84)^2</f>
        <v/>
      </c>
      <c r="X77" s="59">
        <f>(K77/100*1.05)^2</f>
        <v/>
      </c>
      <c r="Y77" s="59">
        <f>(K77/100*0.96)^2</f>
        <v/>
      </c>
      <c r="Z77" s="59">
        <f>(K77/100*1.2)^2</f>
        <v/>
      </c>
      <c r="AA77" s="272">
        <f>(K77/100*0.49)^2</f>
        <v/>
      </c>
      <c r="AB77" s="52">
        <f>(K77/100*0.77)^2</f>
        <v/>
      </c>
      <c r="AC77" s="52">
        <f>(K77/100*0.56)^2</f>
        <v/>
      </c>
      <c r="AD77" s="52">
        <f>(K77/100*0.88)^2</f>
        <v/>
      </c>
      <c r="AE77" s="24" t="n"/>
      <c r="AF77" s="24" t="n"/>
      <c r="AG77" s="134" t="n">
        <v>15.1</v>
      </c>
    </row>
    <row r="78" ht="17.25" customHeight="1" s="207" thickBot="1">
      <c r="B78" s="176">
        <f>VLOOKUP(D78,temp!$A$2:$G$176,2,FALSE)</f>
        <v/>
      </c>
      <c r="C78" s="176">
        <f>E78&amp;"X"&amp;H78&amp;"X"&amp;I78</f>
        <v/>
      </c>
      <c r="D78" s="220" t="n">
        <v>800</v>
      </c>
      <c r="E78" s="23" t="n">
        <v>80</v>
      </c>
      <c r="F78" s="24" t="n">
        <v>77</v>
      </c>
      <c r="G78" s="39" t="n">
        <v>66</v>
      </c>
      <c r="H78" s="23" t="n">
        <v>10</v>
      </c>
      <c r="I78" s="23" t="n">
        <v>16</v>
      </c>
      <c r="J78" s="24" t="n">
        <v>11</v>
      </c>
      <c r="K78" s="138" t="n">
        <v>1520</v>
      </c>
      <c r="L78" s="131">
        <f>IF(AND(K78-ストレーナー選定方法!$F$8&gt;-20,K78-ストレーナー選定方法!$F$8&lt;80),1,0)</f>
        <v/>
      </c>
      <c r="M78" s="131">
        <f>IF(AND($K78-ストレーナー選定方法!$F$30&gt;-20,$K78-ストレーナー選定方法!$F$30&lt;80),1,0)</f>
        <v/>
      </c>
      <c r="N78" s="131">
        <f>IF(AND($K78-ストレーナー選定方法!$F$32&gt;-20,$K78-ストレーナー選定方法!$F$32&lt;80),1,0)</f>
        <v/>
      </c>
      <c r="O78" s="131">
        <f>IF(AND($K78-ストレーナー選定方法!$F$34&gt;-20,$K78-ストレーナー選定方法!$F$34&lt;80),1,0)</f>
        <v/>
      </c>
      <c r="P78" s="131">
        <f>IF(AND($K78-ストレーナー選定方法!$F$36&gt;-20,$K78-ストレーナー選定方法!$F$36&lt;80),1,0)</f>
        <v/>
      </c>
      <c r="Q78" s="125" t="n">
        <v>30</v>
      </c>
      <c r="R78" s="24" t="n">
        <v>260</v>
      </c>
      <c r="S78" s="26">
        <f>20000/R78</f>
        <v/>
      </c>
      <c r="T78" s="271">
        <f>K78*0.8/100</f>
        <v/>
      </c>
      <c r="U78" s="271">
        <f>K78*0.7/100</f>
        <v/>
      </c>
      <c r="V78" s="271" t="n"/>
      <c r="W78" s="59">
        <f>(K78/100*0.84)^2</f>
        <v/>
      </c>
      <c r="X78" s="59">
        <f>(K78/100*1.05)^2</f>
        <v/>
      </c>
      <c r="Y78" s="59">
        <f>(K78/100*0.96)^2</f>
        <v/>
      </c>
      <c r="Z78" s="59">
        <f>(K78/100*1.2)^2</f>
        <v/>
      </c>
      <c r="AA78" s="272">
        <f>(K78/100*0.49)^2</f>
        <v/>
      </c>
      <c r="AB78" s="52">
        <f>(K78/100*0.77)^2</f>
        <v/>
      </c>
      <c r="AC78" s="52">
        <f>(K78/100*0.56)^2</f>
        <v/>
      </c>
      <c r="AD78" s="52">
        <f>(K78/100*0.88)^2</f>
        <v/>
      </c>
      <c r="AE78" s="24" t="n"/>
      <c r="AF78" s="24" t="n"/>
      <c r="AG78" s="134" t="n">
        <v>21.3</v>
      </c>
    </row>
    <row r="79" ht="17.25" customHeight="1" s="207" thickBot="1">
      <c r="B79" s="176">
        <f>VLOOKUP(D79,temp!$A$2:$G$176,2,FALSE)</f>
        <v/>
      </c>
      <c r="C79" s="176">
        <f>E79&amp;"X"&amp;H79&amp;"X"&amp;I79</f>
        <v/>
      </c>
      <c r="D79" s="220" t="n">
        <v>802</v>
      </c>
      <c r="E79" s="23" t="n">
        <v>80</v>
      </c>
      <c r="F79" s="24" t="n">
        <v>77</v>
      </c>
      <c r="G79" s="39" t="n">
        <v>60</v>
      </c>
      <c r="H79" s="23" t="n">
        <v>11</v>
      </c>
      <c r="I79" s="23" t="n">
        <v>23</v>
      </c>
      <c r="J79" s="24" t="n">
        <v>8</v>
      </c>
      <c r="K79" s="138" t="n">
        <v>1156</v>
      </c>
      <c r="L79" s="131">
        <f>IF(AND(K79-ストレーナー選定方法!$F$8&gt;-20,K79-ストレーナー選定方法!$F$8&lt;80),1,0)</f>
        <v/>
      </c>
      <c r="M79" s="131">
        <f>IF(AND($K79-ストレーナー選定方法!$F$30&gt;-20,$K79-ストレーナー選定方法!$F$30&lt;80),1,0)</f>
        <v/>
      </c>
      <c r="N79" s="131">
        <f>IF(AND($K79-ストレーナー選定方法!$F$32&gt;-20,$K79-ストレーナー選定方法!$F$32&lt;80),1,0)</f>
        <v/>
      </c>
      <c r="O79" s="131">
        <f>IF(AND($K79-ストレーナー選定方法!$F$34&gt;-20,$K79-ストレーナー選定方法!$F$34&lt;80),1,0)</f>
        <v/>
      </c>
      <c r="P79" s="131">
        <f>IF(AND($K79-ストレーナー選定方法!$F$36&gt;-20,$K79-ストレーナー選定方法!$F$36&lt;80),1,0)</f>
        <v/>
      </c>
      <c r="Q79" s="125" t="n">
        <v>22</v>
      </c>
      <c r="R79" s="24" t="n">
        <v>250</v>
      </c>
      <c r="S79" s="26">
        <f>20000/R79</f>
        <v/>
      </c>
      <c r="T79" s="271">
        <f>K79*0.8/100</f>
        <v/>
      </c>
      <c r="U79" s="271">
        <f>K79*0.7/100</f>
        <v/>
      </c>
      <c r="V79" s="271" t="n"/>
      <c r="W79" s="59">
        <f>(K79/100*0.84)^2</f>
        <v/>
      </c>
      <c r="X79" s="59">
        <f>(K79/100*1.05)^2</f>
        <v/>
      </c>
      <c r="Y79" s="59">
        <f>(K79/100*0.96)^2</f>
        <v/>
      </c>
      <c r="Z79" s="59">
        <f>(K79/100*1.2)^2</f>
        <v/>
      </c>
      <c r="AA79" s="272">
        <f>(K79/100*0.49)^2</f>
        <v/>
      </c>
      <c r="AB79" s="52">
        <f>(K79/100*0.77)^2</f>
        <v/>
      </c>
      <c r="AC79" s="52">
        <f>(K79/100*0.56)^2</f>
        <v/>
      </c>
      <c r="AD79" s="52">
        <f>(K79/100*0.88)^2</f>
        <v/>
      </c>
      <c r="AE79" s="24" t="n"/>
      <c r="AF79" s="24" t="n"/>
      <c r="AG79" s="134" t="n">
        <v>20.5</v>
      </c>
    </row>
    <row r="80" ht="17.25" customHeight="1" s="207" thickBot="1">
      <c r="B80" s="176">
        <f>VLOOKUP(D80,temp!$A$2:$G$176,2,FALSE)</f>
        <v/>
      </c>
      <c r="C80" s="176">
        <f>E80&amp;"X"&amp;H80&amp;"X"&amp;I80</f>
        <v/>
      </c>
      <c r="D80" s="178" t="n">
        <v>803</v>
      </c>
      <c r="E80" s="23" t="n">
        <v>80</v>
      </c>
      <c r="F80" s="24" t="n">
        <v>77</v>
      </c>
      <c r="G80" s="39" t="n">
        <v>61</v>
      </c>
      <c r="H80" s="23" t="n">
        <v>10</v>
      </c>
      <c r="I80" s="23" t="n">
        <v>23</v>
      </c>
      <c r="J80" s="24" t="n">
        <v>8</v>
      </c>
      <c r="K80" s="138" t="n">
        <v>1156</v>
      </c>
      <c r="L80" s="131">
        <f>IF(AND(K80-ストレーナー選定方法!$F$8&gt;-20,K80-ストレーナー選定方法!$F$8&lt;80),1,0)</f>
        <v/>
      </c>
      <c r="M80" s="131">
        <f>IF(AND($K80-ストレーナー選定方法!$F$30&gt;-20,$K80-ストレーナー選定方法!$F$30&lt;80),1,0)</f>
        <v/>
      </c>
      <c r="N80" s="131">
        <f>IF(AND($K80-ストレーナー選定方法!$F$32&gt;-20,$K80-ストレーナー選定方法!$F$32&lt;80),1,0)</f>
        <v/>
      </c>
      <c r="O80" s="131">
        <f>IF(AND($K80-ストレーナー選定方法!$F$34&gt;-20,$K80-ストレーナー選定方法!$F$34&lt;80),1,0)</f>
        <v/>
      </c>
      <c r="P80" s="131">
        <f>IF(AND($K80-ストレーナー選定方法!$F$36&gt;-20,$K80-ストレーナー選定方法!$F$36&lt;80),1,0)</f>
        <v/>
      </c>
      <c r="Q80" s="125" t="n">
        <v>22</v>
      </c>
      <c r="R80" s="24" t="n">
        <v>260</v>
      </c>
      <c r="S80" s="26">
        <f>20000/R80</f>
        <v/>
      </c>
      <c r="T80" s="271">
        <f>K80*0.8/100</f>
        <v/>
      </c>
      <c r="U80" s="271">
        <f>K80*0.7/100</f>
        <v/>
      </c>
      <c r="V80" s="271" t="n"/>
      <c r="W80" s="59">
        <f>(K80/100*0.84)^2</f>
        <v/>
      </c>
      <c r="X80" s="59">
        <f>(K80/100*1.05)^2</f>
        <v/>
      </c>
      <c r="Y80" s="59">
        <f>(K80/100*0.96)^2</f>
        <v/>
      </c>
      <c r="Z80" s="59">
        <f>(K80/100*1.2)^2</f>
        <v/>
      </c>
      <c r="AA80" s="272">
        <f>(K80/100*0.49)^2</f>
        <v/>
      </c>
      <c r="AB80" s="52">
        <f>(K80/100*0.77)^2</f>
        <v/>
      </c>
      <c r="AC80" s="52">
        <f>(K80/100*0.56)^2</f>
        <v/>
      </c>
      <c r="AD80" s="52">
        <f>(K80/100*0.88)^2</f>
        <v/>
      </c>
      <c r="AE80" s="24" t="n"/>
      <c r="AF80" s="24" t="n"/>
      <c r="AG80" s="134" t="n"/>
    </row>
    <row r="81" ht="17.25" customHeight="1" s="207" thickBot="1">
      <c r="B81" s="176">
        <f>VLOOKUP(D81,temp!$A$2:$G$176,2,FALSE)</f>
        <v/>
      </c>
      <c r="C81" s="176">
        <f>E81&amp;"X"&amp;H81&amp;"X"&amp;I81</f>
        <v/>
      </c>
      <c r="D81" s="220" t="n">
        <v>804</v>
      </c>
      <c r="E81" s="23" t="n">
        <v>80</v>
      </c>
      <c r="F81" s="24" t="n">
        <v>74</v>
      </c>
      <c r="G81" s="39" t="n">
        <v>60</v>
      </c>
      <c r="H81" s="23" t="n">
        <v>12</v>
      </c>
      <c r="I81" s="23" t="n">
        <v>23</v>
      </c>
      <c r="J81" s="24" t="n">
        <v>7.5</v>
      </c>
      <c r="K81" s="138" t="n">
        <v>1016</v>
      </c>
      <c r="L81" s="131">
        <f>IF(AND(K81-ストレーナー選定方法!$F$8&gt;-20,K81-ストレーナー選定方法!$F$8&lt;80),1,0)</f>
        <v/>
      </c>
      <c r="M81" s="131">
        <f>IF(AND($K81-ストレーナー選定方法!$F$30&gt;-20,$K81-ストレーナー選定方法!$F$30&lt;80),1,0)</f>
        <v/>
      </c>
      <c r="N81" s="131">
        <f>IF(AND($K81-ストレーナー選定方法!$F$32&gt;-20,$K81-ストレーナー選定方法!$F$32&lt;80),1,0)</f>
        <v/>
      </c>
      <c r="O81" s="131">
        <f>IF(AND($K81-ストレーナー選定方法!$F$34&gt;-20,$K81-ストレーナー選定方法!$F$34&lt;80),1,0)</f>
        <v/>
      </c>
      <c r="P81" s="131">
        <f>IF(AND($K81-ストレーナー選定方法!$F$36&gt;-20,$K81-ストレーナー選定方法!$F$36&lt;80),1,0)</f>
        <v/>
      </c>
      <c r="Q81" s="125" t="n">
        <v>20</v>
      </c>
      <c r="R81" s="24" t="n">
        <v>220</v>
      </c>
      <c r="S81" s="26">
        <f>20000/R81</f>
        <v/>
      </c>
      <c r="T81" s="271">
        <f>K81*0.8/100</f>
        <v/>
      </c>
      <c r="U81" s="271">
        <f>K81*0.7/100</f>
        <v/>
      </c>
      <c r="V81" s="271" t="n"/>
      <c r="W81" s="59">
        <f>(K81/100*0.84)^2</f>
        <v/>
      </c>
      <c r="X81" s="59">
        <f>(K81/100*1.05)^2</f>
        <v/>
      </c>
      <c r="Y81" s="59">
        <f>(K81/100*0.96)^2</f>
        <v/>
      </c>
      <c r="Z81" s="59">
        <f>(K81/100*1.2)^2</f>
        <v/>
      </c>
      <c r="AA81" s="272">
        <f>(K81/100*0.49)^2</f>
        <v/>
      </c>
      <c r="AB81" s="52">
        <f>(K81/100*0.77)^2</f>
        <v/>
      </c>
      <c r="AC81" s="52">
        <f>(K81/100*0.56)^2</f>
        <v/>
      </c>
      <c r="AD81" s="52">
        <f>(K81/100*0.88)^2</f>
        <v/>
      </c>
      <c r="AE81" s="24" t="n"/>
      <c r="AF81" s="24" t="n"/>
      <c r="AG81" s="134" t="n">
        <v>25.1</v>
      </c>
    </row>
    <row r="82" ht="17.25" customHeight="1" s="207" thickBot="1">
      <c r="B82" s="176">
        <f>VLOOKUP(D82,temp!$A$2:$G$176,2,FALSE)</f>
        <v/>
      </c>
      <c r="C82" s="176">
        <f>E82&amp;"X"&amp;H82&amp;"X"&amp;I82</f>
        <v/>
      </c>
      <c r="D82" s="178" t="n">
        <v>806</v>
      </c>
      <c r="E82" s="23" t="n">
        <v>80</v>
      </c>
      <c r="F82" s="24" t="n">
        <v>74</v>
      </c>
      <c r="G82" s="39" t="n">
        <v>60</v>
      </c>
      <c r="H82" s="23" t="n">
        <v>20</v>
      </c>
      <c r="I82" s="23" t="n">
        <v>23</v>
      </c>
      <c r="J82" s="24" t="n">
        <v>8</v>
      </c>
      <c r="K82" s="138" t="n">
        <v>1156</v>
      </c>
      <c r="L82" s="131">
        <f>IF(AND(K82-ストレーナー選定方法!$F$8&gt;-20,K82-ストレーナー選定方法!$F$8&lt;80),1,0)</f>
        <v/>
      </c>
      <c r="M82" s="131">
        <f>IF(AND($K82-ストレーナー選定方法!$F$30&gt;-20,$K82-ストレーナー選定方法!$F$30&lt;80),1,0)</f>
        <v/>
      </c>
      <c r="N82" s="131">
        <f>IF(AND($K82-ストレーナー選定方法!$F$32&gt;-20,$K82-ストレーナー選定方法!$F$32&lt;80),1,0)</f>
        <v/>
      </c>
      <c r="O82" s="131">
        <f>IF(AND($K82-ストレーナー選定方法!$F$34&gt;-20,$K82-ストレーナー選定方法!$F$34&lt;80),1,0)</f>
        <v/>
      </c>
      <c r="P82" s="131">
        <f>IF(AND($K82-ストレーナー選定方法!$F$36&gt;-20,$K82-ストレーナー選定方法!$F$36&lt;80),1,0)</f>
        <v/>
      </c>
      <c r="Q82" s="125" t="n">
        <v>22</v>
      </c>
      <c r="R82" s="24" t="n">
        <v>120</v>
      </c>
      <c r="S82" s="26">
        <f>20000/R82</f>
        <v/>
      </c>
      <c r="T82" s="271">
        <f>K82*0.8/100</f>
        <v/>
      </c>
      <c r="U82" s="271">
        <f>K82*0.7/100</f>
        <v/>
      </c>
      <c r="V82" s="271" t="n"/>
      <c r="W82" s="59">
        <f>(K82/100*0.84)^2</f>
        <v/>
      </c>
      <c r="X82" s="59">
        <f>(K82/100*1.05)^2</f>
        <v/>
      </c>
      <c r="Y82" s="59">
        <f>(K82/100*0.96)^2</f>
        <v/>
      </c>
      <c r="Z82" s="59">
        <f>(K82/100*1.2)^2</f>
        <v/>
      </c>
      <c r="AA82" s="272">
        <f>(K82/100*0.49)^2</f>
        <v/>
      </c>
      <c r="AB82" s="52">
        <f>(K82/100*0.77)^2</f>
        <v/>
      </c>
      <c r="AC82" s="52">
        <f>(K82/100*0.56)^2</f>
        <v/>
      </c>
      <c r="AD82" s="52">
        <f>(K82/100*0.88)^2</f>
        <v/>
      </c>
      <c r="AE82" s="229" t="inlineStr">
        <is>
          <t>※MHのみ</t>
        </is>
      </c>
      <c r="AF82" s="231" t="n"/>
      <c r="AG82" s="134" t="n"/>
    </row>
    <row r="83" ht="17.25" customHeight="1" s="207" thickBot="1">
      <c r="B83" s="176">
        <f>VLOOKUP(D83,temp!$A$2:$G$176,2,FALSE)</f>
        <v/>
      </c>
      <c r="C83" s="176">
        <f>E83&amp;"X"&amp;H83&amp;"X"&amp;I83</f>
        <v/>
      </c>
      <c r="D83" s="220" t="n">
        <v>841</v>
      </c>
      <c r="E83" s="23" t="n">
        <v>84</v>
      </c>
      <c r="F83" s="24" t="n">
        <v>82</v>
      </c>
      <c r="G83" s="39" t="n">
        <v>62</v>
      </c>
      <c r="H83" s="23" t="n">
        <v>12</v>
      </c>
      <c r="I83" s="23" t="n">
        <v>13</v>
      </c>
      <c r="J83" s="24" t="n">
        <v>10</v>
      </c>
      <c r="K83" s="138" t="n">
        <v>1021</v>
      </c>
      <c r="L83" s="131">
        <f>IF(AND(K83-ストレーナー選定方法!$F$8&gt;-20,K83-ストレーナー選定方法!$F$8&lt;80),1,0)</f>
        <v/>
      </c>
      <c r="M83" s="131">
        <f>IF(AND($K83-ストレーナー選定方法!$F$30&gt;-20,$K83-ストレーナー選定方法!$F$30&lt;80),1,0)</f>
        <v/>
      </c>
      <c r="N83" s="131">
        <f>IF(AND($K83-ストレーナー選定方法!$F$32&gt;-20,$K83-ストレーナー選定方法!$F$32&lt;80),1,0)</f>
        <v/>
      </c>
      <c r="O83" s="131">
        <f>IF(AND($K83-ストレーナー選定方法!$F$34&gt;-20,$K83-ストレーナー選定方法!$F$34&lt;80),1,0)</f>
        <v/>
      </c>
      <c r="P83" s="131">
        <f>IF(AND($K83-ストレーナー選定方法!$F$36&gt;-20,$K83-ストレーナー選定方法!$F$36&lt;80),1,0)</f>
        <v/>
      </c>
      <c r="Q83" s="125" t="n">
        <v>18</v>
      </c>
      <c r="R83" s="24" t="n">
        <v>200</v>
      </c>
      <c r="S83" s="26">
        <f>20000/R83</f>
        <v/>
      </c>
      <c r="T83" s="271">
        <f>K83*0.8/100</f>
        <v/>
      </c>
      <c r="U83" s="271">
        <f>K83*0.7/100</f>
        <v/>
      </c>
      <c r="V83" s="271" t="n"/>
      <c r="W83" s="59">
        <f>(K83/100*0.84)^2</f>
        <v/>
      </c>
      <c r="X83" s="59">
        <f>(K83/100*1.05)^2</f>
        <v/>
      </c>
      <c r="Y83" s="59">
        <f>(K83/100*0.96)^2</f>
        <v/>
      </c>
      <c r="Z83" s="59">
        <f>(K83/100*1.2)^2</f>
        <v/>
      </c>
      <c r="AA83" s="272">
        <f>(K83/100*0.49)^2</f>
        <v/>
      </c>
      <c r="AB83" s="52">
        <f>(K83/100*0.77)^2</f>
        <v/>
      </c>
      <c r="AC83" s="52">
        <f>(K83/100*0.56)^2</f>
        <v/>
      </c>
      <c r="AD83" s="52">
        <f>(K83/100*0.88)^2</f>
        <v/>
      </c>
      <c r="AE83" s="24" t="n"/>
      <c r="AF83" s="24" t="n"/>
      <c r="AG83" s="134" t="n">
        <v>15</v>
      </c>
    </row>
    <row r="84" ht="17.25" customHeight="1" s="207" thickBot="1">
      <c r="B84" s="176">
        <f>VLOOKUP(D84,temp!$A$2:$G$176,2,FALSE)</f>
        <v/>
      </c>
      <c r="C84" s="176">
        <f>E84&amp;"X"&amp;H84&amp;"X"&amp;I84</f>
        <v/>
      </c>
      <c r="D84" s="177" t="n">
        <v>842</v>
      </c>
      <c r="E84" s="23" t="n">
        <v>84</v>
      </c>
      <c r="F84" s="24" t="n">
        <v>82</v>
      </c>
      <c r="G84" s="39" t="n">
        <v>72</v>
      </c>
      <c r="H84" s="23" t="n">
        <v>12</v>
      </c>
      <c r="I84" s="23" t="n">
        <v>20</v>
      </c>
      <c r="J84" s="24" t="n">
        <v>10</v>
      </c>
      <c r="K84" s="138" t="n">
        <v>1570</v>
      </c>
      <c r="L84" s="131">
        <f>IF(AND(K84-ストレーナー選定方法!$F$8&gt;-20,K84-ストレーナー選定方法!$F$8&lt;80),1,0)</f>
        <v/>
      </c>
      <c r="M84" s="131">
        <f>IF(AND($K84-ストレーナー選定方法!$F$30&gt;-20,$K84-ストレーナー選定方法!$F$30&lt;80),1,0)</f>
        <v/>
      </c>
      <c r="N84" s="131">
        <f>IF(AND($K84-ストレーナー選定方法!$F$32&gt;-20,$K84-ストレーナー選定方法!$F$32&lt;80),1,0)</f>
        <v/>
      </c>
      <c r="O84" s="131">
        <f>IF(AND($K84-ストレーナー選定方法!$F$34&gt;-20,$K84-ストレーナー選定方法!$F$34&lt;80),1,0)</f>
        <v/>
      </c>
      <c r="P84" s="131">
        <f>IF(AND($K84-ストレーナー選定方法!$F$36&gt;-20,$K84-ストレーナー選定方法!$F$36&lt;80),1,0)</f>
        <v/>
      </c>
      <c r="Q84" s="125" t="n">
        <v>28</v>
      </c>
      <c r="R84" s="24" t="n">
        <v>200</v>
      </c>
      <c r="S84" s="26">
        <f>20000/R84</f>
        <v/>
      </c>
      <c r="T84" s="271">
        <f>K84*0.8/100</f>
        <v/>
      </c>
      <c r="U84" s="271">
        <f>K84*0.7/100</f>
        <v/>
      </c>
      <c r="V84" s="271" t="n"/>
      <c r="W84" s="59">
        <f>(K84/100*0.84)^2</f>
        <v/>
      </c>
      <c r="X84" s="59">
        <f>(K84/100*1.05)^2</f>
        <v/>
      </c>
      <c r="Y84" s="59">
        <f>(K84/100*0.96)^2</f>
        <v/>
      </c>
      <c r="Z84" s="59">
        <f>(K84/100*1.2)^2</f>
        <v/>
      </c>
      <c r="AA84" s="272">
        <f>(K84/100*0.49)^2</f>
        <v/>
      </c>
      <c r="AB84" s="52">
        <f>(K84/100*0.77)^2</f>
        <v/>
      </c>
      <c r="AC84" s="52">
        <f>(K84/100*0.56)^2</f>
        <v/>
      </c>
      <c r="AD84" s="52">
        <f>(K84/100*0.88)^2</f>
        <v/>
      </c>
      <c r="AE84" s="24" t="n"/>
      <c r="AF84" s="24" t="n"/>
      <c r="AG84" s="134" t="n">
        <v>14</v>
      </c>
    </row>
    <row r="85" ht="17.25" customHeight="1" s="207" thickBot="1">
      <c r="B85" s="176">
        <f>VLOOKUP(D85,temp!$A$2:$G$176,2,FALSE)</f>
        <v/>
      </c>
      <c r="C85" s="176">
        <f>E85&amp;"X"&amp;H85&amp;"X"&amp;I85</f>
        <v/>
      </c>
      <c r="D85" s="220" t="n">
        <v>843</v>
      </c>
      <c r="E85" s="23" t="n">
        <v>84</v>
      </c>
      <c r="F85" s="24" t="n">
        <v>82</v>
      </c>
      <c r="G85" s="39" t="n">
        <v>46</v>
      </c>
      <c r="H85" s="23" t="n">
        <v>12</v>
      </c>
      <c r="I85" s="23" t="n">
        <v>8</v>
      </c>
      <c r="J85" s="24" t="n">
        <v>10</v>
      </c>
      <c r="K85" s="137" t="n">
        <v>628</v>
      </c>
      <c r="L85" s="131">
        <f>IF(AND(K85-ストレーナー選定方法!$F$8&gt;-20,K85-ストレーナー選定方法!$F$8&lt;80),1,0)</f>
        <v/>
      </c>
      <c r="M85" s="131">
        <f>IF(AND($K85-ストレーナー選定方法!$F$30&gt;-20,$K85-ストレーナー選定方法!$F$30&lt;80),1,0)</f>
        <v/>
      </c>
      <c r="N85" s="131">
        <f>IF(AND($K85-ストレーナー選定方法!$F$32&gt;-20,$K85-ストレーナー選定方法!$F$32&lt;80),1,0)</f>
        <v/>
      </c>
      <c r="O85" s="131">
        <f>IF(AND($K85-ストレーナー選定方法!$F$34&gt;-20,$K85-ストレーナー選定方法!$F$34&lt;80),1,0)</f>
        <v/>
      </c>
      <c r="P85" s="131">
        <f>IF(AND($K85-ストレーナー選定方法!$F$36&gt;-20,$K85-ストレーナー選定方法!$F$36&lt;80),1,0)</f>
        <v/>
      </c>
      <c r="Q85" s="125" t="n">
        <v>11</v>
      </c>
      <c r="R85" s="24" t="n">
        <v>200</v>
      </c>
      <c r="S85" s="26">
        <f>20000/R85</f>
        <v/>
      </c>
      <c r="T85" s="271">
        <f>K85*0.8/100</f>
        <v/>
      </c>
      <c r="U85" s="271">
        <f>K85*0.7/100</f>
        <v/>
      </c>
      <c r="V85" s="271" t="n"/>
      <c r="W85" s="59">
        <f>(K85/100*0.84)^2</f>
        <v/>
      </c>
      <c r="X85" s="59">
        <f>(K85/100*1.05)^2</f>
        <v/>
      </c>
      <c r="Y85" s="59">
        <f>(K85/100*0.96)^2</f>
        <v/>
      </c>
      <c r="Z85" s="59">
        <f>(K85/100*1.2)^2</f>
        <v/>
      </c>
      <c r="AA85" s="272">
        <f>(K85/100*0.49)^2</f>
        <v/>
      </c>
      <c r="AB85" s="52">
        <f>(K85/100*0.77)^2</f>
        <v/>
      </c>
      <c r="AC85" s="52">
        <f>(K85/100*0.56)^2</f>
        <v/>
      </c>
      <c r="AD85" s="52">
        <f>(K85/100*0.88)^2</f>
        <v/>
      </c>
      <c r="AE85" s="24" t="n"/>
      <c r="AF85" s="24" t="n"/>
      <c r="AG85" s="134" t="n">
        <v>15</v>
      </c>
    </row>
    <row r="86" ht="12.75" customHeight="1" s="207" thickBot="1">
      <c r="B86" s="176">
        <f>VLOOKUP(D86,temp!$A$2:$G$176,2,FALSE)</f>
        <v/>
      </c>
      <c r="C86" s="176">
        <f>E86&amp;"X"&amp;H86&amp;"X"&amp;I86</f>
        <v/>
      </c>
      <c r="D86" s="220" t="n">
        <v>844</v>
      </c>
      <c r="E86" s="208" t="n">
        <v>84</v>
      </c>
      <c r="F86" s="222" t="n">
        <v>82</v>
      </c>
      <c r="G86" s="223" t="n">
        <v>70</v>
      </c>
      <c r="H86" s="208" t="n">
        <v>12</v>
      </c>
      <c r="I86" s="208" t="n">
        <v>29</v>
      </c>
      <c r="J86" s="38" t="inlineStr">
        <is>
          <t>10.0×20</t>
        </is>
      </c>
      <c r="K86" s="232" t="n">
        <v>2023</v>
      </c>
      <c r="L86" s="131">
        <f>IF(AND(K86-ストレーナー選定方法!$F$8&gt;-20,K86-ストレーナー選定方法!$F$8&lt;80),1,0)</f>
        <v/>
      </c>
      <c r="M86" s="131">
        <f>IF(AND($K86-ストレーナー選定方法!$F$30&gt;-20,$K86-ストレーナー選定方法!$F$30&lt;80),1,0)</f>
        <v/>
      </c>
      <c r="N86" s="131">
        <f>IF(AND($K86-ストレーナー選定方法!$F$32&gt;-20,$K86-ストレーナー選定方法!$F$32&lt;80),1,0)</f>
        <v/>
      </c>
      <c r="O86" s="131">
        <f>IF(AND($K86-ストレーナー選定方法!$F$34&gt;-20,$K86-ストレーナー選定方法!$F$34&lt;80),1,0)</f>
        <v/>
      </c>
      <c r="P86" s="131">
        <f>IF(AND($K86-ストレーナー選定方法!$F$36&gt;-20,$K86-ストレーナー選定方法!$F$36&lt;80),1,0)</f>
        <v/>
      </c>
      <c r="Q86" s="226" t="n">
        <v>36</v>
      </c>
      <c r="R86" s="222" t="n">
        <v>200</v>
      </c>
      <c r="S86" s="26">
        <f>20000/R86</f>
        <v/>
      </c>
      <c r="T86" s="271">
        <f>K86*0.8/100</f>
        <v/>
      </c>
      <c r="U86" s="271">
        <f>K86*0.7/100</f>
        <v/>
      </c>
      <c r="V86" s="274" t="n"/>
      <c r="W86" s="59">
        <f>(K86/100*0.84)^2</f>
        <v/>
      </c>
      <c r="X86" s="59">
        <f>(K86/100*1.05)^2</f>
        <v/>
      </c>
      <c r="Y86" s="59">
        <f>(K86/100*0.96)^2</f>
        <v/>
      </c>
      <c r="Z86" s="59">
        <f>(K86/100*1.2)^2</f>
        <v/>
      </c>
      <c r="AA86" s="272">
        <f>(K86/100*0.49)^2</f>
        <v/>
      </c>
      <c r="AB86" s="52">
        <f>(K86/100*0.77)^2</f>
        <v/>
      </c>
      <c r="AC86" s="52">
        <f>(K86/100*0.56)^2</f>
        <v/>
      </c>
      <c r="AD86" s="52">
        <f>(K86/100*0.88)^2</f>
        <v/>
      </c>
      <c r="AE86" s="222" t="n"/>
      <c r="AF86" s="229" t="n"/>
      <c r="AG86" s="134" t="n"/>
    </row>
    <row r="87" ht="12.75" customHeight="1" s="207" thickBot="1">
      <c r="B87" s="176">
        <f>VLOOKUP(D87,temp!$A$2:$G$176,2,FALSE)</f>
        <v/>
      </c>
      <c r="C87" s="176">
        <f>E87&amp;"X"&amp;H87&amp;"X"&amp;I87</f>
        <v/>
      </c>
      <c r="E87" s="221" t="n"/>
      <c r="F87" s="221" t="n"/>
      <c r="G87" s="221" t="n"/>
      <c r="H87" s="221" t="n"/>
      <c r="I87" s="221" t="n"/>
      <c r="J87" s="39" t="inlineStr">
        <is>
          <t>8.0×9</t>
        </is>
      </c>
      <c r="K87" s="225" t="n"/>
      <c r="L87" s="131">
        <f>IF(AND(K87-ストレーナー選定方法!$F$8&gt;-20,K87-ストレーナー選定方法!$F$8&lt;80),1,0)</f>
        <v/>
      </c>
      <c r="M87" s="131">
        <f>IF(AND($K87-ストレーナー選定方法!$F$30&gt;-20,$K87-ストレーナー選定方法!$F$30&lt;80),1,0)</f>
        <v/>
      </c>
      <c r="N87" s="131">
        <f>IF(AND($K87-ストレーナー選定方法!$F$32&gt;-20,$K87-ストレーナー選定方法!$F$32&lt;80),1,0)</f>
        <v/>
      </c>
      <c r="O87" s="131">
        <f>IF(AND($K87-ストレーナー選定方法!$F$34&gt;-20,$K87-ストレーナー選定方法!$F$34&lt;80),1,0)</f>
        <v/>
      </c>
      <c r="P87" s="131">
        <f>IF(AND($K87-ストレーナー選定方法!$F$36&gt;-20,$K87-ストレーナー選定方法!$F$36&lt;80),1,0)</f>
        <v/>
      </c>
      <c r="Q87" s="227" t="n"/>
      <c r="R87" s="221" t="n"/>
      <c r="S87" s="26" t="n"/>
      <c r="T87" s="271">
        <f>K87*0.8/100</f>
        <v/>
      </c>
      <c r="U87" s="271">
        <f>K87*0.7/100</f>
        <v/>
      </c>
      <c r="V87" s="271" t="n"/>
      <c r="W87" s="59">
        <f>(K87/100*0.84)^2</f>
        <v/>
      </c>
      <c r="X87" s="59">
        <f>(K87/100*1.05)^2</f>
        <v/>
      </c>
      <c r="Y87" s="59">
        <f>(K87/100*0.96)^2</f>
        <v/>
      </c>
      <c r="Z87" s="59">
        <f>(K87/100*1.2)^2</f>
        <v/>
      </c>
      <c r="AA87" s="272">
        <f>(K87/100*0.49)^2</f>
        <v/>
      </c>
      <c r="AB87" s="52">
        <f>(K87/100*0.77)^2</f>
        <v/>
      </c>
      <c r="AC87" s="52">
        <f>(K87/100*0.56)^2</f>
        <v/>
      </c>
      <c r="AD87" s="52">
        <f>(K87/100*0.88)^2</f>
        <v/>
      </c>
      <c r="AE87" s="221" t="n"/>
      <c r="AF87" s="225" t="n"/>
      <c r="AG87" s="134" t="n">
        <v>22</v>
      </c>
    </row>
    <row r="88" ht="17.25" customHeight="1" s="207" thickBot="1">
      <c r="B88" s="176">
        <f>VLOOKUP(D88,temp!$A$2:$G$176,2,FALSE)</f>
        <v/>
      </c>
      <c r="C88" s="176">
        <f>E88&amp;"X"&amp;H88&amp;"X"&amp;I88</f>
        <v/>
      </c>
      <c r="D88" s="177" t="n">
        <v>845</v>
      </c>
      <c r="E88" s="23" t="n">
        <v>84</v>
      </c>
      <c r="F88" s="24" t="n">
        <v>82</v>
      </c>
      <c r="G88" s="39" t="n">
        <v>57</v>
      </c>
      <c r="H88" s="23" t="n">
        <v>12</v>
      </c>
      <c r="I88" s="23" t="n">
        <v>10</v>
      </c>
      <c r="J88" s="24" t="n">
        <v>10</v>
      </c>
      <c r="K88" s="137" t="n">
        <v>785</v>
      </c>
      <c r="L88" s="131">
        <f>IF(AND(K88-ストレーナー選定方法!$F$8&gt;-20,K88-ストレーナー選定方法!$F$8&lt;80),1,0)</f>
        <v/>
      </c>
      <c r="M88" s="131">
        <f>IF(AND($K88-ストレーナー選定方法!$F$30&gt;-20,$K88-ストレーナー選定方法!$F$30&lt;80),1,0)</f>
        <v/>
      </c>
      <c r="N88" s="131">
        <f>IF(AND($K88-ストレーナー選定方法!$F$32&gt;-20,$K88-ストレーナー選定方法!$F$32&lt;80),1,0)</f>
        <v/>
      </c>
      <c r="O88" s="131">
        <f>IF(AND($K88-ストレーナー選定方法!$F$34&gt;-20,$K88-ストレーナー選定方法!$F$34&lt;80),1,0)</f>
        <v/>
      </c>
      <c r="P88" s="131">
        <f>IF(AND($K88-ストレーナー選定方法!$F$36&gt;-20,$K88-ストレーナー選定方法!$F$36&lt;80),1,0)</f>
        <v/>
      </c>
      <c r="Q88" s="125" t="n">
        <v>14</v>
      </c>
      <c r="R88" s="24" t="n">
        <v>200</v>
      </c>
      <c r="S88" s="26">
        <f>20000/R88</f>
        <v/>
      </c>
      <c r="T88" s="271">
        <f>K88*0.8/100</f>
        <v/>
      </c>
      <c r="U88" s="271">
        <f>K88*0.7/100</f>
        <v/>
      </c>
      <c r="V88" s="271" t="n"/>
      <c r="W88" s="59">
        <f>(K88/100*0.84)^2</f>
        <v/>
      </c>
      <c r="X88" s="59">
        <f>(K88/100*1.05)^2</f>
        <v/>
      </c>
      <c r="Y88" s="59">
        <f>(K88/100*0.96)^2</f>
        <v/>
      </c>
      <c r="Z88" s="59">
        <f>(K88/100*1.2)^2</f>
        <v/>
      </c>
      <c r="AA88" s="272">
        <f>(K88/100*0.49)^2</f>
        <v/>
      </c>
      <c r="AB88" s="52">
        <f>(K88/100*0.77)^2</f>
        <v/>
      </c>
      <c r="AC88" s="52">
        <f>(K88/100*0.56)^2</f>
        <v/>
      </c>
      <c r="AD88" s="52">
        <f>(K88/100*0.88)^2</f>
        <v/>
      </c>
      <c r="AE88" s="24" t="n"/>
      <c r="AF88" s="24" t="n"/>
      <c r="AG88" s="134" t="n">
        <v>15</v>
      </c>
    </row>
    <row r="89" ht="17.25" customHeight="1" s="207" thickBot="1">
      <c r="B89" s="176">
        <f>VLOOKUP(D89,temp!$A$2:$G$176,2,FALSE)</f>
        <v/>
      </c>
      <c r="C89" s="176">
        <f>E89&amp;"X"&amp;H89&amp;"X"&amp;I89</f>
        <v/>
      </c>
      <c r="D89" s="220" t="n">
        <v>890</v>
      </c>
      <c r="E89" s="23" t="n">
        <v>89</v>
      </c>
      <c r="F89" s="24" t="n">
        <v>85</v>
      </c>
      <c r="G89" s="39" t="n">
        <v>60</v>
      </c>
      <c r="H89" s="23" t="n">
        <v>14</v>
      </c>
      <c r="I89" s="23" t="n">
        <v>21</v>
      </c>
      <c r="J89" s="24" t="n">
        <v>7</v>
      </c>
      <c r="K89" s="137" t="n">
        <v>808</v>
      </c>
      <c r="L89" s="131">
        <f>IF(AND(K89-ストレーナー選定方法!$F$8&gt;-20,K89-ストレーナー選定方法!$F$8&lt;80),1,0)</f>
        <v/>
      </c>
      <c r="M89" s="131">
        <f>IF(AND($K89-ストレーナー選定方法!$F$30&gt;-20,$K89-ストレーナー選定方法!$F$30&lt;80),1,0)</f>
        <v/>
      </c>
      <c r="N89" s="131">
        <f>IF(AND($K89-ストレーナー選定方法!$F$32&gt;-20,$K89-ストレーナー選定方法!$F$32&lt;80),1,0)</f>
        <v/>
      </c>
      <c r="O89" s="131">
        <f>IF(AND($K89-ストレーナー選定方法!$F$34&gt;-20,$K89-ストレーナー選定方法!$F$34&lt;80),1,0)</f>
        <v/>
      </c>
      <c r="P89" s="131">
        <f>IF(AND($K89-ストレーナー選定方法!$F$36&gt;-20,$K89-ストレーナー選定方法!$F$36&lt;80),1,0)</f>
        <v/>
      </c>
      <c r="Q89" s="125" t="n">
        <v>12</v>
      </c>
      <c r="R89" s="24" t="n">
        <v>160</v>
      </c>
      <c r="S89" s="26">
        <f>20000/R89</f>
        <v/>
      </c>
      <c r="T89" s="271">
        <f>K89*0.8/100</f>
        <v/>
      </c>
      <c r="U89" s="271">
        <f>K89*0.7/100</f>
        <v/>
      </c>
      <c r="V89" s="271" t="n"/>
      <c r="W89" s="59">
        <f>(K89/100*0.84)^2</f>
        <v/>
      </c>
      <c r="X89" s="59">
        <f>(K89/100*1.05)^2</f>
        <v/>
      </c>
      <c r="Y89" s="59">
        <f>(K89/100*0.96)^2</f>
        <v/>
      </c>
      <c r="Z89" s="59">
        <f>(K89/100*1.2)^2</f>
        <v/>
      </c>
      <c r="AA89" s="272">
        <f>(K89/100*0.49)^2</f>
        <v/>
      </c>
      <c r="AB89" s="52">
        <f>(K89/100*0.77)^2</f>
        <v/>
      </c>
      <c r="AC89" s="52">
        <f>(K89/100*0.56)^2</f>
        <v/>
      </c>
      <c r="AD89" s="52">
        <f>(K89/100*0.88)^2</f>
        <v/>
      </c>
      <c r="AE89" s="24" t="n"/>
      <c r="AF89" s="24" t="n"/>
      <c r="AG89" s="134" t="n">
        <v>42</v>
      </c>
    </row>
    <row r="90" ht="17.25" customHeight="1" s="207" thickBot="1">
      <c r="B90" s="176">
        <f>VLOOKUP(D90,temp!$A$2:$G$176,2,FALSE)</f>
        <v/>
      </c>
      <c r="C90" s="176">
        <f>E90&amp;"X"&amp;H90&amp;"X"&amp;I90</f>
        <v/>
      </c>
      <c r="D90" s="220" t="n">
        <v>900</v>
      </c>
      <c r="E90" s="23" t="n">
        <v>90</v>
      </c>
      <c r="F90" s="24" t="n">
        <v>87</v>
      </c>
      <c r="G90" s="39" t="n">
        <v>66</v>
      </c>
      <c r="H90" s="23" t="n">
        <v>13</v>
      </c>
      <c r="I90" s="23" t="n">
        <v>19</v>
      </c>
      <c r="J90" s="24" t="n">
        <v>9.5</v>
      </c>
      <c r="K90" s="138" t="n">
        <v>1346</v>
      </c>
      <c r="L90" s="131">
        <f>IF(AND(K90-ストレーナー選定方法!$F$8&gt;-20,K90-ストレーナー選定方法!$F$8&lt;80),1,0)</f>
        <v/>
      </c>
      <c r="M90" s="131">
        <f>IF(AND($K90-ストレーナー選定方法!$F$30&gt;-20,$K90-ストレーナー選定方法!$F$30&lt;80),1,0)</f>
        <v/>
      </c>
      <c r="N90" s="131">
        <f>IF(AND($K90-ストレーナー選定方法!$F$32&gt;-20,$K90-ストレーナー選定方法!$F$32&lt;80),1,0)</f>
        <v/>
      </c>
      <c r="O90" s="131">
        <f>IF(AND($K90-ストレーナー選定方法!$F$34&gt;-20,$K90-ストレーナー選定方法!$F$34&lt;80),1,0)</f>
        <v/>
      </c>
      <c r="P90" s="131">
        <f>IF(AND($K90-ストレーナー選定方法!$F$36&gt;-20,$K90-ストレーナー選定方法!$F$36&lt;80),1,0)</f>
        <v/>
      </c>
      <c r="Q90" s="125" t="n">
        <v>21</v>
      </c>
      <c r="R90" s="24" t="n">
        <v>180</v>
      </c>
      <c r="S90" s="26">
        <f>20000/R90</f>
        <v/>
      </c>
      <c r="T90" s="271">
        <f>K90*0.8/100</f>
        <v/>
      </c>
      <c r="U90" s="271">
        <f>K90*0.7/100</f>
        <v/>
      </c>
      <c r="V90" s="271" t="n"/>
      <c r="W90" s="59">
        <f>(K90/100*0.84)^2</f>
        <v/>
      </c>
      <c r="X90" s="59">
        <f>(K90/100*1.05)^2</f>
        <v/>
      </c>
      <c r="Y90" s="59">
        <f>(K90/100*0.96)^2</f>
        <v/>
      </c>
      <c r="Z90" s="59">
        <f>(K90/100*1.2)^2</f>
        <v/>
      </c>
      <c r="AA90" s="272">
        <f>(K90/100*0.49)^2</f>
        <v/>
      </c>
      <c r="AB90" s="52">
        <f>(K90/100*0.77)^2</f>
        <v/>
      </c>
      <c r="AC90" s="52">
        <f>(K90/100*0.56)^2</f>
        <v/>
      </c>
      <c r="AD90" s="52">
        <f>(K90/100*0.88)^2</f>
        <v/>
      </c>
      <c r="AE90" s="24" t="n"/>
      <c r="AF90" s="24" t="n"/>
      <c r="AG90" s="134" t="n">
        <v>21.3</v>
      </c>
    </row>
    <row r="91" ht="17.25" customHeight="1" s="207" thickBot="1">
      <c r="B91" s="176">
        <f>VLOOKUP(D91,temp!$A$2:$G$176,2,FALSE)</f>
        <v/>
      </c>
      <c r="C91" s="176">
        <f>E91&amp;"X"&amp;H91&amp;"X"&amp;I91</f>
        <v/>
      </c>
      <c r="D91" s="220" t="n">
        <v>901</v>
      </c>
      <c r="E91" s="23" t="n">
        <v>90</v>
      </c>
      <c r="F91" s="24" t="n">
        <v>87</v>
      </c>
      <c r="G91" s="39" t="n">
        <v>71</v>
      </c>
      <c r="H91" s="23" t="n">
        <v>14</v>
      </c>
      <c r="I91" s="23" t="n">
        <v>36</v>
      </c>
      <c r="J91" s="24" t="n">
        <v>7.5</v>
      </c>
      <c r="K91" s="138" t="n">
        <v>1590</v>
      </c>
      <c r="L91" s="131">
        <f>IF(AND(K91-ストレーナー選定方法!$F$8&gt;-20,K91-ストレーナー選定方法!$F$8&lt;80),1,0)</f>
        <v/>
      </c>
      <c r="M91" s="131">
        <f>IF(AND($K91-ストレーナー選定方法!$F$30&gt;-20,$K91-ストレーナー選定方法!$F$30&lt;80),1,0)</f>
        <v/>
      </c>
      <c r="N91" s="131">
        <f>IF(AND($K91-ストレーナー選定方法!$F$32&gt;-20,$K91-ストレーナー選定方法!$F$32&lt;80),1,0)</f>
        <v/>
      </c>
      <c r="O91" s="131">
        <f>IF(AND($K91-ストレーナー選定方法!$F$34&gt;-20,$K91-ストレーナー選定方法!$F$34&lt;80),1,0)</f>
        <v/>
      </c>
      <c r="P91" s="131">
        <f>IF(AND($K91-ストレーナー選定方法!$F$36&gt;-20,$K91-ストレーナー選定方法!$F$36&lt;80),1,0)</f>
        <v/>
      </c>
      <c r="Q91" s="125" t="n">
        <v>24</v>
      </c>
      <c r="R91" s="24" t="n">
        <v>160</v>
      </c>
      <c r="S91" s="26">
        <f>20000/R91</f>
        <v/>
      </c>
      <c r="T91" s="271">
        <f>K91*0.8/100</f>
        <v/>
      </c>
      <c r="U91" s="271">
        <f>K91*0.7/100</f>
        <v/>
      </c>
      <c r="V91" s="271" t="n"/>
      <c r="W91" s="59">
        <f>(K91/100*0.84)^2</f>
        <v/>
      </c>
      <c r="X91" s="59">
        <f>(K91/100*1.05)^2</f>
        <v/>
      </c>
      <c r="Y91" s="59">
        <f>(K91/100*0.96)^2</f>
        <v/>
      </c>
      <c r="Z91" s="59">
        <f>(K91/100*1.2)^2</f>
        <v/>
      </c>
      <c r="AA91" s="272">
        <f>(K91/100*0.49)^2</f>
        <v/>
      </c>
      <c r="AB91" s="52">
        <f>(K91/100*0.77)^2</f>
        <v/>
      </c>
      <c r="AC91" s="52">
        <f>(K91/100*0.56)^2</f>
        <v/>
      </c>
      <c r="AD91" s="52">
        <f>(K91/100*0.88)^2</f>
        <v/>
      </c>
      <c r="AE91" s="24" t="n"/>
      <c r="AF91" s="24" t="n"/>
      <c r="AG91" s="134" t="n">
        <v>32.7</v>
      </c>
    </row>
    <row r="92" ht="17.25" customHeight="1" s="207" thickBot="1">
      <c r="B92" s="176">
        <f>VLOOKUP(D92,temp!$A$2:$G$176,2,FALSE)</f>
        <v/>
      </c>
      <c r="C92" s="176">
        <f>E92&amp;"X"&amp;H92&amp;"X"&amp;I92</f>
        <v/>
      </c>
      <c r="D92" s="220" t="n">
        <v>902</v>
      </c>
      <c r="E92" s="23" t="n">
        <v>90</v>
      </c>
      <c r="F92" s="24" t="n">
        <v>86</v>
      </c>
      <c r="G92" s="39" t="n">
        <v>76</v>
      </c>
      <c r="H92" s="23" t="n">
        <v>17</v>
      </c>
      <c r="I92" s="23" t="n">
        <v>37</v>
      </c>
      <c r="J92" s="24" t="n">
        <v>8</v>
      </c>
      <c r="K92" s="138" t="n">
        <v>1859</v>
      </c>
      <c r="L92" s="131">
        <f>IF(AND(K92-ストレーナー選定方法!$F$8&gt;-20,K92-ストレーナー選定方法!$F$8&lt;80),1,0)</f>
        <v/>
      </c>
      <c r="M92" s="131">
        <f>IF(AND($K92-ストレーナー選定方法!$F$30&gt;-20,$K92-ストレーナー選定方法!$F$30&lt;80),1,0)</f>
        <v/>
      </c>
      <c r="N92" s="131">
        <f>IF(AND($K92-ストレーナー選定方法!$F$32&gt;-20,$K92-ストレーナー選定方法!$F$32&lt;80),1,0)</f>
        <v/>
      </c>
      <c r="O92" s="131">
        <f>IF(AND($K92-ストレーナー選定方法!$F$34&gt;-20,$K92-ストレーナー選定方法!$F$34&lt;80),1,0)</f>
        <v/>
      </c>
      <c r="P92" s="131">
        <f>IF(AND($K92-ストレーナー選定方法!$F$36&gt;-20,$K92-ストレーナー選定方法!$F$36&lt;80),1,0)</f>
        <v/>
      </c>
      <c r="Q92" s="125" t="n">
        <v>29</v>
      </c>
      <c r="R92" s="24" t="n">
        <v>130</v>
      </c>
      <c r="S92" s="26">
        <f>20000/R92</f>
        <v/>
      </c>
      <c r="T92" s="271">
        <f>K92*0.8/100</f>
        <v/>
      </c>
      <c r="U92" s="271">
        <f>K92*0.7/100</f>
        <v/>
      </c>
      <c r="V92" s="271" t="n"/>
      <c r="W92" s="59">
        <f>(K92/100*0.84)^2</f>
        <v/>
      </c>
      <c r="X92" s="59">
        <f>(K92/100*1.05)^2</f>
        <v/>
      </c>
      <c r="Y92" s="59">
        <f>(K92/100*0.96)^2</f>
        <v/>
      </c>
      <c r="Z92" s="59">
        <f>(K92/100*1.2)^2</f>
        <v/>
      </c>
      <c r="AA92" s="272">
        <f>(K92/100*0.49)^2</f>
        <v/>
      </c>
      <c r="AB92" s="52">
        <f>(K92/100*0.77)^2</f>
        <v/>
      </c>
      <c r="AC92" s="52">
        <f>(K92/100*0.56)^2</f>
        <v/>
      </c>
      <c r="AD92" s="52">
        <f>(K92/100*0.88)^2</f>
        <v/>
      </c>
      <c r="AE92" s="24" t="n"/>
      <c r="AF92" s="24" t="n"/>
      <c r="AG92" s="134" t="n">
        <v>36</v>
      </c>
    </row>
    <row r="93" ht="17.25" customHeight="1" s="207" thickBot="1">
      <c r="B93" s="176">
        <f>VLOOKUP(D93,temp!$A$2:$G$176,2,FALSE)</f>
        <v/>
      </c>
      <c r="C93" s="176">
        <f>E93&amp;"X"&amp;H93&amp;"X"&amp;I93</f>
        <v/>
      </c>
      <c r="D93" s="220" t="n">
        <v>920</v>
      </c>
      <c r="E93" s="23" t="n">
        <v>92</v>
      </c>
      <c r="F93" s="24" t="n">
        <v>88</v>
      </c>
      <c r="G93" s="39" t="n">
        <v>75</v>
      </c>
      <c r="H93" s="23" t="n">
        <v>14</v>
      </c>
      <c r="I93" s="23" t="n">
        <v>19</v>
      </c>
      <c r="J93" s="24" t="n">
        <v>10</v>
      </c>
      <c r="K93" s="138" t="n">
        <v>1492</v>
      </c>
      <c r="L93" s="131">
        <f>IF(AND(K93-ストレーナー選定方法!$F$8&gt;-20,K93-ストレーナー選定方法!$F$8&lt;80),1,0)</f>
        <v/>
      </c>
      <c r="M93" s="131">
        <f>IF(AND($K93-ストレーナー選定方法!$F$30&gt;-20,$K93-ストレーナー選定方法!$F$30&lt;80),1,0)</f>
        <v/>
      </c>
      <c r="N93" s="131">
        <f>IF(AND($K93-ストレーナー選定方法!$F$32&gt;-20,$K93-ストレーナー選定方法!$F$32&lt;80),1,0)</f>
        <v/>
      </c>
      <c r="O93" s="131">
        <f>IF(AND($K93-ストレーナー選定方法!$F$34&gt;-20,$K93-ストレーナー選定方法!$F$34&lt;80),1,0)</f>
        <v/>
      </c>
      <c r="P93" s="131">
        <f>IF(AND($K93-ストレーナー選定方法!$F$36&gt;-20,$K93-ストレーナー選定方法!$F$36&lt;80),1,0)</f>
        <v/>
      </c>
      <c r="Q93" s="125" t="n">
        <v>22</v>
      </c>
      <c r="R93" s="24" t="n">
        <v>160</v>
      </c>
      <c r="S93" s="26">
        <f>20000/R93</f>
        <v/>
      </c>
      <c r="T93" s="271">
        <f>K93*0.8/100</f>
        <v/>
      </c>
      <c r="U93" s="271">
        <f>K93*0.7/100</f>
        <v/>
      </c>
      <c r="V93" s="271" t="n"/>
      <c r="W93" s="59">
        <f>(K93/100*0.84)^2</f>
        <v/>
      </c>
      <c r="X93" s="59">
        <f>(K93/100*1.05)^2</f>
        <v/>
      </c>
      <c r="Y93" s="59">
        <f>(K93/100*0.96)^2</f>
        <v/>
      </c>
      <c r="Z93" s="59">
        <f>(K93/100*1.2)^2</f>
        <v/>
      </c>
      <c r="AA93" s="272">
        <f>(K93/100*0.49)^2</f>
        <v/>
      </c>
      <c r="AB93" s="52">
        <f>(K93/100*0.77)^2</f>
        <v/>
      </c>
      <c r="AC93" s="52">
        <f>(K93/100*0.56)^2</f>
        <v/>
      </c>
      <c r="AD93" s="52">
        <f>(K93/100*0.88)^2</f>
        <v/>
      </c>
      <c r="AE93" s="24" t="n"/>
      <c r="AF93" s="24" t="n"/>
      <c r="AG93" s="134" t="n">
        <v>31.1</v>
      </c>
    </row>
    <row r="94" ht="17.25" customHeight="1" s="207" thickBot="1">
      <c r="B94" s="176">
        <f>VLOOKUP(D94,temp!$A$2:$G$176,2,FALSE)</f>
        <v/>
      </c>
      <c r="C94" s="176">
        <f>E94&amp;"X"&amp;H94&amp;"X"&amp;I94</f>
        <v/>
      </c>
      <c r="D94" s="177" t="n">
        <v>940</v>
      </c>
      <c r="E94" s="23" t="n">
        <v>94</v>
      </c>
      <c r="F94" s="24" t="n">
        <v>90</v>
      </c>
      <c r="G94" s="39" t="n">
        <v>75</v>
      </c>
      <c r="H94" s="23" t="n">
        <v>12</v>
      </c>
      <c r="I94" s="23" t="n">
        <v>37</v>
      </c>
      <c r="J94" s="24" t="n">
        <v>6.3</v>
      </c>
      <c r="K94" s="138" t="n">
        <v>1153</v>
      </c>
      <c r="L94" s="131">
        <f>IF(AND(K94-ストレーナー選定方法!$F$8&gt;-20,K94-ストレーナー選定方法!$F$8&lt;80),1,0)</f>
        <v/>
      </c>
      <c r="M94" s="131">
        <f>IF(AND($K94-ストレーナー選定方法!$F$30&gt;-20,$K94-ストレーナー選定方法!$F$30&lt;80),1,0)</f>
        <v/>
      </c>
      <c r="N94" s="131">
        <f>IF(AND($K94-ストレーナー選定方法!$F$32&gt;-20,$K94-ストレーナー選定方法!$F$32&lt;80),1,0)</f>
        <v/>
      </c>
      <c r="O94" s="131">
        <f>IF(AND($K94-ストレーナー選定方法!$F$34&gt;-20,$K94-ストレーナー選定方法!$F$34&lt;80),1,0)</f>
        <v/>
      </c>
      <c r="P94" s="131">
        <f>IF(AND($K94-ストレーナー選定方法!$F$36&gt;-20,$K94-ストレーナー選定方法!$F$36&lt;80),1,0)</f>
        <v/>
      </c>
      <c r="Q94" s="125" t="n">
        <v>16</v>
      </c>
      <c r="R94" s="24" t="n">
        <v>200</v>
      </c>
      <c r="S94" s="26">
        <f>20000/R94</f>
        <v/>
      </c>
      <c r="T94" s="271">
        <f>K94*0.8/100</f>
        <v/>
      </c>
      <c r="U94" s="271">
        <f>K94*0.7/100</f>
        <v/>
      </c>
      <c r="V94" s="271" t="n"/>
      <c r="W94" s="59">
        <f>(K94/100*0.84)^2</f>
        <v/>
      </c>
      <c r="X94" s="59">
        <f>(K94/100*1.05)^2</f>
        <v/>
      </c>
      <c r="Y94" s="59">
        <f>(K94/100*0.96)^2</f>
        <v/>
      </c>
      <c r="Z94" s="59">
        <f>(K94/100*1.2)^2</f>
        <v/>
      </c>
      <c r="AA94" s="272">
        <f>(K94/100*0.49)^2</f>
        <v/>
      </c>
      <c r="AB94" s="52">
        <f>(K94/100*0.77)^2</f>
        <v/>
      </c>
      <c r="AC94" s="52">
        <f>(K94/100*0.56)^2</f>
        <v/>
      </c>
      <c r="AD94" s="52">
        <f>(K94/100*0.88)^2</f>
        <v/>
      </c>
      <c r="AE94" s="24" t="n"/>
      <c r="AF94" s="24" t="n"/>
      <c r="AG94" s="134" t="n">
        <v>47</v>
      </c>
    </row>
    <row r="95" ht="17.25" customHeight="1" s="207" thickBot="1">
      <c r="B95" s="176">
        <f>VLOOKUP(D95,temp!$A$2:$G$176,2,FALSE)</f>
        <v/>
      </c>
      <c r="C95" s="176">
        <f>E95&amp;"X"&amp;H95&amp;"X"&amp;I95</f>
        <v/>
      </c>
      <c r="D95" s="177" t="n">
        <v>950</v>
      </c>
      <c r="E95" s="23" t="n">
        <v>104</v>
      </c>
      <c r="F95" s="24" t="n">
        <v>100</v>
      </c>
      <c r="G95" s="39" t="n">
        <v>81</v>
      </c>
      <c r="H95" s="23" t="n">
        <v>15</v>
      </c>
      <c r="I95" s="23" t="n">
        <v>31</v>
      </c>
      <c r="J95" s="24" t="n">
        <v>7</v>
      </c>
      <c r="K95" s="138" t="n">
        <v>1193</v>
      </c>
      <c r="L95" s="131">
        <f>IF(AND(K95-ストレーナー選定方法!$F$8&gt;-20,K95-ストレーナー選定方法!$F$8&lt;80),1,0)</f>
        <v/>
      </c>
      <c r="M95" s="131">
        <f>IF(AND($K95-ストレーナー選定方法!$F$30&gt;-20,$K95-ストレーナー選定方法!$F$30&lt;80),1,0)</f>
        <v/>
      </c>
      <c r="N95" s="131">
        <f>IF(AND($K95-ストレーナー選定方法!$F$32&gt;-20,$K95-ストレーナー選定方法!$F$32&lt;80),1,0)</f>
        <v/>
      </c>
      <c r="O95" s="131">
        <f>IF(AND($K95-ストレーナー選定方法!$F$34&gt;-20,$K95-ストレーナー選定方法!$F$34&lt;80),1,0)</f>
        <v/>
      </c>
      <c r="P95" s="131">
        <f>IF(AND($K95-ストレーナー選定方法!$F$36&gt;-20,$K95-ストレーナー選定方法!$F$36&lt;80),1,0)</f>
        <v/>
      </c>
      <c r="Q95" s="125" t="n">
        <v>14</v>
      </c>
      <c r="R95" s="24" t="n">
        <v>100</v>
      </c>
      <c r="S95" s="26">
        <f>20000/R95</f>
        <v/>
      </c>
      <c r="T95" s="271">
        <f>K95*0.8/100</f>
        <v/>
      </c>
      <c r="U95" s="271">
        <f>K95*0.7/100</f>
        <v/>
      </c>
      <c r="V95" s="271" t="n"/>
      <c r="W95" s="59">
        <f>(K95/100*0.84)^2</f>
        <v/>
      </c>
      <c r="X95" s="59">
        <f>(K95/100*1.05)^2</f>
        <v/>
      </c>
      <c r="Y95" s="59">
        <f>(K95/100*0.96)^2</f>
        <v/>
      </c>
      <c r="Z95" s="59">
        <f>(K95/100*1.2)^2</f>
        <v/>
      </c>
      <c r="AA95" s="272">
        <f>(K95/100*0.49)^2</f>
        <v/>
      </c>
      <c r="AB95" s="52">
        <f>(K95/100*0.77)^2</f>
        <v/>
      </c>
      <c r="AC95" s="52">
        <f>(K95/100*0.56)^2</f>
        <v/>
      </c>
      <c r="AD95" s="52">
        <f>(K95/100*0.88)^2</f>
        <v/>
      </c>
      <c r="AE95" s="24" t="n"/>
      <c r="AF95" s="24" t="n"/>
      <c r="AG95" s="134" t="inlineStr">
        <is>
          <t>88.2/S 800</t>
        </is>
      </c>
    </row>
    <row r="96" ht="17.25" customHeight="1" s="207" thickBot="1">
      <c r="B96" s="176">
        <f>VLOOKUP(D96,temp!$A$2:$G$176,2,FALSE)</f>
        <v/>
      </c>
      <c r="C96" s="176">
        <f>E96&amp;"X"&amp;H96&amp;"X"&amp;I96</f>
        <v/>
      </c>
      <c r="D96" s="177" t="n">
        <v>951</v>
      </c>
      <c r="E96" s="23" t="n">
        <v>105</v>
      </c>
      <c r="F96" s="24" t="n">
        <v>102</v>
      </c>
      <c r="G96" s="39" t="n">
        <v>84</v>
      </c>
      <c r="H96" s="23" t="n">
        <v>15</v>
      </c>
      <c r="I96" s="23" t="n">
        <v>32</v>
      </c>
      <c r="J96" s="24" t="n">
        <v>9</v>
      </c>
      <c r="K96" s="138" t="n">
        <v>2035</v>
      </c>
      <c r="L96" s="131">
        <f>IF(AND(K96-ストレーナー選定方法!$F$8&gt;-20,K96-ストレーナー選定方法!$F$8&lt;80),1,0)</f>
        <v/>
      </c>
      <c r="M96" s="131">
        <f>IF(AND($K96-ストレーナー選定方法!$F$30&gt;-20,$K96-ストレーナー選定方法!$F$30&lt;80),1,0)</f>
        <v/>
      </c>
      <c r="N96" s="131">
        <f>IF(AND($K96-ストレーナー選定方法!$F$32&gt;-20,$K96-ストレーナー選定方法!$F$32&lt;80),1,0)</f>
        <v/>
      </c>
      <c r="O96" s="131">
        <f>IF(AND($K96-ストレーナー選定方法!$F$34&gt;-20,$K96-ストレーナー選定方法!$F$34&lt;80),1,0)</f>
        <v/>
      </c>
      <c r="P96" s="131">
        <f>IF(AND($K96-ストレーナー選定方法!$F$36&gt;-20,$K96-ストレーナー選定方法!$F$36&lt;80),1,0)</f>
        <v/>
      </c>
      <c r="Q96" s="125" t="n">
        <v>23</v>
      </c>
      <c r="R96" s="24" t="n">
        <v>100</v>
      </c>
      <c r="S96" s="26">
        <f>20000/R96</f>
        <v/>
      </c>
      <c r="T96" s="271">
        <f>K96*0.8/100</f>
        <v/>
      </c>
      <c r="U96" s="271">
        <f>K96*0.7/100</f>
        <v/>
      </c>
      <c r="V96" s="271" t="n"/>
      <c r="W96" s="59">
        <f>(K96/100*0.84)^2</f>
        <v/>
      </c>
      <c r="X96" s="59">
        <f>(K96/100*1.05)^2</f>
        <v/>
      </c>
      <c r="Y96" s="59">
        <f>(K96/100*0.96)^2</f>
        <v/>
      </c>
      <c r="Z96" s="59">
        <f>(K96/100*1.2)^2</f>
        <v/>
      </c>
      <c r="AA96" s="272">
        <f>(K96/100*0.49)^2</f>
        <v/>
      </c>
      <c r="AB96" s="52">
        <f>(K96/100*0.77)^2</f>
        <v/>
      </c>
      <c r="AC96" s="52">
        <f>(K96/100*0.56)^2</f>
        <v/>
      </c>
      <c r="AD96" s="52">
        <f>(K96/100*0.88)^2</f>
        <v/>
      </c>
      <c r="AE96" s="24" t="n"/>
      <c r="AF96" s="24" t="inlineStr">
        <is>
          <t>○</t>
        </is>
      </c>
      <c r="AG96" s="134" t="n">
        <v>55.4</v>
      </c>
    </row>
    <row r="97" ht="17.25" customHeight="1" s="207" thickBot="1">
      <c r="B97" s="176">
        <f>VLOOKUP(D97,temp!$A$2:$G$176,2,FALSE)</f>
        <v/>
      </c>
      <c r="C97" s="176">
        <f>E97&amp;"X"&amp;H97&amp;"X"&amp;I97</f>
        <v/>
      </c>
      <c r="D97" s="177" t="n">
        <v>952</v>
      </c>
      <c r="E97" s="23" t="n">
        <v>105</v>
      </c>
      <c r="F97" s="24" t="n">
        <v>102</v>
      </c>
      <c r="G97" s="39" t="n">
        <v>90</v>
      </c>
      <c r="H97" s="23" t="n">
        <v>15</v>
      </c>
      <c r="I97" s="23" t="n">
        <v>56</v>
      </c>
      <c r="J97" s="24" t="n">
        <v>8</v>
      </c>
      <c r="K97" s="138" t="n">
        <v>2814</v>
      </c>
      <c r="L97" s="131">
        <f>IF(AND(K97-ストレーナー選定方法!$F$8&gt;-20,K97-ストレーナー選定方法!$F$8&lt;80),1,0)</f>
        <v/>
      </c>
      <c r="M97" s="131">
        <f>IF(AND($K97-ストレーナー選定方法!$F$30&gt;-20,$K97-ストレーナー選定方法!$F$30&lt;80),1,0)</f>
        <v/>
      </c>
      <c r="N97" s="131">
        <f>IF(AND($K97-ストレーナー選定方法!$F$32&gt;-20,$K97-ストレーナー選定方法!$F$32&lt;80),1,0)</f>
        <v/>
      </c>
      <c r="O97" s="131">
        <f>IF(AND($K97-ストレーナー選定方法!$F$34&gt;-20,$K97-ストレーナー選定方法!$F$34&lt;80),1,0)</f>
        <v/>
      </c>
      <c r="P97" s="131">
        <f>IF(AND($K97-ストレーナー選定方法!$F$36&gt;-20,$K97-ストレーナー選定方法!$F$36&lt;80),1,0)</f>
        <v/>
      </c>
      <c r="Q97" s="125" t="n">
        <v>32</v>
      </c>
      <c r="R97" s="24" t="n">
        <v>100</v>
      </c>
      <c r="S97" s="26">
        <f>20000/R97</f>
        <v/>
      </c>
      <c r="T97" s="271">
        <f>K97*0.8/100</f>
        <v/>
      </c>
      <c r="U97" s="271">
        <f>K97*0.7/100</f>
        <v/>
      </c>
      <c r="V97" s="271" t="n"/>
      <c r="W97" s="59">
        <f>(K97/100*0.84)^2</f>
        <v/>
      </c>
      <c r="X97" s="59">
        <f>(K97/100*1.05)^2</f>
        <v/>
      </c>
      <c r="Y97" s="59">
        <f>(K97/100*0.96)^2</f>
        <v/>
      </c>
      <c r="Z97" s="59">
        <f>(K97/100*1.2)^2</f>
        <v/>
      </c>
      <c r="AA97" s="272">
        <f>(K97/100*0.49)^2</f>
        <v/>
      </c>
      <c r="AB97" s="52">
        <f>(K97/100*0.77)^2</f>
        <v/>
      </c>
      <c r="AC97" s="52">
        <f>(K97/100*0.56)^2</f>
        <v/>
      </c>
      <c r="AD97" s="52">
        <f>(K97/100*0.88)^2</f>
        <v/>
      </c>
      <c r="AE97" s="24" t="n"/>
      <c r="AF97" s="24" t="n"/>
      <c r="AG97" s="134" t="n">
        <v>96.59999999999999</v>
      </c>
    </row>
    <row r="98" ht="17.25" customHeight="1" s="207" thickBot="1">
      <c r="B98" s="176">
        <f>VLOOKUP(D98,temp!$A$2:$G$176,2,FALSE)</f>
        <v/>
      </c>
      <c r="C98" s="176">
        <f>E98&amp;"X"&amp;H98&amp;"X"&amp;I98</f>
        <v/>
      </c>
      <c r="D98" s="177" t="n">
        <v>956</v>
      </c>
      <c r="E98" s="23" t="n">
        <v>110</v>
      </c>
      <c r="F98" s="24" t="n">
        <v>106</v>
      </c>
      <c r="G98" s="39" t="n">
        <v>92</v>
      </c>
      <c r="H98" s="23" t="n">
        <v>20</v>
      </c>
      <c r="I98" s="23" t="n">
        <v>30</v>
      </c>
      <c r="J98" s="24" t="n">
        <v>9.5</v>
      </c>
      <c r="K98" s="138" t="n">
        <v>2126</v>
      </c>
      <c r="L98" s="131">
        <f>IF(AND(K98-ストレーナー選定方法!$F$8&gt;-20,K98-ストレーナー選定方法!$F$8&lt;80),1,0)</f>
        <v/>
      </c>
      <c r="M98" s="131">
        <f>IF(AND($K98-ストレーナー選定方法!$F$30&gt;-20,$K98-ストレーナー選定方法!$F$30&lt;80),1,0)</f>
        <v/>
      </c>
      <c r="N98" s="131">
        <f>IF(AND($K98-ストレーナー選定方法!$F$32&gt;-20,$K98-ストレーナー選定方法!$F$32&lt;80),1,0)</f>
        <v/>
      </c>
      <c r="O98" s="131">
        <f>IF(AND($K98-ストレーナー選定方法!$F$34&gt;-20,$K98-ストレーナー選定方法!$F$34&lt;80),1,0)</f>
        <v/>
      </c>
      <c r="P98" s="131">
        <f>IF(AND($K98-ストレーナー選定方法!$F$36&gt;-20,$K98-ストレーナー選定方法!$F$36&lt;80),1,0)</f>
        <v/>
      </c>
      <c r="Q98" s="125" t="n">
        <v>22</v>
      </c>
      <c r="R98" s="24" t="n">
        <v>45</v>
      </c>
      <c r="S98" s="26">
        <f>20000/R98</f>
        <v/>
      </c>
      <c r="T98" s="271">
        <f>K98*0.8/100</f>
        <v/>
      </c>
      <c r="U98" s="271">
        <f>K98*0.7/100</f>
        <v/>
      </c>
      <c r="V98" s="271" t="n"/>
      <c r="W98" s="59">
        <f>(K98/100*0.84)^2</f>
        <v/>
      </c>
      <c r="X98" s="59">
        <f>(K98/100*1.05)^2</f>
        <v/>
      </c>
      <c r="Y98" s="59">
        <f>(K98/100*0.96)^2</f>
        <v/>
      </c>
      <c r="Z98" s="59">
        <f>(K98/100*1.2)^2</f>
        <v/>
      </c>
      <c r="AA98" s="272">
        <f>(K98/100*0.49)^2</f>
        <v/>
      </c>
      <c r="AB98" s="52">
        <f>(K98/100*0.77)^2</f>
        <v/>
      </c>
      <c r="AC98" s="52">
        <f>(K98/100*0.56)^2</f>
        <v/>
      </c>
      <c r="AD98" s="52">
        <f>(K98/100*0.88)^2</f>
        <v/>
      </c>
      <c r="AE98" s="24" t="n"/>
      <c r="AF98" s="24" t="n"/>
      <c r="AG98" s="134" t="n">
        <v>78.90000000000001</v>
      </c>
    </row>
    <row r="99" ht="12.75" customHeight="1" s="207" thickBot="1">
      <c r="B99" s="176">
        <f>VLOOKUP(D99,temp!$A$2:$G$176,2,FALSE)</f>
        <v/>
      </c>
      <c r="D99" s="220" t="n">
        <v>959</v>
      </c>
      <c r="E99" s="208" t="n">
        <v>129</v>
      </c>
      <c r="F99" s="222" t="n">
        <v>129</v>
      </c>
      <c r="G99" s="223" t="n">
        <v>103</v>
      </c>
      <c r="H99" s="208" t="n">
        <v>16</v>
      </c>
      <c r="I99" s="208" t="n">
        <v>26</v>
      </c>
      <c r="J99" s="38" t="inlineStr">
        <is>
          <t>25.0×1</t>
        </is>
      </c>
      <c r="K99" s="232" t="n">
        <v>3205</v>
      </c>
      <c r="L99" s="131">
        <f>IF(AND(K99-ストレーナー選定方法!$F$8&gt;-20,K99-ストレーナー選定方法!$F$8&lt;80),1,0)</f>
        <v/>
      </c>
      <c r="M99" s="131">
        <f>IF(AND($K99-ストレーナー選定方法!$F$30&gt;-20,$K99-ストレーナー選定方法!$F$30&lt;80),1,0)</f>
        <v/>
      </c>
      <c r="N99" s="131">
        <f>IF(AND($K99-ストレーナー選定方法!$F$32&gt;-20,$K99-ストレーナー選定方法!$F$32&lt;80),1,0)</f>
        <v/>
      </c>
      <c r="O99" s="131">
        <f>IF(AND($K99-ストレーナー選定方法!$F$34&gt;-20,$K99-ストレーナー選定方法!$F$34&lt;80),1,0)</f>
        <v/>
      </c>
      <c r="P99" s="131">
        <f>IF(AND($K99-ストレーナー選定方法!$F$36&gt;-20,$K99-ストレーナー選定方法!$F$36&lt;80),1,0)</f>
        <v/>
      </c>
      <c r="Q99" s="226" t="n">
        <v>24</v>
      </c>
      <c r="R99" s="222" t="n">
        <v>50</v>
      </c>
      <c r="S99" s="26">
        <f>20000/R99</f>
        <v/>
      </c>
      <c r="T99" s="271">
        <f>K99*0.8/100</f>
        <v/>
      </c>
      <c r="U99" s="271">
        <f>K99*0.7/100</f>
        <v/>
      </c>
      <c r="V99" s="274" t="n"/>
      <c r="W99" s="59">
        <f>(K99/100*0.84)^2</f>
        <v/>
      </c>
      <c r="X99" s="59">
        <f>(K99/100*1.05)^2</f>
        <v/>
      </c>
      <c r="Y99" s="59">
        <f>(K99/100*0.96)^2</f>
        <v/>
      </c>
      <c r="Z99" s="59">
        <f>(K99/100*1.2)^2</f>
        <v/>
      </c>
      <c r="AA99" s="272">
        <f>(K99/100*0.49)^2</f>
        <v/>
      </c>
      <c r="AB99" s="52">
        <f>(K99/100*0.77)^2</f>
        <v/>
      </c>
      <c r="AC99" s="52">
        <f>(K99/100*0.56)^2</f>
        <v/>
      </c>
      <c r="AD99" s="52">
        <f>(K99/100*0.88)^2</f>
        <v/>
      </c>
      <c r="AE99" s="222" t="n"/>
      <c r="AF99" s="229" t="n"/>
      <c r="AG99" s="134" t="n"/>
    </row>
    <row r="100" ht="12.75" customHeight="1" s="207" thickBot="1">
      <c r="E100" s="230" t="n"/>
      <c r="F100" s="230" t="n"/>
      <c r="G100" s="230" t="n"/>
      <c r="H100" s="230" t="n"/>
      <c r="I100" s="230" t="n"/>
      <c r="J100" s="38" t="inlineStr">
        <is>
          <t>13.0×9</t>
        </is>
      </c>
      <c r="K100" s="235" t="n"/>
      <c r="L100" s="131">
        <f>IF(AND(K100-ストレーナー選定方法!$F$8&gt;-20,K100-ストレーナー選定方法!$F$8&lt;80),1,0)</f>
        <v/>
      </c>
      <c r="M100" s="131">
        <f>IF(AND($K100-ストレーナー選定方法!$F$30&gt;-20,$K100-ストレーナー選定方法!$F$30&lt;80),1,0)</f>
        <v/>
      </c>
      <c r="N100" s="131">
        <f>IF(AND($K100-ストレーナー選定方法!$F$32&gt;-20,$K100-ストレーナー選定方法!$F$32&lt;80),1,0)</f>
        <v/>
      </c>
      <c r="O100" s="131">
        <f>IF(AND($K100-ストレーナー選定方法!$F$34&gt;-20,$K100-ストレーナー選定方法!$F$34&lt;80),1,0)</f>
        <v/>
      </c>
      <c r="P100" s="131">
        <f>IF(AND($K100-ストレーナー選定方法!$F$36&gt;-20,$K100-ストレーナー選定方法!$F$36&lt;80),1,0)</f>
        <v/>
      </c>
      <c r="Q100" s="237" t="n"/>
      <c r="R100" s="230" t="n"/>
      <c r="S100" s="26">
        <f>20000/R100</f>
        <v/>
      </c>
      <c r="T100" s="271">
        <f>K100*0.8/100</f>
        <v/>
      </c>
      <c r="U100" s="271">
        <f>K100*0.7/100</f>
        <v/>
      </c>
      <c r="V100" s="274" t="n"/>
      <c r="W100" s="59">
        <f>(K100/100*0.84)^2</f>
        <v/>
      </c>
      <c r="X100" s="59">
        <f>(K100/100*1.05)^2</f>
        <v/>
      </c>
      <c r="Y100" s="59">
        <f>(K100/100*0.96)^2</f>
        <v/>
      </c>
      <c r="Z100" s="59">
        <f>(K100/100*1.2)^2</f>
        <v/>
      </c>
      <c r="AA100" s="272">
        <f>(K100/100*0.49)^2</f>
        <v/>
      </c>
      <c r="AB100" s="52">
        <f>(K100/100*0.77)^2</f>
        <v/>
      </c>
      <c r="AC100" s="52">
        <f>(K100/100*0.56)^2</f>
        <v/>
      </c>
      <c r="AD100" s="52">
        <f>(K100/100*0.88)^2</f>
        <v/>
      </c>
      <c r="AE100" s="230" t="n"/>
      <c r="AF100" s="235" t="n"/>
      <c r="AG100" s="134" t="n"/>
    </row>
    <row r="101" ht="12.75" customHeight="1" s="207" thickBot="1">
      <c r="E101" s="221" t="n"/>
      <c r="F101" s="221" t="n"/>
      <c r="G101" s="221" t="n"/>
      <c r="H101" s="221" t="n"/>
      <c r="I101" s="221" t="n"/>
      <c r="J101" s="39" t="inlineStr">
        <is>
          <t>11.0×16</t>
        </is>
      </c>
      <c r="K101" s="225" t="n"/>
      <c r="L101" s="131">
        <f>IF(AND(K101-ストレーナー選定方法!$F$8&gt;-20,K101-ストレーナー選定方法!$F$8&lt;80),1,0)</f>
        <v/>
      </c>
      <c r="M101" s="131">
        <f>IF(AND($K101-ストレーナー選定方法!$F$30&gt;-20,$K101-ストレーナー選定方法!$F$30&lt;80),1,0)</f>
        <v/>
      </c>
      <c r="N101" s="131">
        <f>IF(AND($K101-ストレーナー選定方法!$F$32&gt;-20,$K101-ストレーナー選定方法!$F$32&lt;80),1,0)</f>
        <v/>
      </c>
      <c r="O101" s="131">
        <f>IF(AND($K101-ストレーナー選定方法!$F$34&gt;-20,$K101-ストレーナー選定方法!$F$34&lt;80),1,0)</f>
        <v/>
      </c>
      <c r="P101" s="131">
        <f>IF(AND($K101-ストレーナー選定方法!$F$36&gt;-20,$K101-ストレーナー選定方法!$F$36&lt;80),1,0)</f>
        <v/>
      </c>
      <c r="Q101" s="227" t="n"/>
      <c r="R101" s="221" t="n"/>
      <c r="S101" s="26">
        <f>20000/R101</f>
        <v/>
      </c>
      <c r="T101" s="271">
        <f>K101*0.8/100</f>
        <v/>
      </c>
      <c r="U101" s="271">
        <f>K101*0.7/100</f>
        <v/>
      </c>
      <c r="V101" s="271" t="n"/>
      <c r="W101" s="59">
        <f>(K101/100*0.84)^2</f>
        <v/>
      </c>
      <c r="X101" s="59">
        <f>(K101/100*1.05)^2</f>
        <v/>
      </c>
      <c r="Y101" s="59">
        <f>(K101/100*0.96)^2</f>
        <v/>
      </c>
      <c r="Z101" s="59">
        <f>(K101/100*1.2)^2</f>
        <v/>
      </c>
      <c r="AA101" s="272">
        <f>(K101/100*0.49)^2</f>
        <v/>
      </c>
      <c r="AB101" s="52">
        <f>(K101/100*0.77)^2</f>
        <v/>
      </c>
      <c r="AC101" s="52">
        <f>(K101/100*0.56)^2</f>
        <v/>
      </c>
      <c r="AD101" s="52">
        <f>(K101/100*0.88)^2</f>
        <v/>
      </c>
      <c r="AE101" s="221" t="n"/>
      <c r="AF101" s="225" t="n"/>
      <c r="AG101" s="134" t="n">
        <v>107.9</v>
      </c>
    </row>
    <row r="102" ht="17.25" customHeight="1" s="207" thickBot="1">
      <c r="B102" s="176">
        <f>VLOOKUP(D102,temp!$A$2:$G$176,2,FALSE)</f>
        <v/>
      </c>
      <c r="C102" s="176">
        <f>E102&amp;"X"&amp;H102&amp;"X"&amp;I102</f>
        <v/>
      </c>
      <c r="D102" s="177" t="n">
        <v>964</v>
      </c>
      <c r="E102" s="23" t="n">
        <v>130</v>
      </c>
      <c r="F102" s="24" t="n">
        <v>126</v>
      </c>
      <c r="G102" s="39" t="n">
        <v>106</v>
      </c>
      <c r="H102" s="23" t="n">
        <v>15</v>
      </c>
      <c r="I102" s="23" t="n">
        <v>37</v>
      </c>
      <c r="J102" s="24" t="n">
        <v>11</v>
      </c>
      <c r="K102" s="138" t="n">
        <v>3516</v>
      </c>
      <c r="L102" s="131">
        <f>IF(AND(K102-ストレーナー選定方法!$F$8&gt;-20,K102-ストレーナー選定方法!$F$8&lt;80),1,0)</f>
        <v/>
      </c>
      <c r="M102" s="131">
        <f>IF(AND($K102-ストレーナー選定方法!$F$30&gt;-20,$K102-ストレーナー選定方法!$F$30&lt;80),1,0)</f>
        <v/>
      </c>
      <c r="N102" s="131">
        <f>IF(AND($K102-ストレーナー選定方法!$F$32&gt;-20,$K102-ストレーナー選定方法!$F$32&lt;80),1,0)</f>
        <v/>
      </c>
      <c r="O102" s="131">
        <f>IF(AND($K102-ストレーナー選定方法!$F$34&gt;-20,$K102-ストレーナー選定方法!$F$34&lt;80),1,0)</f>
        <v/>
      </c>
      <c r="P102" s="131">
        <f>IF(AND($K102-ストレーナー選定方法!$F$36&gt;-20,$K102-ストレーナー選定方法!$F$36&lt;80),1,0)</f>
        <v/>
      </c>
      <c r="Q102" s="125" t="n">
        <v>26</v>
      </c>
      <c r="R102" s="24" t="n">
        <v>55</v>
      </c>
      <c r="S102" s="26">
        <f>20000/R102</f>
        <v/>
      </c>
      <c r="T102" s="271">
        <f>K102*0.8/100</f>
        <v/>
      </c>
      <c r="U102" s="271">
        <f>K102*0.7/100</f>
        <v/>
      </c>
      <c r="V102" s="271" t="n"/>
      <c r="W102" s="59">
        <f>(K102/100*0.84)^2</f>
        <v/>
      </c>
      <c r="X102" s="59">
        <f>(K102/100*1.05)^2</f>
        <v/>
      </c>
      <c r="Y102" s="59">
        <f>(K102/100*0.96)^2</f>
        <v/>
      </c>
      <c r="Z102" s="59">
        <f>(K102/100*1.2)^2</f>
        <v/>
      </c>
      <c r="AA102" s="272">
        <f>(K102/100*0.49)^2</f>
        <v/>
      </c>
      <c r="AB102" s="52">
        <f>(K102/100*0.77)^2</f>
        <v/>
      </c>
      <c r="AC102" s="52">
        <f>(K102/100*0.56)^2</f>
        <v/>
      </c>
      <c r="AD102" s="52">
        <f>(K102/100*0.88)^2</f>
        <v/>
      </c>
      <c r="AE102" s="24" t="n"/>
      <c r="AF102" s="24" t="n"/>
      <c r="AG102" s="134" t="n">
        <v>76</v>
      </c>
    </row>
    <row r="103" ht="17.25" customHeight="1" s="207" thickBot="1">
      <c r="B103" s="176">
        <f>VLOOKUP(D103,temp!$A$2:$G$176,2,FALSE)</f>
        <v/>
      </c>
      <c r="C103" s="176">
        <f>E103&amp;"X"&amp;H103&amp;"X"&amp;I103</f>
        <v/>
      </c>
      <c r="D103" s="177" t="n">
        <v>965</v>
      </c>
      <c r="E103" s="23" t="n">
        <v>130</v>
      </c>
      <c r="F103" s="24" t="n">
        <v>126</v>
      </c>
      <c r="G103" s="39" t="n">
        <v>106</v>
      </c>
      <c r="H103" s="23" t="n">
        <v>20</v>
      </c>
      <c r="I103" s="23" t="n">
        <v>37</v>
      </c>
      <c r="J103" s="24" t="n">
        <v>11</v>
      </c>
      <c r="K103" s="138" t="n">
        <v>3516</v>
      </c>
      <c r="L103" s="131">
        <f>IF(AND(K103-ストレーナー選定方法!$F$8&gt;-20,K103-ストレーナー選定方法!$F$8&lt;80),1,0)</f>
        <v/>
      </c>
      <c r="M103" s="131">
        <f>IF(AND($K103-ストレーナー選定方法!$F$30&gt;-20,$K103-ストレーナー選定方法!$F$30&lt;80),1,0)</f>
        <v/>
      </c>
      <c r="N103" s="131">
        <f>IF(AND($K103-ストレーナー選定方法!$F$32&gt;-20,$K103-ストレーナー選定方法!$F$32&lt;80),1,0)</f>
        <v/>
      </c>
      <c r="O103" s="131">
        <f>IF(AND($K103-ストレーナー選定方法!$F$34&gt;-20,$K103-ストレーナー選定方法!$F$34&lt;80),1,0)</f>
        <v/>
      </c>
      <c r="P103" s="131">
        <f>IF(AND($K103-ストレーナー選定方法!$F$36&gt;-20,$K103-ストレーナー選定方法!$F$36&lt;80),1,0)</f>
        <v/>
      </c>
      <c r="Q103" s="125" t="n">
        <v>26</v>
      </c>
      <c r="R103" s="24" t="n">
        <v>40</v>
      </c>
      <c r="S103" s="26">
        <f>20000/R103</f>
        <v/>
      </c>
      <c r="T103" s="271">
        <f>K103*0.8/100</f>
        <v/>
      </c>
      <c r="U103" s="271">
        <f>K103*0.7/100</f>
        <v/>
      </c>
      <c r="V103" s="271" t="n"/>
      <c r="W103" s="59">
        <f>(K103/100*0.84)^2</f>
        <v/>
      </c>
      <c r="X103" s="59">
        <f>(K103/100*1.05)^2</f>
        <v/>
      </c>
      <c r="Y103" s="59">
        <f>(K103/100*0.96)^2</f>
        <v/>
      </c>
      <c r="Z103" s="59">
        <f>(K103/100*1.2)^2</f>
        <v/>
      </c>
      <c r="AA103" s="272">
        <f>(K103/100*0.49)^2</f>
        <v/>
      </c>
      <c r="AB103" s="52">
        <f>(K103/100*0.77)^2</f>
        <v/>
      </c>
      <c r="AC103" s="52">
        <f>(K103/100*0.56)^2</f>
        <v/>
      </c>
      <c r="AD103" s="52">
        <f>(K103/100*0.88)^2</f>
        <v/>
      </c>
      <c r="AE103" s="24" t="n"/>
      <c r="AF103" s="24" t="n"/>
      <c r="AG103" s="134" t="n">
        <v>137.2</v>
      </c>
    </row>
    <row r="104" ht="17.25" customHeight="1" s="207" thickBot="1">
      <c r="B104" s="176">
        <f>VLOOKUP(D104,temp!$A$2:$G$176,2,FALSE)</f>
        <v/>
      </c>
      <c r="C104" s="176">
        <f>E104&amp;"X"&amp;H104&amp;"X"&amp;I104</f>
        <v/>
      </c>
      <c r="D104" s="177" t="n">
        <v>967</v>
      </c>
      <c r="E104" s="23" t="n">
        <v>130</v>
      </c>
      <c r="F104" s="24" t="n">
        <v>126</v>
      </c>
      <c r="G104" s="39" t="n">
        <v>106</v>
      </c>
      <c r="H104" s="23" t="n">
        <v>20</v>
      </c>
      <c r="I104" s="23" t="n">
        <v>27</v>
      </c>
      <c r="J104" s="24" t="n">
        <v>11</v>
      </c>
      <c r="K104" s="138" t="n">
        <v>2565</v>
      </c>
      <c r="L104" s="131">
        <f>IF(AND(K104-ストレーナー選定方法!$F$8&gt;-20,K104-ストレーナー選定方法!$F$8&lt;80),1,0)</f>
        <v/>
      </c>
      <c r="M104" s="131">
        <f>IF(AND($K104-ストレーナー選定方法!$F$30&gt;-20,$K104-ストレーナー選定方法!$F$30&lt;80),1,0)</f>
        <v/>
      </c>
      <c r="N104" s="131">
        <f>IF(AND($K104-ストレーナー選定方法!$F$32&gt;-20,$K104-ストレーナー選定方法!$F$32&lt;80),1,0)</f>
        <v/>
      </c>
      <c r="O104" s="131">
        <f>IF(AND($K104-ストレーナー選定方法!$F$34&gt;-20,$K104-ストレーナー選定方法!$F$34&lt;80),1,0)</f>
        <v/>
      </c>
      <c r="P104" s="131">
        <f>IF(AND($K104-ストレーナー選定方法!$F$36&gt;-20,$K104-ストレーナー選定方法!$F$36&lt;80),1,0)</f>
        <v/>
      </c>
      <c r="Q104" s="125" t="n">
        <v>19</v>
      </c>
      <c r="R104" s="24" t="n">
        <v>40</v>
      </c>
      <c r="S104" s="26">
        <f>20000/R104</f>
        <v/>
      </c>
      <c r="T104" s="271">
        <f>K104*0.8/100</f>
        <v/>
      </c>
      <c r="U104" s="271">
        <f>K104*0.7/100</f>
        <v/>
      </c>
      <c r="V104" s="271" t="n"/>
      <c r="W104" s="59">
        <f>(K104/100*0.84)^2</f>
        <v/>
      </c>
      <c r="X104" s="59">
        <f>(K104/100*1.05)^2</f>
        <v/>
      </c>
      <c r="Y104" s="59">
        <f>(K104/100*0.96)^2</f>
        <v/>
      </c>
      <c r="Z104" s="59">
        <f>(K104/100*1.2)^2</f>
        <v/>
      </c>
      <c r="AA104" s="272">
        <f>(K104/100*0.49)^2</f>
        <v/>
      </c>
      <c r="AB104" s="52">
        <f>(K104/100*0.77)^2</f>
        <v/>
      </c>
      <c r="AC104" s="52">
        <f>(K104/100*0.56)^2</f>
        <v/>
      </c>
      <c r="AD104" s="52">
        <f>(K104/100*0.88)^2</f>
        <v/>
      </c>
      <c r="AE104" s="24" t="n"/>
      <c r="AF104" s="24" t="n"/>
      <c r="AG104" s="134" t="n">
        <v>73.59999999999999</v>
      </c>
    </row>
    <row r="105" ht="12.75" customHeight="1" s="207" thickBot="1">
      <c r="B105" s="176">
        <f>VLOOKUP(D105,temp!$A$2:$G$176,2,FALSE)</f>
        <v/>
      </c>
      <c r="C105" s="176">
        <f>E105&amp;"X"&amp;H105&amp;"X"&amp;I105</f>
        <v/>
      </c>
      <c r="D105" s="236" t="n">
        <v>969</v>
      </c>
      <c r="E105" s="208" t="n">
        <v>102</v>
      </c>
      <c r="F105" s="222" t="n">
        <v>60</v>
      </c>
      <c r="G105" s="38" t="n">
        <v>88</v>
      </c>
      <c r="H105" s="208" t="n">
        <v>12</v>
      </c>
      <c r="I105" s="208" t="n">
        <v>32</v>
      </c>
      <c r="J105" s="222" t="n">
        <v>7</v>
      </c>
      <c r="K105" s="232" t="n">
        <v>1231</v>
      </c>
      <c r="L105" s="131">
        <f>IF(AND(K105-ストレーナー選定方法!$F$8&gt;-20,K105-ストレーナー選定方法!$F$8&lt;80),1,0)</f>
        <v/>
      </c>
      <c r="M105" s="131">
        <f>IF(AND($K105-ストレーナー選定方法!$F$30&gt;-20,$K105-ストレーナー選定方法!$F$30&lt;80),1,0)</f>
        <v/>
      </c>
      <c r="N105" s="131">
        <f>IF(AND($K105-ストレーナー選定方法!$F$32&gt;-20,$K105-ストレーナー選定方法!$F$32&lt;80),1,0)</f>
        <v/>
      </c>
      <c r="O105" s="131">
        <f>IF(AND($K105-ストレーナー選定方法!$F$34&gt;-20,$K105-ストレーナー選定方法!$F$34&lt;80),1,0)</f>
        <v/>
      </c>
      <c r="P105" s="131">
        <f>IF(AND($K105-ストレーナー選定方法!$F$36&gt;-20,$K105-ストレーナー選定方法!$F$36&lt;80),1,0)</f>
        <v/>
      </c>
      <c r="Q105" s="226" t="n">
        <v>15</v>
      </c>
      <c r="R105" s="222" t="n">
        <v>200</v>
      </c>
      <c r="S105" s="26">
        <f>20000/R105</f>
        <v/>
      </c>
      <c r="T105" s="271">
        <f>K105*0.8/100</f>
        <v/>
      </c>
      <c r="U105" s="271">
        <f>K105*0.7/100</f>
        <v/>
      </c>
      <c r="V105" s="271" t="n"/>
      <c r="W105" s="59">
        <f>(K105/100*0.84)^2</f>
        <v/>
      </c>
      <c r="X105" s="59">
        <f>(K105/100*1.05)^2</f>
        <v/>
      </c>
      <c r="Y105" s="59">
        <f>(K105/100*0.96)^2</f>
        <v/>
      </c>
      <c r="Z105" s="59">
        <f>(K105/100*1.2)^2</f>
        <v/>
      </c>
      <c r="AA105" s="272">
        <f>(K105/100*0.49)^2</f>
        <v/>
      </c>
      <c r="AB105" s="52">
        <f>(K105/100*0.77)^2</f>
        <v/>
      </c>
      <c r="AC105" s="52">
        <f>(K105/100*0.56)^2</f>
        <v/>
      </c>
      <c r="AD105" s="52">
        <f>(K105/100*0.88)^2</f>
        <v/>
      </c>
      <c r="AE105" s="222" t="n"/>
      <c r="AF105" s="229" t="n"/>
      <c r="AG105" s="134" t="n"/>
    </row>
    <row r="106" ht="12.75" customHeight="1" s="207" thickBot="1">
      <c r="D106" s="234" t="n"/>
      <c r="E106" s="221" t="n"/>
      <c r="F106" s="221" t="n"/>
      <c r="G106" s="39" t="n">
        <v>49</v>
      </c>
      <c r="H106" s="221" t="n"/>
      <c r="I106" s="221" t="n"/>
      <c r="J106" s="221" t="n"/>
      <c r="K106" s="225" t="n"/>
      <c r="L106" s="131">
        <f>IF(AND(K106-ストレーナー選定方法!$F$8&gt;-20,K106-ストレーナー選定方法!$F$8&lt;80),1,0)</f>
        <v/>
      </c>
      <c r="M106" s="131">
        <f>IF(AND($K106-ストレーナー選定方法!$F$30&gt;-20,$K106-ストレーナー選定方法!$F$30&lt;80),1,0)</f>
        <v/>
      </c>
      <c r="N106" s="131">
        <f>IF(AND($K106-ストレーナー選定方法!$F$32&gt;-20,$K106-ストレーナー選定方法!$F$32&lt;80),1,0)</f>
        <v/>
      </c>
      <c r="O106" s="131">
        <f>IF(AND($K106-ストレーナー選定方法!$F$34&gt;-20,$K106-ストレーナー選定方法!$F$34&lt;80),1,0)</f>
        <v/>
      </c>
      <c r="P106" s="131">
        <f>IF(AND($K106-ストレーナー選定方法!$F$36&gt;-20,$K106-ストレーナー選定方法!$F$36&lt;80),1,0)</f>
        <v/>
      </c>
      <c r="Q106" s="227" t="n"/>
      <c r="R106" s="221" t="n"/>
      <c r="S106" s="26">
        <f>20000/R106</f>
        <v/>
      </c>
      <c r="T106" s="271">
        <f>K106*0.8/100</f>
        <v/>
      </c>
      <c r="U106" s="271">
        <f>K106*0.7/100</f>
        <v/>
      </c>
      <c r="V106" s="271" t="n"/>
      <c r="W106" s="59" t="n"/>
      <c r="X106" s="59" t="n"/>
      <c r="Y106" s="59" t="n"/>
      <c r="Z106" s="59" t="n"/>
      <c r="AA106" s="272" t="n"/>
      <c r="AB106" s="52" t="n"/>
      <c r="AC106" s="52" t="n"/>
      <c r="AD106" s="52" t="n"/>
      <c r="AE106" s="221" t="n"/>
      <c r="AF106" s="225" t="n"/>
      <c r="AG106" s="134" t="n"/>
    </row>
    <row r="107" ht="17.25" customHeight="1" s="207" thickBot="1">
      <c r="B107" s="176">
        <f>VLOOKUP(D107,temp!$A$2:$G$176,2,FALSE)</f>
        <v/>
      </c>
      <c r="C107" s="176">
        <f>E107&amp;"X"&amp;H107&amp;"X"&amp;I107</f>
        <v/>
      </c>
      <c r="D107" s="177" t="n">
        <v>970</v>
      </c>
      <c r="E107" s="23" t="n">
        <v>150</v>
      </c>
      <c r="F107" s="24" t="n">
        <v>144</v>
      </c>
      <c r="G107" s="39" t="n">
        <v>130</v>
      </c>
      <c r="H107" s="23" t="n">
        <v>20</v>
      </c>
      <c r="I107" s="23" t="n">
        <v>38</v>
      </c>
      <c r="J107" s="24" t="n">
        <v>13</v>
      </c>
      <c r="K107" s="138" t="n">
        <v>5043</v>
      </c>
      <c r="L107" s="131">
        <f>IF(AND(K107-ストレーナー選定方法!$F$8&gt;-20,K107-ストレーナー選定方法!$F$8&lt;80),1,0)</f>
        <v/>
      </c>
      <c r="M107" s="131">
        <f>IF(AND($K107-ストレーナー選定方法!$F$30&gt;-20,$K107-ストレーナー選定方法!$F$30&lt;80),1,0)</f>
        <v/>
      </c>
      <c r="N107" s="131">
        <f>IF(AND($K107-ストレーナー選定方法!$F$32&gt;-20,$K107-ストレーナー選定方法!$F$32&lt;80),1,0)</f>
        <v/>
      </c>
      <c r="O107" s="131">
        <f>IF(AND($K107-ストレーナー選定方法!$F$34&gt;-20,$K107-ストレーナー選定方法!$F$34&lt;80),1,0)</f>
        <v/>
      </c>
      <c r="P107" s="131">
        <f>IF(AND($K107-ストレーナー選定方法!$F$36&gt;-20,$K107-ストレーナー選定方法!$F$36&lt;80),1,0)</f>
        <v/>
      </c>
      <c r="Q107" s="125" t="n">
        <v>28</v>
      </c>
      <c r="R107" s="24" t="n">
        <v>34</v>
      </c>
      <c r="S107" s="26">
        <f>20000/R107</f>
        <v/>
      </c>
      <c r="T107" s="271">
        <f>K107*0.8/100</f>
        <v/>
      </c>
      <c r="U107" s="271">
        <f>K107*0.7/100</f>
        <v/>
      </c>
      <c r="V107" s="271" t="n"/>
      <c r="W107" s="59">
        <f>(K107/100*0.84)^2</f>
        <v/>
      </c>
      <c r="X107" s="59">
        <f>(K107/100*1.05)^2</f>
        <v/>
      </c>
      <c r="Y107" s="59">
        <f>(K107/100*0.96)^2</f>
        <v/>
      </c>
      <c r="Z107" s="59">
        <f>(K107/100*1.2)^2</f>
        <v/>
      </c>
      <c r="AA107" s="272">
        <f>(K107/100*0.49)^2</f>
        <v/>
      </c>
      <c r="AB107" s="52">
        <f>(K107/100*0.77)^2</f>
        <v/>
      </c>
      <c r="AC107" s="52">
        <f>(K107/100*0.56)^2</f>
        <v/>
      </c>
      <c r="AD107" s="52">
        <f>(K107/100*0.88)^2</f>
        <v/>
      </c>
      <c r="AE107" s="30" t="n"/>
      <c r="AF107" s="30" t="n"/>
      <c r="AG107" s="134" t="n">
        <v>355.5</v>
      </c>
    </row>
    <row r="108" ht="17.25" customHeight="1" s="207" thickBot="1">
      <c r="D108" s="179" t="n"/>
      <c r="E108" s="127" t="n"/>
      <c r="F108" s="127" t="n"/>
      <c r="G108" s="127" t="n"/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  <c r="AA108" s="127" t="n"/>
      <c r="AB108" s="127" t="n"/>
      <c r="AC108" s="127" t="n"/>
      <c r="AD108" s="127" t="n"/>
      <c r="AG108" s="134" t="inlineStr">
        <is>
          <t>S検 876.5</t>
        </is>
      </c>
    </row>
    <row r="109" ht="17.25" customHeight="1" s="207" thickBot="1">
      <c r="D109" s="179" t="n"/>
      <c r="E109" s="127" t="n"/>
      <c r="F109" s="127" t="n"/>
      <c r="G109" s="127" t="n"/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  <c r="AA109" s="127" t="n"/>
      <c r="AB109" s="127" t="n"/>
      <c r="AC109" s="127" t="n"/>
      <c r="AD109" s="127" t="n"/>
      <c r="AG109" s="134" t="n"/>
    </row>
    <row r="110" ht="17.25" customHeight="1" s="207" thickBot="1">
      <c r="D110" s="179" t="inlineStr">
        <is>
          <t>＜セラ＞</t>
        </is>
      </c>
      <c r="E110" s="127" t="n"/>
      <c r="F110" s="127" t="n"/>
      <c r="G110" s="127" t="n"/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  <c r="AA110" s="127" t="n"/>
      <c r="AB110" s="127" t="n"/>
      <c r="AC110" s="127" t="n"/>
      <c r="AD110" s="127" t="n"/>
      <c r="AG110" s="134" t="n"/>
    </row>
    <row r="111" ht="17.25" customHeight="1" s="207" thickBot="1">
      <c r="B111" s="176">
        <f>VLOOKUP(D111,temp!$A$2:$G$176,2,FALSE)</f>
        <v/>
      </c>
      <c r="C111" s="176">
        <f>E111&amp;"X"&amp;H111&amp;"X"&amp;I111</f>
        <v/>
      </c>
      <c r="D111" s="180" t="n">
        <v>30</v>
      </c>
      <c r="E111" s="32" t="n">
        <v>30</v>
      </c>
      <c r="F111" s="229" t="n">
        <v>30</v>
      </c>
      <c r="G111" s="240" t="n">
        <v>24</v>
      </c>
      <c r="H111" s="32" t="n">
        <v>4</v>
      </c>
      <c r="I111" s="32" t="n">
        <v>21</v>
      </c>
      <c r="J111" s="229" t="n">
        <v>3</v>
      </c>
      <c r="K111" s="224" t="n">
        <v>148</v>
      </c>
      <c r="L111" s="131">
        <f>IF(AND(K111-ストレーナー選定方法!$F$8&gt;-20,K111-ストレーナー選定方法!$F$8&lt;80),1,0)</f>
        <v/>
      </c>
      <c r="M111" s="131">
        <f>IF(AND($K111-ストレーナー選定方法!$F$30&gt;-20,$K111-ストレーナー選定方法!$F$30&lt;80),1,0)</f>
        <v/>
      </c>
      <c r="N111" s="131">
        <f>IF(AND($K111-ストレーナー選定方法!$F$32&gt;-20,$K111-ストレーナー選定方法!$F$32&lt;80),1,0)</f>
        <v/>
      </c>
      <c r="O111" s="131">
        <f>IF(AND($K111-ストレーナー選定方法!$F$34&gt;-20,$K111-ストレーナー選定方法!$F$34&lt;80),1,0)</f>
        <v/>
      </c>
      <c r="P111" s="131">
        <f>IF(AND($K111-ストレーナー選定方法!$F$36&gt;-20,$K111-ストレーナー選定方法!$F$36&lt;80),1,0)</f>
        <v/>
      </c>
      <c r="Q111" s="126" t="n">
        <v>20</v>
      </c>
      <c r="R111" s="33" t="n">
        <v>4400</v>
      </c>
      <c r="S111" s="26">
        <f>20000/R111</f>
        <v/>
      </c>
      <c r="T111" s="271">
        <f>K111*0.8/100</f>
        <v/>
      </c>
      <c r="U111" s="271">
        <f>K111*0.7/100</f>
        <v/>
      </c>
      <c r="V111" s="271" t="n"/>
      <c r="W111" s="59">
        <f>(K111/100*0.84)^2</f>
        <v/>
      </c>
      <c r="X111" s="59">
        <f>(K111/100*1.05)^2</f>
        <v/>
      </c>
      <c r="Y111" s="59">
        <f>(K111/100*0.96)^2</f>
        <v/>
      </c>
      <c r="Z111" s="59">
        <f>(K111/100*1.2)^2</f>
        <v/>
      </c>
      <c r="AA111" s="272">
        <f>(K111/100*0.49)^2</f>
        <v/>
      </c>
      <c r="AB111" s="52">
        <f>(K111/100*0.77)^2</f>
        <v/>
      </c>
      <c r="AC111" s="52">
        <f>(K111/100*0.56)^2</f>
        <v/>
      </c>
      <c r="AD111" s="52">
        <f>(K111/100*0.88)^2</f>
        <v/>
      </c>
      <c r="AE111" s="229" t="n"/>
      <c r="AF111" s="229" t="n"/>
      <c r="AG111" s="134" t="n"/>
    </row>
    <row r="112" ht="17.25" customHeight="1" s="207" thickBot="1">
      <c r="B112" s="176">
        <f>VLOOKUP(D112,temp!$A$2:$G$176,2,FALSE)</f>
        <v/>
      </c>
      <c r="C112" s="176">
        <f>E112&amp;"X"&amp;H112&amp;"X"&amp;I112</f>
        <v/>
      </c>
      <c r="D112" s="220" t="n">
        <v>31</v>
      </c>
      <c r="E112" s="23" t="n">
        <v>30</v>
      </c>
      <c r="F112" s="24" t="n">
        <v>30</v>
      </c>
      <c r="G112" s="39" t="n">
        <v>25</v>
      </c>
      <c r="H112" s="23" t="n">
        <v>5</v>
      </c>
      <c r="I112" s="23" t="n">
        <v>36</v>
      </c>
      <c r="J112" s="24" t="n">
        <v>2.7</v>
      </c>
      <c r="K112" s="137" t="n">
        <v>206</v>
      </c>
      <c r="L112" s="131">
        <f>IF(AND(K112-ストレーナー選定方法!$F$8&gt;-20,K112-ストレーナー選定方法!$F$8&lt;80),1,0)</f>
        <v/>
      </c>
      <c r="M112" s="131">
        <f>IF(AND($K112-ストレーナー選定方法!$F$30&gt;-20,$K112-ストレーナー選定方法!$F$30&lt;80),1,0)</f>
        <v/>
      </c>
      <c r="N112" s="131">
        <f>IF(AND($K112-ストレーナー選定方法!$F$32&gt;-20,$K112-ストレーナー選定方法!$F$32&lt;80),1,0)</f>
        <v/>
      </c>
      <c r="O112" s="131">
        <f>IF(AND($K112-ストレーナー選定方法!$F$34&gt;-20,$K112-ストレーナー選定方法!$F$34&lt;80),1,0)</f>
        <v/>
      </c>
      <c r="P112" s="131">
        <f>IF(AND($K112-ストレーナー選定方法!$F$36&gt;-20,$K112-ストレーナー選定方法!$F$36&lt;80),1,0)</f>
        <v/>
      </c>
      <c r="Q112" s="125" t="n">
        <v>29</v>
      </c>
      <c r="R112" s="25" t="n">
        <v>3400</v>
      </c>
      <c r="S112" s="26">
        <f>20000/R112</f>
        <v/>
      </c>
      <c r="T112" s="271">
        <f>K112*0.8/100</f>
        <v/>
      </c>
      <c r="U112" s="271">
        <f>K112*0.7/100</f>
        <v/>
      </c>
      <c r="V112" s="271" t="n"/>
      <c r="W112" s="59">
        <f>(K112/100*0.84)^2</f>
        <v/>
      </c>
      <c r="X112" s="59">
        <f>(K112/100*1.05)^2</f>
        <v/>
      </c>
      <c r="Y112" s="59">
        <f>(K112/100*0.96)^2</f>
        <v/>
      </c>
      <c r="Z112" s="59">
        <f>(K112/100*1.2)^2</f>
        <v/>
      </c>
      <c r="AA112" s="272">
        <f>(K112/100*0.49)^2</f>
        <v/>
      </c>
      <c r="AB112" s="52">
        <f>(K112/100*0.77)^2</f>
        <v/>
      </c>
      <c r="AC112" s="52">
        <f>(K112/100*0.56)^2</f>
        <v/>
      </c>
      <c r="AD112" s="52">
        <f>(K112/100*0.88)^2</f>
        <v/>
      </c>
      <c r="AE112" s="24" t="n"/>
      <c r="AF112" s="24" t="n"/>
      <c r="AG112" s="134" t="n">
        <v>9.5</v>
      </c>
    </row>
    <row r="113" ht="17.25" customHeight="1" s="207" thickBot="1">
      <c r="B113" s="176">
        <f>VLOOKUP(D113,temp!$A$2:$G$176,2,FALSE)</f>
        <v/>
      </c>
      <c r="C113" s="176">
        <f>E113&amp;"X"&amp;H113&amp;"X"&amp;I113</f>
        <v/>
      </c>
      <c r="D113" s="220" t="n">
        <v>35</v>
      </c>
      <c r="E113" s="23" t="n">
        <v>35</v>
      </c>
      <c r="F113" s="24" t="n">
        <v>34</v>
      </c>
      <c r="G113" s="39" t="n">
        <v>28</v>
      </c>
      <c r="H113" s="23" t="n">
        <v>4</v>
      </c>
      <c r="I113" s="23" t="n">
        <v>33</v>
      </c>
      <c r="J113" s="24" t="n">
        <v>3</v>
      </c>
      <c r="K113" s="137" t="n">
        <v>233</v>
      </c>
      <c r="L113" s="131">
        <f>IF(AND(K113-ストレーナー選定方法!$F$8&gt;-20,K113-ストレーナー選定方法!$F$8&lt;80),1,0)</f>
        <v/>
      </c>
      <c r="M113" s="131">
        <f>IF(AND($K113-ストレーナー選定方法!$F$30&gt;-20,$K113-ストレーナー選定方法!$F$30&lt;80),1,0)</f>
        <v/>
      </c>
      <c r="N113" s="131">
        <f>IF(AND($K113-ストレーナー選定方法!$F$32&gt;-20,$K113-ストレーナー選定方法!$F$32&lt;80),1,0)</f>
        <v/>
      </c>
      <c r="O113" s="131">
        <f>IF(AND($K113-ストレーナー選定方法!$F$34&gt;-20,$K113-ストレーナー選定方法!$F$34&lt;80),1,0)</f>
        <v/>
      </c>
      <c r="P113" s="131">
        <f>IF(AND($K113-ストレーナー選定方法!$F$36&gt;-20,$K113-ストレーナー選定方法!$F$36&lt;80),1,0)</f>
        <v/>
      </c>
      <c r="Q113" s="125" t="n">
        <v>24</v>
      </c>
      <c r="R113" s="25" t="n">
        <v>3200</v>
      </c>
      <c r="S113" s="26">
        <f>20000/R113</f>
        <v/>
      </c>
      <c r="T113" s="271">
        <f>K113*0.8/100</f>
        <v/>
      </c>
      <c r="U113" s="271">
        <f>K113*0.7/100</f>
        <v/>
      </c>
      <c r="V113" s="271" t="n"/>
      <c r="W113" s="59">
        <f>(K113/100*0.84)^2</f>
        <v/>
      </c>
      <c r="X113" s="59">
        <f>(K113/100*1.05)^2</f>
        <v/>
      </c>
      <c r="Y113" s="59">
        <f>(K113/100*0.96)^2</f>
        <v/>
      </c>
      <c r="Z113" s="59">
        <f>(K113/100*1.2)^2</f>
        <v/>
      </c>
      <c r="AA113" s="272">
        <f>(K113/100*0.49)^2</f>
        <v/>
      </c>
      <c r="AB113" s="52">
        <f>(K113/100*0.77)^2</f>
        <v/>
      </c>
      <c r="AC113" s="52">
        <f>(K113/100*0.56)^2</f>
        <v/>
      </c>
      <c r="AD113" s="52">
        <f>(K113/100*0.88)^2</f>
        <v/>
      </c>
      <c r="AE113" s="24" t="inlineStr">
        <is>
          <t>○</t>
        </is>
      </c>
      <c r="AF113" s="24" t="n"/>
      <c r="AG113" s="134" t="inlineStr">
        <is>
          <t>14.7/15.5</t>
        </is>
      </c>
    </row>
    <row r="114" ht="17.25" customHeight="1" s="207" thickBot="1">
      <c r="B114" s="176">
        <f>VLOOKUP(D114,temp!$A$2:$G$176,2,FALSE)</f>
        <v/>
      </c>
      <c r="C114" s="176">
        <f>E114&amp;"X"&amp;H114&amp;"X"&amp;I114</f>
        <v/>
      </c>
      <c r="D114" s="220" t="n">
        <v>40</v>
      </c>
      <c r="E114" s="23" t="n">
        <v>40</v>
      </c>
      <c r="F114" s="24" t="n">
        <v>39</v>
      </c>
      <c r="G114" s="39" t="n">
        <v>33</v>
      </c>
      <c r="H114" s="23" t="n">
        <v>4</v>
      </c>
      <c r="I114" s="23" t="n">
        <v>46</v>
      </c>
      <c r="J114" s="24" t="n">
        <v>3</v>
      </c>
      <c r="K114" s="137" t="n">
        <v>325</v>
      </c>
      <c r="L114" s="131">
        <f>IF(AND(K114-ストレーナー選定方法!$F$8&gt;-20,K114-ストレーナー選定方法!$F$8&lt;80),1,0)</f>
        <v/>
      </c>
      <c r="M114" s="131">
        <f>IF(AND($K114-ストレーナー選定方法!$F$30&gt;-20,$K114-ストレーナー選定方法!$F$30&lt;80),1,0)</f>
        <v/>
      </c>
      <c r="N114" s="131">
        <f>IF(AND($K114-ストレーナー選定方法!$F$32&gt;-20,$K114-ストレーナー選定方法!$F$32&lt;80),1,0)</f>
        <v/>
      </c>
      <c r="O114" s="131">
        <f>IF(AND($K114-ストレーナー選定方法!$F$34&gt;-20,$K114-ストレーナー選定方法!$F$34&lt;80),1,0)</f>
        <v/>
      </c>
      <c r="P114" s="131">
        <f>IF(AND($K114-ストレーナー選定方法!$F$36&gt;-20,$K114-ストレーナー選定方法!$F$36&lt;80),1,0)</f>
        <v/>
      </c>
      <c r="Q114" s="125" t="n">
        <v>25</v>
      </c>
      <c r="R114" s="25" t="n">
        <v>2700</v>
      </c>
      <c r="S114" s="26">
        <f>20000/R114</f>
        <v/>
      </c>
      <c r="T114" s="271">
        <f>K114*0.8/100</f>
        <v/>
      </c>
      <c r="U114" s="271">
        <f>K114*0.7/100</f>
        <v/>
      </c>
      <c r="V114" s="271" t="n"/>
      <c r="W114" s="59">
        <f>(K114/100*0.84)^2</f>
        <v/>
      </c>
      <c r="X114" s="59">
        <f>(K114/100*1.05)^2</f>
        <v/>
      </c>
      <c r="Y114" s="59">
        <f>(K114/100*0.96)^2</f>
        <v/>
      </c>
      <c r="Z114" s="59">
        <f>(K114/100*1.2)^2</f>
        <v/>
      </c>
      <c r="AA114" s="272">
        <f>(K114/100*0.49)^2</f>
        <v/>
      </c>
      <c r="AB114" s="52">
        <f>(K114/100*0.77)^2</f>
        <v/>
      </c>
      <c r="AC114" s="52">
        <f>(K114/100*0.56)^2</f>
        <v/>
      </c>
      <c r="AD114" s="52">
        <f>(K114/100*0.88)^2</f>
        <v/>
      </c>
      <c r="AE114" s="24" t="n"/>
      <c r="AF114" s="24" t="n"/>
      <c r="AG114" s="134" t="n">
        <v>14.1</v>
      </c>
    </row>
    <row r="115" ht="17.25" customHeight="1" s="207" thickBot="1">
      <c r="B115" s="176">
        <f>VLOOKUP(D115,temp!$A$2:$G$176,2,FALSE)</f>
        <v/>
      </c>
      <c r="C115" s="176">
        <f>E115&amp;"X"&amp;H115&amp;"X"&amp;I115</f>
        <v/>
      </c>
      <c r="D115" s="220" t="n">
        <v>45</v>
      </c>
      <c r="E115" s="23" t="n">
        <v>45</v>
      </c>
      <c r="F115" s="24" t="n">
        <v>44</v>
      </c>
      <c r="G115" s="39" t="n">
        <v>38</v>
      </c>
      <c r="H115" s="23" t="n">
        <v>5</v>
      </c>
      <c r="I115" s="23" t="n">
        <v>53</v>
      </c>
      <c r="J115" s="24" t="n">
        <v>3</v>
      </c>
      <c r="K115" s="137" t="n">
        <v>374</v>
      </c>
      <c r="L115" s="131">
        <f>IF(AND(K115-ストレーナー選定方法!$F$8&gt;-20,K115-ストレーナー選定方法!$F$8&lt;80),1,0)</f>
        <v/>
      </c>
      <c r="M115" s="131">
        <f>IF(AND($K115-ストレーナー選定方法!$F$30&gt;-20,$K115-ストレーナー選定方法!$F$30&lt;80),1,0)</f>
        <v/>
      </c>
      <c r="N115" s="131">
        <f>IF(AND($K115-ストレーナー選定方法!$F$32&gt;-20,$K115-ストレーナー選定方法!$F$32&lt;80),1,0)</f>
        <v/>
      </c>
      <c r="O115" s="131">
        <f>IF(AND($K115-ストレーナー選定方法!$F$34&gt;-20,$K115-ストレーナー選定方法!$F$34&lt;80),1,0)</f>
        <v/>
      </c>
      <c r="P115" s="131">
        <f>IF(AND($K115-ストレーナー選定方法!$F$36&gt;-20,$K115-ストレーナー選定方法!$F$36&lt;80),1,0)</f>
        <v/>
      </c>
      <c r="Q115" s="125" t="n">
        <v>23</v>
      </c>
      <c r="R115" s="25" t="n">
        <v>1600</v>
      </c>
      <c r="S115" s="26">
        <f>20000/R115</f>
        <v/>
      </c>
      <c r="T115" s="271">
        <f>K115*0.8/100</f>
        <v/>
      </c>
      <c r="U115" s="271">
        <f>K115*0.7/100</f>
        <v/>
      </c>
      <c r="V115" s="271" t="n"/>
      <c r="W115" s="59">
        <f>(K115/100*0.84)^2</f>
        <v/>
      </c>
      <c r="X115" s="59">
        <f>(K115/100*1.05)^2</f>
        <v/>
      </c>
      <c r="Y115" s="59">
        <f>(K115/100*0.96)^2</f>
        <v/>
      </c>
      <c r="Z115" s="59">
        <f>(K115/100*1.2)^2</f>
        <v/>
      </c>
      <c r="AA115" s="272">
        <f>(K115/100*0.49)^2</f>
        <v/>
      </c>
      <c r="AB115" s="52">
        <f>(K115/100*0.77)^2</f>
        <v/>
      </c>
      <c r="AC115" s="52">
        <f>(K115/100*0.56)^2</f>
        <v/>
      </c>
      <c r="AD115" s="52">
        <f>(K115/100*0.88)^2</f>
        <v/>
      </c>
      <c r="AE115" s="24" t="n"/>
      <c r="AF115" s="24" t="n"/>
      <c r="AG115" s="134" t="n">
        <v>16.5</v>
      </c>
    </row>
    <row r="116" ht="17.25" customHeight="1" s="207" thickBot="1">
      <c r="B116" s="176">
        <f>VLOOKUP(D116,temp!$A$2:$G$176,2,FALSE)</f>
        <v/>
      </c>
      <c r="C116" s="176">
        <f>E116&amp;"X"&amp;H116&amp;"X"&amp;I116</f>
        <v/>
      </c>
      <c r="D116" s="177" t="n">
        <v>46</v>
      </c>
      <c r="E116" s="23" t="n">
        <v>45</v>
      </c>
      <c r="F116" s="24" t="n">
        <v>44</v>
      </c>
      <c r="G116" s="39" t="n">
        <v>36</v>
      </c>
      <c r="H116" s="23" t="n">
        <v>5</v>
      </c>
      <c r="I116" s="23" t="n">
        <v>62</v>
      </c>
      <c r="J116" s="24" t="n">
        <v>3</v>
      </c>
      <c r="K116" s="137" t="n">
        <v>438</v>
      </c>
      <c r="L116" s="131">
        <f>IF(AND(K116-ストレーナー選定方法!$F$8&gt;-20,K116-ストレーナー選定方法!$F$8&lt;80),1,0)</f>
        <v/>
      </c>
      <c r="M116" s="131">
        <f>IF(AND($K116-ストレーナー選定方法!$F$30&gt;-20,$K116-ストレーナー選定方法!$F$30&lt;80),1,0)</f>
        <v/>
      </c>
      <c r="N116" s="131">
        <f>IF(AND($K116-ストレーナー選定方法!$F$32&gt;-20,$K116-ストレーナー選定方法!$F$32&lt;80),1,0)</f>
        <v/>
      </c>
      <c r="O116" s="131">
        <f>IF(AND($K116-ストレーナー選定方法!$F$34&gt;-20,$K116-ストレーナー選定方法!$F$34&lt;80),1,0)</f>
        <v/>
      </c>
      <c r="P116" s="131">
        <f>IF(AND($K116-ストレーナー選定方法!$F$36&gt;-20,$K116-ストレーナー選定方法!$F$36&lt;80),1,0)</f>
        <v/>
      </c>
      <c r="Q116" s="125" t="n">
        <v>27</v>
      </c>
      <c r="R116" s="25" t="n">
        <v>1600</v>
      </c>
      <c r="S116" s="26">
        <f>20000/R116</f>
        <v/>
      </c>
      <c r="T116" s="271">
        <f>K116*0.8/100</f>
        <v/>
      </c>
      <c r="U116" s="271">
        <f>K116*0.7/100</f>
        <v/>
      </c>
      <c r="V116" s="271" t="n"/>
      <c r="W116" s="59">
        <f>(K116/100*0.84)^2</f>
        <v/>
      </c>
      <c r="X116" s="59">
        <f>(K116/100*1.05)^2</f>
        <v/>
      </c>
      <c r="Y116" s="59">
        <f>(K116/100*0.96)^2</f>
        <v/>
      </c>
      <c r="Z116" s="59">
        <f>(K116/100*1.2)^2</f>
        <v/>
      </c>
      <c r="AA116" s="272">
        <f>(K116/100*0.49)^2</f>
        <v/>
      </c>
      <c r="AB116" s="52">
        <f>(K116/100*0.77)^2</f>
        <v/>
      </c>
      <c r="AC116" s="52">
        <f>(K116/100*0.56)^2</f>
        <v/>
      </c>
      <c r="AD116" s="52">
        <f>(K116/100*0.88)^2</f>
        <v/>
      </c>
      <c r="AE116" s="24" t="n"/>
      <c r="AF116" s="24" t="n"/>
      <c r="AG116" s="134" t="n">
        <v>14.5</v>
      </c>
    </row>
    <row r="117" ht="17.25" customHeight="1" s="207" thickBot="1">
      <c r="B117" s="176">
        <f>VLOOKUP(D117,temp!$A$2:$G$176,2,FALSE)</f>
        <v/>
      </c>
      <c r="C117" s="176">
        <f>E117&amp;"X"&amp;H117&amp;"X"&amp;I117</f>
        <v/>
      </c>
      <c r="D117" s="220" t="n">
        <v>50</v>
      </c>
      <c r="E117" s="23" t="n">
        <v>50</v>
      </c>
      <c r="F117" s="24" t="n">
        <v>49</v>
      </c>
      <c r="G117" s="39" t="n">
        <v>40</v>
      </c>
      <c r="H117" s="23" t="n">
        <v>6</v>
      </c>
      <c r="I117" s="23" t="n">
        <v>61</v>
      </c>
      <c r="J117" s="24" t="n">
        <v>3</v>
      </c>
      <c r="K117" s="137" t="n">
        <v>431</v>
      </c>
      <c r="L117" s="131">
        <f>IF(AND(K117-ストレーナー選定方法!$F$8&gt;-20,K117-ストレーナー選定方法!$F$8&lt;80),1,0)</f>
        <v/>
      </c>
      <c r="M117" s="131">
        <f>IF(AND($K117-ストレーナー選定方法!$F$30&gt;-20,$K117-ストレーナー選定方法!$F$30&lt;80),1,0)</f>
        <v/>
      </c>
      <c r="N117" s="131">
        <f>IF(AND($K117-ストレーナー選定方法!$F$32&gt;-20,$K117-ストレーナー選定方法!$F$32&lt;80),1,0)</f>
        <v/>
      </c>
      <c r="O117" s="131">
        <f>IF(AND($K117-ストレーナー選定方法!$F$34&gt;-20,$K117-ストレーナー選定方法!$F$34&lt;80),1,0)</f>
        <v/>
      </c>
      <c r="P117" s="131">
        <f>IF(AND($K117-ストレーナー選定方法!$F$36&gt;-20,$K117-ストレーナー選定方法!$F$36&lt;80),1,0)</f>
        <v/>
      </c>
      <c r="Q117" s="125" t="n">
        <v>21</v>
      </c>
      <c r="R117" s="25" t="n">
        <v>1080</v>
      </c>
      <c r="S117" s="26">
        <f>20000/R117</f>
        <v/>
      </c>
      <c r="T117" s="271">
        <f>K117*0.8/100</f>
        <v/>
      </c>
      <c r="U117" s="271">
        <f>K117*0.7/100</f>
        <v/>
      </c>
      <c r="V117" s="271" t="n"/>
      <c r="W117" s="59">
        <f>(K117/100*0.84)^2</f>
        <v/>
      </c>
      <c r="X117" s="59">
        <f>(K117/100*1.05)^2</f>
        <v/>
      </c>
      <c r="Y117" s="59">
        <f>(K117/100*0.96)^2</f>
        <v/>
      </c>
      <c r="Z117" s="59">
        <f>(K117/100*1.2)^2</f>
        <v/>
      </c>
      <c r="AA117" s="272">
        <f>(K117/100*0.49)^2</f>
        <v/>
      </c>
      <c r="AB117" s="52">
        <f>(K117/100*0.77)^2</f>
        <v/>
      </c>
      <c r="AC117" s="52">
        <f>(K117/100*0.56)^2</f>
        <v/>
      </c>
      <c r="AD117" s="52">
        <f>(K117/100*0.88)^2</f>
        <v/>
      </c>
      <c r="AE117" s="24" t="n"/>
      <c r="AF117" s="24" t="n"/>
      <c r="AG117" s="134" t="n">
        <v>16.6</v>
      </c>
    </row>
    <row r="118" ht="17.25" customHeight="1" s="207" thickBot="1">
      <c r="B118" s="176">
        <f>VLOOKUP(D118,temp!$A$2:$G$176,2,FALSE)</f>
        <v/>
      </c>
      <c r="C118" s="176">
        <f>E118&amp;"X"&amp;H118&amp;"X"&amp;I118</f>
        <v/>
      </c>
      <c r="D118" s="220" t="n">
        <v>51</v>
      </c>
      <c r="E118" s="23" t="n">
        <v>50</v>
      </c>
      <c r="F118" s="24" t="n">
        <v>50</v>
      </c>
      <c r="G118" s="39" t="n">
        <v>39</v>
      </c>
      <c r="H118" s="23" t="n">
        <v>6</v>
      </c>
      <c r="I118" s="23" t="n">
        <v>143</v>
      </c>
      <c r="J118" s="24" t="n">
        <v>1.5</v>
      </c>
      <c r="K118" s="137" t="n">
        <v>252</v>
      </c>
      <c r="L118" s="131">
        <f>IF(AND(K118-ストレーナー選定方法!$F$8&gt;-20,K118-ストレーナー選定方法!$F$8&lt;80),1,0)</f>
        <v/>
      </c>
      <c r="M118" s="131">
        <f>IF(AND($K118-ストレーナー選定方法!$F$30&gt;-20,$K118-ストレーナー選定方法!$F$30&lt;80),1,0)</f>
        <v/>
      </c>
      <c r="N118" s="131">
        <f>IF(AND($K118-ストレーナー選定方法!$F$32&gt;-20,$K118-ストレーナー選定方法!$F$32&lt;80),1,0)</f>
        <v/>
      </c>
      <c r="O118" s="131">
        <f>IF(AND($K118-ストレーナー選定方法!$F$34&gt;-20,$K118-ストレーナー選定方法!$F$34&lt;80),1,0)</f>
        <v/>
      </c>
      <c r="P118" s="131">
        <f>IF(AND($K118-ストレーナー選定方法!$F$36&gt;-20,$K118-ストレーナー選定方法!$F$36&lt;80),1,0)</f>
        <v/>
      </c>
      <c r="Q118" s="125" t="n">
        <v>12</v>
      </c>
      <c r="R118" s="25" t="n">
        <v>1080</v>
      </c>
      <c r="S118" s="26">
        <f>20000/R118</f>
        <v/>
      </c>
      <c r="T118" s="271">
        <f>K118*0.8/100</f>
        <v/>
      </c>
      <c r="U118" s="271">
        <f>K118*0.7/100</f>
        <v/>
      </c>
      <c r="V118" s="271" t="n"/>
      <c r="W118" s="59">
        <f>(K118/100*0.84)^2</f>
        <v/>
      </c>
      <c r="X118" s="59">
        <f>(K118/100*1.05)^2</f>
        <v/>
      </c>
      <c r="Y118" s="59">
        <f>(K118/100*0.96)^2</f>
        <v/>
      </c>
      <c r="Z118" s="59">
        <f>(K118/100*1.2)^2</f>
        <v/>
      </c>
      <c r="AA118" s="272">
        <f>(K118/100*0.49)^2</f>
        <v/>
      </c>
      <c r="AB118" s="52">
        <f>(K118/100*0.77)^2</f>
        <v/>
      </c>
      <c r="AC118" s="52">
        <f>(K118/100*0.56)^2</f>
        <v/>
      </c>
      <c r="AD118" s="52">
        <f>(K118/100*0.88)^2</f>
        <v/>
      </c>
      <c r="AE118" s="24" t="n"/>
      <c r="AF118" s="24" t="n"/>
      <c r="AG118" s="134" t="n"/>
    </row>
    <row r="119" ht="17.25" customHeight="1" s="207" thickBot="1">
      <c r="B119" s="176">
        <f>VLOOKUP(D119,temp!$A$2:$G$176,2,FALSE)</f>
        <v/>
      </c>
      <c r="C119" s="176">
        <f>E119&amp;"X"&amp;H119&amp;"X"&amp;I119</f>
        <v/>
      </c>
      <c r="D119" s="220" t="n">
        <v>52</v>
      </c>
      <c r="E119" s="23" t="n">
        <v>50</v>
      </c>
      <c r="F119" s="24" t="n">
        <v>50</v>
      </c>
      <c r="G119" s="39" t="n">
        <v>47</v>
      </c>
      <c r="H119" s="23" t="n">
        <v>6</v>
      </c>
      <c r="I119" s="23" t="n">
        <v>139</v>
      </c>
      <c r="J119" s="24" t="n">
        <v>2</v>
      </c>
      <c r="K119" s="137" t="n">
        <v>436</v>
      </c>
      <c r="L119" s="131">
        <f>IF(AND(K119-ストレーナー選定方法!$F$8&gt;-20,K119-ストレーナー選定方法!$F$8&lt;80),1,0)</f>
        <v/>
      </c>
      <c r="M119" s="131">
        <f>IF(AND($K119-ストレーナー選定方法!$F$30&gt;-20,$K119-ストレーナー選定方法!$F$30&lt;80),1,0)</f>
        <v/>
      </c>
      <c r="N119" s="131">
        <f>IF(AND($K119-ストレーナー選定方法!$F$32&gt;-20,$K119-ストレーナー選定方法!$F$32&lt;80),1,0)</f>
        <v/>
      </c>
      <c r="O119" s="131">
        <f>IF(AND($K119-ストレーナー選定方法!$F$34&gt;-20,$K119-ストレーナー選定方法!$F$34&lt;80),1,0)</f>
        <v/>
      </c>
      <c r="P119" s="131">
        <f>IF(AND($K119-ストレーナー選定方法!$F$36&gt;-20,$K119-ストレーナー選定方法!$F$36&lt;80),1,0)</f>
        <v/>
      </c>
      <c r="Q119" s="125" t="n">
        <v>22</v>
      </c>
      <c r="R119" s="25" t="n">
        <v>1080</v>
      </c>
      <c r="S119" s="26">
        <f>20000/R119</f>
        <v/>
      </c>
      <c r="T119" s="271">
        <f>K119*0.8/100</f>
        <v/>
      </c>
      <c r="U119" s="271">
        <f>K119*0.7/100</f>
        <v/>
      </c>
      <c r="V119" s="271" t="n"/>
      <c r="W119" s="59">
        <f>(K119/100*0.84)^2</f>
        <v/>
      </c>
      <c r="X119" s="59">
        <f>(K119/100*1.05)^2</f>
        <v/>
      </c>
      <c r="Y119" s="59">
        <f>(K119/100*0.96)^2</f>
        <v/>
      </c>
      <c r="Z119" s="59">
        <f>(K119/100*1.2)^2</f>
        <v/>
      </c>
      <c r="AA119" s="272">
        <f>(K119/100*0.49)^2</f>
        <v/>
      </c>
      <c r="AB119" s="52">
        <f>(K119/100*0.77)^2</f>
        <v/>
      </c>
      <c r="AC119" s="52">
        <f>(K119/100*0.56)^2</f>
        <v/>
      </c>
      <c r="AD119" s="52">
        <f>(K119/100*0.88)^2</f>
        <v/>
      </c>
      <c r="AE119" s="24" t="n"/>
      <c r="AF119" s="24" t="n"/>
      <c r="AG119" s="134" t="n">
        <v>13.8</v>
      </c>
    </row>
    <row r="120" ht="17.25" customHeight="1" s="207" thickBot="1">
      <c r="B120" s="176">
        <f>VLOOKUP(D120,temp!$A$2:$G$176,2,FALSE)</f>
        <v/>
      </c>
      <c r="C120" s="176">
        <f>E120&amp;"X"&amp;H120&amp;"X"&amp;I120</f>
        <v/>
      </c>
      <c r="D120" s="220" t="n">
        <v>53</v>
      </c>
      <c r="E120" s="23" t="n">
        <v>50</v>
      </c>
      <c r="F120" s="24" t="n">
        <v>50</v>
      </c>
      <c r="G120" s="39" t="n">
        <v>40</v>
      </c>
      <c r="H120" s="23" t="n">
        <v>10</v>
      </c>
      <c r="I120" s="23" t="n">
        <v>143</v>
      </c>
      <c r="J120" s="24" t="n">
        <v>1.5</v>
      </c>
      <c r="K120" s="137" t="n">
        <v>252</v>
      </c>
      <c r="L120" s="131">
        <f>IF(AND(K120-ストレーナー選定方法!$F$8&gt;-20,K120-ストレーナー選定方法!$F$8&lt;80),1,0)</f>
        <v/>
      </c>
      <c r="M120" s="131">
        <f>IF(AND($K120-ストレーナー選定方法!$F$30&gt;-20,$K120-ストレーナー選定方法!$F$30&lt;80),1,0)</f>
        <v/>
      </c>
      <c r="N120" s="131">
        <f>IF(AND($K120-ストレーナー選定方法!$F$32&gt;-20,$K120-ストレーナー選定方法!$F$32&lt;80),1,0)</f>
        <v/>
      </c>
      <c r="O120" s="131">
        <f>IF(AND($K120-ストレーナー選定方法!$F$34&gt;-20,$K120-ストレーナー選定方法!$F$34&lt;80),1,0)</f>
        <v/>
      </c>
      <c r="P120" s="131">
        <f>IF(AND($K120-ストレーナー選定方法!$F$36&gt;-20,$K120-ストレーナー選定方法!$F$36&lt;80),1,0)</f>
        <v/>
      </c>
      <c r="Q120" s="125" t="n">
        <v>12</v>
      </c>
      <c r="R120" s="24" t="n">
        <v>500</v>
      </c>
      <c r="S120" s="26">
        <f>20000/R120</f>
        <v/>
      </c>
      <c r="T120" s="271">
        <f>K120*0.8/100</f>
        <v/>
      </c>
      <c r="U120" s="271">
        <f>K120*0.7/100</f>
        <v/>
      </c>
      <c r="V120" s="271" t="n"/>
      <c r="W120" s="59">
        <f>(K120/100*0.84)^2</f>
        <v/>
      </c>
      <c r="X120" s="59">
        <f>(K120/100*1.05)^2</f>
        <v/>
      </c>
      <c r="Y120" s="59">
        <f>(K120/100*0.96)^2</f>
        <v/>
      </c>
      <c r="Z120" s="59">
        <f>(K120/100*1.2)^2</f>
        <v/>
      </c>
      <c r="AA120" s="272">
        <f>(K120/100*0.49)^2</f>
        <v/>
      </c>
      <c r="AB120" s="52">
        <f>(K120/100*0.77)^2</f>
        <v/>
      </c>
      <c r="AC120" s="52">
        <f>(K120/100*0.56)^2</f>
        <v/>
      </c>
      <c r="AD120" s="52">
        <f>(K120/100*0.88)^2</f>
        <v/>
      </c>
      <c r="AE120" s="24" t="n"/>
      <c r="AF120" s="24" t="n"/>
      <c r="AG120" s="134" t="n"/>
    </row>
    <row r="121" ht="17.25" customHeight="1" s="207" thickBot="1">
      <c r="B121" s="176">
        <f>VLOOKUP(D121,temp!$A$2:$G$176,2,FALSE)</f>
        <v/>
      </c>
      <c r="C121" s="176">
        <f>E121&amp;"X"&amp;H121&amp;"X"&amp;I121</f>
        <v/>
      </c>
      <c r="D121" s="177" t="n">
        <v>55</v>
      </c>
      <c r="E121" s="23" t="n">
        <v>56</v>
      </c>
      <c r="F121" s="24" t="n">
        <v>56</v>
      </c>
      <c r="G121" s="39" t="n">
        <v>47</v>
      </c>
      <c r="H121" s="23" t="n">
        <v>6</v>
      </c>
      <c r="I121" s="23" t="n">
        <v>95</v>
      </c>
      <c r="J121" s="24" t="n">
        <v>3</v>
      </c>
      <c r="K121" s="137" t="n">
        <v>671</v>
      </c>
      <c r="L121" s="131">
        <f>IF(AND(K121-ストレーナー選定方法!$F$8&gt;-20,K121-ストレーナー選定方法!$F$8&lt;80),1,0)</f>
        <v/>
      </c>
      <c r="M121" s="131">
        <f>IF(AND($K121-ストレーナー選定方法!$F$30&gt;-20,$K121-ストレーナー選定方法!$F$30&lt;80),1,0)</f>
        <v/>
      </c>
      <c r="N121" s="131">
        <f>IF(AND($K121-ストレーナー選定方法!$F$32&gt;-20,$K121-ストレーナー選定方法!$F$32&lt;80),1,0)</f>
        <v/>
      </c>
      <c r="O121" s="131">
        <f>IF(AND($K121-ストレーナー選定方法!$F$34&gt;-20,$K121-ストレーナー選定方法!$F$34&lt;80),1,0)</f>
        <v/>
      </c>
      <c r="P121" s="131">
        <f>IF(AND($K121-ストレーナー選定方法!$F$36&gt;-20,$K121-ストレーナー選定方法!$F$36&lt;80),1,0)</f>
        <v/>
      </c>
      <c r="Q121" s="125" t="n">
        <v>27</v>
      </c>
      <c r="R121" s="24" t="n">
        <v>820</v>
      </c>
      <c r="S121" s="26">
        <f>20000/R121</f>
        <v/>
      </c>
      <c r="T121" s="271">
        <f>K121*0.8/100</f>
        <v/>
      </c>
      <c r="U121" s="271">
        <f>K121*0.7/100</f>
        <v/>
      </c>
      <c r="V121" s="271" t="n"/>
      <c r="W121" s="59">
        <f>(K121/100*0.84)^2</f>
        <v/>
      </c>
      <c r="X121" s="59">
        <f>(K121/100*1.05)^2</f>
        <v/>
      </c>
      <c r="Y121" s="59">
        <f>(K121/100*0.96)^2</f>
        <v/>
      </c>
      <c r="Z121" s="59">
        <f>(K121/100*1.2)^2</f>
        <v/>
      </c>
      <c r="AA121" s="272">
        <f>(K121/100*0.49)^2</f>
        <v/>
      </c>
      <c r="AB121" s="52">
        <f>(K121/100*0.77)^2</f>
        <v/>
      </c>
      <c r="AC121" s="52">
        <f>(K121/100*0.56)^2</f>
        <v/>
      </c>
      <c r="AD121" s="52">
        <f>(K121/100*0.88)^2</f>
        <v/>
      </c>
      <c r="AE121" s="24" t="n"/>
      <c r="AF121" s="24" t="n"/>
      <c r="AG121" s="134" t="n">
        <v>15</v>
      </c>
    </row>
    <row r="122" ht="17.25" customHeight="1" s="207" thickBot="1">
      <c r="B122" s="176">
        <f>VLOOKUP(D122,temp!$A$2:$G$176,2,FALSE)</f>
        <v/>
      </c>
      <c r="C122" s="176">
        <f>E122&amp;"X"&amp;H122&amp;"X"&amp;I122</f>
        <v/>
      </c>
      <c r="D122" s="220" t="n">
        <v>60</v>
      </c>
      <c r="E122" s="23" t="n">
        <v>60</v>
      </c>
      <c r="F122" s="24" t="n">
        <v>55</v>
      </c>
      <c r="G122" s="39" t="n">
        <v>50</v>
      </c>
      <c r="H122" s="23" t="n">
        <v>7</v>
      </c>
      <c r="I122" s="23" t="n">
        <v>72</v>
      </c>
      <c r="J122" s="24" t="n">
        <v>3</v>
      </c>
      <c r="K122" s="137" t="n">
        <v>508</v>
      </c>
      <c r="L122" s="131">
        <f>IF(AND(K122-ストレーナー選定方法!$F$8&gt;-20,K122-ストレーナー選定方法!$F$8&lt;80),1,0)</f>
        <v/>
      </c>
      <c r="M122" s="131">
        <f>IF(AND($K122-ストレーナー選定方法!$F$30&gt;-20,$K122-ストレーナー選定方法!$F$30&lt;80),1,0)</f>
        <v/>
      </c>
      <c r="N122" s="131">
        <f>IF(AND($K122-ストレーナー選定方法!$F$32&gt;-20,$K122-ストレーナー選定方法!$F$32&lt;80),1,0)</f>
        <v/>
      </c>
      <c r="O122" s="131">
        <f>IF(AND($K122-ストレーナー選定方法!$F$34&gt;-20,$K122-ストレーナー選定方法!$F$34&lt;80),1,0)</f>
        <v/>
      </c>
      <c r="P122" s="131">
        <f>IF(AND($K122-ストレーナー選定方法!$F$36&gt;-20,$K122-ストレーナー選定方法!$F$36&lt;80),1,0)</f>
        <v/>
      </c>
      <c r="Q122" s="125" t="n">
        <v>17</v>
      </c>
      <c r="R122" s="24" t="n">
        <v>660</v>
      </c>
      <c r="S122" s="26">
        <f>20000/R122</f>
        <v/>
      </c>
      <c r="T122" s="271">
        <f>K122*0.8/100</f>
        <v/>
      </c>
      <c r="U122" s="271">
        <f>K122*0.7/100</f>
        <v/>
      </c>
      <c r="V122" s="271" t="n"/>
      <c r="W122" s="59">
        <f>(K122/100*0.84)^2</f>
        <v/>
      </c>
      <c r="X122" s="59">
        <f>(K122/100*1.05)^2</f>
        <v/>
      </c>
      <c r="Y122" s="59">
        <f>(K122/100*0.96)^2</f>
        <v/>
      </c>
      <c r="Z122" s="59">
        <f>(K122/100*1.2)^2</f>
        <v/>
      </c>
      <c r="AA122" s="272">
        <f>(K122/100*0.49)^2</f>
        <v/>
      </c>
      <c r="AB122" s="52">
        <f>(K122/100*0.77)^2</f>
        <v/>
      </c>
      <c r="AC122" s="52">
        <f>(K122/100*0.56)^2</f>
        <v/>
      </c>
      <c r="AD122" s="52">
        <f>(K122/100*0.88)^2</f>
        <v/>
      </c>
      <c r="AE122" s="24" t="n"/>
      <c r="AF122" s="24" t="n"/>
      <c r="AG122" s="134" t="n">
        <v>30.1</v>
      </c>
    </row>
    <row r="123" ht="17.25" customHeight="1" s="207" thickBot="1">
      <c r="B123" s="176">
        <f>VLOOKUP(D123,temp!$A$2:$G$176,2,FALSE)</f>
        <v/>
      </c>
      <c r="C123" s="176">
        <f>E123&amp;"X"&amp;H123&amp;"X"&amp;I123</f>
        <v/>
      </c>
      <c r="D123" s="220" t="n">
        <v>70</v>
      </c>
      <c r="E123" s="23" t="n">
        <v>70</v>
      </c>
      <c r="F123" s="24" t="n">
        <v>70</v>
      </c>
      <c r="G123" s="39" t="n">
        <v>64</v>
      </c>
      <c r="H123" s="23" t="n">
        <v>10</v>
      </c>
      <c r="I123" s="23" t="n">
        <v>199</v>
      </c>
      <c r="J123" s="24" t="n">
        <v>3</v>
      </c>
      <c r="K123" s="138" t="n">
        <v>1406</v>
      </c>
      <c r="L123" s="131">
        <f>IF(AND(K123-ストレーナー選定方法!$F$8&gt;-20,K123-ストレーナー選定方法!$F$8&lt;80),1,0)</f>
        <v/>
      </c>
      <c r="M123" s="131">
        <f>IF(AND($K123-ストレーナー選定方法!$F$30&gt;-20,$K123-ストレーナー選定方法!$F$30&lt;80),1,0)</f>
        <v/>
      </c>
      <c r="N123" s="131">
        <f>IF(AND($K123-ストレーナー選定方法!$F$32&gt;-20,$K123-ストレーナー選定方法!$F$32&lt;80),1,0)</f>
        <v/>
      </c>
      <c r="O123" s="131">
        <f>IF(AND($K123-ストレーナー選定方法!$F$34&gt;-20,$K123-ストレーナー選定方法!$F$34&lt;80),1,0)</f>
        <v/>
      </c>
      <c r="P123" s="131">
        <f>IF(AND($K123-ストレーナー選定方法!$F$36&gt;-20,$K123-ストレーナー選定方法!$F$36&lt;80),1,0)</f>
        <v/>
      </c>
      <c r="Q123" s="125" t="n">
        <v>36</v>
      </c>
      <c r="R123" s="24" t="n">
        <v>370</v>
      </c>
      <c r="S123" s="26">
        <f>20000/R123</f>
        <v/>
      </c>
      <c r="T123" s="271">
        <f>K123*0.8/100</f>
        <v/>
      </c>
      <c r="U123" s="271">
        <f>K123*0.7/100</f>
        <v/>
      </c>
      <c r="V123" s="271" t="n"/>
      <c r="W123" s="59">
        <f>(K123/100*0.84)^2</f>
        <v/>
      </c>
      <c r="X123" s="59">
        <f>(K123/100*1.05)^2</f>
        <v/>
      </c>
      <c r="Y123" s="59">
        <f>(K123/100*0.96)^2</f>
        <v/>
      </c>
      <c r="Z123" s="59">
        <f>(K123/100*1.2)^2</f>
        <v/>
      </c>
      <c r="AA123" s="272">
        <f>(K123/100*0.49)^2</f>
        <v/>
      </c>
      <c r="AB123" s="52">
        <f>(K123/100*0.77)^2</f>
        <v/>
      </c>
      <c r="AC123" s="52">
        <f>(K123/100*0.56)^2</f>
        <v/>
      </c>
      <c r="AD123" s="52">
        <f>(K123/100*0.88)^2</f>
        <v/>
      </c>
      <c r="AE123" s="24" t="inlineStr">
        <is>
          <t>○</t>
        </is>
      </c>
      <c r="AF123" s="24" t="n"/>
      <c r="AG123" s="134" t="inlineStr">
        <is>
          <t>Z:27.9</t>
        </is>
      </c>
    </row>
    <row r="124" ht="17.25" customHeight="1" s="207" thickBot="1">
      <c r="B124" s="176">
        <f>VLOOKUP(D124,temp!$A$2:$G$176,2,FALSE)</f>
        <v/>
      </c>
      <c r="C124" s="176">
        <f>E124&amp;"X"&amp;H124&amp;"X"&amp;I124</f>
        <v/>
      </c>
      <c r="D124" s="220" t="n">
        <v>71</v>
      </c>
      <c r="E124" s="23" t="n">
        <v>70</v>
      </c>
      <c r="F124" s="24" t="n">
        <v>67</v>
      </c>
      <c r="G124" s="39" t="n">
        <v>60</v>
      </c>
      <c r="H124" s="23" t="n">
        <v>10</v>
      </c>
      <c r="I124" s="23" t="n">
        <v>94</v>
      </c>
      <c r="J124" s="24" t="n">
        <v>3.5</v>
      </c>
      <c r="K124" s="137" t="n">
        <v>904</v>
      </c>
      <c r="L124" s="131">
        <f>IF(AND(K124-ストレーナー選定方法!$F$8&gt;-20,K124-ストレーナー選定方法!$F$8&lt;80),1,0)</f>
        <v/>
      </c>
      <c r="M124" s="131">
        <f>IF(AND($K124-ストレーナー選定方法!$F$30&gt;-20,$K124-ストレーナー選定方法!$F$30&lt;80),1,0)</f>
        <v/>
      </c>
      <c r="N124" s="131">
        <f>IF(AND($K124-ストレーナー選定方法!$F$32&gt;-20,$K124-ストレーナー選定方法!$F$32&lt;80),1,0)</f>
        <v/>
      </c>
      <c r="O124" s="131">
        <f>IF(AND($K124-ストレーナー選定方法!$F$34&gt;-20,$K124-ストレーナー選定方法!$F$34&lt;80),1,0)</f>
        <v/>
      </c>
      <c r="P124" s="131">
        <f>IF(AND($K124-ストレーナー選定方法!$F$36&gt;-20,$K124-ストレーナー選定方法!$F$36&lt;80),1,0)</f>
        <v/>
      </c>
      <c r="Q124" s="125" t="n">
        <v>23</v>
      </c>
      <c r="R124" s="24" t="n">
        <v>280</v>
      </c>
      <c r="S124" s="26">
        <f>20000/R124</f>
        <v/>
      </c>
      <c r="T124" s="271">
        <f>K124*0.8/100</f>
        <v/>
      </c>
      <c r="U124" s="271">
        <f>K124*0.7/100</f>
        <v/>
      </c>
      <c r="V124" s="271" t="n"/>
      <c r="W124" s="59">
        <f>(K124/100*0.84)^2</f>
        <v/>
      </c>
      <c r="X124" s="59">
        <f>(K124/100*1.05)^2</f>
        <v/>
      </c>
      <c r="Y124" s="59">
        <f>(K124/100*0.96)^2</f>
        <v/>
      </c>
      <c r="Z124" s="59">
        <f>(K124/100*1.2)^2</f>
        <v/>
      </c>
      <c r="AA124" s="272">
        <f>(K124/100*0.49)^2</f>
        <v/>
      </c>
      <c r="AB124" s="52">
        <f>(K124/100*0.77)^2</f>
        <v/>
      </c>
      <c r="AC124" s="52">
        <f>(K124/100*0.56)^2</f>
        <v/>
      </c>
      <c r="AD124" s="52">
        <f>(K124/100*0.88)^2</f>
        <v/>
      </c>
      <c r="AE124" s="24" t="n"/>
      <c r="AF124" s="24" t="n"/>
      <c r="AG124" s="134" t="inlineStr">
        <is>
          <t>16.4/S: 40.4</t>
        </is>
      </c>
    </row>
    <row r="125" ht="17.25" customHeight="1" s="207" thickBot="1">
      <c r="B125" s="176">
        <f>VLOOKUP(D125,temp!$A$2:$G$176,2,FALSE)</f>
        <v/>
      </c>
      <c r="C125" s="176">
        <f>E125&amp;"X"&amp;H125&amp;"X"&amp;I125</f>
        <v/>
      </c>
      <c r="D125" s="220" t="n">
        <v>72</v>
      </c>
      <c r="E125" s="23" t="n">
        <v>70</v>
      </c>
      <c r="F125" s="24" t="n">
        <v>70</v>
      </c>
      <c r="G125" s="39" t="n">
        <v>64</v>
      </c>
      <c r="H125" s="23" t="n">
        <v>12</v>
      </c>
      <c r="I125" s="23" t="n">
        <v>199</v>
      </c>
      <c r="J125" s="24" t="n">
        <v>3</v>
      </c>
      <c r="K125" s="138" t="n">
        <v>1406</v>
      </c>
      <c r="L125" s="131">
        <f>IF(AND(K125-ストレーナー選定方法!$F$8&gt;-20,K125-ストレーナー選定方法!$F$8&lt;80),1,0)</f>
        <v/>
      </c>
      <c r="M125" s="131">
        <f>IF(AND($K125-ストレーナー選定方法!$F$30&gt;-20,$K125-ストレーナー選定方法!$F$30&lt;80),1,0)</f>
        <v/>
      </c>
      <c r="N125" s="131">
        <f>IF(AND($K125-ストレーナー選定方法!$F$32&gt;-20,$K125-ストレーナー選定方法!$F$32&lt;80),1,0)</f>
        <v/>
      </c>
      <c r="O125" s="131">
        <f>IF(AND($K125-ストレーナー選定方法!$F$34&gt;-20,$K125-ストレーナー選定方法!$F$34&lt;80),1,0)</f>
        <v/>
      </c>
      <c r="P125" s="131">
        <f>IF(AND($K125-ストレーナー選定方法!$F$36&gt;-20,$K125-ストレーナー選定方法!$F$36&lt;80),1,0)</f>
        <v/>
      </c>
      <c r="Q125" s="125" t="n">
        <v>36</v>
      </c>
      <c r="R125" s="24" t="n">
        <v>290</v>
      </c>
      <c r="S125" s="26">
        <f>20000/R125</f>
        <v/>
      </c>
      <c r="T125" s="271">
        <f>K125*0.8/100</f>
        <v/>
      </c>
      <c r="U125" s="271">
        <f>K125*0.7/100</f>
        <v/>
      </c>
      <c r="V125" s="271" t="n"/>
      <c r="W125" s="59">
        <f>(K125/100*0.84)^2</f>
        <v/>
      </c>
      <c r="X125" s="59">
        <f>(K125/100*1.05)^2</f>
        <v/>
      </c>
      <c r="Y125" s="59">
        <f>(K125/100*0.96)^2</f>
        <v/>
      </c>
      <c r="Z125" s="59">
        <f>(K125/100*1.2)^2</f>
        <v/>
      </c>
      <c r="AA125" s="272">
        <f>(K125/100*0.49)^2</f>
        <v/>
      </c>
      <c r="AB125" s="52">
        <f>(K125/100*0.77)^2</f>
        <v/>
      </c>
      <c r="AC125" s="52">
        <f>(K125/100*0.56)^2</f>
        <v/>
      </c>
      <c r="AD125" s="52">
        <f>(K125/100*0.88)^2</f>
        <v/>
      </c>
      <c r="AE125" s="24" t="n"/>
      <c r="AF125" s="24" t="n"/>
      <c r="AG125" s="134" t="n">
        <v>22.6</v>
      </c>
    </row>
    <row r="126" ht="17.25" customHeight="1" s="207" thickBot="1">
      <c r="B126" s="176">
        <f>VLOOKUP(D126,temp!$A$2:$G$176,2,FALSE)</f>
        <v/>
      </c>
      <c r="C126" s="176">
        <f>E126&amp;"X"&amp;H126&amp;"X"&amp;I126</f>
        <v/>
      </c>
      <c r="D126" s="220" t="n">
        <v>80</v>
      </c>
      <c r="E126" s="23" t="n">
        <v>80</v>
      </c>
      <c r="F126" s="24" t="n">
        <v>74</v>
      </c>
      <c r="G126" s="39" t="n">
        <v>62</v>
      </c>
      <c r="H126" s="23" t="n">
        <v>12</v>
      </c>
      <c r="I126" s="23" t="n">
        <v>109</v>
      </c>
      <c r="J126" s="24" t="n">
        <v>3.5</v>
      </c>
      <c r="K126" s="138" t="n">
        <v>1048</v>
      </c>
      <c r="L126" s="131">
        <f>IF(AND(K126-ストレーナー選定方法!$F$8&gt;-20,K126-ストレーナー選定方法!$F$8&lt;80),1,0)</f>
        <v/>
      </c>
      <c r="M126" s="131">
        <f>IF(AND($K126-ストレーナー選定方法!$F$30&gt;-20,$K126-ストレーナー選定方法!$F$30&lt;80),1,0)</f>
        <v/>
      </c>
      <c r="N126" s="131">
        <f>IF(AND($K126-ストレーナー選定方法!$F$32&gt;-20,$K126-ストレーナー選定方法!$F$32&lt;80),1,0)</f>
        <v/>
      </c>
      <c r="O126" s="131">
        <f>IF(AND($K126-ストレーナー選定方法!$F$34&gt;-20,$K126-ストレーナー選定方法!$F$34&lt;80),1,0)</f>
        <v/>
      </c>
      <c r="P126" s="131">
        <f>IF(AND($K126-ストレーナー選定方法!$F$36&gt;-20,$K126-ストレーナー選定方法!$F$36&lt;80),1,0)</f>
        <v/>
      </c>
      <c r="Q126" s="125" t="n">
        <v>20</v>
      </c>
      <c r="R126" s="24" t="n">
        <v>180</v>
      </c>
      <c r="S126" s="26">
        <f>20000/R126</f>
        <v/>
      </c>
      <c r="T126" s="271">
        <f>K126*0.8/100</f>
        <v/>
      </c>
      <c r="U126" s="271">
        <f>K126*0.7/100</f>
        <v/>
      </c>
      <c r="V126" s="271" t="n"/>
      <c r="W126" s="59">
        <f>(K126/100*0.84)^2</f>
        <v/>
      </c>
      <c r="X126" s="59">
        <f>(K126/100*1.05)^2</f>
        <v/>
      </c>
      <c r="Y126" s="59">
        <f>(K126/100*0.96)^2</f>
        <v/>
      </c>
      <c r="Z126" s="59">
        <f>(K126/100*1.2)^2</f>
        <v/>
      </c>
      <c r="AA126" s="272">
        <f>(K126/100*0.49)^2</f>
        <v/>
      </c>
      <c r="AB126" s="52">
        <f>(K126/100*0.77)^2</f>
        <v/>
      </c>
      <c r="AC126" s="52">
        <f>(K126/100*0.56)^2</f>
        <v/>
      </c>
      <c r="AD126" s="52">
        <f>(K126/100*0.88)^2</f>
        <v/>
      </c>
      <c r="AE126" s="24" t="n"/>
      <c r="AF126" s="24" t="n"/>
      <c r="AG126" s="134" t="n">
        <v>61.4</v>
      </c>
    </row>
    <row r="127" ht="17.25" customHeight="1" s="207" thickBot="1">
      <c r="B127" s="176">
        <f>VLOOKUP(D127,temp!$A$2:$G$176,2,FALSE)</f>
        <v/>
      </c>
      <c r="C127" s="176">
        <f>E127&amp;"X"&amp;H127&amp;"X"&amp;I127</f>
        <v/>
      </c>
      <c r="D127" s="220" t="n">
        <v>88</v>
      </c>
      <c r="E127" s="23" t="n">
        <v>88</v>
      </c>
      <c r="F127" s="24" t="n">
        <v>88</v>
      </c>
      <c r="G127" s="39" t="n">
        <v>72</v>
      </c>
      <c r="H127" s="23" t="n">
        <v>12</v>
      </c>
      <c r="I127" s="23" t="n">
        <v>89</v>
      </c>
      <c r="J127" s="24" t="n">
        <v>4.5</v>
      </c>
      <c r="K127" s="138" t="n">
        <v>1415</v>
      </c>
      <c r="L127" s="131">
        <f>IF(AND(K127-ストレーナー選定方法!$F$8&gt;-20,K127-ストレーナー選定方法!$F$8&lt;80),1,0)</f>
        <v/>
      </c>
      <c r="M127" s="131">
        <f>IF(AND($K127-ストレーナー選定方法!$F$30&gt;-20,$K127-ストレーナー選定方法!$F$30&lt;80),1,0)</f>
        <v/>
      </c>
      <c r="N127" s="131">
        <f>IF(AND($K127-ストレーナー選定方法!$F$32&gt;-20,$K127-ストレーナー選定方法!$F$32&lt;80),1,0)</f>
        <v/>
      </c>
      <c r="O127" s="131">
        <f>IF(AND($K127-ストレーナー選定方法!$F$34&gt;-20,$K127-ストレーナー選定方法!$F$34&lt;80),1,0)</f>
        <v/>
      </c>
      <c r="P127" s="131">
        <f>IF(AND($K127-ストレーナー選定方法!$F$36&gt;-20,$K127-ストレーナー選定方法!$F$36&lt;80),1,0)</f>
        <v/>
      </c>
      <c r="Q127" s="125" t="n">
        <v>23</v>
      </c>
      <c r="R127" s="24" t="n">
        <v>200</v>
      </c>
      <c r="S127" s="26">
        <f>20000/R127</f>
        <v/>
      </c>
      <c r="T127" s="271">
        <f>K127*0.8/100</f>
        <v/>
      </c>
      <c r="U127" s="271">
        <f>K127*0.7/100</f>
        <v/>
      </c>
      <c r="V127" s="271" t="n"/>
      <c r="W127" s="59">
        <f>(K127/100*0.84)^2</f>
        <v/>
      </c>
      <c r="X127" s="59">
        <f>(K127/100*1.05)^2</f>
        <v/>
      </c>
      <c r="Y127" s="59">
        <f>(K127/100*0.96)^2</f>
        <v/>
      </c>
      <c r="Z127" s="59">
        <f>(K127/100*1.2)^2</f>
        <v/>
      </c>
      <c r="AA127" s="272">
        <f>(K127/100*0.49)^2</f>
        <v/>
      </c>
      <c r="AB127" s="52">
        <f>(K127/100*0.77)^2</f>
        <v/>
      </c>
      <c r="AC127" s="52">
        <f>(K127/100*0.56)^2</f>
        <v/>
      </c>
      <c r="AD127" s="52">
        <f>(K127/100*0.88)^2</f>
        <v/>
      </c>
      <c r="AE127" s="24" t="n"/>
      <c r="AF127" s="24" t="n"/>
      <c r="AG127" s="134" t="n"/>
    </row>
    <row r="128" ht="17.25" customHeight="1" s="207" thickBot="1">
      <c r="B128" s="176">
        <f>VLOOKUP(D128,temp!$A$2:$G$176,2,FALSE)</f>
        <v/>
      </c>
      <c r="C128" s="176">
        <f>E128&amp;"X"&amp;H128&amp;"X"&amp;I128</f>
        <v/>
      </c>
      <c r="D128" s="220" t="n">
        <v>105</v>
      </c>
      <c r="E128" s="23" t="n">
        <v>105</v>
      </c>
      <c r="F128" s="24" t="n">
        <v>102</v>
      </c>
      <c r="G128" s="39" t="n">
        <v>90</v>
      </c>
      <c r="H128" s="23" t="n">
        <v>15</v>
      </c>
      <c r="I128" s="23" t="n">
        <v>188</v>
      </c>
      <c r="J128" s="24" t="n">
        <v>4</v>
      </c>
      <c r="K128" s="138" t="n">
        <v>2362</v>
      </c>
      <c r="L128" s="131">
        <f>IF(AND(K128-ストレーナー選定方法!$F$8&gt;-20,K128-ストレーナー選定方法!$F$8&lt;80),1,0)</f>
        <v/>
      </c>
      <c r="M128" s="131">
        <f>IF(AND($K128-ストレーナー選定方法!$F$30&gt;-20,$K128-ストレーナー選定方法!$F$30&lt;80),1,0)</f>
        <v/>
      </c>
      <c r="N128" s="131">
        <f>IF(AND($K128-ストレーナー選定方法!$F$32&gt;-20,$K128-ストレーナー選定方法!$F$32&lt;80),1,0)</f>
        <v/>
      </c>
      <c r="O128" s="131">
        <f>IF(AND($K128-ストレーナー選定方法!$F$34&gt;-20,$K128-ストレーナー選定方法!$F$34&lt;80),1,0)</f>
        <v/>
      </c>
      <c r="P128" s="131">
        <f>IF(AND($K128-ストレーナー選定方法!$F$36&gt;-20,$K128-ストレーナー選定方法!$F$36&lt;80),1,0)</f>
        <v/>
      </c>
      <c r="Q128" s="125" t="n">
        <v>27</v>
      </c>
      <c r="R128" s="24" t="n">
        <v>100</v>
      </c>
      <c r="S128" s="26">
        <f>20000/R128</f>
        <v/>
      </c>
      <c r="T128" s="271">
        <f>K128*0.8/100</f>
        <v/>
      </c>
      <c r="U128" s="271">
        <f>K128*0.7/100</f>
        <v/>
      </c>
      <c r="V128" s="271" t="n"/>
      <c r="W128" s="59">
        <f>(K128/100*0.84)^2</f>
        <v/>
      </c>
      <c r="X128" s="59">
        <f>(K128/100*1.05)^2</f>
        <v/>
      </c>
      <c r="Y128" s="59">
        <f>(K128/100*0.96)^2</f>
        <v/>
      </c>
      <c r="Z128" s="59">
        <f>(K128/100*1.2)^2</f>
        <v/>
      </c>
      <c r="AA128" s="272">
        <f>(K128/100*0.49)^2</f>
        <v/>
      </c>
      <c r="AB128" s="52">
        <f>(K128/100*0.77)^2</f>
        <v/>
      </c>
      <c r="AC128" s="52">
        <f>(K128/100*0.56)^2</f>
        <v/>
      </c>
      <c r="AD128" s="52">
        <f>(K128/100*0.88)^2</f>
        <v/>
      </c>
      <c r="AE128" s="24" t="n"/>
      <c r="AF128" s="24" t="n"/>
      <c r="AG128" s="134" t="n">
        <v>112.8</v>
      </c>
    </row>
    <row r="129" ht="17.25" customHeight="1" s="207" thickBot="1">
      <c r="B129" s="176">
        <f>VLOOKUP(D129,temp!$A$2:$G$176,2,FALSE)</f>
        <v/>
      </c>
      <c r="C129" s="176">
        <f>E129&amp;"X"&amp;H129&amp;"X"&amp;I129</f>
        <v/>
      </c>
      <c r="D129" s="220" t="n">
        <v>106</v>
      </c>
      <c r="E129" s="23" t="n">
        <v>105</v>
      </c>
      <c r="F129" s="24" t="n">
        <v>102</v>
      </c>
      <c r="G129" s="39" t="n">
        <v>90</v>
      </c>
      <c r="H129" s="23" t="n">
        <v>20</v>
      </c>
      <c r="I129" s="23" t="n">
        <v>188</v>
      </c>
      <c r="J129" s="24" t="n">
        <v>4</v>
      </c>
      <c r="K129" s="138" t="n">
        <v>2362</v>
      </c>
      <c r="L129" s="131">
        <f>IF(AND(K129-ストレーナー選定方法!$F$8&gt;-20,K129-ストレーナー選定方法!$F$8&lt;80),1,0)</f>
        <v/>
      </c>
      <c r="M129" s="131">
        <f>IF(AND($K129-ストレーナー選定方法!$F$30&gt;-20,$K129-ストレーナー選定方法!$F$30&lt;80),1,0)</f>
        <v/>
      </c>
      <c r="N129" s="131">
        <f>IF(AND($K129-ストレーナー選定方法!$F$32&gt;-20,$K129-ストレーナー選定方法!$F$32&lt;80),1,0)</f>
        <v/>
      </c>
      <c r="O129" s="131">
        <f>IF(AND($K129-ストレーナー選定方法!$F$34&gt;-20,$K129-ストレーナー選定方法!$F$34&lt;80),1,0)</f>
        <v/>
      </c>
      <c r="P129" s="131">
        <f>IF(AND($K129-ストレーナー選定方法!$F$36&gt;-20,$K129-ストレーナー選定方法!$F$36&lt;80),1,0)</f>
        <v/>
      </c>
      <c r="Q129" s="125" t="n">
        <v>27</v>
      </c>
      <c r="R129" s="24" t="n">
        <v>75</v>
      </c>
      <c r="S129" s="26">
        <f>20000/R129</f>
        <v/>
      </c>
      <c r="T129" s="271">
        <f>K129*0.8/100</f>
        <v/>
      </c>
      <c r="U129" s="271">
        <f>K129*0.7/100</f>
        <v/>
      </c>
      <c r="V129" s="271" t="n"/>
      <c r="W129" s="59">
        <f>(K129/100*0.84)^2</f>
        <v/>
      </c>
      <c r="X129" s="59">
        <f>(K129/100*1.05)^2</f>
        <v/>
      </c>
      <c r="Y129" s="59">
        <f>(K129/100*0.96)^2</f>
        <v/>
      </c>
      <c r="Z129" s="59">
        <f>(K129/100*1.2)^2</f>
        <v/>
      </c>
      <c r="AA129" s="272">
        <f>(K129/100*0.49)^2</f>
        <v/>
      </c>
      <c r="AB129" s="52">
        <f>(K129/100*0.77)^2</f>
        <v/>
      </c>
      <c r="AC129" s="52">
        <f>(K129/100*0.56)^2</f>
        <v/>
      </c>
      <c r="AD129" s="52">
        <f>(K129/100*0.88)^2</f>
        <v/>
      </c>
      <c r="AE129" s="24" t="n"/>
      <c r="AF129" s="24" t="n"/>
      <c r="AG129" s="134" t="n">
        <v>219.5</v>
      </c>
    </row>
    <row r="130" ht="17.25" customHeight="1" s="207" thickBot="1">
      <c r="B130" s="176">
        <f>VLOOKUP(D130,temp!$A$2:$G$176,2,FALSE)</f>
        <v/>
      </c>
      <c r="C130" s="176">
        <f>E130&amp;"X"&amp;H130&amp;"X"&amp;I130</f>
        <v/>
      </c>
      <c r="D130" s="220" t="n">
        <v>140</v>
      </c>
      <c r="E130" s="23" t="n">
        <v>140</v>
      </c>
      <c r="F130" s="24" t="n">
        <v>140</v>
      </c>
      <c r="G130" s="39" t="n">
        <v>130</v>
      </c>
      <c r="H130" s="23" t="n">
        <v>20</v>
      </c>
      <c r="I130" s="23" t="n">
        <v>225</v>
      </c>
      <c r="J130" s="24" t="n">
        <v>4</v>
      </c>
      <c r="K130" s="138" t="n">
        <v>2827</v>
      </c>
      <c r="L130" s="131">
        <f>IF(AND(K130-ストレーナー選定方法!$F$8&gt;-20,K130-ストレーナー選定方法!$F$8&lt;80),1,0)</f>
        <v/>
      </c>
      <c r="M130" s="131">
        <f>IF(AND($K130-ストレーナー選定方法!$F$30&gt;-20,$K130-ストレーナー選定方法!$F$30&lt;80),1,0)</f>
        <v/>
      </c>
      <c r="N130" s="131">
        <f>IF(AND($K130-ストレーナー選定方法!$F$32&gt;-20,$K130-ストレーナー選定方法!$F$32&lt;80),1,0)</f>
        <v/>
      </c>
      <c r="O130" s="131">
        <f>IF(AND($K130-ストレーナー選定方法!$F$34&gt;-20,$K130-ストレーナー選定方法!$F$34&lt;80),1,0)</f>
        <v/>
      </c>
      <c r="P130" s="131">
        <f>IF(AND($K130-ストレーナー選定方法!$F$36&gt;-20,$K130-ストレーナー選定方法!$F$36&lt;80),1,0)</f>
        <v/>
      </c>
      <c r="Q130" s="125" t="n">
        <v>18</v>
      </c>
      <c r="R130" s="24" t="n">
        <v>30</v>
      </c>
      <c r="S130" s="26">
        <f>20000/R130</f>
        <v/>
      </c>
      <c r="T130" s="271">
        <f>K130*0.8/100</f>
        <v/>
      </c>
      <c r="U130" s="271">
        <f>K130*0.7/100</f>
        <v/>
      </c>
      <c r="V130" s="271" t="n"/>
      <c r="W130" s="59">
        <f>(K130/100*0.84)^2</f>
        <v/>
      </c>
      <c r="X130" s="59">
        <f>(K130/100*1.05)^2</f>
        <v/>
      </c>
      <c r="Y130" s="59">
        <f>(K130/100*0.96)^2</f>
        <v/>
      </c>
      <c r="Z130" s="59">
        <f>(K130/100*1.2)^2</f>
        <v/>
      </c>
      <c r="AA130" s="272">
        <f>(K130/100*0.49)^2</f>
        <v/>
      </c>
      <c r="AB130" s="52">
        <f>(K130/100*0.77)^2</f>
        <v/>
      </c>
      <c r="AC130" s="52">
        <f>(K130/100*0.56)^2</f>
        <v/>
      </c>
      <c r="AD130" s="52">
        <f>(K130/100*0.88)^2</f>
        <v/>
      </c>
      <c r="AE130" s="24" t="n"/>
      <c r="AF130" s="24" t="n"/>
      <c r="AG130" s="134" t="n">
        <v>277.5</v>
      </c>
    </row>
    <row r="131" ht="17.25" customHeight="1" s="207" thickBot="1">
      <c r="D131" s="179" t="n"/>
      <c r="E131" s="127" t="n"/>
      <c r="F131" s="127" t="n"/>
      <c r="G131" s="127" t="n"/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  <c r="AA131" s="127" t="n"/>
      <c r="AB131" s="127" t="n"/>
      <c r="AC131" s="127" t="n"/>
      <c r="AD131" s="127" t="n"/>
      <c r="AG131" s="134" t="n"/>
    </row>
    <row r="132" ht="17.25" customHeight="1" s="207" thickBot="1">
      <c r="D132" s="179" t="inlineStr">
        <is>
          <t>＜Ｔ＞</t>
        </is>
      </c>
      <c r="E132" s="127" t="n"/>
      <c r="F132" s="127" t="n"/>
      <c r="G132" s="127" t="n"/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  <c r="AA132" s="127" t="n"/>
      <c r="AB132" s="127" t="n"/>
      <c r="AC132" s="127" t="n"/>
      <c r="AD132" s="127" t="n"/>
      <c r="AG132" s="134" t="n"/>
    </row>
    <row r="133" ht="17.25" customHeight="1" s="207" thickBot="1">
      <c r="B133" s="176">
        <f>VLOOKUP(D133,temp!$A$2:$G$176,2,FALSE)</f>
        <v/>
      </c>
      <c r="C133" s="176">
        <f>E133&amp;"X"&amp;H133&amp;"X"&amp;I133</f>
        <v/>
      </c>
      <c r="D133" s="220" t="inlineStr">
        <is>
          <t>T40</t>
        </is>
      </c>
      <c r="E133" s="32" t="n">
        <v>40</v>
      </c>
      <c r="F133" s="229" t="n">
        <v>40</v>
      </c>
      <c r="G133" s="240" t="n">
        <v>38</v>
      </c>
      <c r="H133" s="32" t="n">
        <v>5</v>
      </c>
      <c r="I133" s="32" t="n">
        <v>62</v>
      </c>
      <c r="J133" s="229" t="n">
        <v>3</v>
      </c>
      <c r="K133" s="224" t="n">
        <v>438</v>
      </c>
      <c r="L133" s="131">
        <f>IF(AND(K133-ストレーナー選定方法!$F$8&gt;-20,K133-ストレーナー選定方法!$F$8&lt;80),1,0)</f>
        <v/>
      </c>
      <c r="M133" s="131">
        <f>IF(AND($K133-ストレーナー選定方法!$F$30&gt;-20,$K133-ストレーナー選定方法!$F$30&lt;80),1,0)</f>
        <v/>
      </c>
      <c r="N133" s="131">
        <f>IF(AND($K133-ストレーナー選定方法!$F$32&gt;-20,$K133-ストレーナー選定方法!$F$32&lt;80),1,0)</f>
        <v/>
      </c>
      <c r="O133" s="131">
        <f>IF(AND($K133-ストレーナー選定方法!$F$34&gt;-20,$K133-ストレーナー選定方法!$F$34&lt;80),1,0)</f>
        <v/>
      </c>
      <c r="P133" s="131">
        <f>IF(AND($K133-ストレーナー選定方法!$F$36&gt;-20,$K133-ストレーナー選定方法!$F$36&lt;80),1,0)</f>
        <v/>
      </c>
      <c r="Q133" s="126" t="n">
        <v>34</v>
      </c>
      <c r="R133" s="33" t="n">
        <v>2000</v>
      </c>
      <c r="S133" s="26">
        <f>20000/R133</f>
        <v/>
      </c>
      <c r="T133" s="271">
        <f>K133*0.8/100</f>
        <v/>
      </c>
      <c r="U133" s="271">
        <f>K133*0.7/100</f>
        <v/>
      </c>
      <c r="V133" s="271" t="n"/>
      <c r="W133" s="59">
        <f>(K133/100*0.84)^2</f>
        <v/>
      </c>
      <c r="X133" s="59">
        <f>(K133/100*1.05)^2</f>
        <v/>
      </c>
      <c r="Y133" s="59">
        <f>(K133/100*0.96)^2</f>
        <v/>
      </c>
      <c r="Z133" s="59">
        <f>(K133/100*1.2)^2</f>
        <v/>
      </c>
      <c r="AA133" s="272">
        <f>(K133/100*0.49)^2</f>
        <v/>
      </c>
      <c r="AB133" s="52">
        <f>(K133/100*0.77)^2</f>
        <v/>
      </c>
      <c r="AC133" s="52">
        <f>(K133/100*0.56)^2</f>
        <v/>
      </c>
      <c r="AD133" s="52">
        <f>(K133/100*0.88)^2</f>
        <v/>
      </c>
      <c r="AE133" s="229" t="n"/>
      <c r="AF133" s="229" t="n"/>
      <c r="AG133" s="134" t="n">
        <v>9.9</v>
      </c>
    </row>
    <row r="134" ht="17.25" customHeight="1" s="207" thickBot="1">
      <c r="B134" s="176">
        <f>VLOOKUP(D134,temp!$A$2:$G$176,2,FALSE)</f>
        <v/>
      </c>
      <c r="C134" s="176">
        <f>E134&amp;"X"&amp;H134&amp;"X"&amp;I134</f>
        <v/>
      </c>
      <c r="D134" s="220" t="inlineStr">
        <is>
          <t>T41</t>
        </is>
      </c>
      <c r="E134" s="23" t="n">
        <v>40</v>
      </c>
      <c r="F134" s="24" t="n">
        <v>40</v>
      </c>
      <c r="G134" s="39" t="n">
        <v>38</v>
      </c>
      <c r="H134" s="23" t="n">
        <v>8</v>
      </c>
      <c r="I134" s="23" t="n">
        <v>62</v>
      </c>
      <c r="J134" s="24" t="n">
        <v>3</v>
      </c>
      <c r="K134" s="137" t="n">
        <v>438</v>
      </c>
      <c r="L134" s="131">
        <f>IF(AND(K134-ストレーナー選定方法!$F$8&gt;-20,K134-ストレーナー選定方法!$F$8&lt;80),1,0)</f>
        <v/>
      </c>
      <c r="M134" s="131">
        <f>IF(AND($K134-ストレーナー選定方法!$F$30&gt;-20,$K134-ストレーナー選定方法!$F$30&lt;80),1,0)</f>
        <v/>
      </c>
      <c r="N134" s="131">
        <f>IF(AND($K134-ストレーナー選定方法!$F$32&gt;-20,$K134-ストレーナー選定方法!$F$32&lt;80),1,0)</f>
        <v/>
      </c>
      <c r="O134" s="131">
        <f>IF(AND($K134-ストレーナー選定方法!$F$34&gt;-20,$K134-ストレーナー選定方法!$F$34&lt;80),1,0)</f>
        <v/>
      </c>
      <c r="P134" s="131">
        <f>IF(AND($K134-ストレーナー選定方法!$F$36&gt;-20,$K134-ストレーナー選定方法!$F$36&lt;80),1,0)</f>
        <v/>
      </c>
      <c r="Q134" s="125" t="n">
        <v>34</v>
      </c>
      <c r="R134" s="25" t="n">
        <v>1300</v>
      </c>
      <c r="S134" s="26">
        <f>20000/R134</f>
        <v/>
      </c>
      <c r="T134" s="271">
        <f>K134*0.8/100</f>
        <v/>
      </c>
      <c r="U134" s="271">
        <f>K134*0.7/100</f>
        <v/>
      </c>
      <c r="V134" s="271" t="n"/>
      <c r="W134" s="59">
        <f>(K134/100*0.84)^2</f>
        <v/>
      </c>
      <c r="X134" s="59">
        <f>(K134/100*1.05)^2</f>
        <v/>
      </c>
      <c r="Y134" s="59">
        <f>(K134/100*0.96)^2</f>
        <v/>
      </c>
      <c r="Z134" s="59">
        <f>(K134/100*1.2)^2</f>
        <v/>
      </c>
      <c r="AA134" s="272">
        <f>(K134/100*0.49)^2</f>
        <v/>
      </c>
      <c r="AB134" s="52">
        <f>(K134/100*0.77)^2</f>
        <v/>
      </c>
      <c r="AC134" s="52">
        <f>(K134/100*0.56)^2</f>
        <v/>
      </c>
      <c r="AD134" s="52">
        <f>(K134/100*0.88)^2</f>
        <v/>
      </c>
      <c r="AE134" s="24" t="n"/>
      <c r="AF134" s="24" t="n"/>
      <c r="AG134" s="134" t="n">
        <v>9.699999999999999</v>
      </c>
    </row>
    <row r="135" ht="17.25" customHeight="1" s="207" thickBot="1">
      <c r="B135" s="176">
        <f>VLOOKUP(D135,temp!$A$2:$G$176,2,FALSE)</f>
        <v/>
      </c>
      <c r="C135" s="176">
        <f>E135&amp;"X"&amp;H135&amp;"X"&amp;I135</f>
        <v/>
      </c>
      <c r="D135" s="220" t="inlineStr">
        <is>
          <t>T42</t>
        </is>
      </c>
      <c r="E135" s="23" t="n">
        <v>40</v>
      </c>
      <c r="F135" s="24" t="n">
        <v>40</v>
      </c>
      <c r="G135" s="39" t="n">
        <v>38</v>
      </c>
      <c r="H135" s="23" t="n">
        <v>8</v>
      </c>
      <c r="I135" s="23" t="n">
        <v>63</v>
      </c>
      <c r="J135" s="24" t="n">
        <v>3</v>
      </c>
      <c r="K135" s="137" t="n">
        <v>445</v>
      </c>
      <c r="L135" s="131">
        <f>IF(AND(K135-ストレーナー選定方法!$F$8&gt;-20,K135-ストレーナー選定方法!$F$8&lt;80),1,0)</f>
        <v/>
      </c>
      <c r="M135" s="131">
        <f>IF(AND($K135-ストレーナー選定方法!$F$30&gt;-20,$K135-ストレーナー選定方法!$F$30&lt;80),1,0)</f>
        <v/>
      </c>
      <c r="N135" s="131">
        <f>IF(AND($K135-ストレーナー選定方法!$F$32&gt;-20,$K135-ストレーナー選定方法!$F$32&lt;80),1,0)</f>
        <v/>
      </c>
      <c r="O135" s="131">
        <f>IF(AND($K135-ストレーナー選定方法!$F$34&gt;-20,$K135-ストレーナー選定方法!$F$34&lt;80),1,0)</f>
        <v/>
      </c>
      <c r="P135" s="131">
        <f>IF(AND($K135-ストレーナー選定方法!$F$36&gt;-20,$K135-ストレーナー選定方法!$F$36&lt;80),1,0)</f>
        <v/>
      </c>
      <c r="Q135" s="125" t="n">
        <v>35</v>
      </c>
      <c r="R135" s="25" t="n">
        <v>1300</v>
      </c>
      <c r="S135" s="26">
        <f>20000/R135</f>
        <v/>
      </c>
      <c r="T135" s="271">
        <f>K135*0.8/100</f>
        <v/>
      </c>
      <c r="U135" s="271">
        <f>K135*0.7/100</f>
        <v/>
      </c>
      <c r="V135" s="271" t="n"/>
      <c r="W135" s="59">
        <f>(K135/100*0.84)^2</f>
        <v/>
      </c>
      <c r="X135" s="59">
        <f>(K135/100*1.05)^2</f>
        <v/>
      </c>
      <c r="Y135" s="59">
        <f>(K135/100*0.96)^2</f>
        <v/>
      </c>
      <c r="Z135" s="59">
        <f>(K135/100*1.2)^2</f>
        <v/>
      </c>
      <c r="AA135" s="272">
        <f>(K135/100*0.49)^2</f>
        <v/>
      </c>
      <c r="AB135" s="52">
        <f>(K135/100*0.77)^2</f>
        <v/>
      </c>
      <c r="AC135" s="52">
        <f>(K135/100*0.56)^2</f>
        <v/>
      </c>
      <c r="AD135" s="52">
        <f>(K135/100*0.88)^2</f>
        <v/>
      </c>
      <c r="AE135" s="24" t="n"/>
      <c r="AF135" s="24" t="n"/>
      <c r="AG135" s="134" t="n"/>
    </row>
    <row r="136" ht="17.25" customHeight="1" s="207" thickBot="1">
      <c r="B136" s="176">
        <f>VLOOKUP(D136,temp!$A$2:$G$176,2,FALSE)</f>
        <v/>
      </c>
      <c r="C136" s="176">
        <f>E136&amp;"X"&amp;H136&amp;"X"&amp;I136</f>
        <v/>
      </c>
      <c r="D136" s="177" t="inlineStr">
        <is>
          <t>T45</t>
        </is>
      </c>
      <c r="E136" s="23" t="n">
        <v>45</v>
      </c>
      <c r="F136" s="24" t="n">
        <v>45</v>
      </c>
      <c r="G136" s="39" t="n">
        <v>38</v>
      </c>
      <c r="H136" s="23" t="n">
        <v>8</v>
      </c>
      <c r="I136" s="23" t="n">
        <v>62</v>
      </c>
      <c r="J136" s="24" t="n">
        <v>3</v>
      </c>
      <c r="K136" s="137" t="n">
        <v>438</v>
      </c>
      <c r="L136" s="131">
        <f>IF(AND(K136-ストレーナー選定方法!$F$8&gt;-20,K136-ストレーナー選定方法!$F$8&lt;80),1,0)</f>
        <v/>
      </c>
      <c r="M136" s="131">
        <f>IF(AND($K136-ストレーナー選定方法!$F$30&gt;-20,$K136-ストレーナー選定方法!$F$30&lt;80),1,0)</f>
        <v/>
      </c>
      <c r="N136" s="131">
        <f>IF(AND($K136-ストレーナー選定方法!$F$32&gt;-20,$K136-ストレーナー選定方法!$F$32&lt;80),1,0)</f>
        <v/>
      </c>
      <c r="O136" s="131">
        <f>IF(AND($K136-ストレーナー選定方法!$F$34&gt;-20,$K136-ストレーナー選定方法!$F$34&lt;80),1,0)</f>
        <v/>
      </c>
      <c r="P136" s="131">
        <f>IF(AND($K136-ストレーナー選定方法!$F$36&gt;-20,$K136-ストレーナー選定方法!$F$36&lt;80),1,0)</f>
        <v/>
      </c>
      <c r="Q136" s="125" t="n">
        <v>27</v>
      </c>
      <c r="R136" s="25" t="n">
        <v>1800</v>
      </c>
      <c r="S136" s="26">
        <f>20000/R136</f>
        <v/>
      </c>
      <c r="T136" s="271">
        <f>K136*0.8/100</f>
        <v/>
      </c>
      <c r="U136" s="271">
        <f>K136*0.7/100</f>
        <v/>
      </c>
      <c r="V136" s="271" t="n"/>
      <c r="W136" s="59">
        <f>(K136/100*0.84)^2</f>
        <v/>
      </c>
      <c r="X136" s="59">
        <f>(K136/100*1.05)^2</f>
        <v/>
      </c>
      <c r="Y136" s="59">
        <f>(K136/100*0.96)^2</f>
        <v/>
      </c>
      <c r="Z136" s="59">
        <f>(K136/100*1.2)^2</f>
        <v/>
      </c>
      <c r="AA136" s="272">
        <f>(K136/100*0.49)^2</f>
        <v/>
      </c>
      <c r="AB136" s="52">
        <f>(K136/100*0.77)^2</f>
        <v/>
      </c>
      <c r="AC136" s="52">
        <f>(K136/100*0.56)^2</f>
        <v/>
      </c>
      <c r="AD136" s="52">
        <f>(K136/100*0.88)^2</f>
        <v/>
      </c>
      <c r="AE136" s="24" t="n"/>
      <c r="AF136" s="24" t="n"/>
      <c r="AG136" s="134" t="n">
        <v>15</v>
      </c>
    </row>
    <row r="137" ht="17.25" customHeight="1" s="207" thickBot="1">
      <c r="B137" s="176">
        <f>VLOOKUP(D137,temp!$A$2:$G$176,2,FALSE)</f>
        <v/>
      </c>
      <c r="C137" s="176">
        <f>E137&amp;"X"&amp;H137&amp;"X"&amp;I137</f>
        <v/>
      </c>
      <c r="D137" s="220" t="inlineStr">
        <is>
          <t>T46</t>
        </is>
      </c>
      <c r="E137" s="23" t="n">
        <v>45</v>
      </c>
      <c r="F137" s="24" t="n">
        <v>42</v>
      </c>
      <c r="G137" s="39" t="n">
        <v>35</v>
      </c>
      <c r="H137" s="23" t="n">
        <v>10</v>
      </c>
      <c r="I137" s="23" t="n">
        <v>52</v>
      </c>
      <c r="J137" s="24" t="n">
        <v>3</v>
      </c>
      <c r="K137" s="137" t="n">
        <v>367</v>
      </c>
      <c r="L137" s="131">
        <f>IF(AND(K137-ストレーナー選定方法!$F$8&gt;-20,K137-ストレーナー選定方法!$F$8&lt;80),1,0)</f>
        <v/>
      </c>
      <c r="M137" s="131">
        <f>IF(AND($K137-ストレーナー選定方法!$F$30&gt;-20,$K137-ストレーナー選定方法!$F$30&lt;80),1,0)</f>
        <v/>
      </c>
      <c r="N137" s="131">
        <f>IF(AND($K137-ストレーナー選定方法!$F$32&gt;-20,$K137-ストレーナー選定方法!$F$32&lt;80),1,0)</f>
        <v/>
      </c>
      <c r="O137" s="131">
        <f>IF(AND($K137-ストレーナー選定方法!$F$34&gt;-20,$K137-ストレーナー選定方法!$F$34&lt;80),1,0)</f>
        <v/>
      </c>
      <c r="P137" s="131">
        <f>IF(AND($K137-ストレーナー選定方法!$F$36&gt;-20,$K137-ストレーナー選定方法!$F$36&lt;80),1,0)</f>
        <v/>
      </c>
      <c r="Q137" s="125" t="n">
        <v>23</v>
      </c>
      <c r="R137" s="24" t="n">
        <v>950</v>
      </c>
      <c r="S137" s="26">
        <f>20000/R137</f>
        <v/>
      </c>
      <c r="T137" s="271">
        <f>K137*0.8/100</f>
        <v/>
      </c>
      <c r="U137" s="271">
        <f>K137*0.7/100</f>
        <v/>
      </c>
      <c r="V137" s="271" t="n"/>
      <c r="W137" s="59">
        <f>(K137/100*0.84)^2</f>
        <v/>
      </c>
      <c r="X137" s="59">
        <f>(K137/100*1.05)^2</f>
        <v/>
      </c>
      <c r="Y137" s="59">
        <f>(K137/100*0.96)^2</f>
        <v/>
      </c>
      <c r="Z137" s="59">
        <f>(K137/100*1.2)^2</f>
        <v/>
      </c>
      <c r="AA137" s="272">
        <f>(K137/100*0.49)^2</f>
        <v/>
      </c>
      <c r="AB137" s="52">
        <f>(K137/100*0.77)^2</f>
        <v/>
      </c>
      <c r="AC137" s="52">
        <f>(K137/100*0.56)^2</f>
        <v/>
      </c>
      <c r="AD137" s="52">
        <f>(K137/100*0.88)^2</f>
        <v/>
      </c>
      <c r="AE137" s="24" t="n"/>
      <c r="AF137" s="24" t="n"/>
      <c r="AG137" s="134" t="n">
        <v>9</v>
      </c>
    </row>
    <row r="138" ht="17.25" customHeight="1" s="207" thickBot="1">
      <c r="B138" s="176">
        <f>VLOOKUP(D138,temp!$A$2:$G$176,2,FALSE)</f>
        <v/>
      </c>
      <c r="C138" s="176">
        <f>E138&amp;"X"&amp;H138&amp;"X"&amp;I138</f>
        <v/>
      </c>
      <c r="D138" s="220" t="inlineStr">
        <is>
          <t>T47</t>
        </is>
      </c>
      <c r="E138" s="23" t="n">
        <v>45</v>
      </c>
      <c r="F138" s="24" t="n">
        <v>45</v>
      </c>
      <c r="G138" s="39" t="n">
        <v>42</v>
      </c>
      <c r="H138" s="23" t="n">
        <v>8</v>
      </c>
      <c r="I138" s="23" t="n">
        <v>80</v>
      </c>
      <c r="J138" s="24" t="n">
        <v>3</v>
      </c>
      <c r="K138" s="137" t="n">
        <v>565</v>
      </c>
      <c r="L138" s="131">
        <f>IF(AND(K138-ストレーナー選定方法!$F$8&gt;-20,K138-ストレーナー選定方法!$F$8&lt;80),1,0)</f>
        <v/>
      </c>
      <c r="M138" s="131">
        <f>IF(AND($K138-ストレーナー選定方法!$F$30&gt;-20,$K138-ストレーナー選定方法!$F$30&lt;80),1,0)</f>
        <v/>
      </c>
      <c r="N138" s="131">
        <f>IF(AND($K138-ストレーナー選定方法!$F$32&gt;-20,$K138-ストレーナー選定方法!$F$32&lt;80),1,0)</f>
        <v/>
      </c>
      <c r="O138" s="131">
        <f>IF(AND($K138-ストレーナー選定方法!$F$34&gt;-20,$K138-ストレーナー選定方法!$F$34&lt;80),1,0)</f>
        <v/>
      </c>
      <c r="P138" s="131">
        <f>IF(AND($K138-ストレーナー選定方法!$F$36&gt;-20,$K138-ストレーナー選定方法!$F$36&lt;80),1,0)</f>
        <v/>
      </c>
      <c r="Q138" s="125" t="n">
        <v>35</v>
      </c>
      <c r="R138" s="25" t="n">
        <v>1000</v>
      </c>
      <c r="S138" s="26">
        <f>20000/R138</f>
        <v/>
      </c>
      <c r="T138" s="271">
        <f>K138*0.8/100</f>
        <v/>
      </c>
      <c r="U138" s="271">
        <f>K138*0.7/100</f>
        <v/>
      </c>
      <c r="V138" s="271" t="n"/>
      <c r="W138" s="59">
        <f>(K138/100*0.84)^2</f>
        <v/>
      </c>
      <c r="X138" s="59">
        <f>(K138/100*1.05)^2</f>
        <v/>
      </c>
      <c r="Y138" s="59">
        <f>(K138/100*0.96)^2</f>
        <v/>
      </c>
      <c r="Z138" s="59">
        <f>(K138/100*1.2)^2</f>
        <v/>
      </c>
      <c r="AA138" s="272">
        <f>(K138/100*0.49)^2</f>
        <v/>
      </c>
      <c r="AB138" s="52">
        <f>(K138/100*0.77)^2</f>
        <v/>
      </c>
      <c r="AC138" s="52">
        <f>(K138/100*0.56)^2</f>
        <v/>
      </c>
      <c r="AD138" s="52">
        <f>(K138/100*0.88)^2</f>
        <v/>
      </c>
      <c r="AE138" s="24" t="n"/>
      <c r="AF138" s="24" t="n"/>
      <c r="AG138" s="134" t="n"/>
    </row>
    <row r="139" ht="17.25" customHeight="1" s="207" thickBot="1">
      <c r="B139" s="176">
        <f>VLOOKUP(D139,temp!$A$2:$G$176,2,FALSE)</f>
        <v/>
      </c>
      <c r="C139" s="176">
        <f>E139&amp;"X"&amp;H139&amp;"X"&amp;I139</f>
        <v/>
      </c>
      <c r="D139" s="177" t="inlineStr">
        <is>
          <t>T49</t>
        </is>
      </c>
      <c r="E139" s="23" t="n">
        <v>50</v>
      </c>
      <c r="F139" s="24" t="n">
        <v>48</v>
      </c>
      <c r="G139" s="39" t="n">
        <v>43</v>
      </c>
      <c r="H139" s="23" t="n">
        <v>10</v>
      </c>
      <c r="I139" s="23" t="n">
        <v>34</v>
      </c>
      <c r="J139" s="24" t="n">
        <v>4</v>
      </c>
      <c r="K139" s="137" t="n">
        <v>427</v>
      </c>
      <c r="L139" s="131">
        <f>IF(AND(K139-ストレーナー選定方法!$F$8&gt;-20,K139-ストレーナー選定方法!$F$8&lt;80),1,0)</f>
        <v/>
      </c>
      <c r="M139" s="131">
        <f>IF(AND($K139-ストレーナー選定方法!$F$30&gt;-20,$K139-ストレーナー選定方法!$F$30&lt;80),1,0)</f>
        <v/>
      </c>
      <c r="N139" s="131">
        <f>IF(AND($K139-ストレーナー選定方法!$F$32&gt;-20,$K139-ストレーナー選定方法!$F$32&lt;80),1,0)</f>
        <v/>
      </c>
      <c r="O139" s="131">
        <f>IF(AND($K139-ストレーナー選定方法!$F$34&gt;-20,$K139-ストレーナー選定方法!$F$34&lt;80),1,0)</f>
        <v/>
      </c>
      <c r="P139" s="131">
        <f>IF(AND($K139-ストレーナー選定方法!$F$36&gt;-20,$K139-ストレーナー選定方法!$F$36&lt;80),1,0)</f>
        <v/>
      </c>
      <c r="Q139" s="125" t="n">
        <v>21</v>
      </c>
      <c r="R139" s="24" t="n">
        <v>800</v>
      </c>
      <c r="S139" s="26">
        <f>20000/R139</f>
        <v/>
      </c>
      <c r="T139" s="271">
        <f>K139*0.8/100</f>
        <v/>
      </c>
      <c r="U139" s="271">
        <f>K139*0.7/100</f>
        <v/>
      </c>
      <c r="V139" s="271" t="n"/>
      <c r="W139" s="59">
        <f>(K139/100*0.84)^2</f>
        <v/>
      </c>
      <c r="X139" s="59">
        <f>(K139/100*1.05)^2</f>
        <v/>
      </c>
      <c r="Y139" s="59">
        <f>(K139/100*0.96)^2</f>
        <v/>
      </c>
      <c r="Z139" s="59">
        <f>(K139/100*1.2)^2</f>
        <v/>
      </c>
      <c r="AA139" s="272">
        <f>(K139/100*0.49)^2</f>
        <v/>
      </c>
      <c r="AB139" s="52">
        <f>(K139/100*0.77)^2</f>
        <v/>
      </c>
      <c r="AC139" s="52">
        <f>(K139/100*0.56)^2</f>
        <v/>
      </c>
      <c r="AD139" s="52">
        <f>(K139/100*0.88)^2</f>
        <v/>
      </c>
      <c r="AE139" s="24" t="n"/>
      <c r="AF139" s="24" t="n"/>
      <c r="AG139" s="134" t="n">
        <v>6.3</v>
      </c>
    </row>
    <row r="140" ht="17.25" customHeight="1" s="207" thickBot="1">
      <c r="B140" s="176">
        <f>VLOOKUP(D140,temp!$A$2:$G$176,2,FALSE)</f>
        <v/>
      </c>
      <c r="C140" s="176">
        <f>E140&amp;"X"&amp;H140&amp;"X"&amp;I140</f>
        <v/>
      </c>
      <c r="D140" s="220" t="inlineStr">
        <is>
          <t>T50</t>
        </is>
      </c>
      <c r="E140" s="23" t="n">
        <v>50</v>
      </c>
      <c r="F140" s="24" t="n">
        <v>50</v>
      </c>
      <c r="G140" s="39" t="n">
        <v>46</v>
      </c>
      <c r="H140" s="23" t="n">
        <v>8</v>
      </c>
      <c r="I140" s="23" t="n">
        <v>96</v>
      </c>
      <c r="J140" s="24" t="n">
        <v>3</v>
      </c>
      <c r="K140" s="137" t="n">
        <v>678</v>
      </c>
      <c r="L140" s="131">
        <f>IF(AND(K140-ストレーナー選定方法!$F$8&gt;-20,K140-ストレーナー選定方法!$F$8&lt;80),1,0)</f>
        <v/>
      </c>
      <c r="M140" s="131">
        <f>IF(AND($K140-ストレーナー選定方法!$F$30&gt;-20,$K140-ストレーナー選定方法!$F$30&lt;80),1,0)</f>
        <v/>
      </c>
      <c r="N140" s="131">
        <f>IF(AND($K140-ストレーナー選定方法!$F$32&gt;-20,$K140-ストレーナー選定方法!$F$32&lt;80),1,0)</f>
        <v/>
      </c>
      <c r="O140" s="131">
        <f>IF(AND($K140-ストレーナー選定方法!$F$34&gt;-20,$K140-ストレーナー選定方法!$F$34&lt;80),1,0)</f>
        <v/>
      </c>
      <c r="P140" s="131">
        <f>IF(AND($K140-ストレーナー選定方法!$F$36&gt;-20,$K140-ストレーナー選定方法!$F$36&lt;80),1,0)</f>
        <v/>
      </c>
      <c r="Q140" s="125" t="n">
        <v>34</v>
      </c>
      <c r="R140" s="24" t="n">
        <v>700</v>
      </c>
      <c r="S140" s="26">
        <f>20000/R140</f>
        <v/>
      </c>
      <c r="T140" s="271">
        <f>K140*0.8/100</f>
        <v/>
      </c>
      <c r="U140" s="271">
        <f>K140*0.7/100</f>
        <v/>
      </c>
      <c r="V140" s="271" t="n"/>
      <c r="W140" s="59">
        <f>(K140/100*0.84)^2</f>
        <v/>
      </c>
      <c r="X140" s="59">
        <f>(K140/100*1.05)^2</f>
        <v/>
      </c>
      <c r="Y140" s="59">
        <f>(K140/100*0.96)^2</f>
        <v/>
      </c>
      <c r="Z140" s="59">
        <f>(K140/100*1.2)^2</f>
        <v/>
      </c>
      <c r="AA140" s="272">
        <f>(K140/100*0.49)^2</f>
        <v/>
      </c>
      <c r="AB140" s="52">
        <f>(K140/100*0.77)^2</f>
        <v/>
      </c>
      <c r="AC140" s="52">
        <f>(K140/100*0.56)^2</f>
        <v/>
      </c>
      <c r="AD140" s="52">
        <f>(K140/100*0.88)^2</f>
        <v/>
      </c>
      <c r="AE140" s="24" t="inlineStr">
        <is>
          <t>○</t>
        </is>
      </c>
      <c r="AF140" s="24" t="n"/>
      <c r="AG140" s="134" t="n">
        <v>15.4</v>
      </c>
    </row>
    <row r="141" ht="17.25" customHeight="1" s="207" thickBot="1">
      <c r="B141" s="176">
        <f>VLOOKUP(D141,temp!$A$2:$G$176,2,FALSE)</f>
        <v/>
      </c>
      <c r="C141" s="176">
        <f>E141&amp;"X"&amp;H141&amp;"X"&amp;I141</f>
        <v/>
      </c>
      <c r="D141" s="220" t="inlineStr">
        <is>
          <t>T51</t>
        </is>
      </c>
      <c r="E141" s="23" t="n">
        <v>50</v>
      </c>
      <c r="F141" s="24" t="n">
        <v>50</v>
      </c>
      <c r="G141" s="39" t="n">
        <v>46</v>
      </c>
      <c r="H141" s="23" t="n">
        <v>12</v>
      </c>
      <c r="I141" s="23" t="n">
        <v>96</v>
      </c>
      <c r="J141" s="24" t="n">
        <v>3</v>
      </c>
      <c r="K141" s="137" t="n">
        <v>678</v>
      </c>
      <c r="L141" s="131">
        <f>IF(AND(K141-ストレーナー選定方法!$F$8&gt;-20,K141-ストレーナー選定方法!$F$8&lt;80),1,0)</f>
        <v/>
      </c>
      <c r="M141" s="131">
        <f>IF(AND($K141-ストレーナー選定方法!$F$30&gt;-20,$K141-ストレーナー選定方法!$F$30&lt;80),1,0)</f>
        <v/>
      </c>
      <c r="N141" s="131">
        <f>IF(AND($K141-ストレーナー選定方法!$F$32&gt;-20,$K141-ストレーナー選定方法!$F$32&lt;80),1,0)</f>
        <v/>
      </c>
      <c r="O141" s="131">
        <f>IF(AND($K141-ストレーナー選定方法!$F$34&gt;-20,$K141-ストレーナー選定方法!$F$34&lt;80),1,0)</f>
        <v/>
      </c>
      <c r="P141" s="131">
        <f>IF(AND($K141-ストレーナー選定方法!$F$36&gt;-20,$K141-ストレーナー選定方法!$F$36&lt;80),1,0)</f>
        <v/>
      </c>
      <c r="Q141" s="125" t="n">
        <v>34</v>
      </c>
      <c r="R141" s="24" t="n">
        <v>520</v>
      </c>
      <c r="S141" s="26">
        <f>20000/R141</f>
        <v/>
      </c>
      <c r="T141" s="271">
        <f>K141*0.8/100</f>
        <v/>
      </c>
      <c r="U141" s="271">
        <f>K141*0.7/100</f>
        <v/>
      </c>
      <c r="V141" s="271" t="n"/>
      <c r="W141" s="59">
        <f>(K141/100*0.84)^2</f>
        <v/>
      </c>
      <c r="X141" s="59">
        <f>(K141/100*1.05)^2</f>
        <v/>
      </c>
      <c r="Y141" s="59">
        <f>(K141/100*0.96)^2</f>
        <v/>
      </c>
      <c r="Z141" s="59">
        <f>(K141/100*1.2)^2</f>
        <v/>
      </c>
      <c r="AA141" s="272">
        <f>(K141/100*0.49)^2</f>
        <v/>
      </c>
      <c r="AB141" s="52">
        <f>(K141/100*0.77)^2</f>
        <v/>
      </c>
      <c r="AC141" s="52">
        <f>(K141/100*0.56)^2</f>
        <v/>
      </c>
      <c r="AD141" s="52">
        <f>(K141/100*0.88)^2</f>
        <v/>
      </c>
      <c r="AE141" s="24" t="n"/>
      <c r="AF141" s="24" t="n"/>
      <c r="AG141" s="134" t="n">
        <v>30</v>
      </c>
    </row>
    <row r="142" ht="17.25" customHeight="1" s="207" thickBot="1">
      <c r="B142" s="176">
        <f>VLOOKUP(D142,temp!$A$2:$G$176,2,FALSE)</f>
        <v/>
      </c>
      <c r="C142" s="176">
        <f>E142&amp;"X"&amp;H142&amp;"X"&amp;I142</f>
        <v/>
      </c>
      <c r="D142" s="220" t="inlineStr">
        <is>
          <t>T53</t>
        </is>
      </c>
      <c r="E142" s="23" t="n">
        <v>50</v>
      </c>
      <c r="F142" s="24" t="n">
        <v>49</v>
      </c>
      <c r="G142" s="39" t="n">
        <v>40</v>
      </c>
      <c r="H142" s="23" t="n">
        <v>10</v>
      </c>
      <c r="I142" s="23" t="n">
        <v>62</v>
      </c>
      <c r="J142" s="24" t="n">
        <v>3</v>
      </c>
      <c r="K142" s="137" t="n">
        <v>438</v>
      </c>
      <c r="L142" s="131">
        <f>IF(AND(K142-ストレーナー選定方法!$F$8&gt;-20,K142-ストレーナー選定方法!$F$8&lt;80),1,0)</f>
        <v/>
      </c>
      <c r="M142" s="131">
        <f>IF(AND($K142-ストレーナー選定方法!$F$30&gt;-20,$K142-ストレーナー選定方法!$F$30&lt;80),1,0)</f>
        <v/>
      </c>
      <c r="N142" s="131">
        <f>IF(AND($K142-ストレーナー選定方法!$F$32&gt;-20,$K142-ストレーナー選定方法!$F$32&lt;80),1,0)</f>
        <v/>
      </c>
      <c r="O142" s="131">
        <f>IF(AND($K142-ストレーナー選定方法!$F$34&gt;-20,$K142-ストレーナー選定方法!$F$34&lt;80),1,0)</f>
        <v/>
      </c>
      <c r="P142" s="131">
        <f>IF(AND($K142-ストレーナー選定方法!$F$36&gt;-20,$K142-ストレーナー選定方法!$F$36&lt;80),1,0)</f>
        <v/>
      </c>
      <c r="Q142" s="125" t="n">
        <v>22</v>
      </c>
      <c r="R142" s="24" t="n">
        <v>600</v>
      </c>
      <c r="S142" s="26">
        <f>20000/R142</f>
        <v/>
      </c>
      <c r="T142" s="271">
        <f>K142*0.8/100</f>
        <v/>
      </c>
      <c r="U142" s="271">
        <f>K142*0.7/100</f>
        <v/>
      </c>
      <c r="V142" s="271" t="n"/>
      <c r="W142" s="59">
        <f>(K142/100*0.84)^2</f>
        <v/>
      </c>
      <c r="X142" s="59">
        <f>(K142/100*1.05)^2</f>
        <v/>
      </c>
      <c r="Y142" s="59">
        <f>(K142/100*0.96)^2</f>
        <v/>
      </c>
      <c r="Z142" s="59">
        <f>(K142/100*1.2)^2</f>
        <v/>
      </c>
      <c r="AA142" s="272">
        <f>(K142/100*0.49)^2</f>
        <v/>
      </c>
      <c r="AB142" s="52">
        <f>(K142/100*0.77)^2</f>
        <v/>
      </c>
      <c r="AC142" s="52">
        <f>(K142/100*0.56)^2</f>
        <v/>
      </c>
      <c r="AD142" s="52">
        <f>(K142/100*0.88)^2</f>
        <v/>
      </c>
      <c r="AE142" s="24" t="n"/>
      <c r="AF142" s="24" t="n"/>
      <c r="AG142" s="134" t="n">
        <v>15.1</v>
      </c>
    </row>
    <row r="143" ht="17.25" customHeight="1" s="207" thickBot="1">
      <c r="B143" s="176">
        <f>VLOOKUP(D143,temp!$A$2:$G$176,2,FALSE)</f>
        <v/>
      </c>
      <c r="C143" s="176">
        <f>E143&amp;"X"&amp;H143&amp;"X"&amp;I143</f>
        <v/>
      </c>
      <c r="D143" s="177" t="inlineStr">
        <is>
          <t>T54</t>
        </is>
      </c>
      <c r="E143" s="23" t="n">
        <v>50</v>
      </c>
      <c r="F143" s="24" t="n">
        <v>48</v>
      </c>
      <c r="G143" s="39" t="n">
        <v>40</v>
      </c>
      <c r="H143" s="23" t="n">
        <v>7</v>
      </c>
      <c r="I143" s="23" t="n">
        <v>55</v>
      </c>
      <c r="J143" s="24" t="n">
        <v>3</v>
      </c>
      <c r="K143" s="137" t="n">
        <v>388</v>
      </c>
      <c r="L143" s="131">
        <f>IF(AND(K143-ストレーナー選定方法!$F$8&gt;-20,K143-ストレーナー選定方法!$F$8&lt;80),1,0)</f>
        <v/>
      </c>
      <c r="M143" s="131">
        <f>IF(AND($K143-ストレーナー選定方法!$F$30&gt;-20,$K143-ストレーナー選定方法!$F$30&lt;80),1,0)</f>
        <v/>
      </c>
      <c r="N143" s="131">
        <f>IF(AND($K143-ストレーナー選定方法!$F$32&gt;-20,$K143-ストレーナー選定方法!$F$32&lt;80),1,0)</f>
        <v/>
      </c>
      <c r="O143" s="131">
        <f>IF(AND($K143-ストレーナー選定方法!$F$34&gt;-20,$K143-ストレーナー選定方法!$F$34&lt;80),1,0)</f>
        <v/>
      </c>
      <c r="P143" s="131">
        <f>IF(AND($K143-ストレーナー選定方法!$F$36&gt;-20,$K143-ストレーナー選定方法!$F$36&lt;80),1,0)</f>
        <v/>
      </c>
      <c r="Q143" s="125" t="n">
        <v>19</v>
      </c>
      <c r="R143" s="24" t="n">
        <v>840</v>
      </c>
      <c r="S143" s="26">
        <f>20000/R143</f>
        <v/>
      </c>
      <c r="T143" s="271">
        <f>K143*0.8/100</f>
        <v/>
      </c>
      <c r="U143" s="271">
        <f>K143*0.7/100</f>
        <v/>
      </c>
      <c r="V143" s="271" t="n"/>
      <c r="W143" s="59">
        <f>(K143/100*0.84)^2</f>
        <v/>
      </c>
      <c r="X143" s="59">
        <f>(K143/100*1.05)^2</f>
        <v/>
      </c>
      <c r="Y143" s="59">
        <f>(K143/100*0.96)^2</f>
        <v/>
      </c>
      <c r="Z143" s="59">
        <f>(K143/100*1.2)^2</f>
        <v/>
      </c>
      <c r="AA143" s="272">
        <f>(K143/100*0.49)^2</f>
        <v/>
      </c>
      <c r="AB143" s="52">
        <f>(K143/100*0.77)^2</f>
        <v/>
      </c>
      <c r="AC143" s="52">
        <f>(K143/100*0.56)^2</f>
        <v/>
      </c>
      <c r="AD143" s="52">
        <f>(K143/100*0.88)^2</f>
        <v/>
      </c>
      <c r="AE143" s="24" t="n"/>
      <c r="AF143" s="24" t="n"/>
      <c r="AG143" s="134" t="n">
        <v>20</v>
      </c>
    </row>
    <row r="144" ht="17.25" customHeight="1" s="207" thickBot="1">
      <c r="B144" s="176">
        <f>VLOOKUP(D144,temp!$A$2:$G$176,2,FALSE)</f>
        <v/>
      </c>
      <c r="C144" s="176">
        <f>E144&amp;"X"&amp;H144&amp;"X"&amp;I144</f>
        <v/>
      </c>
      <c r="D144" s="178" t="inlineStr">
        <is>
          <t>T56</t>
        </is>
      </c>
      <c r="E144" s="23" t="n">
        <v>56</v>
      </c>
      <c r="F144" s="24" t="n">
        <v>54</v>
      </c>
      <c r="G144" s="39" t="n">
        <v>44</v>
      </c>
      <c r="H144" s="23" t="n">
        <v>10</v>
      </c>
      <c r="I144" s="23" t="n">
        <v>44</v>
      </c>
      <c r="J144" s="24" t="n">
        <v>4</v>
      </c>
      <c r="K144" s="137" t="n">
        <v>552</v>
      </c>
      <c r="L144" s="131">
        <f>IF(AND(K144-ストレーナー選定方法!$F$8&gt;-20,K144-ストレーナー選定方法!$F$8&lt;80),1,0)</f>
        <v/>
      </c>
      <c r="M144" s="131">
        <f>IF(AND($K144-ストレーナー選定方法!$F$30&gt;-20,$K144-ストレーナー選定方法!$F$30&lt;80),1,0)</f>
        <v/>
      </c>
      <c r="N144" s="131">
        <f>IF(AND($K144-ストレーナー選定方法!$F$32&gt;-20,$K144-ストレーナー選定方法!$F$32&lt;80),1,0)</f>
        <v/>
      </c>
      <c r="O144" s="131">
        <f>IF(AND($K144-ストレーナー選定方法!$F$34&gt;-20,$K144-ストレーナー選定方法!$F$34&lt;80),1,0)</f>
        <v/>
      </c>
      <c r="P144" s="131">
        <f>IF(AND($K144-ストレーナー選定方法!$F$36&gt;-20,$K144-ストレーナー選定方法!$F$36&lt;80),1,0)</f>
        <v/>
      </c>
      <c r="Q144" s="125" t="n">
        <v>22</v>
      </c>
      <c r="R144" s="24" t="n">
        <v>570</v>
      </c>
      <c r="S144" s="26">
        <f>20000/R144</f>
        <v/>
      </c>
      <c r="T144" s="271">
        <f>K144*0.8/100</f>
        <v/>
      </c>
      <c r="U144" s="271">
        <f>K144*0.7/100</f>
        <v/>
      </c>
      <c r="V144" s="271" t="n"/>
      <c r="W144" s="59">
        <f>(K144/100*0.84)^2</f>
        <v/>
      </c>
      <c r="X144" s="59">
        <f>(K144/100*1.05)^2</f>
        <v/>
      </c>
      <c r="Y144" s="59">
        <f>(K144/100*0.96)^2</f>
        <v/>
      </c>
      <c r="Z144" s="59">
        <f>(K144/100*1.2)^2</f>
        <v/>
      </c>
      <c r="AA144" s="272">
        <f>(K144/100*0.49)^2</f>
        <v/>
      </c>
      <c r="AB144" s="52">
        <f>(K144/100*0.77)^2</f>
        <v/>
      </c>
      <c r="AC144" s="52">
        <f>(K144/100*0.56)^2</f>
        <v/>
      </c>
      <c r="AD144" s="52">
        <f>(K144/100*0.88)^2</f>
        <v/>
      </c>
      <c r="AE144" s="24" t="n"/>
      <c r="AF144" s="24" t="n"/>
      <c r="AG144" s="134" t="n"/>
    </row>
    <row r="145" ht="17.25" customHeight="1" s="207" thickBot="1">
      <c r="B145" s="176">
        <f>VLOOKUP(D145,temp!$A$2:$G$176,2,FALSE)</f>
        <v/>
      </c>
      <c r="C145" s="176">
        <f>E145&amp;"X"&amp;H145&amp;"X"&amp;I145</f>
        <v/>
      </c>
      <c r="D145" s="220" t="inlineStr">
        <is>
          <t>T57</t>
        </is>
      </c>
      <c r="E145" s="23" t="n">
        <v>56</v>
      </c>
      <c r="F145" s="24" t="n">
        <v>54</v>
      </c>
      <c r="G145" s="39" t="n">
        <v>44</v>
      </c>
      <c r="H145" s="23" t="n">
        <v>10</v>
      </c>
      <c r="I145" s="23" t="n">
        <v>62</v>
      </c>
      <c r="J145" s="24" t="n">
        <v>3</v>
      </c>
      <c r="K145" s="137" t="n">
        <v>438</v>
      </c>
      <c r="L145" s="131">
        <f>IF(AND(K145-ストレーナー選定方法!$F$8&gt;-20,K145-ストレーナー選定方法!$F$8&lt;80),1,0)</f>
        <v/>
      </c>
      <c r="M145" s="131">
        <f>IF(AND($K145-ストレーナー選定方法!$F$30&gt;-20,$K145-ストレーナー選定方法!$F$30&lt;80),1,0)</f>
        <v/>
      </c>
      <c r="N145" s="131">
        <f>IF(AND($K145-ストレーナー選定方法!$F$32&gt;-20,$K145-ストレーナー選定方法!$F$32&lt;80),1,0)</f>
        <v/>
      </c>
      <c r="O145" s="131">
        <f>IF(AND($K145-ストレーナー選定方法!$F$34&gt;-20,$K145-ストレーナー選定方法!$F$34&lt;80),1,0)</f>
        <v/>
      </c>
      <c r="P145" s="131">
        <f>IF(AND($K145-ストレーナー選定方法!$F$36&gt;-20,$K145-ストレーナー選定方法!$F$36&lt;80),1,0)</f>
        <v/>
      </c>
      <c r="Q145" s="125" t="n">
        <v>17</v>
      </c>
      <c r="R145" s="24" t="n">
        <v>570</v>
      </c>
      <c r="S145" s="26">
        <f>20000/R145</f>
        <v/>
      </c>
      <c r="T145" s="271">
        <f>K145*0.8/100</f>
        <v/>
      </c>
      <c r="U145" s="271">
        <f>K145*0.7/100</f>
        <v/>
      </c>
      <c r="V145" s="271" t="n"/>
      <c r="W145" s="59">
        <f>(K145/100*0.84)^2</f>
        <v/>
      </c>
      <c r="X145" s="59">
        <f>(K145/100*1.05)^2</f>
        <v/>
      </c>
      <c r="Y145" s="59">
        <f>(K145/100*0.96)^2</f>
        <v/>
      </c>
      <c r="Z145" s="59">
        <f>(K145/100*1.2)^2</f>
        <v/>
      </c>
      <c r="AA145" s="272">
        <f>(K145/100*0.49)^2</f>
        <v/>
      </c>
      <c r="AB145" s="52">
        <f>(K145/100*0.77)^2</f>
        <v/>
      </c>
      <c r="AC145" s="52">
        <f>(K145/100*0.56)^2</f>
        <v/>
      </c>
      <c r="AD145" s="52">
        <f>(K145/100*0.88)^2</f>
        <v/>
      </c>
      <c r="AE145" s="24" t="n"/>
      <c r="AF145" s="24" t="n"/>
      <c r="AG145" s="134" t="n"/>
    </row>
    <row r="146" ht="17.25" customHeight="1" s="207" thickBot="1">
      <c r="B146" s="176">
        <f>VLOOKUP(D146,temp!$A$2:$G$176,2,FALSE)</f>
        <v/>
      </c>
      <c r="C146" s="176">
        <f>E146&amp;"X"&amp;H146&amp;"X"&amp;I146</f>
        <v/>
      </c>
      <c r="D146" s="220" t="inlineStr">
        <is>
          <t>T58</t>
        </is>
      </c>
      <c r="E146" s="23" t="n">
        <v>58</v>
      </c>
      <c r="F146" s="24" t="n">
        <v>56</v>
      </c>
      <c r="G146" s="39" t="n">
        <v>50</v>
      </c>
      <c r="H146" s="23" t="n">
        <v>10</v>
      </c>
      <c r="I146" s="23" t="n">
        <v>95</v>
      </c>
      <c r="J146" s="24" t="n">
        <v>3</v>
      </c>
      <c r="K146" s="137" t="n">
        <v>671</v>
      </c>
      <c r="L146" s="131">
        <f>IF(AND(K146-ストレーナー選定方法!$F$8&gt;-20,K146-ストレーナー選定方法!$F$8&lt;80),1,0)</f>
        <v/>
      </c>
      <c r="M146" s="131">
        <f>IF(AND($K146-ストレーナー選定方法!$F$30&gt;-20,$K146-ストレーナー選定方法!$F$30&lt;80),1,0)</f>
        <v/>
      </c>
      <c r="N146" s="131">
        <f>IF(AND($K146-ストレーナー選定方法!$F$32&gt;-20,$K146-ストレーナー選定方法!$F$32&lt;80),1,0)</f>
        <v/>
      </c>
      <c r="O146" s="131">
        <f>IF(AND($K146-ストレーナー選定方法!$F$34&gt;-20,$K146-ストレーナー選定方法!$F$34&lt;80),1,0)</f>
        <v/>
      </c>
      <c r="P146" s="131">
        <f>IF(AND($K146-ストレーナー選定方法!$F$36&gt;-20,$K146-ストレーナー選定方法!$F$36&lt;80),1,0)</f>
        <v/>
      </c>
      <c r="Q146" s="125" t="n">
        <v>25</v>
      </c>
      <c r="R146" s="24" t="n">
        <v>550</v>
      </c>
      <c r="S146" s="26">
        <f>20000/R146</f>
        <v/>
      </c>
      <c r="T146" s="271">
        <f>K146*0.8/100</f>
        <v/>
      </c>
      <c r="U146" s="271">
        <f>K146*0.7/100</f>
        <v/>
      </c>
      <c r="V146" s="271" t="n"/>
      <c r="W146" s="59">
        <f>(K146/100*0.84)^2</f>
        <v/>
      </c>
      <c r="X146" s="59">
        <f>(K146/100*1.05)^2</f>
        <v/>
      </c>
      <c r="Y146" s="59">
        <f>(K146/100*0.96)^2</f>
        <v/>
      </c>
      <c r="Z146" s="59">
        <f>(K146/100*1.2)^2</f>
        <v/>
      </c>
      <c r="AA146" s="272">
        <f>(K146/100*0.49)^2</f>
        <v/>
      </c>
      <c r="AB146" s="52">
        <f>(K146/100*0.77)^2</f>
        <v/>
      </c>
      <c r="AC146" s="52">
        <f>(K146/100*0.56)^2</f>
        <v/>
      </c>
      <c r="AD146" s="52">
        <f>(K146/100*0.88)^2</f>
        <v/>
      </c>
      <c r="AE146" s="24" t="n"/>
      <c r="AF146" s="24" t="n"/>
      <c r="AG146" s="134" t="n">
        <v>14</v>
      </c>
    </row>
    <row r="147" ht="17.25" customHeight="1" s="207" thickBot="1">
      <c r="B147" s="176">
        <f>VLOOKUP(D147,temp!$A$2:$G$176,2,FALSE)</f>
        <v/>
      </c>
      <c r="C147" s="176">
        <f>E147&amp;"X"&amp;H147&amp;"X"&amp;I147</f>
        <v/>
      </c>
      <c r="D147" s="220" t="inlineStr">
        <is>
          <t>T60</t>
        </is>
      </c>
      <c r="E147" s="23" t="n">
        <v>60</v>
      </c>
      <c r="F147" s="24" t="n">
        <v>55</v>
      </c>
      <c r="G147" s="39" t="n">
        <v>44</v>
      </c>
      <c r="H147" s="23" t="n">
        <v>10</v>
      </c>
      <c r="I147" s="23" t="n">
        <v>34</v>
      </c>
      <c r="J147" s="24" t="n">
        <v>4.5</v>
      </c>
      <c r="K147" s="137" t="n">
        <v>540</v>
      </c>
      <c r="L147" s="131">
        <f>IF(AND(K147-ストレーナー選定方法!$F$8&gt;-20,K147-ストレーナー選定方法!$F$8&lt;80),1,0)</f>
        <v/>
      </c>
      <c r="M147" s="131">
        <f>IF(AND($K147-ストレーナー選定方法!$F$30&gt;-20,$K147-ストレーナー選定方法!$F$30&lt;80),1,0)</f>
        <v/>
      </c>
      <c r="N147" s="131">
        <f>IF(AND($K147-ストレーナー選定方法!$F$32&gt;-20,$K147-ストレーナー選定方法!$F$32&lt;80),1,0)</f>
        <v/>
      </c>
      <c r="O147" s="131">
        <f>IF(AND($K147-ストレーナー選定方法!$F$34&gt;-20,$K147-ストレーナー選定方法!$F$34&lt;80),1,0)</f>
        <v/>
      </c>
      <c r="P147" s="131">
        <f>IF(AND($K147-ストレーナー選定方法!$F$36&gt;-20,$K147-ストレーナー選定方法!$F$36&lt;80),1,0)</f>
        <v/>
      </c>
      <c r="Q147" s="125" t="n">
        <v>19</v>
      </c>
      <c r="R147" s="24" t="n">
        <v>540</v>
      </c>
      <c r="S147" s="26">
        <f>20000/R147</f>
        <v/>
      </c>
      <c r="T147" s="271">
        <f>K147*0.8/100</f>
        <v/>
      </c>
      <c r="U147" s="271">
        <f>K147*0.7/100</f>
        <v/>
      </c>
      <c r="V147" s="271" t="n"/>
      <c r="W147" s="59">
        <f>(K147/100*0.84)^2</f>
        <v/>
      </c>
      <c r="X147" s="59">
        <f>(K147/100*1.05)^2</f>
        <v/>
      </c>
      <c r="Y147" s="59">
        <f>(K147/100*0.96)^2</f>
        <v/>
      </c>
      <c r="Z147" s="59">
        <f>(K147/100*1.2)^2</f>
        <v/>
      </c>
      <c r="AA147" s="272">
        <f>(K147/100*0.49)^2</f>
        <v/>
      </c>
      <c r="AB147" s="52">
        <f>(K147/100*0.77)^2</f>
        <v/>
      </c>
      <c r="AC147" s="52">
        <f>(K147/100*0.56)^2</f>
        <v/>
      </c>
      <c r="AD147" s="52">
        <f>(K147/100*0.88)^2</f>
        <v/>
      </c>
      <c r="AE147" s="24" t="n"/>
      <c r="AF147" s="24" t="n"/>
      <c r="AG147" s="134" t="inlineStr">
        <is>
          <t>ｶｰﾄﾝ 11</t>
        </is>
      </c>
    </row>
    <row r="148" ht="17.25" customHeight="1" s="207" thickBot="1">
      <c r="B148" s="176">
        <f>VLOOKUP(D148,temp!$A$2:$G$176,2,FALSE)</f>
        <v/>
      </c>
      <c r="C148" s="176">
        <f>E148&amp;"X"&amp;H148&amp;"X"&amp;I148</f>
        <v/>
      </c>
      <c r="D148" s="178" t="inlineStr">
        <is>
          <t>T61</t>
        </is>
      </c>
      <c r="E148" s="23" t="n">
        <v>60</v>
      </c>
      <c r="F148" s="24" t="n">
        <v>60</v>
      </c>
      <c r="G148" s="39" t="n">
        <v>44</v>
      </c>
      <c r="H148" s="23" t="n">
        <v>10</v>
      </c>
      <c r="I148" s="23" t="n">
        <v>34</v>
      </c>
      <c r="J148" s="24" t="n">
        <v>4.5</v>
      </c>
      <c r="K148" s="137" t="n">
        <v>540</v>
      </c>
      <c r="L148" s="131">
        <f>IF(AND(K148-ストレーナー選定方法!$F$8&gt;-20,K148-ストレーナー選定方法!$F$8&lt;80),1,0)</f>
        <v/>
      </c>
      <c r="M148" s="131">
        <f>IF(AND($K148-ストレーナー選定方法!$F$30&gt;-20,$K148-ストレーナー選定方法!$F$30&lt;80),1,0)</f>
        <v/>
      </c>
      <c r="N148" s="131">
        <f>IF(AND($K148-ストレーナー選定方法!$F$32&gt;-20,$K148-ストレーナー選定方法!$F$32&lt;80),1,0)</f>
        <v/>
      </c>
      <c r="O148" s="131">
        <f>IF(AND($K148-ストレーナー選定方法!$F$34&gt;-20,$K148-ストレーナー選定方法!$F$34&lt;80),1,0)</f>
        <v/>
      </c>
      <c r="P148" s="131">
        <f>IF(AND($K148-ストレーナー選定方法!$F$36&gt;-20,$K148-ストレーナー選定方法!$F$36&lt;80),1,0)</f>
        <v/>
      </c>
      <c r="Q148" s="125" t="n">
        <v>19</v>
      </c>
      <c r="R148" s="24" t="n">
        <v>540</v>
      </c>
      <c r="S148" s="26">
        <f>20000/R148</f>
        <v/>
      </c>
      <c r="T148" s="271">
        <f>K148*0.8/100</f>
        <v/>
      </c>
      <c r="U148" s="271">
        <f>K148*0.7/100</f>
        <v/>
      </c>
      <c r="V148" s="271" t="n"/>
      <c r="W148" s="59">
        <f>(K148/100*0.84)^2</f>
        <v/>
      </c>
      <c r="X148" s="59">
        <f>(K148/100*1.05)^2</f>
        <v/>
      </c>
      <c r="Y148" s="59">
        <f>(K148/100*0.96)^2</f>
        <v/>
      </c>
      <c r="Z148" s="59">
        <f>(K148/100*1.2)^2</f>
        <v/>
      </c>
      <c r="AA148" s="272">
        <f>(K148/100*0.49)^2</f>
        <v/>
      </c>
      <c r="AB148" s="52">
        <f>(K148/100*0.77)^2</f>
        <v/>
      </c>
      <c r="AC148" s="52">
        <f>(K148/100*0.56)^2</f>
        <v/>
      </c>
      <c r="AD148" s="52">
        <f>(K148/100*0.88)^2</f>
        <v/>
      </c>
      <c r="AE148" s="24" t="n"/>
      <c r="AF148" s="24" t="n"/>
      <c r="AG148" s="134" t="n"/>
    </row>
    <row r="149" ht="17.25" customHeight="1" s="207" thickBot="1">
      <c r="B149" s="176">
        <f>VLOOKUP(D149,temp!$A$2:$G$176,2,FALSE)</f>
        <v/>
      </c>
      <c r="C149" s="176">
        <f>E149&amp;"X"&amp;H149&amp;"X"&amp;I149</f>
        <v/>
      </c>
      <c r="D149" s="220" t="inlineStr">
        <is>
          <t>T62</t>
        </is>
      </c>
      <c r="E149" s="23" t="n">
        <v>60</v>
      </c>
      <c r="F149" s="24" t="n">
        <v>58</v>
      </c>
      <c r="G149" s="39" t="n">
        <v>54</v>
      </c>
      <c r="H149" s="23" t="n">
        <v>7</v>
      </c>
      <c r="I149" s="23" t="n">
        <v>93</v>
      </c>
      <c r="J149" s="24" t="n">
        <v>3</v>
      </c>
      <c r="K149" s="137" t="n">
        <v>657</v>
      </c>
      <c r="L149" s="131">
        <f>IF(AND(K149-ストレーナー選定方法!$F$8&gt;-20,K149-ストレーナー選定方法!$F$8&lt;80),1,0)</f>
        <v/>
      </c>
      <c r="M149" s="131">
        <f>IF(AND($K149-ストレーナー選定方法!$F$30&gt;-20,$K149-ストレーナー選定方法!$F$30&lt;80),1,0)</f>
        <v/>
      </c>
      <c r="N149" s="131">
        <f>IF(AND($K149-ストレーナー選定方法!$F$32&gt;-20,$K149-ストレーナー選定方法!$F$32&lt;80),1,0)</f>
        <v/>
      </c>
      <c r="O149" s="131">
        <f>IF(AND($K149-ストレーナー選定方法!$F$34&gt;-20,$K149-ストレーナー選定方法!$F$34&lt;80),1,0)</f>
        <v/>
      </c>
      <c r="P149" s="131">
        <f>IF(AND($K149-ストレーナー選定方法!$F$36&gt;-20,$K149-ストレーナー選定方法!$F$36&lt;80),1,0)</f>
        <v/>
      </c>
      <c r="Q149" s="125" t="n">
        <v>23</v>
      </c>
      <c r="R149" s="24" t="n">
        <v>660</v>
      </c>
      <c r="S149" s="26">
        <f>20000/R149</f>
        <v/>
      </c>
      <c r="T149" s="271">
        <f>K149*0.8/100</f>
        <v/>
      </c>
      <c r="U149" s="271">
        <f>K149*0.7/100</f>
        <v/>
      </c>
      <c r="V149" s="271" t="n"/>
      <c r="W149" s="59">
        <f>(K149/100*0.84)^2</f>
        <v/>
      </c>
      <c r="X149" s="59">
        <f>(K149/100*1.05)^2</f>
        <v/>
      </c>
      <c r="Y149" s="59">
        <f>(K149/100*0.96)^2</f>
        <v/>
      </c>
      <c r="Z149" s="59">
        <f>(K149/100*1.2)^2</f>
        <v/>
      </c>
      <c r="AA149" s="272">
        <f>(K149/100*0.49)^2</f>
        <v/>
      </c>
      <c r="AB149" s="52">
        <f>(K149/100*0.77)^2</f>
        <v/>
      </c>
      <c r="AC149" s="52">
        <f>(K149/100*0.56)^2</f>
        <v/>
      </c>
      <c r="AD149" s="52">
        <f>(K149/100*0.88)^2</f>
        <v/>
      </c>
      <c r="AE149" s="24" t="n"/>
      <c r="AF149" s="24" t="n"/>
      <c r="AG149" s="134" t="n">
        <v>16.1</v>
      </c>
    </row>
    <row r="150" ht="17.25" customHeight="1" s="207" thickBot="1">
      <c r="B150" s="176">
        <f>VLOOKUP(D150,temp!$A$2:$G$176,2,FALSE)</f>
        <v/>
      </c>
      <c r="C150" s="176">
        <f>E150&amp;"X"&amp;H150&amp;"X"&amp;I150</f>
        <v/>
      </c>
      <c r="D150" s="177" t="inlineStr">
        <is>
          <t>T63</t>
        </is>
      </c>
      <c r="E150" s="23" t="n">
        <v>63.5</v>
      </c>
      <c r="F150" s="24" t="n">
        <v>60.5</v>
      </c>
      <c r="G150" s="39" t="n">
        <v>54</v>
      </c>
      <c r="H150" s="23" t="n">
        <v>10.2</v>
      </c>
      <c r="I150" s="23" t="n">
        <v>163</v>
      </c>
      <c r="J150" s="24" t="n">
        <v>2.7</v>
      </c>
      <c r="K150" s="137" t="n">
        <v>933</v>
      </c>
      <c r="L150" s="131">
        <f>IF(AND(K150-ストレーナー選定方法!$F$8&gt;-20,K150-ストレーナー選定方法!$F$8&lt;80),1,0)</f>
        <v/>
      </c>
      <c r="M150" s="131">
        <f>IF(AND($K150-ストレーナー選定方法!$F$30&gt;-20,$K150-ストレーナー選定方法!$F$30&lt;80),1,0)</f>
        <v/>
      </c>
      <c r="N150" s="131">
        <f>IF(AND($K150-ストレーナー選定方法!$F$32&gt;-20,$K150-ストレーナー選定方法!$F$32&lt;80),1,0)</f>
        <v/>
      </c>
      <c r="O150" s="131">
        <f>IF(AND($K150-ストレーナー選定方法!$F$34&gt;-20,$K150-ストレーナー選定方法!$F$34&lt;80),1,0)</f>
        <v/>
      </c>
      <c r="P150" s="131">
        <f>IF(AND($K150-ストレーナー選定方法!$F$36&gt;-20,$K150-ストレーナー選定方法!$F$36&lt;80),1,0)</f>
        <v/>
      </c>
      <c r="Q150" s="125" t="n">
        <v>29</v>
      </c>
      <c r="R150" s="24" t="n">
        <v>500</v>
      </c>
      <c r="S150" s="26">
        <f>20000/R150</f>
        <v/>
      </c>
      <c r="T150" s="271">
        <f>K150*0.8/100</f>
        <v/>
      </c>
      <c r="U150" s="271">
        <f>K150*0.7/100</f>
        <v/>
      </c>
      <c r="V150" s="271" t="n"/>
      <c r="W150" s="59">
        <f>(K150/100*0.84)^2</f>
        <v/>
      </c>
      <c r="X150" s="59">
        <f>(K150/100*1.05)^2</f>
        <v/>
      </c>
      <c r="Y150" s="59">
        <f>(K150/100*0.96)^2</f>
        <v/>
      </c>
      <c r="Z150" s="59">
        <f>(K150/100*1.2)^2</f>
        <v/>
      </c>
      <c r="AA150" s="272">
        <f>(K150/100*0.49)^2</f>
        <v/>
      </c>
      <c r="AB150" s="52">
        <f>(K150/100*0.77)^2</f>
        <v/>
      </c>
      <c r="AC150" s="52">
        <f>(K150/100*0.56)^2</f>
        <v/>
      </c>
      <c r="AD150" s="52">
        <f>(K150/100*0.88)^2</f>
        <v/>
      </c>
      <c r="AE150" s="24" t="n"/>
      <c r="AF150" s="24" t="n"/>
      <c r="AG150" s="134" t="inlineStr">
        <is>
          <t>119.1/S: 120</t>
        </is>
      </c>
    </row>
    <row r="151" ht="17.25" customHeight="1" s="207" thickBot="1">
      <c r="B151" s="176">
        <f>VLOOKUP(D151,temp!$A$2:$G$176,2,FALSE)</f>
        <v/>
      </c>
      <c r="C151" s="176">
        <f>E151&amp;"X"&amp;H151&amp;"X"&amp;I151</f>
        <v/>
      </c>
      <c r="D151" s="220" t="inlineStr">
        <is>
          <t>T65</t>
        </is>
      </c>
      <c r="E151" s="23" t="n">
        <v>65</v>
      </c>
      <c r="F151" s="24" t="n">
        <v>63</v>
      </c>
      <c r="G151" s="39" t="n">
        <v>55</v>
      </c>
      <c r="H151" s="23" t="n">
        <v>10</v>
      </c>
      <c r="I151" s="23" t="n">
        <v>112</v>
      </c>
      <c r="J151" s="24" t="n">
        <v>3</v>
      </c>
      <c r="K151" s="137" t="n">
        <v>791</v>
      </c>
      <c r="L151" s="131">
        <f>IF(AND(K151-ストレーナー選定方法!$F$8&gt;-20,K151-ストレーナー選定方法!$F$8&lt;80),1,0)</f>
        <v/>
      </c>
      <c r="M151" s="131">
        <f>IF(AND($K151-ストレーナー選定方法!$F$30&gt;-20,$K151-ストレーナー選定方法!$F$30&lt;80),1,0)</f>
        <v/>
      </c>
      <c r="N151" s="131">
        <f>IF(AND($K151-ストレーナー選定方法!$F$32&gt;-20,$K151-ストレーナー選定方法!$F$32&lt;80),1,0)</f>
        <v/>
      </c>
      <c r="O151" s="131">
        <f>IF(AND($K151-ストレーナー選定方法!$F$34&gt;-20,$K151-ストレーナー選定方法!$F$34&lt;80),1,0)</f>
        <v/>
      </c>
      <c r="P151" s="131">
        <f>IF(AND($K151-ストレーナー選定方法!$F$36&gt;-20,$K151-ストレーナー選定方法!$F$36&lt;80),1,0)</f>
        <v/>
      </c>
      <c r="Q151" s="125" t="n">
        <v>23</v>
      </c>
      <c r="R151" s="24" t="n">
        <v>350</v>
      </c>
      <c r="S151" s="26">
        <f>20000/R151</f>
        <v/>
      </c>
      <c r="T151" s="271">
        <f>K151*0.8/100</f>
        <v/>
      </c>
      <c r="U151" s="271">
        <f>K151*0.7/100</f>
        <v/>
      </c>
      <c r="V151" s="271" t="n"/>
      <c r="W151" s="59">
        <f>(K151/100*0.84)^2</f>
        <v/>
      </c>
      <c r="X151" s="59">
        <f>(K151/100*1.05)^2</f>
        <v/>
      </c>
      <c r="Y151" s="59">
        <f>(K151/100*0.96)^2</f>
        <v/>
      </c>
      <c r="Z151" s="59">
        <f>(K151/100*1.2)^2</f>
        <v/>
      </c>
      <c r="AA151" s="272">
        <f>(K151/100*0.49)^2</f>
        <v/>
      </c>
      <c r="AB151" s="52">
        <f>(K151/100*0.77)^2</f>
        <v/>
      </c>
      <c r="AC151" s="52">
        <f>(K151/100*0.56)^2</f>
        <v/>
      </c>
      <c r="AD151" s="52">
        <f>(K151/100*0.88)^2</f>
        <v/>
      </c>
      <c r="AE151" s="24" t="n"/>
      <c r="AF151" s="24" t="n"/>
      <c r="AG151" s="134" t="n">
        <v>27</v>
      </c>
    </row>
    <row r="152" ht="17.25" customHeight="1" s="207" thickBot="1">
      <c r="B152" s="176">
        <f>VLOOKUP(D152,temp!$A$2:$G$176,2,FALSE)</f>
        <v/>
      </c>
      <c r="C152" s="176">
        <f>E152&amp;"X"&amp;H152&amp;"X"&amp;I152</f>
        <v/>
      </c>
      <c r="D152" s="220" t="inlineStr">
        <is>
          <t>T70</t>
        </is>
      </c>
      <c r="E152" s="23" t="n">
        <v>70</v>
      </c>
      <c r="F152" s="24" t="n">
        <v>68</v>
      </c>
      <c r="G152" s="39" t="n">
        <v>62</v>
      </c>
      <c r="H152" s="23" t="n">
        <v>10</v>
      </c>
      <c r="I152" s="23" t="n">
        <v>144</v>
      </c>
      <c r="J152" s="24" t="n">
        <v>3</v>
      </c>
      <c r="K152" s="138" t="n">
        <v>1017</v>
      </c>
      <c r="L152" s="131">
        <f>IF(AND(K152-ストレーナー選定方法!$F$8&gt;-20,K152-ストレーナー選定方法!$F$8&lt;80),1,0)</f>
        <v/>
      </c>
      <c r="M152" s="131">
        <f>IF(AND($K152-ストレーナー選定方法!$F$30&gt;-20,$K152-ストレーナー選定方法!$F$30&lt;80),1,0)</f>
        <v/>
      </c>
      <c r="N152" s="131">
        <f>IF(AND($K152-ストレーナー選定方法!$F$32&gt;-20,$K152-ストレーナー選定方法!$F$32&lt;80),1,0)</f>
        <v/>
      </c>
      <c r="O152" s="131">
        <f>IF(AND($K152-ストレーナー選定方法!$F$34&gt;-20,$K152-ストレーナー選定方法!$F$34&lt;80),1,0)</f>
        <v/>
      </c>
      <c r="P152" s="131">
        <f>IF(AND($K152-ストレーナー選定方法!$F$36&gt;-20,$K152-ストレーナー選定方法!$F$36&lt;80),1,0)</f>
        <v/>
      </c>
      <c r="Q152" s="125" t="n">
        <v>26</v>
      </c>
      <c r="R152" s="24" t="n">
        <v>440</v>
      </c>
      <c r="S152" s="26">
        <f>20000/R152</f>
        <v/>
      </c>
      <c r="T152" s="271">
        <f>K152*0.8/100</f>
        <v/>
      </c>
      <c r="U152" s="271">
        <f>K152*0.7/100</f>
        <v/>
      </c>
      <c r="V152" s="271" t="n"/>
      <c r="W152" s="59">
        <f>(K152/100*0.84)^2</f>
        <v/>
      </c>
      <c r="X152" s="59">
        <f>(K152/100*1.05)^2</f>
        <v/>
      </c>
      <c r="Y152" s="59">
        <f>(K152/100*0.96)^2</f>
        <v/>
      </c>
      <c r="Z152" s="59">
        <f>(K152/100*1.2)^2</f>
        <v/>
      </c>
      <c r="AA152" s="272">
        <f>(K152/100*0.49)^2</f>
        <v/>
      </c>
      <c r="AB152" s="52">
        <f>(K152/100*0.77)^2</f>
        <v/>
      </c>
      <c r="AC152" s="52">
        <f>(K152/100*0.56)^2</f>
        <v/>
      </c>
      <c r="AD152" s="52">
        <f>(K152/100*0.88)^2</f>
        <v/>
      </c>
      <c r="AE152" s="24" t="n"/>
      <c r="AF152" s="24" t="n"/>
      <c r="AG152" s="134" t="n">
        <v>20.7</v>
      </c>
    </row>
    <row r="153" ht="17.25" customHeight="1" s="207" thickBot="1">
      <c r="B153" s="176">
        <f>VLOOKUP(D153,temp!$A$2:$G$176,2,FALSE)</f>
        <v/>
      </c>
      <c r="C153" s="176">
        <f>E153&amp;"X"&amp;H153&amp;"X"&amp;I153</f>
        <v/>
      </c>
      <c r="D153" s="178" t="inlineStr">
        <is>
          <t>T73</t>
        </is>
      </c>
      <c r="E153" s="23" t="n">
        <v>70</v>
      </c>
      <c r="F153" s="24" t="n">
        <v>67</v>
      </c>
      <c r="G153" s="39" t="n">
        <v>60</v>
      </c>
      <c r="H153" s="23" t="n">
        <v>12</v>
      </c>
      <c r="I153" s="23" t="n">
        <v>94</v>
      </c>
      <c r="J153" s="24" t="n">
        <v>3.5</v>
      </c>
      <c r="K153" s="137" t="n">
        <v>904</v>
      </c>
      <c r="L153" s="131">
        <f>IF(AND(K153-ストレーナー選定方法!$F$8&gt;-20,K153-ストレーナー選定方法!$F$8&lt;80),1,0)</f>
        <v/>
      </c>
      <c r="M153" s="131">
        <f>IF(AND($K153-ストレーナー選定方法!$F$30&gt;-20,$K153-ストレーナー選定方法!$F$30&lt;80),1,0)</f>
        <v/>
      </c>
      <c r="N153" s="131">
        <f>IF(AND($K153-ストレーナー選定方法!$F$32&gt;-20,$K153-ストレーナー選定方法!$F$32&lt;80),1,0)</f>
        <v/>
      </c>
      <c r="O153" s="131">
        <f>IF(AND($K153-ストレーナー選定方法!$F$34&gt;-20,$K153-ストレーナー選定方法!$F$34&lt;80),1,0)</f>
        <v/>
      </c>
      <c r="P153" s="131">
        <f>IF(AND($K153-ストレーナー選定方法!$F$36&gt;-20,$K153-ストレーナー選定方法!$F$36&lt;80),1,0)</f>
        <v/>
      </c>
      <c r="Q153" s="125" t="n">
        <v>23</v>
      </c>
      <c r="R153" s="24" t="n">
        <v>360</v>
      </c>
      <c r="S153" s="26">
        <f>20000/R153</f>
        <v/>
      </c>
      <c r="T153" s="271">
        <f>K153*0.8/100</f>
        <v/>
      </c>
      <c r="U153" s="271">
        <f>K153*0.7/100</f>
        <v/>
      </c>
      <c r="V153" s="271" t="n"/>
      <c r="W153" s="59">
        <f>(K153/100*0.84)^2</f>
        <v/>
      </c>
      <c r="X153" s="59">
        <f>(K153/100*1.05)^2</f>
        <v/>
      </c>
      <c r="Y153" s="59">
        <f>(K153/100*0.96)^2</f>
        <v/>
      </c>
      <c r="Z153" s="59">
        <f>(K153/100*1.2)^2</f>
        <v/>
      </c>
      <c r="AA153" s="272">
        <f>(K153/100*0.49)^2</f>
        <v/>
      </c>
      <c r="AB153" s="52">
        <f>(K153/100*0.77)^2</f>
        <v/>
      </c>
      <c r="AC153" s="52">
        <f>(K153/100*0.56)^2</f>
        <v/>
      </c>
      <c r="AD153" s="52">
        <f>(K153/100*0.88)^2</f>
        <v/>
      </c>
      <c r="AE153" s="24" t="n"/>
      <c r="AF153" s="24" t="n"/>
      <c r="AG153" s="134" t="n"/>
    </row>
    <row r="154" ht="17.25" customHeight="1" s="207" thickBot="1">
      <c r="B154" s="176">
        <f>VLOOKUP(D154,temp!$A$2:$G$176,2,FALSE)</f>
        <v/>
      </c>
      <c r="C154" s="176">
        <f>E154&amp;"X"&amp;H154&amp;"X"&amp;I154</f>
        <v/>
      </c>
      <c r="D154" s="220" t="inlineStr">
        <is>
          <t>T76</t>
        </is>
      </c>
      <c r="E154" s="23" t="n">
        <v>75</v>
      </c>
      <c r="F154" s="24" t="n">
        <v>74</v>
      </c>
      <c r="G154" s="39" t="n">
        <v>60</v>
      </c>
      <c r="H154" s="23" t="n">
        <v>10</v>
      </c>
      <c r="I154" s="23" t="n">
        <v>94</v>
      </c>
      <c r="J154" s="24" t="n">
        <v>3.5</v>
      </c>
      <c r="K154" s="137" t="n">
        <v>904</v>
      </c>
      <c r="L154" s="131">
        <f>IF(AND(K154-ストレーナー選定方法!$F$8&gt;-20,K154-ストレーナー選定方法!$F$8&lt;80),1,0)</f>
        <v/>
      </c>
      <c r="M154" s="131">
        <f>IF(AND($K154-ストレーナー選定方法!$F$30&gt;-20,$K154-ストレーナー選定方法!$F$30&lt;80),1,0)</f>
        <v/>
      </c>
      <c r="N154" s="131">
        <f>IF(AND($K154-ストレーナー選定方法!$F$32&gt;-20,$K154-ストレーナー選定方法!$F$32&lt;80),1,0)</f>
        <v/>
      </c>
      <c r="O154" s="131">
        <f>IF(AND($K154-ストレーナー選定方法!$F$34&gt;-20,$K154-ストレーナー選定方法!$F$34&lt;80),1,0)</f>
        <v/>
      </c>
      <c r="P154" s="131">
        <f>IF(AND($K154-ストレーナー選定方法!$F$36&gt;-20,$K154-ストレーナー選定方法!$F$36&lt;80),1,0)</f>
        <v/>
      </c>
      <c r="Q154" s="125" t="n">
        <v>20</v>
      </c>
      <c r="R154" s="24" t="n">
        <v>240</v>
      </c>
      <c r="S154" s="26">
        <f>20000/R154</f>
        <v/>
      </c>
      <c r="T154" s="271">
        <f>K154*0.8/100</f>
        <v/>
      </c>
      <c r="U154" s="271">
        <f>K154*0.7/100</f>
        <v/>
      </c>
      <c r="V154" s="271" t="n"/>
      <c r="W154" s="59">
        <f>(K154/100*0.84)^2</f>
        <v/>
      </c>
      <c r="X154" s="59">
        <f>(K154/100*1.05)^2</f>
        <v/>
      </c>
      <c r="Y154" s="59">
        <f>(K154/100*0.96)^2</f>
        <v/>
      </c>
      <c r="Z154" s="59">
        <f>(K154/100*1.2)^2</f>
        <v/>
      </c>
      <c r="AA154" s="272">
        <f>(K154/100*0.49)^2</f>
        <v/>
      </c>
      <c r="AB154" s="52">
        <f>(K154/100*0.77)^2</f>
        <v/>
      </c>
      <c r="AC154" s="52">
        <f>(K154/100*0.56)^2</f>
        <v/>
      </c>
      <c r="AD154" s="52">
        <f>(K154/100*0.88)^2</f>
        <v/>
      </c>
      <c r="AE154" s="24" t="n"/>
      <c r="AF154" s="24" t="n"/>
      <c r="AG154" s="134" t="n">
        <v>17.8</v>
      </c>
    </row>
    <row r="155" ht="17.25" customHeight="1" s="207" thickBot="1">
      <c r="B155" s="176">
        <f>VLOOKUP(D155,temp!$A$2:$G$176,2,FALSE)</f>
        <v/>
      </c>
      <c r="C155" s="176">
        <f>E155&amp;"X"&amp;H155&amp;"X"&amp;I155</f>
        <v/>
      </c>
      <c r="D155" s="220" t="inlineStr">
        <is>
          <t>T80</t>
        </is>
      </c>
      <c r="E155" s="23" t="n">
        <v>80</v>
      </c>
      <c r="F155" s="24" t="n">
        <v>74</v>
      </c>
      <c r="G155" s="39" t="n">
        <v>63</v>
      </c>
      <c r="H155" s="23" t="n">
        <v>12</v>
      </c>
      <c r="I155" s="23" t="n">
        <v>109</v>
      </c>
      <c r="J155" s="24" t="n">
        <v>3.5</v>
      </c>
      <c r="K155" s="138" t="n">
        <v>1048</v>
      </c>
      <c r="L155" s="131">
        <f>IF(AND(K155-ストレーナー選定方法!$F$8&gt;-20,K155-ストレーナー選定方法!$F$8&lt;80),1,0)</f>
        <v/>
      </c>
      <c r="M155" s="131">
        <f>IF(AND($K155-ストレーナー選定方法!$F$30&gt;-20,$K155-ストレーナー選定方法!$F$30&lt;80),1,0)</f>
        <v/>
      </c>
      <c r="N155" s="131">
        <f>IF(AND($K155-ストレーナー選定方法!$F$32&gt;-20,$K155-ストレーナー選定方法!$F$32&lt;80),1,0)</f>
        <v/>
      </c>
      <c r="O155" s="131">
        <f>IF(AND($K155-ストレーナー選定方法!$F$34&gt;-20,$K155-ストレーナー選定方法!$F$34&lt;80),1,0)</f>
        <v/>
      </c>
      <c r="P155" s="131">
        <f>IF(AND($K155-ストレーナー選定方法!$F$36&gt;-20,$K155-ストレーナー選定方法!$F$36&lt;80),1,0)</f>
        <v/>
      </c>
      <c r="Q155" s="125" t="n">
        <v>20</v>
      </c>
      <c r="R155" s="24" t="n">
        <v>180</v>
      </c>
      <c r="S155" s="26">
        <f>20000/R155</f>
        <v/>
      </c>
      <c r="T155" s="271">
        <f>K155*0.8/100</f>
        <v/>
      </c>
      <c r="U155" s="271">
        <f>K155*0.7/100</f>
        <v/>
      </c>
      <c r="V155" s="271" t="n"/>
      <c r="W155" s="59">
        <f>(K155/100*0.84)^2</f>
        <v/>
      </c>
      <c r="X155" s="59">
        <f>(K155/100*1.05)^2</f>
        <v/>
      </c>
      <c r="Y155" s="59">
        <f>(K155/100*0.96)^2</f>
        <v/>
      </c>
      <c r="Z155" s="59">
        <f>(K155/100*1.2)^2</f>
        <v/>
      </c>
      <c r="AA155" s="272">
        <f>(K155/100*0.49)^2</f>
        <v/>
      </c>
      <c r="AB155" s="52">
        <f>(K155/100*0.77)^2</f>
        <v/>
      </c>
      <c r="AC155" s="52">
        <f>(K155/100*0.56)^2</f>
        <v/>
      </c>
      <c r="AD155" s="52">
        <f>(K155/100*0.88)^2</f>
        <v/>
      </c>
      <c r="AE155" s="24" t="n"/>
      <c r="AF155" s="24" t="n"/>
      <c r="AG155" s="134" t="inlineStr">
        <is>
          <t>S: 96.6</t>
        </is>
      </c>
    </row>
    <row r="156" ht="17.25" customHeight="1" s="207" thickBot="1">
      <c r="B156" s="176">
        <f>VLOOKUP(D156,temp!$A$2:$G$176,2,FALSE)</f>
        <v/>
      </c>
      <c r="C156" s="176">
        <f>E156&amp;"X"&amp;H156&amp;"X"&amp;I156</f>
        <v/>
      </c>
      <c r="D156" s="220" t="inlineStr">
        <is>
          <t>T88</t>
        </is>
      </c>
      <c r="E156" s="23" t="n">
        <v>88</v>
      </c>
      <c r="F156" s="24" t="n">
        <v>88</v>
      </c>
      <c r="G156" s="39" t="n">
        <v>72</v>
      </c>
      <c r="H156" s="23" t="n">
        <v>12</v>
      </c>
      <c r="I156" s="23" t="n">
        <v>89</v>
      </c>
      <c r="J156" s="24" t="n">
        <v>4.5</v>
      </c>
      <c r="K156" s="138" t="n">
        <v>1415</v>
      </c>
      <c r="L156" s="131">
        <f>IF(AND(K156-ストレーナー選定方法!$F$8&gt;-20,K156-ストレーナー選定方法!$F$8&lt;80),1,0)</f>
        <v/>
      </c>
      <c r="M156" s="131">
        <f>IF(AND($K156-ストレーナー選定方法!$F$30&gt;-20,$K156-ストレーナー選定方法!$F$30&lt;80),1,0)</f>
        <v/>
      </c>
      <c r="N156" s="131">
        <f>IF(AND($K156-ストレーナー選定方法!$F$32&gt;-20,$K156-ストレーナー選定方法!$F$32&lt;80),1,0)</f>
        <v/>
      </c>
      <c r="O156" s="131">
        <f>IF(AND($K156-ストレーナー選定方法!$F$34&gt;-20,$K156-ストレーナー選定方法!$F$34&lt;80),1,0)</f>
        <v/>
      </c>
      <c r="P156" s="131">
        <f>IF(AND($K156-ストレーナー選定方法!$F$36&gt;-20,$K156-ストレーナー選定方法!$F$36&lt;80),1,0)</f>
        <v/>
      </c>
      <c r="Q156" s="125" t="n">
        <v>23</v>
      </c>
      <c r="R156" s="24" t="n">
        <v>200</v>
      </c>
      <c r="S156" s="26">
        <f>20000/R156</f>
        <v/>
      </c>
      <c r="T156" s="271">
        <f>K156*0.8/100</f>
        <v/>
      </c>
      <c r="U156" s="271">
        <f>K156*0.7/100</f>
        <v/>
      </c>
      <c r="V156" s="271" t="n"/>
      <c r="W156" s="59">
        <f>(K156/100*0.84)^2</f>
        <v/>
      </c>
      <c r="X156" s="59">
        <f>(K156/100*1.05)^2</f>
        <v/>
      </c>
      <c r="Y156" s="59">
        <f>(K156/100*0.96)^2</f>
        <v/>
      </c>
      <c r="Z156" s="59">
        <f>(K156/100*1.2)^2</f>
        <v/>
      </c>
      <c r="AA156" s="272">
        <f>(K156/100*0.49)^2</f>
        <v/>
      </c>
      <c r="AB156" s="52">
        <f>(K156/100*0.77)^2</f>
        <v/>
      </c>
      <c r="AC156" s="52">
        <f>(K156/100*0.56)^2</f>
        <v/>
      </c>
      <c r="AD156" s="52">
        <f>(K156/100*0.88)^2</f>
        <v/>
      </c>
      <c r="AE156" s="24" t="n"/>
      <c r="AF156" s="24" t="n"/>
      <c r="AG156" s="134" t="n">
        <v>62.4</v>
      </c>
    </row>
    <row r="157" ht="17.25" customHeight="1" s="207" thickBot="1">
      <c r="B157" s="176">
        <f>VLOOKUP(D157,temp!$A$2:$G$176,2,FALSE)</f>
        <v/>
      </c>
      <c r="C157" s="176">
        <f>E157&amp;"X"&amp;H157&amp;"X"&amp;I157</f>
        <v/>
      </c>
      <c r="D157" s="220" t="inlineStr">
        <is>
          <t>T105</t>
        </is>
      </c>
      <c r="E157" s="23" t="n">
        <v>105</v>
      </c>
      <c r="F157" s="24" t="n">
        <v>102</v>
      </c>
      <c r="G157" s="39" t="n">
        <v>90</v>
      </c>
      <c r="H157" s="23" t="n">
        <v>15</v>
      </c>
      <c r="I157" s="23" t="n">
        <v>188</v>
      </c>
      <c r="J157" s="24" t="n">
        <v>4</v>
      </c>
      <c r="K157" s="138" t="n">
        <v>2362</v>
      </c>
      <c r="L157" s="131">
        <f>IF(AND(K157-ストレーナー選定方法!$F$8&gt;-20,K157-ストレーナー選定方法!$F$8&lt;80),1,0)</f>
        <v/>
      </c>
      <c r="M157" s="131">
        <f>IF(AND($K157-ストレーナー選定方法!$F$30&gt;-20,$K157-ストレーナー選定方法!$F$30&lt;80),1,0)</f>
        <v/>
      </c>
      <c r="N157" s="131">
        <f>IF(AND($K157-ストレーナー選定方法!$F$32&gt;-20,$K157-ストレーナー選定方法!$F$32&lt;80),1,0)</f>
        <v/>
      </c>
      <c r="O157" s="131">
        <f>IF(AND($K157-ストレーナー選定方法!$F$34&gt;-20,$K157-ストレーナー選定方法!$F$34&lt;80),1,0)</f>
        <v/>
      </c>
      <c r="P157" s="131">
        <f>IF(AND($K157-ストレーナー選定方法!$F$36&gt;-20,$K157-ストレーナー選定方法!$F$36&lt;80),1,0)</f>
        <v/>
      </c>
      <c r="Q157" s="125" t="n">
        <v>27</v>
      </c>
      <c r="R157" s="24" t="n">
        <v>100</v>
      </c>
      <c r="S157" s="26">
        <f>20000/R157</f>
        <v/>
      </c>
      <c r="T157" s="271">
        <f>K157*0.8/100</f>
        <v/>
      </c>
      <c r="U157" s="271">
        <f>K157*0.7/100</f>
        <v/>
      </c>
      <c r="V157" s="271" t="n"/>
      <c r="W157" s="59">
        <f>(K157/100*0.84)^2</f>
        <v/>
      </c>
      <c r="X157" s="59">
        <f>(K157/100*1.05)^2</f>
        <v/>
      </c>
      <c r="Y157" s="59">
        <f>(K157/100*0.96)^2</f>
        <v/>
      </c>
      <c r="Z157" s="59">
        <f>(K157/100*1.2)^2</f>
        <v/>
      </c>
      <c r="AA157" s="272">
        <f>(K157/100*0.49)^2</f>
        <v/>
      </c>
      <c r="AB157" s="52">
        <f>(K157/100*0.77)^2</f>
        <v/>
      </c>
      <c r="AC157" s="52">
        <f>(K157/100*0.56)^2</f>
        <v/>
      </c>
      <c r="AD157" s="52">
        <f>(K157/100*0.88)^2</f>
        <v/>
      </c>
      <c r="AE157" s="24" t="n"/>
      <c r="AF157" s="24" t="n"/>
      <c r="AG157" s="134" t="n"/>
    </row>
    <row r="158" ht="17.25" customHeight="1" s="207" thickBot="1">
      <c r="D158" s="179" t="n"/>
      <c r="E158" s="13" t="n"/>
      <c r="G158" s="13" t="n"/>
      <c r="H158" s="13" t="n"/>
      <c r="I158" s="13" t="n"/>
      <c r="L158" s="127" t="n"/>
      <c r="M158" s="127" t="n"/>
      <c r="N158" s="127" t="n"/>
      <c r="O158" s="127" t="n"/>
      <c r="P158" s="127" t="n"/>
      <c r="W158" s="13" t="n"/>
      <c r="AA158" s="13" t="n"/>
      <c r="AG158" s="134" t="n"/>
    </row>
    <row r="159" ht="17.25" customHeight="1" s="207" thickBot="1">
      <c r="D159" s="179" t="inlineStr">
        <is>
          <t>＜Ｓ＞</t>
        </is>
      </c>
      <c r="E159" s="13" t="n"/>
      <c r="G159" s="13" t="n"/>
      <c r="H159" s="13" t="n"/>
      <c r="I159" s="13" t="n"/>
      <c r="L159" s="127" t="n"/>
      <c r="M159" s="127" t="n"/>
      <c r="N159" s="127" t="n"/>
      <c r="O159" s="127" t="n"/>
      <c r="P159" s="127" t="n"/>
      <c r="W159" s="13" t="n"/>
      <c r="AA159" s="13" t="n"/>
      <c r="AG159" s="134" t="n"/>
    </row>
    <row r="160" ht="17.25" customHeight="1" s="207" thickBot="1">
      <c r="B160" s="176">
        <f>VLOOKUP(D160,temp!$A$2:$G$176,2,FALSE)</f>
        <v/>
      </c>
      <c r="C160" s="176">
        <f>E160&amp;"X"&amp;H160&amp;"X"&amp;I160</f>
        <v/>
      </c>
      <c r="D160" s="220" t="inlineStr">
        <is>
          <t>S30</t>
        </is>
      </c>
      <c r="E160" s="32" t="n">
        <v>30</v>
      </c>
      <c r="F160" s="229" t="n">
        <v>30</v>
      </c>
      <c r="G160" s="240" t="n">
        <v>27</v>
      </c>
      <c r="H160" s="32" t="n">
        <v>5</v>
      </c>
      <c r="I160" s="32" t="n">
        <v>55</v>
      </c>
      <c r="J160" s="229" t="n">
        <v>2.7</v>
      </c>
      <c r="K160" s="224" t="n">
        <v>315</v>
      </c>
      <c r="L160" s="131">
        <f>IF(AND(K160-ストレーナー選定方法!$F$8&gt;-20,K160-ストレーナー選定方法!$F$8&lt;80),1,0)</f>
        <v/>
      </c>
      <c r="M160" s="131">
        <f>IF(AND($K160-ストレーナー選定方法!$F$30&gt;-20,$K160-ストレーナー選定方法!$F$30&lt;80),1,0)</f>
        <v/>
      </c>
      <c r="N160" s="131">
        <f>IF(AND($K160-ストレーナー選定方法!$F$32&gt;-20,$K160-ストレーナー選定方法!$F$32&lt;80),1,0)</f>
        <v/>
      </c>
      <c r="O160" s="131">
        <f>IF(AND($K160-ストレーナー選定方法!$F$34&gt;-20,$K160-ストレーナー選定方法!$F$34&lt;80),1,0)</f>
        <v/>
      </c>
      <c r="P160" s="131">
        <f>IF(AND($K160-ストレーナー選定方法!$F$36&gt;-20,$K160-ストレーナー選定方法!$F$36&lt;80),1,0)</f>
        <v/>
      </c>
      <c r="Q160" s="126" t="n">
        <v>44</v>
      </c>
      <c r="R160" s="33" t="n">
        <v>3400</v>
      </c>
      <c r="S160" s="26">
        <f>20000/R160</f>
        <v/>
      </c>
      <c r="T160" s="271">
        <f>K160*0.8/100</f>
        <v/>
      </c>
      <c r="U160" s="271">
        <f>K160*0.7/100</f>
        <v/>
      </c>
      <c r="V160" s="271" t="n"/>
      <c r="W160" s="59">
        <f>(K160/100*0.84)^2</f>
        <v/>
      </c>
      <c r="X160" s="59">
        <f>(K160/100*1.05)^2</f>
        <v/>
      </c>
      <c r="Y160" s="59">
        <f>(K160/100*0.96)^2</f>
        <v/>
      </c>
      <c r="Z160" s="59">
        <f>(K160/100*1.2)^2</f>
        <v/>
      </c>
      <c r="AA160" s="272">
        <f>(K160/100*0.49)^2</f>
        <v/>
      </c>
      <c r="AB160" s="52">
        <f>(K160/100*0.77)^2</f>
        <v/>
      </c>
      <c r="AC160" s="52">
        <f>(K160/100*0.56)^2</f>
        <v/>
      </c>
      <c r="AD160" s="52">
        <f>(K160/100*0.88)^2</f>
        <v/>
      </c>
      <c r="AE160" s="229" t="n"/>
      <c r="AF160" s="229" t="n"/>
      <c r="AG160" s="134" t="n">
        <v>8.4</v>
      </c>
    </row>
    <row r="161" ht="17.25" customHeight="1" s="207" thickBot="1">
      <c r="B161" s="176">
        <f>VLOOKUP(D161,temp!$A$2:$G$176,2,FALSE)</f>
        <v/>
      </c>
      <c r="C161" s="176">
        <f>E161&amp;"X"&amp;H161&amp;"X"&amp;I161</f>
        <v/>
      </c>
      <c r="D161" s="220" t="inlineStr">
        <is>
          <t>S40</t>
        </is>
      </c>
      <c r="E161" s="23" t="n">
        <v>40</v>
      </c>
      <c r="F161" s="24" t="n">
        <v>40</v>
      </c>
      <c r="G161" s="39" t="n">
        <v>37</v>
      </c>
      <c r="H161" s="23" t="n">
        <v>8</v>
      </c>
      <c r="I161" s="23" t="n">
        <v>85</v>
      </c>
      <c r="J161" s="24" t="n">
        <v>2.7</v>
      </c>
      <c r="K161" s="137" t="n">
        <v>486</v>
      </c>
      <c r="L161" s="131">
        <f>IF(AND(K161-ストレーナー選定方法!$F$8&gt;-20,K161-ストレーナー選定方法!$F$8&lt;80),1,0)</f>
        <v/>
      </c>
      <c r="M161" s="131">
        <f>IF(AND($K161-ストレーナー選定方法!$F$30&gt;-20,$K161-ストレーナー選定方法!$F$30&lt;80),1,0)</f>
        <v/>
      </c>
      <c r="N161" s="131">
        <f>IF(AND($K161-ストレーナー選定方法!$F$32&gt;-20,$K161-ストレーナー選定方法!$F$32&lt;80),1,0)</f>
        <v/>
      </c>
      <c r="O161" s="131">
        <f>IF(AND($K161-ストレーナー選定方法!$F$34&gt;-20,$K161-ストレーナー選定方法!$F$34&lt;80),1,0)</f>
        <v/>
      </c>
      <c r="P161" s="131">
        <f>IF(AND($K161-ストレーナー選定方法!$F$36&gt;-20,$K161-ストレーナー選定方法!$F$36&lt;80),1,0)</f>
        <v/>
      </c>
      <c r="Q161" s="125" t="n">
        <v>38</v>
      </c>
      <c r="R161" s="25" t="n">
        <v>1300</v>
      </c>
      <c r="S161" s="26">
        <f>20000/R161</f>
        <v/>
      </c>
      <c r="T161" s="271">
        <f>K161*0.8/100</f>
        <v/>
      </c>
      <c r="U161" s="271">
        <f>K161*0.7/100</f>
        <v/>
      </c>
      <c r="V161" s="271" t="n"/>
      <c r="W161" s="59">
        <f>(K161/100*0.84)^2</f>
        <v/>
      </c>
      <c r="X161" s="59">
        <f>(K161/100*1.05)^2</f>
        <v/>
      </c>
      <c r="Y161" s="59">
        <f>(K161/100*0.96)^2</f>
        <v/>
      </c>
      <c r="Z161" s="59">
        <f>(K161/100*1.2)^2</f>
        <v/>
      </c>
      <c r="AA161" s="272">
        <f>(K161/100*0.49)^2</f>
        <v/>
      </c>
      <c r="AB161" s="52">
        <f>(K161/100*0.77)^2</f>
        <v/>
      </c>
      <c r="AC161" s="52">
        <f>(K161/100*0.56)^2</f>
        <v/>
      </c>
      <c r="AD161" s="52">
        <f>(K161/100*0.88)^2</f>
        <v/>
      </c>
      <c r="AE161" s="24" t="n"/>
      <c r="AF161" s="24" t="n"/>
      <c r="AG161" s="134" t="n"/>
    </row>
    <row r="162" ht="17.25" customHeight="1" s="207" thickBot="1">
      <c r="B162" s="176">
        <f>VLOOKUP(D162,temp!$A$2:$G$176,2,FALSE)</f>
        <v/>
      </c>
      <c r="C162" s="176">
        <f>E162&amp;"X"&amp;H162&amp;"X"&amp;I162</f>
        <v/>
      </c>
      <c r="D162" s="220" t="inlineStr">
        <is>
          <t>S41</t>
        </is>
      </c>
      <c r="E162" s="23" t="n">
        <v>40</v>
      </c>
      <c r="F162" s="24" t="n">
        <v>40</v>
      </c>
      <c r="G162" s="39" t="n">
        <v>36</v>
      </c>
      <c r="H162" s="23" t="n">
        <v>7</v>
      </c>
      <c r="I162" s="23" t="n">
        <v>85</v>
      </c>
      <c r="J162" s="24" t="n">
        <v>2.7</v>
      </c>
      <c r="K162" s="137" t="n">
        <v>486</v>
      </c>
      <c r="L162" s="131">
        <f>IF(AND(K162-ストレーナー選定方法!$F$8&gt;-20,K162-ストレーナー選定方法!$F$8&lt;80),1,0)</f>
        <v/>
      </c>
      <c r="M162" s="131">
        <f>IF(AND($K162-ストレーナー選定方法!$F$30&gt;-20,$K162-ストレーナー選定方法!$F$30&lt;80),1,0)</f>
        <v/>
      </c>
      <c r="N162" s="131">
        <f>IF(AND($K162-ストレーナー選定方法!$F$32&gt;-20,$K162-ストレーナー選定方法!$F$32&lt;80),1,0)</f>
        <v/>
      </c>
      <c r="O162" s="131">
        <f>IF(AND($K162-ストレーナー選定方法!$F$34&gt;-20,$K162-ストレーナー選定方法!$F$34&lt;80),1,0)</f>
        <v/>
      </c>
      <c r="P162" s="131">
        <f>IF(AND($K162-ストレーナー選定方法!$F$36&gt;-20,$K162-ストレーナー選定方法!$F$36&lt;80),1,0)</f>
        <v/>
      </c>
      <c r="Q162" s="125" t="n">
        <v>38</v>
      </c>
      <c r="R162" s="25" t="n">
        <v>1400</v>
      </c>
      <c r="S162" s="26">
        <f>20000/R162</f>
        <v/>
      </c>
      <c r="T162" s="271">
        <f>K162*0.8/100</f>
        <v/>
      </c>
      <c r="U162" s="271">
        <f>K162*0.7/100</f>
        <v/>
      </c>
      <c r="V162" s="271" t="n"/>
      <c r="W162" s="59">
        <f>(K162/100*0.84)^2</f>
        <v/>
      </c>
      <c r="X162" s="59">
        <f>(K162/100*1.05)^2</f>
        <v/>
      </c>
      <c r="Y162" s="59">
        <f>(K162/100*0.96)^2</f>
        <v/>
      </c>
      <c r="Z162" s="59">
        <f>(K162/100*1.2)^2</f>
        <v/>
      </c>
      <c r="AA162" s="272">
        <f>(K162/100*0.49)^2</f>
        <v/>
      </c>
      <c r="AB162" s="52">
        <f>(K162/100*0.77)^2</f>
        <v/>
      </c>
      <c r="AC162" s="52">
        <f>(K162/100*0.56)^2</f>
        <v/>
      </c>
      <c r="AD162" s="52">
        <f>(K162/100*0.88)^2</f>
        <v/>
      </c>
      <c r="AE162" s="24" t="n"/>
      <c r="AF162" s="24" t="n"/>
      <c r="AG162" s="134" t="n"/>
    </row>
    <row r="163" ht="17.25" customHeight="1" s="207" thickBot="1">
      <c r="B163" s="176">
        <f>VLOOKUP(D163,temp!$A$2:$G$176,2,FALSE)</f>
        <v/>
      </c>
      <c r="C163" s="176">
        <f>E163&amp;"X"&amp;H163&amp;"X"&amp;I163</f>
        <v/>
      </c>
      <c r="D163" s="220" t="inlineStr">
        <is>
          <t>S42</t>
        </is>
      </c>
      <c r="E163" s="23" t="n">
        <v>40</v>
      </c>
      <c r="F163" s="24" t="n">
        <v>40</v>
      </c>
      <c r="G163" s="39" t="n">
        <v>36</v>
      </c>
      <c r="H163" s="23" t="n">
        <v>4</v>
      </c>
      <c r="I163" s="23" t="n">
        <v>85</v>
      </c>
      <c r="J163" s="24" t="n">
        <v>2.7</v>
      </c>
      <c r="K163" s="137" t="n">
        <v>486</v>
      </c>
      <c r="L163" s="131">
        <f>IF(AND(K163-ストレーナー選定方法!$F$8&gt;-20,K163-ストレーナー選定方法!$F$8&lt;80),1,0)</f>
        <v/>
      </c>
      <c r="M163" s="131">
        <f>IF(AND($K163-ストレーナー選定方法!$F$30&gt;-20,$K163-ストレーナー選定方法!$F$30&lt;80),1,0)</f>
        <v/>
      </c>
      <c r="N163" s="131">
        <f>IF(AND($K163-ストレーナー選定方法!$F$32&gt;-20,$K163-ストレーナー選定方法!$F$32&lt;80),1,0)</f>
        <v/>
      </c>
      <c r="O163" s="131">
        <f>IF(AND($K163-ストレーナー選定方法!$F$34&gt;-20,$K163-ストレーナー選定方法!$F$34&lt;80),1,0)</f>
        <v/>
      </c>
      <c r="P163" s="131">
        <f>IF(AND($K163-ストレーナー選定方法!$F$36&gt;-20,$K163-ストレーナー選定方法!$F$36&lt;80),1,0)</f>
        <v/>
      </c>
      <c r="Q163" s="125" t="n">
        <v>38</v>
      </c>
      <c r="R163" s="25" t="n">
        <v>2400</v>
      </c>
      <c r="S163" s="26">
        <f>20000/R163</f>
        <v/>
      </c>
      <c r="T163" s="271">
        <f>K163*0.8/100</f>
        <v/>
      </c>
      <c r="U163" s="271">
        <f>K163*0.7/100</f>
        <v/>
      </c>
      <c r="V163" s="271" t="n"/>
      <c r="W163" s="59">
        <f>(K163/100*0.84)^2</f>
        <v/>
      </c>
      <c r="X163" s="59">
        <f>(K163/100*1.05)^2</f>
        <v/>
      </c>
      <c r="Y163" s="59">
        <f>(K163/100*0.96)^2</f>
        <v/>
      </c>
      <c r="Z163" s="59">
        <f>(K163/100*1.2)^2</f>
        <v/>
      </c>
      <c r="AA163" s="272">
        <f>(K163/100*0.49)^2</f>
        <v/>
      </c>
      <c r="AB163" s="52">
        <f>(K163/100*0.77)^2</f>
        <v/>
      </c>
      <c r="AC163" s="52">
        <f>(K163/100*0.56)^2</f>
        <v/>
      </c>
      <c r="AD163" s="52">
        <f>(K163/100*0.88)^2</f>
        <v/>
      </c>
      <c r="AE163" s="24" t="n"/>
      <c r="AF163" s="24" t="n"/>
      <c r="AG163" s="134" t="n"/>
    </row>
    <row r="164" ht="17.25" customHeight="1" s="207" thickBot="1">
      <c r="B164" s="176">
        <f>VLOOKUP(D164,temp!$A$2:$G$176,2,FALSE)</f>
        <v/>
      </c>
      <c r="C164" s="176">
        <f>E164&amp;"X"&amp;H164&amp;"X"&amp;I164</f>
        <v/>
      </c>
      <c r="D164" s="178" t="inlineStr">
        <is>
          <t>S50</t>
        </is>
      </c>
      <c r="E164" s="23" t="n">
        <v>50</v>
      </c>
      <c r="F164" s="24" t="n">
        <v>50</v>
      </c>
      <c r="G164" s="39" t="n">
        <v>47</v>
      </c>
      <c r="H164" s="23" t="n">
        <v>8</v>
      </c>
      <c r="I164" s="23" t="n">
        <v>159</v>
      </c>
      <c r="J164" s="24" t="n">
        <v>2.7</v>
      </c>
      <c r="K164" s="137" t="n">
        <v>910</v>
      </c>
      <c r="L164" s="131">
        <f>IF(AND(K164-ストレーナー選定方法!$F$8&gt;-20,K164-ストレーナー選定方法!$F$8&lt;80),1,0)</f>
        <v/>
      </c>
      <c r="M164" s="131">
        <f>IF(AND($K164-ストレーナー選定方法!$F$30&gt;-20,$K164-ストレーナー選定方法!$F$30&lt;80),1,0)</f>
        <v/>
      </c>
      <c r="N164" s="131">
        <f>IF(AND($K164-ストレーナー選定方法!$F$32&gt;-20,$K164-ストレーナー選定方法!$F$32&lt;80),1,0)</f>
        <v/>
      </c>
      <c r="O164" s="131">
        <f>IF(AND($K164-ストレーナー選定方法!$F$34&gt;-20,$K164-ストレーナー選定方法!$F$34&lt;80),1,0)</f>
        <v/>
      </c>
      <c r="P164" s="131">
        <f>IF(AND($K164-ストレーナー選定方法!$F$36&gt;-20,$K164-ストレーナー選定方法!$F$36&lt;80),1,0)</f>
        <v/>
      </c>
      <c r="Q164" s="125" t="n">
        <v>46</v>
      </c>
      <c r="R164" s="24" t="n">
        <v>700</v>
      </c>
      <c r="S164" s="26">
        <f>20000/R164</f>
        <v/>
      </c>
      <c r="T164" s="271">
        <f>K164*0.8/100</f>
        <v/>
      </c>
      <c r="U164" s="271">
        <f>K164*0.7/100</f>
        <v/>
      </c>
      <c r="V164" s="271" t="n"/>
      <c r="W164" s="59">
        <f>(K164/100*0.84)^2</f>
        <v/>
      </c>
      <c r="X164" s="59">
        <f>(K164/100*1.05)^2</f>
        <v/>
      </c>
      <c r="Y164" s="59">
        <f>(K164/100*0.96)^2</f>
        <v/>
      </c>
      <c r="Z164" s="59">
        <f>(K164/100*1.2)^2</f>
        <v/>
      </c>
      <c r="AA164" s="272">
        <f>(K164/100*0.49)^2</f>
        <v/>
      </c>
      <c r="AB164" s="52">
        <f>(K164/100*0.77)^2</f>
        <v/>
      </c>
      <c r="AC164" s="52">
        <f>(K164/100*0.56)^2</f>
        <v/>
      </c>
      <c r="AD164" s="52">
        <f>(K164/100*0.88)^2</f>
        <v/>
      </c>
      <c r="AE164" s="24" t="n"/>
      <c r="AF164" s="24" t="inlineStr">
        <is>
          <t>○</t>
        </is>
      </c>
      <c r="AG164" s="134" t="n"/>
    </row>
    <row r="165" ht="17.25" customHeight="1" s="207" thickBot="1">
      <c r="B165" s="176">
        <f>VLOOKUP(D165,temp!$A$2:$G$176,2,FALSE)</f>
        <v/>
      </c>
      <c r="C165" s="176">
        <f>E165&amp;"X"&amp;H165&amp;"X"&amp;I165</f>
        <v/>
      </c>
      <c r="D165" s="220" t="inlineStr">
        <is>
          <t>S70</t>
        </is>
      </c>
      <c r="E165" s="23" t="n">
        <v>70</v>
      </c>
      <c r="F165" s="24" t="n">
        <v>70</v>
      </c>
      <c r="G165" s="39" t="n">
        <v>67</v>
      </c>
      <c r="H165" s="23" t="n">
        <v>8</v>
      </c>
      <c r="I165" s="23" t="n">
        <v>309</v>
      </c>
      <c r="J165" s="24" t="n">
        <v>2.7</v>
      </c>
      <c r="K165" s="137" t="n">
        <v>1768</v>
      </c>
      <c r="L165" s="131">
        <f>IF(AND(K165-ストレーナー選定方法!$F$8&gt;-20,K165-ストレーナー選定方法!$F$8&lt;80),1,0)</f>
        <v/>
      </c>
      <c r="M165" s="131">
        <f>IF(AND($K165-ストレーナー選定方法!$F$30&gt;-20,$K165-ストレーナー選定方法!$F$30&lt;80),1,0)</f>
        <v/>
      </c>
      <c r="N165" s="131">
        <f>IF(AND($K165-ストレーナー選定方法!$F$32&gt;-20,$K165-ストレーナー選定方法!$F$32&lt;80),1,0)</f>
        <v/>
      </c>
      <c r="O165" s="131">
        <f>IF(AND($K165-ストレーナー選定方法!$F$34&gt;-20,$K165-ストレーナー選定方法!$F$34&lt;80),1,0)</f>
        <v/>
      </c>
      <c r="P165" s="131">
        <f>IF(AND($K165-ストレーナー選定方法!$F$36&gt;-20,$K165-ストレーナー選定方法!$F$36&lt;80),1,0)</f>
        <v/>
      </c>
      <c r="Q165" s="125" t="n">
        <v>46</v>
      </c>
      <c r="R165" s="24" t="n">
        <v>370</v>
      </c>
      <c r="S165" s="26">
        <f>20000/R165</f>
        <v/>
      </c>
      <c r="T165" s="271">
        <f>K165*0.8/100</f>
        <v/>
      </c>
      <c r="U165" s="271">
        <f>K165*0.7/100</f>
        <v/>
      </c>
      <c r="V165" s="271" t="n"/>
      <c r="W165" s="59">
        <f>(K165/100*0.84)^2</f>
        <v/>
      </c>
      <c r="X165" s="59">
        <f>(K165/100*1.05)^2</f>
        <v/>
      </c>
      <c r="Y165" s="59">
        <f>(K165/100*0.96)^2</f>
        <v/>
      </c>
      <c r="Z165" s="59">
        <f>(K165/100*1.2)^2</f>
        <v/>
      </c>
      <c r="AA165" s="272">
        <f>(K165/100*0.49)^2</f>
        <v/>
      </c>
      <c r="AB165" s="52">
        <f>(K165/100*0.77)^2</f>
        <v/>
      </c>
      <c r="AC165" s="52">
        <f>(K165/100*0.56)^2</f>
        <v/>
      </c>
      <c r="AD165" s="52">
        <f>(K165/100*0.88)^2</f>
        <v/>
      </c>
      <c r="AE165" s="24" t="n"/>
      <c r="AF165" s="24" t="n"/>
      <c r="AG165" s="134" t="n"/>
    </row>
    <row r="166" ht="33.75" customHeight="1" s="207" thickBot="1">
      <c r="B166" s="176">
        <f>VLOOKUP(D166,temp!$A$2:$G$176,2,FALSE)</f>
        <v/>
      </c>
      <c r="C166" s="176">
        <f>E166&amp;"X"&amp;H166&amp;"X"&amp;I166</f>
        <v/>
      </c>
      <c r="D166" s="181" t="inlineStr">
        <is>
          <t>S角39</t>
        </is>
      </c>
      <c r="E166" s="208" t="inlineStr">
        <is>
          <t>40×40</t>
        </is>
      </c>
      <c r="F166" s="209" t="n"/>
      <c r="G166" s="240" t="inlineStr">
        <is>
          <t>30×30</t>
        </is>
      </c>
      <c r="H166" s="32" t="n">
        <v>7</v>
      </c>
      <c r="I166" s="32" t="n">
        <v>52</v>
      </c>
      <c r="J166" s="36" t="n">
        <v>3.2</v>
      </c>
      <c r="K166" s="224" t="n">
        <v>418</v>
      </c>
      <c r="L166" s="131">
        <f>IF(AND(K166-ストレーナー選定方法!$F$8&gt;-20,K166-ストレーナー選定方法!$F$8&lt;80),1,0)</f>
        <v/>
      </c>
      <c r="M166" s="131">
        <f>IF(AND($K166-ストレーナー選定方法!$F$30&gt;-20,$K166-ストレーナー選定方法!$F$30&lt;80),1,0)</f>
        <v/>
      </c>
      <c r="N166" s="131">
        <f>IF(AND($K166-ストレーナー選定方法!$F$32&gt;-20,$K166-ストレーナー選定方法!$F$32&lt;80),1,0)</f>
        <v/>
      </c>
      <c r="O166" s="131">
        <f>IF(AND($K166-ストレーナー選定方法!$F$34&gt;-20,$K166-ストレーナー選定方法!$F$34&lt;80),1,0)</f>
        <v/>
      </c>
      <c r="P166" s="131">
        <f>IF(AND($K166-ストレーナー選定方法!$F$36&gt;-20,$K166-ストレーナー選定方法!$F$36&lt;80),1,0)</f>
        <v/>
      </c>
      <c r="Q166" s="126" t="n">
        <v>26</v>
      </c>
      <c r="R166" s="33" t="n">
        <v>1200</v>
      </c>
      <c r="S166" s="26">
        <f>20000/R166</f>
        <v/>
      </c>
      <c r="T166" s="271">
        <f>K166*0.8/100</f>
        <v/>
      </c>
      <c r="U166" s="271">
        <f>K166*0.7/100</f>
        <v/>
      </c>
      <c r="V166" s="271" t="n"/>
      <c r="W166" s="59">
        <f>(K166/100*0.84)^2</f>
        <v/>
      </c>
      <c r="X166" s="59">
        <f>(K166/100*1.05)^2</f>
        <v/>
      </c>
      <c r="Y166" s="59">
        <f>(K166/100*0.96)^2</f>
        <v/>
      </c>
      <c r="Z166" s="59">
        <f>(K166/100*1.2)^2</f>
        <v/>
      </c>
      <c r="AA166" s="272">
        <f>(K166/100*0.49)^2</f>
        <v/>
      </c>
      <c r="AB166" s="52">
        <f>(K166/100*0.77)^2</f>
        <v/>
      </c>
      <c r="AC166" s="52">
        <f>(K166/100*0.56)^2</f>
        <v/>
      </c>
      <c r="AD166" s="52">
        <f>(K166/100*0.88)^2</f>
        <v/>
      </c>
      <c r="AE166" s="229" t="n"/>
      <c r="AF166" s="229" t="n"/>
      <c r="AG166" s="134" t="n"/>
    </row>
    <row r="167" ht="33.75" customHeight="1" s="207" thickBot="1">
      <c r="A167" s="128" t="n"/>
      <c r="B167" s="176">
        <f>VLOOKUP(D167,temp!$A$2:$G$176,2,FALSE)</f>
        <v/>
      </c>
      <c r="C167" s="176">
        <f>E167&amp;"X"&amp;H167&amp;"X"&amp;I167</f>
        <v/>
      </c>
      <c r="D167" s="182" t="inlineStr">
        <is>
          <t>S角40</t>
        </is>
      </c>
      <c r="E167" s="208" t="inlineStr">
        <is>
          <t>40×40</t>
        </is>
      </c>
      <c r="F167" s="209" t="n"/>
      <c r="G167" s="39" t="inlineStr">
        <is>
          <t>30×30</t>
        </is>
      </c>
      <c r="H167" s="23" t="n">
        <v>10</v>
      </c>
      <c r="I167" s="23" t="n">
        <v>52</v>
      </c>
      <c r="J167" s="37" t="n">
        <v>3.2</v>
      </c>
      <c r="K167" s="137" t="n">
        <v>418</v>
      </c>
      <c r="L167" s="131">
        <f>IF(AND(K167-ストレーナー選定方法!$F$8&gt;-20,K167-ストレーナー選定方法!$F$8&lt;80),1,0)</f>
        <v/>
      </c>
      <c r="M167" s="131">
        <f>IF(AND($K167-ストレーナー選定方法!$F$30&gt;-20,$K167-ストレーナー選定方法!$F$30&lt;80),1,0)</f>
        <v/>
      </c>
      <c r="N167" s="131">
        <f>IF(AND($K167-ストレーナー選定方法!$F$32&gt;-20,$K167-ストレーナー選定方法!$F$32&lt;80),1,0)</f>
        <v/>
      </c>
      <c r="O167" s="131">
        <f>IF(AND($K167-ストレーナー選定方法!$F$34&gt;-20,$K167-ストレーナー選定方法!$F$34&lt;80),1,0)</f>
        <v/>
      </c>
      <c r="P167" s="131">
        <f>IF(AND($K167-ストレーナー選定方法!$F$36&gt;-20,$K167-ストレーナー選定方法!$F$36&lt;80),1,0)</f>
        <v/>
      </c>
      <c r="Q167" s="125" t="n">
        <v>26</v>
      </c>
      <c r="R167" s="24" t="n">
        <v>900</v>
      </c>
      <c r="S167" s="26">
        <f>20000/R167</f>
        <v/>
      </c>
      <c r="T167" s="271">
        <f>K167*0.8/100</f>
        <v/>
      </c>
      <c r="U167" s="271">
        <f>K167*0.7/100</f>
        <v/>
      </c>
      <c r="V167" s="271" t="n"/>
      <c r="W167" s="59">
        <f>(K167/100*0.84)^2</f>
        <v/>
      </c>
      <c r="X167" s="59">
        <f>(K167/100*1.05)^2</f>
        <v/>
      </c>
      <c r="Y167" s="59">
        <f>(K167/100*0.96)^2</f>
        <v/>
      </c>
      <c r="Z167" s="59">
        <f>(K167/100*1.2)^2</f>
        <v/>
      </c>
      <c r="AA167" s="272">
        <f>(K167/100*0.49)^2</f>
        <v/>
      </c>
      <c r="AB167" s="52">
        <f>(K167/100*0.77)^2</f>
        <v/>
      </c>
      <c r="AC167" s="52">
        <f>(K167/100*0.56)^2</f>
        <v/>
      </c>
      <c r="AD167" s="52">
        <f>(K167/100*0.88)^2</f>
        <v/>
      </c>
      <c r="AE167" s="24" t="n"/>
      <c r="AF167" s="24" t="n"/>
      <c r="AG167" s="134" t="n"/>
    </row>
    <row r="168" ht="17.25" customHeight="1" s="207" thickBot="1">
      <c r="A168" s="128" t="n"/>
      <c r="B168" s="176">
        <f>VLOOKUP(D168,temp!$A$2:$G$176,2,FALSE)</f>
        <v/>
      </c>
      <c r="C168" s="176">
        <f>E168&amp;"X"&amp;H168&amp;"X"&amp;I168</f>
        <v/>
      </c>
      <c r="D168" s="220" t="inlineStr">
        <is>
          <t>S角41</t>
        </is>
      </c>
      <c r="E168" s="208" t="inlineStr">
        <is>
          <t>40×40</t>
        </is>
      </c>
      <c r="F168" s="209" t="n"/>
      <c r="G168" s="39" t="inlineStr">
        <is>
          <t>34×34</t>
        </is>
      </c>
      <c r="H168" s="23" t="n">
        <v>10</v>
      </c>
      <c r="I168" s="23" t="n">
        <v>90</v>
      </c>
      <c r="J168" s="24" t="n">
        <v>2.7</v>
      </c>
      <c r="K168" s="137" t="n">
        <v>515</v>
      </c>
      <c r="L168" s="131">
        <f>IF(AND(K168-ストレーナー選定方法!$F$8&gt;-20,K168-ストレーナー選定方法!$F$8&lt;80),1,0)</f>
        <v/>
      </c>
      <c r="M168" s="131">
        <f>IF(AND($K168-ストレーナー選定方法!$F$30&gt;-20,$K168-ストレーナー選定方法!$F$30&lt;80),1,0)</f>
        <v/>
      </c>
      <c r="N168" s="131">
        <f>IF(AND($K168-ストレーナー選定方法!$F$32&gt;-20,$K168-ストレーナー選定方法!$F$32&lt;80),1,0)</f>
        <v/>
      </c>
      <c r="O168" s="131">
        <f>IF(AND($K168-ストレーナー選定方法!$F$34&gt;-20,$K168-ストレーナー選定方法!$F$34&lt;80),1,0)</f>
        <v/>
      </c>
      <c r="P168" s="131">
        <f>IF(AND($K168-ストレーナー選定方法!$F$36&gt;-20,$K168-ストレーナー選定方法!$F$36&lt;80),1,0)</f>
        <v/>
      </c>
      <c r="Q168" s="125" t="n">
        <v>32</v>
      </c>
      <c r="R168" s="24" t="n">
        <v>900</v>
      </c>
      <c r="S168" s="26">
        <f>20000/R168</f>
        <v/>
      </c>
      <c r="T168" s="271">
        <f>K168*0.8/100</f>
        <v/>
      </c>
      <c r="U168" s="271">
        <f>K168*0.7/100</f>
        <v/>
      </c>
      <c r="V168" s="271" t="n"/>
      <c r="W168" s="59">
        <f>(K168/100*0.84)^2</f>
        <v/>
      </c>
      <c r="X168" s="59">
        <f>(K168/100*1.05)^2</f>
        <v/>
      </c>
      <c r="Y168" s="59">
        <f>(K168/100*0.96)^2</f>
        <v/>
      </c>
      <c r="Z168" s="59">
        <f>(K168/100*1.2)^2</f>
        <v/>
      </c>
      <c r="AA168" s="272">
        <f>(K168/100*0.49)^2</f>
        <v/>
      </c>
      <c r="AB168" s="52">
        <f>(K168/100*0.77)^2</f>
        <v/>
      </c>
      <c r="AC168" s="52">
        <f>(K168/100*0.56)^2</f>
        <v/>
      </c>
      <c r="AD168" s="52">
        <f>(K168/100*0.88)^2</f>
        <v/>
      </c>
      <c r="AE168" s="24" t="n"/>
      <c r="AF168" s="24" t="n"/>
      <c r="AG168" s="134" t="n">
        <v>12.3</v>
      </c>
    </row>
    <row r="169" ht="17.25" customHeight="1" s="207" thickBot="1">
      <c r="A169" s="128" t="n"/>
      <c r="B169" s="176">
        <f>VLOOKUP(D169,temp!$A$2:$G$176,2,FALSE)</f>
        <v/>
      </c>
      <c r="C169" s="176">
        <f>E169&amp;"X"&amp;H169&amp;"X"&amp;I169</f>
        <v/>
      </c>
      <c r="D169" s="220" t="inlineStr">
        <is>
          <t>S角42</t>
        </is>
      </c>
      <c r="E169" s="208" t="inlineStr">
        <is>
          <t>40×40</t>
        </is>
      </c>
      <c r="F169" s="209" t="n"/>
      <c r="G169" s="39" t="inlineStr">
        <is>
          <t>34×34</t>
        </is>
      </c>
      <c r="H169" s="23" t="n">
        <v>20</v>
      </c>
      <c r="I169" s="23" t="n">
        <v>90</v>
      </c>
      <c r="J169" s="24" t="n">
        <v>2.7</v>
      </c>
      <c r="K169" s="137" t="n">
        <v>515</v>
      </c>
      <c r="L169" s="131">
        <f>IF(AND(K169-ストレーナー選定方法!$F$8&gt;-20,K169-ストレーナー選定方法!$F$8&lt;80),1,0)</f>
        <v/>
      </c>
      <c r="M169" s="131">
        <f>IF(AND($K169-ストレーナー選定方法!$F$30&gt;-20,$K169-ストレーナー選定方法!$F$30&lt;80),1,0)</f>
        <v/>
      </c>
      <c r="N169" s="131">
        <f>IF(AND($K169-ストレーナー選定方法!$F$32&gt;-20,$K169-ストレーナー選定方法!$F$32&lt;80),1,0)</f>
        <v/>
      </c>
      <c r="O169" s="131">
        <f>IF(AND($K169-ストレーナー選定方法!$F$34&gt;-20,$K169-ストレーナー選定方法!$F$34&lt;80),1,0)</f>
        <v/>
      </c>
      <c r="P169" s="131">
        <f>IF(AND($K169-ストレーナー選定方法!$F$36&gt;-20,$K169-ストレーナー選定方法!$F$36&lt;80),1,0)</f>
        <v/>
      </c>
      <c r="Q169" s="125" t="n">
        <v>32</v>
      </c>
      <c r="R169" s="24" t="n">
        <v>440</v>
      </c>
      <c r="S169" s="26">
        <f>20000/R169</f>
        <v/>
      </c>
      <c r="T169" s="271">
        <f>K169*0.8/100</f>
        <v/>
      </c>
      <c r="U169" s="271">
        <f>K169*0.7/100</f>
        <v/>
      </c>
      <c r="V169" s="271" t="n"/>
      <c r="W169" s="59">
        <f>(K169/100*0.84)^2</f>
        <v/>
      </c>
      <c r="X169" s="59">
        <f>(K169/100*1.05)^2</f>
        <v/>
      </c>
      <c r="Y169" s="59">
        <f>(K169/100*0.96)^2</f>
        <v/>
      </c>
      <c r="Z169" s="59">
        <f>(K169/100*1.2)^2</f>
        <v/>
      </c>
      <c r="AA169" s="272">
        <f>(K169/100*0.49)^2</f>
        <v/>
      </c>
      <c r="AB169" s="52">
        <f>(K169/100*0.77)^2</f>
        <v/>
      </c>
      <c r="AC169" s="52">
        <f>(K169/100*0.56)^2</f>
        <v/>
      </c>
      <c r="AD169" s="52">
        <f>(K169/100*0.88)^2</f>
        <v/>
      </c>
      <c r="AE169" s="24" t="n"/>
      <c r="AF169" s="24" t="n"/>
      <c r="AG169" s="134" t="n"/>
    </row>
    <row r="170" ht="17.25" customHeight="1" s="207" thickBot="1">
      <c r="A170" s="128" t="n"/>
      <c r="B170" s="176">
        <f>VLOOKUP(D170,temp!$A$2:$G$176,2,FALSE)</f>
        <v/>
      </c>
      <c r="C170" s="176">
        <f>E170&amp;"X"&amp;H170&amp;"X"&amp;I170</f>
        <v/>
      </c>
      <c r="D170" s="220" t="inlineStr">
        <is>
          <t>S角43</t>
        </is>
      </c>
      <c r="E170" s="208" t="inlineStr">
        <is>
          <t>40×40</t>
        </is>
      </c>
      <c r="F170" s="209" t="n"/>
      <c r="G170" s="39" t="inlineStr">
        <is>
          <t>34×34</t>
        </is>
      </c>
      <c r="H170" s="23" t="n">
        <v>5</v>
      </c>
      <c r="I170" s="23" t="n">
        <v>90</v>
      </c>
      <c r="J170" s="24" t="n">
        <v>2.7</v>
      </c>
      <c r="K170" s="137" t="n">
        <v>515</v>
      </c>
      <c r="L170" s="131">
        <f>IF(AND(K170-ストレーナー選定方法!$F$8&gt;-20,K170-ストレーナー選定方法!$F$8&lt;80),1,0)</f>
        <v/>
      </c>
      <c r="M170" s="131">
        <f>IF(AND($K170-ストレーナー選定方法!$F$30&gt;-20,$K170-ストレーナー選定方法!$F$30&lt;80),1,0)</f>
        <v/>
      </c>
      <c r="N170" s="131">
        <f>IF(AND($K170-ストレーナー選定方法!$F$32&gt;-20,$K170-ストレーナー選定方法!$F$32&lt;80),1,0)</f>
        <v/>
      </c>
      <c r="O170" s="131">
        <f>IF(AND($K170-ストレーナー選定方法!$F$34&gt;-20,$K170-ストレーナー選定方法!$F$34&lt;80),1,0)</f>
        <v/>
      </c>
      <c r="P170" s="131">
        <f>IF(AND($K170-ストレーナー選定方法!$F$36&gt;-20,$K170-ストレーナー選定方法!$F$36&lt;80),1,0)</f>
        <v/>
      </c>
      <c r="Q170" s="125" t="n">
        <v>32</v>
      </c>
      <c r="R170" s="25" t="n">
        <v>1800</v>
      </c>
      <c r="S170" s="26">
        <f>20000/R170</f>
        <v/>
      </c>
      <c r="T170" s="271">
        <f>K170*0.8/100</f>
        <v/>
      </c>
      <c r="U170" s="271">
        <f>K170*0.7/100</f>
        <v/>
      </c>
      <c r="V170" s="271" t="n"/>
      <c r="W170" s="59">
        <f>(K170/100*0.84)^2</f>
        <v/>
      </c>
      <c r="X170" s="59">
        <f>(K170/100*1.05)^2</f>
        <v/>
      </c>
      <c r="Y170" s="59">
        <f>(K170/100*0.96)^2</f>
        <v/>
      </c>
      <c r="Z170" s="59">
        <f>(K170/100*1.2)^2</f>
        <v/>
      </c>
      <c r="AA170" s="272">
        <f>(K170/100*0.49)^2</f>
        <v/>
      </c>
      <c r="AB170" s="52">
        <f>(K170/100*0.77)^2</f>
        <v/>
      </c>
      <c r="AC170" s="52">
        <f>(K170/100*0.56)^2</f>
        <v/>
      </c>
      <c r="AD170" s="52">
        <f>(K170/100*0.88)^2</f>
        <v/>
      </c>
      <c r="AE170" s="24" t="n"/>
      <c r="AF170" s="24" t="n"/>
      <c r="AG170" s="134" t="n"/>
    </row>
    <row r="171" ht="17.25" customHeight="1" s="207" thickBot="1">
      <c r="A171" s="128" t="n"/>
      <c r="B171" s="176">
        <f>VLOOKUP(D171,temp!$A$2:$G$176,2,FALSE)</f>
        <v/>
      </c>
      <c r="C171" s="176">
        <f>E171&amp;"X"&amp;H171&amp;"X"&amp;I171</f>
        <v/>
      </c>
      <c r="D171" s="220" t="inlineStr">
        <is>
          <t>S角43</t>
        </is>
      </c>
      <c r="E171" s="208" t="inlineStr">
        <is>
          <t>40×40</t>
        </is>
      </c>
      <c r="F171" s="209" t="n"/>
      <c r="G171" s="39" t="inlineStr">
        <is>
          <t>34×34</t>
        </is>
      </c>
      <c r="H171" s="23" t="n">
        <v>7</v>
      </c>
      <c r="I171" s="23" t="n">
        <v>90</v>
      </c>
      <c r="J171" s="24" t="n">
        <v>2.7</v>
      </c>
      <c r="K171" s="137" t="n">
        <v>515</v>
      </c>
      <c r="L171" s="131">
        <f>IF(AND(K171-ストレーナー選定方法!$F$8&gt;-20,K171-ストレーナー選定方法!$F$8&lt;80),1,0)</f>
        <v/>
      </c>
      <c r="M171" s="131">
        <f>IF(AND($K171-ストレーナー選定方法!$F$30&gt;-20,$K171-ストレーナー選定方法!$F$30&lt;80),1,0)</f>
        <v/>
      </c>
      <c r="N171" s="131">
        <f>IF(AND($K171-ストレーナー選定方法!$F$32&gt;-20,$K171-ストレーナー選定方法!$F$32&lt;80),1,0)</f>
        <v/>
      </c>
      <c r="O171" s="131">
        <f>IF(AND($K171-ストレーナー選定方法!$F$34&gt;-20,$K171-ストレーナー選定方法!$F$34&lt;80),1,0)</f>
        <v/>
      </c>
      <c r="P171" s="131">
        <f>IF(AND($K171-ストレーナー選定方法!$F$36&gt;-20,$K171-ストレーナー選定方法!$F$36&lt;80),1,0)</f>
        <v/>
      </c>
      <c r="Q171" s="125" t="n">
        <v>32</v>
      </c>
      <c r="R171" s="25" t="n">
        <v>1200</v>
      </c>
      <c r="S171" s="26">
        <f>20000/R171</f>
        <v/>
      </c>
      <c r="T171" s="271">
        <f>K171*0.8/100</f>
        <v/>
      </c>
      <c r="U171" s="271">
        <f>K171*0.7/100</f>
        <v/>
      </c>
      <c r="V171" s="271" t="n"/>
      <c r="W171" s="59">
        <f>(K171/100*0.84)^2</f>
        <v/>
      </c>
      <c r="X171" s="59">
        <f>(K171/100*1.05)^2</f>
        <v/>
      </c>
      <c r="Y171" s="59">
        <f>(K171/100*0.96)^2</f>
        <v/>
      </c>
      <c r="Z171" s="59">
        <f>(K171/100*1.2)^2</f>
        <v/>
      </c>
      <c r="AA171" s="272">
        <f>(K171/100*0.49)^2</f>
        <v/>
      </c>
      <c r="AB171" s="52">
        <f>(K171/100*0.77)^2</f>
        <v/>
      </c>
      <c r="AC171" s="52">
        <f>(K171/100*0.56)^2</f>
        <v/>
      </c>
      <c r="AD171" s="52">
        <f>(K171/100*0.88)^2</f>
        <v/>
      </c>
      <c r="AE171" s="24" t="n"/>
      <c r="AF171" s="24" t="n"/>
      <c r="AG171" s="134" t="n"/>
    </row>
    <row r="172" ht="17.25" customHeight="1" s="207" thickBot="1">
      <c r="A172" s="128" t="n"/>
      <c r="B172" s="176">
        <f>VLOOKUP(D172,temp!$A$2:$G$176,2,FALSE)</f>
        <v/>
      </c>
      <c r="C172" s="176">
        <f>E172&amp;"X"&amp;H172&amp;"X"&amp;I172</f>
        <v/>
      </c>
      <c r="D172" s="220" t="inlineStr">
        <is>
          <t>S角46</t>
        </is>
      </c>
      <c r="E172" s="208" t="inlineStr">
        <is>
          <t>40×40</t>
        </is>
      </c>
      <c r="F172" s="209" t="n"/>
      <c r="G172" s="39" t="inlineStr">
        <is>
          <t>34×34</t>
        </is>
      </c>
      <c r="H172" s="23" t="n">
        <v>14</v>
      </c>
      <c r="I172" s="23" t="n">
        <v>90</v>
      </c>
      <c r="J172" s="24" t="n">
        <v>2.7</v>
      </c>
      <c r="K172" s="137" t="n">
        <v>515</v>
      </c>
      <c r="L172" s="131">
        <f>IF(AND(K172-ストレーナー選定方法!$F$8&gt;-20,K172-ストレーナー選定方法!$F$8&lt;80),1,0)</f>
        <v/>
      </c>
      <c r="M172" s="131">
        <f>IF(AND($K172-ストレーナー選定方法!$F$30&gt;-20,$K172-ストレーナー選定方法!$F$30&lt;80),1,0)</f>
        <v/>
      </c>
      <c r="N172" s="131">
        <f>IF(AND($K172-ストレーナー選定方法!$F$32&gt;-20,$K172-ストレーナー選定方法!$F$32&lt;80),1,0)</f>
        <v/>
      </c>
      <c r="O172" s="131">
        <f>IF(AND($K172-ストレーナー選定方法!$F$34&gt;-20,$K172-ストレーナー選定方法!$F$34&lt;80),1,0)</f>
        <v/>
      </c>
      <c r="P172" s="131">
        <f>IF(AND($K172-ストレーナー選定方法!$F$36&gt;-20,$K172-ストレーナー選定方法!$F$36&lt;80),1,0)</f>
        <v/>
      </c>
      <c r="Q172" s="125" t="n">
        <v>32</v>
      </c>
      <c r="R172" s="24" t="n">
        <v>640</v>
      </c>
      <c r="S172" s="26">
        <f>20000/R172</f>
        <v/>
      </c>
      <c r="T172" s="271">
        <f>K172*0.8/100</f>
        <v/>
      </c>
      <c r="U172" s="271">
        <f>K172*0.7/100</f>
        <v/>
      </c>
      <c r="V172" s="271" t="n"/>
      <c r="W172" s="59">
        <f>(K172/100*0.84)^2</f>
        <v/>
      </c>
      <c r="X172" s="59">
        <f>(K172/100*1.05)^2</f>
        <v/>
      </c>
      <c r="Y172" s="59">
        <f>(K172/100*0.96)^2</f>
        <v/>
      </c>
      <c r="Z172" s="59">
        <f>(K172/100*1.2)^2</f>
        <v/>
      </c>
      <c r="AA172" s="272">
        <f>(K172/100*0.49)^2</f>
        <v/>
      </c>
      <c r="AB172" s="52">
        <f>(K172/100*0.77)^2</f>
        <v/>
      </c>
      <c r="AC172" s="52">
        <f>(K172/100*0.56)^2</f>
        <v/>
      </c>
      <c r="AD172" s="52">
        <f>(K172/100*0.88)^2</f>
        <v/>
      </c>
      <c r="AE172" s="24" t="n"/>
      <c r="AF172" s="24" t="n"/>
      <c r="AG172" s="134" t="n"/>
    </row>
    <row r="173" ht="17.25" customHeight="1" s="207" thickBot="1">
      <c r="A173" s="128" t="n"/>
      <c r="B173" s="176">
        <f>VLOOKUP(D173,temp!$A$2:$G$176,2,FALSE)</f>
        <v/>
      </c>
      <c r="C173" s="176">
        <f>E173&amp;"X"&amp;H173&amp;"X"&amp;I173</f>
        <v/>
      </c>
      <c r="D173" s="220" t="inlineStr">
        <is>
          <t>S角48</t>
        </is>
      </c>
      <c r="E173" s="208" t="inlineStr">
        <is>
          <t>49×49</t>
        </is>
      </c>
      <c r="F173" s="209" t="n"/>
      <c r="G173" s="39" t="inlineStr">
        <is>
          <t>41×41</t>
        </is>
      </c>
      <c r="H173" s="23" t="n">
        <v>7</v>
      </c>
      <c r="I173" s="23" t="n">
        <v>97</v>
      </c>
      <c r="J173" s="37" t="n">
        <v>3.2</v>
      </c>
      <c r="K173" s="137" t="n">
        <v>780</v>
      </c>
      <c r="L173" s="131">
        <f>IF(AND(K173-ストレーナー選定方法!$F$8&gt;-20,K173-ストレーナー選定方法!$F$8&lt;80),1,0)</f>
        <v/>
      </c>
      <c r="M173" s="131">
        <f>IF(AND($K173-ストレーナー選定方法!$F$30&gt;-20,$K173-ストレーナー選定方法!$F$30&lt;80),1,0)</f>
        <v/>
      </c>
      <c r="N173" s="131">
        <f>IF(AND($K173-ストレーナー選定方法!$F$32&gt;-20,$K173-ストレーナー選定方法!$F$32&lt;80),1,0)</f>
        <v/>
      </c>
      <c r="O173" s="131">
        <f>IF(AND($K173-ストレーナー選定方法!$F$34&gt;-20,$K173-ストレーナー選定方法!$F$34&lt;80),1,0)</f>
        <v/>
      </c>
      <c r="P173" s="131">
        <f>IF(AND($K173-ストレーナー選定方法!$F$36&gt;-20,$K173-ストレーナー選定方法!$F$36&lt;80),1,0)</f>
        <v/>
      </c>
      <c r="Q173" s="125" t="n">
        <v>32</v>
      </c>
      <c r="R173" s="24" t="n">
        <v>800</v>
      </c>
      <c r="S173" s="26">
        <f>20000/R173</f>
        <v/>
      </c>
      <c r="T173" s="271">
        <f>K173*0.8/100</f>
        <v/>
      </c>
      <c r="U173" s="271">
        <f>K173*0.7/100</f>
        <v/>
      </c>
      <c r="V173" s="271" t="n"/>
      <c r="W173" s="59">
        <f>(K173/100*0.84)^2</f>
        <v/>
      </c>
      <c r="X173" s="59">
        <f>(K173/100*1.05)^2</f>
        <v/>
      </c>
      <c r="Y173" s="59">
        <f>(K173/100*0.96)^2</f>
        <v/>
      </c>
      <c r="Z173" s="59">
        <f>(K173/100*1.2)^2</f>
        <v/>
      </c>
      <c r="AA173" s="272">
        <f>(K173/100*0.49)^2</f>
        <v/>
      </c>
      <c r="AB173" s="52">
        <f>(K173/100*0.77)^2</f>
        <v/>
      </c>
      <c r="AC173" s="52">
        <f>(K173/100*0.56)^2</f>
        <v/>
      </c>
      <c r="AD173" s="52">
        <f>(K173/100*0.88)^2</f>
        <v/>
      </c>
      <c r="AE173" s="24" t="n"/>
      <c r="AF173" s="24" t="n"/>
      <c r="AG173" s="134" t="n">
        <v>15.5</v>
      </c>
    </row>
    <row r="174" ht="17.25" customHeight="1" s="207" thickBot="1">
      <c r="A174" s="128" t="n"/>
      <c r="B174" s="176">
        <f>VLOOKUP(D174,temp!$A$2:$G$176,2,FALSE)</f>
        <v/>
      </c>
      <c r="C174" s="176">
        <f>E174&amp;"X"&amp;H174&amp;"X"&amp;I174</f>
        <v/>
      </c>
      <c r="D174" s="220" t="inlineStr">
        <is>
          <t>S角49</t>
        </is>
      </c>
      <c r="E174" s="208" t="inlineStr">
        <is>
          <t>49×49</t>
        </is>
      </c>
      <c r="F174" s="209" t="n"/>
      <c r="G174" s="39" t="inlineStr">
        <is>
          <t>41×41</t>
        </is>
      </c>
      <c r="H174" s="23" t="n">
        <v>14</v>
      </c>
      <c r="I174" s="23" t="n">
        <v>97</v>
      </c>
      <c r="J174" s="37" t="n">
        <v>3.2</v>
      </c>
      <c r="K174" s="137" t="n">
        <v>780</v>
      </c>
      <c r="L174" s="131">
        <f>IF(AND(K174-ストレーナー選定方法!$F$8&gt;-20,K174-ストレーナー選定方法!$F$8&lt;80),1,0)</f>
        <v/>
      </c>
      <c r="M174" s="131">
        <f>IF(AND($K174-ストレーナー選定方法!$F$30&gt;-20,$K174-ストレーナー選定方法!$F$30&lt;80),1,0)</f>
        <v/>
      </c>
      <c r="N174" s="131">
        <f>IF(AND($K174-ストレーナー選定方法!$F$32&gt;-20,$K174-ストレーナー選定方法!$F$32&lt;80),1,0)</f>
        <v/>
      </c>
      <c r="O174" s="131">
        <f>IF(AND($K174-ストレーナー選定方法!$F$34&gt;-20,$K174-ストレーナー選定方法!$F$34&lt;80),1,0)</f>
        <v/>
      </c>
      <c r="P174" s="131">
        <f>IF(AND($K174-ストレーナー選定方法!$F$36&gt;-20,$K174-ストレーナー選定方法!$F$36&lt;80),1,0)</f>
        <v/>
      </c>
      <c r="Q174" s="125" t="n">
        <v>32</v>
      </c>
      <c r="R174" s="24" t="n">
        <v>440</v>
      </c>
      <c r="S174" s="26">
        <f>20000/R174</f>
        <v/>
      </c>
      <c r="T174" s="271">
        <f>K174*0.8/100</f>
        <v/>
      </c>
      <c r="U174" s="271">
        <f>K174*0.7/100</f>
        <v/>
      </c>
      <c r="V174" s="271" t="n"/>
      <c r="W174" s="59">
        <f>(K174/100*0.84)^2</f>
        <v/>
      </c>
      <c r="X174" s="59">
        <f>(K174/100*1.05)^2</f>
        <v/>
      </c>
      <c r="Y174" s="59">
        <f>(K174/100*0.96)^2</f>
        <v/>
      </c>
      <c r="Z174" s="59">
        <f>(K174/100*1.2)^2</f>
        <v/>
      </c>
      <c r="AA174" s="272">
        <f>(K174/100*0.49)^2</f>
        <v/>
      </c>
      <c r="AB174" s="52">
        <f>(K174/100*0.77)^2</f>
        <v/>
      </c>
      <c r="AC174" s="52">
        <f>(K174/100*0.56)^2</f>
        <v/>
      </c>
      <c r="AD174" s="52">
        <f>(K174/100*0.88)^2</f>
        <v/>
      </c>
      <c r="AE174" s="24" t="n"/>
      <c r="AF174" s="24" t="n"/>
      <c r="AG174" s="134" t="n">
        <v>15.3</v>
      </c>
    </row>
    <row r="175" ht="17.25" customHeight="1" s="207" thickBot="1">
      <c r="A175" s="128" t="n"/>
      <c r="B175" s="176">
        <f>VLOOKUP(D175,temp!$A$2:$G$176,2,FALSE)</f>
        <v/>
      </c>
      <c r="C175" s="176">
        <f>E175&amp;"X"&amp;H175&amp;"X"&amp;I175</f>
        <v/>
      </c>
      <c r="D175" s="220" t="inlineStr">
        <is>
          <t>S角50</t>
        </is>
      </c>
      <c r="E175" s="208" t="inlineStr">
        <is>
          <t>50×50</t>
        </is>
      </c>
      <c r="F175" s="209" t="n"/>
      <c r="G175" s="39" t="inlineStr">
        <is>
          <t>43×43</t>
        </is>
      </c>
      <c r="H175" s="23" t="n">
        <v>7</v>
      </c>
      <c r="I175" s="23" t="n">
        <v>142</v>
      </c>
      <c r="J175" s="24" t="n">
        <v>2.7</v>
      </c>
      <c r="K175" s="137" t="n">
        <v>813</v>
      </c>
      <c r="L175" s="131">
        <f>IF(AND(K175-ストレーナー選定方法!$F$8&gt;-20,K175-ストレーナー選定方法!$F$8&lt;80),1,0)</f>
        <v/>
      </c>
      <c r="M175" s="131">
        <f>IF(AND($K175-ストレーナー選定方法!$F$30&gt;-20,$K175-ストレーナー選定方法!$F$30&lt;80),1,0)</f>
        <v/>
      </c>
      <c r="N175" s="131">
        <f>IF(AND($K175-ストレーナー選定方法!$F$32&gt;-20,$K175-ストレーナー選定方法!$F$32&lt;80),1,0)</f>
        <v/>
      </c>
      <c r="O175" s="131">
        <f>IF(AND($K175-ストレーナー選定方法!$F$34&gt;-20,$K175-ストレーナー選定方法!$F$34&lt;80),1,0)</f>
        <v/>
      </c>
      <c r="P175" s="131">
        <f>IF(AND($K175-ストレーナー選定方法!$F$36&gt;-20,$K175-ストレーナー選定方法!$F$36&lt;80),1,0)</f>
        <v/>
      </c>
      <c r="Q175" s="125" t="n">
        <v>32</v>
      </c>
      <c r="R175" s="24" t="n">
        <v>800</v>
      </c>
      <c r="S175" s="26">
        <f>20000/R175</f>
        <v/>
      </c>
      <c r="T175" s="271">
        <f>K175*0.8/100</f>
        <v/>
      </c>
      <c r="U175" s="271">
        <f>K175*0.7/100</f>
        <v/>
      </c>
      <c r="V175" s="271" t="n"/>
      <c r="W175" s="59">
        <f>(K175/100*0.84)^2</f>
        <v/>
      </c>
      <c r="X175" s="59">
        <f>(K175/100*1.05)^2</f>
        <v/>
      </c>
      <c r="Y175" s="59">
        <f>(K175/100*0.96)^2</f>
        <v/>
      </c>
      <c r="Z175" s="59">
        <f>(K175/100*1.2)^2</f>
        <v/>
      </c>
      <c r="AA175" s="272">
        <f>(K175/100*0.49)^2</f>
        <v/>
      </c>
      <c r="AB175" s="52">
        <f>(K175/100*0.77)^2</f>
        <v/>
      </c>
      <c r="AC175" s="52">
        <f>(K175/100*0.56)^2</f>
        <v/>
      </c>
      <c r="AD175" s="52">
        <f>(K175/100*0.88)^2</f>
        <v/>
      </c>
      <c r="AE175" s="24" t="n"/>
      <c r="AF175" s="24" t="n"/>
      <c r="AG175" s="134" t="n">
        <v>16.5</v>
      </c>
    </row>
    <row r="176" ht="17.25" customHeight="1" s="207" thickBot="1">
      <c r="A176" s="128" t="n"/>
      <c r="B176" s="176">
        <f>VLOOKUP(D176,temp!$A$2:$G$176,2,FALSE)</f>
        <v/>
      </c>
      <c r="C176" s="176">
        <f>E176&amp;"X"&amp;H176&amp;"X"&amp;I176</f>
        <v/>
      </c>
      <c r="D176" s="220" t="inlineStr">
        <is>
          <t>S角51</t>
        </is>
      </c>
      <c r="E176" s="208" t="inlineStr">
        <is>
          <t>50×50</t>
        </is>
      </c>
      <c r="F176" s="209" t="n"/>
      <c r="G176" s="39" t="inlineStr">
        <is>
          <t>43×43</t>
        </is>
      </c>
      <c r="H176" s="23" t="n">
        <v>10</v>
      </c>
      <c r="I176" s="23" t="n">
        <v>142</v>
      </c>
      <c r="J176" s="24" t="n">
        <v>2.7</v>
      </c>
      <c r="K176" s="137" t="n">
        <v>813</v>
      </c>
      <c r="L176" s="131">
        <f>IF(AND(K176-ストレーナー選定方法!$F$8&gt;-20,K176-ストレーナー選定方法!$F$8&lt;80),1,0)</f>
        <v/>
      </c>
      <c r="M176" s="131">
        <f>IF(AND($K176-ストレーナー選定方法!$F$30&gt;-20,$K176-ストレーナー選定方法!$F$30&lt;80),1,0)</f>
        <v/>
      </c>
      <c r="N176" s="131">
        <f>IF(AND($K176-ストレーナー選定方法!$F$32&gt;-20,$K176-ストレーナー選定方法!$F$32&lt;80),1,0)</f>
        <v/>
      </c>
      <c r="O176" s="131">
        <f>IF(AND($K176-ストレーナー選定方法!$F$34&gt;-20,$K176-ストレーナー選定方法!$F$34&lt;80),1,0)</f>
        <v/>
      </c>
      <c r="P176" s="131">
        <f>IF(AND($K176-ストレーナー選定方法!$F$36&gt;-20,$K176-ストレーナー選定方法!$F$36&lt;80),1,0)</f>
        <v/>
      </c>
      <c r="Q176" s="125" t="n">
        <v>32</v>
      </c>
      <c r="R176" s="24" t="n">
        <v>560</v>
      </c>
      <c r="S176" s="26">
        <f>20000/R176</f>
        <v/>
      </c>
      <c r="T176" s="271">
        <f>K176*0.8/100</f>
        <v/>
      </c>
      <c r="U176" s="271">
        <f>K176*0.7/100</f>
        <v/>
      </c>
      <c r="V176" s="271" t="n"/>
      <c r="W176" s="59">
        <f>(K176/100*0.84)^2</f>
        <v/>
      </c>
      <c r="X176" s="59">
        <f>(K176/100*1.05)^2</f>
        <v/>
      </c>
      <c r="Y176" s="59">
        <f>(K176/100*0.96)^2</f>
        <v/>
      </c>
      <c r="Z176" s="59">
        <f>(K176/100*1.2)^2</f>
        <v/>
      </c>
      <c r="AA176" s="272">
        <f>(K176/100*0.49)^2</f>
        <v/>
      </c>
      <c r="AB176" s="52">
        <f>(K176/100*0.77)^2</f>
        <v/>
      </c>
      <c r="AC176" s="52">
        <f>(K176/100*0.56)^2</f>
        <v/>
      </c>
      <c r="AD176" s="52">
        <f>(K176/100*0.88)^2</f>
        <v/>
      </c>
      <c r="AE176" s="24" t="n"/>
      <c r="AF176" s="24" t="n"/>
      <c r="AG176" s="134" t="n">
        <v>17.1</v>
      </c>
    </row>
    <row r="177" ht="12.75" customHeight="1" s="207" thickBot="1">
      <c r="A177" s="128" t="n"/>
      <c r="B177" s="176">
        <f>VLOOKUP(D177,temp!$A$2:$G$176,2,FALSE)</f>
        <v/>
      </c>
      <c r="C177" s="176">
        <f>E177&amp;"X"&amp;H177&amp;"X"&amp;I177</f>
        <v/>
      </c>
      <c r="D177" s="220" t="inlineStr">
        <is>
          <t>S角52</t>
        </is>
      </c>
      <c r="E177" s="208" t="inlineStr">
        <is>
          <t>50×50</t>
        </is>
      </c>
      <c r="F177" s="239" t="n"/>
      <c r="G177" s="240" t="inlineStr">
        <is>
          <t>43×43</t>
        </is>
      </c>
      <c r="H177" s="23" t="n">
        <v>20</v>
      </c>
      <c r="I177" s="208" t="n">
        <v>142</v>
      </c>
      <c r="J177" s="222" t="n">
        <v>2.7</v>
      </c>
      <c r="K177" s="224" t="n">
        <v>813</v>
      </c>
      <c r="L177" s="131">
        <f>IF(AND(K177-ストレーナー選定方法!$F$8&gt;-20,K177-ストレーナー選定方法!$F$8&lt;80),1,0)</f>
        <v/>
      </c>
      <c r="M177" s="131">
        <f>IF(AND($K177-ストレーナー選定方法!$F$30&gt;-20,$K177-ストレーナー選定方法!$F$30&lt;80),1,0)</f>
        <v/>
      </c>
      <c r="N177" s="131">
        <f>IF(AND($K177-ストレーナー選定方法!$F$32&gt;-20,$K177-ストレーナー選定方法!$F$32&lt;80),1,0)</f>
        <v/>
      </c>
      <c r="O177" s="131">
        <f>IF(AND($K177-ストレーナー選定方法!$F$34&gt;-20,$K177-ストレーナー選定方法!$F$34&lt;80),1,0)</f>
        <v/>
      </c>
      <c r="P177" s="131">
        <f>IF(AND($K177-ストレーナー選定方法!$F$36&gt;-20,$K177-ストレーナー選定方法!$F$36&lt;80),1,0)</f>
        <v/>
      </c>
      <c r="Q177" s="226" t="n">
        <v>32</v>
      </c>
      <c r="R177" s="229" t="n">
        <v>300</v>
      </c>
      <c r="S177" s="26">
        <f>20000/R177</f>
        <v/>
      </c>
      <c r="T177" s="271">
        <f>K177*0.8/100</f>
        <v/>
      </c>
      <c r="U177" s="271">
        <f>K177*0.7/100</f>
        <v/>
      </c>
      <c r="V177" s="271" t="n"/>
      <c r="W177" s="59">
        <f>(K177/100*0.84)^2</f>
        <v/>
      </c>
      <c r="X177" s="59">
        <f>(K177/100*1.05)^2</f>
        <v/>
      </c>
      <c r="Y177" s="59">
        <f>(K177/100*0.96)^2</f>
        <v/>
      </c>
      <c r="Z177" s="59">
        <f>(K177/100*1.2)^2</f>
        <v/>
      </c>
      <c r="AA177" s="272">
        <f>(K177/100*0.49)^2</f>
        <v/>
      </c>
      <c r="AB177" s="52">
        <f>(K177/100*0.77)^2</f>
        <v/>
      </c>
      <c r="AC177" s="52">
        <f>(K177/100*0.56)^2</f>
        <v/>
      </c>
      <c r="AD177" s="52">
        <f>(K177/100*0.88)^2</f>
        <v/>
      </c>
      <c r="AE177" s="24" t="n"/>
      <c r="AF177" s="24" t="n"/>
      <c r="AG177" s="134" t="n"/>
    </row>
    <row r="178" ht="12.75" customHeight="1" s="207" thickBot="1">
      <c r="A178" s="128" t="n"/>
      <c r="B178" s="176">
        <f>VLOOKUP(D178,temp!$A$2:$G$176,2,FALSE)</f>
        <v/>
      </c>
      <c r="E178" s="225" t="n"/>
      <c r="F178" s="227" t="n"/>
      <c r="G178" s="225" t="n"/>
      <c r="I178" s="221" t="n"/>
      <c r="J178" s="221" t="n"/>
      <c r="K178" s="225" t="n"/>
      <c r="L178" s="131">
        <f>IF(AND(K178-ストレーナー選定方法!$F$8&gt;-20,K178-ストレーナー選定方法!$F$8&lt;80),1,0)</f>
        <v/>
      </c>
      <c r="M178" s="131">
        <f>IF(AND($K178-ストレーナー選定方法!$F$30&gt;-20,$K178-ストレーナー選定方法!$F$30&lt;80),1,0)</f>
        <v/>
      </c>
      <c r="N178" s="131">
        <f>IF(AND($K178-ストレーナー選定方法!$F$32&gt;-20,$K178-ストレーナー選定方法!$F$32&lt;80),1,0)</f>
        <v/>
      </c>
      <c r="O178" s="131">
        <f>IF(AND($K178-ストレーナー選定方法!$F$34&gt;-20,$K178-ストレーナー選定方法!$F$34&lt;80),1,0)</f>
        <v/>
      </c>
      <c r="P178" s="131">
        <f>IF(AND($K178-ストレーナー選定方法!$F$36&gt;-20,$K178-ストレーナー選定方法!$F$36&lt;80),1,0)</f>
        <v/>
      </c>
      <c r="Q178" s="227" t="n"/>
      <c r="R178" s="225" t="n"/>
      <c r="S178" s="35" t="n"/>
      <c r="T178" s="271" t="n"/>
      <c r="U178" s="271" t="n"/>
      <c r="V178" s="271" t="n"/>
      <c r="W178" s="59" t="n"/>
      <c r="X178" s="59" t="n"/>
      <c r="Y178" s="59" t="n"/>
      <c r="Z178" s="59" t="n"/>
      <c r="AA178" s="272" t="n"/>
      <c r="AB178" s="52" t="n"/>
      <c r="AC178" s="52" t="n"/>
      <c r="AD178" s="52" t="n"/>
      <c r="AF178" s="13" t="inlineStr">
        <is>
          <t>21mm</t>
        </is>
      </c>
      <c r="AG178" s="134" t="n">
        <v>19.4</v>
      </c>
    </row>
    <row r="179" ht="12.75" customHeight="1" s="207" thickBot="1">
      <c r="A179" s="128" t="n"/>
      <c r="B179" s="176">
        <f>VLOOKUP(D179,temp!$A$2:$G$176,2,FALSE)</f>
        <v/>
      </c>
      <c r="C179" s="176">
        <f>E179&amp;"X"&amp;H179&amp;"X"&amp;I179</f>
        <v/>
      </c>
      <c r="D179" s="220" t="inlineStr">
        <is>
          <t>S角53</t>
        </is>
      </c>
      <c r="E179" s="208" t="inlineStr">
        <is>
          <t>50×50</t>
        </is>
      </c>
      <c r="F179" s="239" t="n"/>
      <c r="G179" s="223" t="inlineStr">
        <is>
          <t>43×43</t>
        </is>
      </c>
      <c r="H179" s="32" t="n">
        <v>20</v>
      </c>
      <c r="I179" s="208" t="n">
        <v>124</v>
      </c>
      <c r="J179" s="222" t="n">
        <v>2.7</v>
      </c>
      <c r="K179" s="224" t="n">
        <v>710</v>
      </c>
      <c r="L179" s="131">
        <f>IF(AND(K179-ストレーナー選定方法!$F$8&gt;-20,K179-ストレーナー選定方法!$F$8&lt;80),1,0)</f>
        <v/>
      </c>
      <c r="M179" s="131">
        <f>IF(AND($K179-ストレーナー選定方法!$F$30&gt;-20,$K179-ストレーナー選定方法!$F$30&lt;80),1,0)</f>
        <v/>
      </c>
      <c r="N179" s="131">
        <f>IF(AND($K179-ストレーナー選定方法!$F$32&gt;-20,$K179-ストレーナー選定方法!$F$32&lt;80),1,0)</f>
        <v/>
      </c>
      <c r="O179" s="131">
        <f>IF(AND($K179-ストレーナー選定方法!$F$34&gt;-20,$K179-ストレーナー選定方法!$F$34&lt;80),1,0)</f>
        <v/>
      </c>
      <c r="P179" s="131">
        <f>IF(AND($K179-ストレーナー選定方法!$F$36&gt;-20,$K179-ストレーナー選定方法!$F$36&lt;80),1,0)</f>
        <v/>
      </c>
      <c r="Q179" s="226" t="n">
        <v>28</v>
      </c>
      <c r="R179" s="229" t="n">
        <v>300</v>
      </c>
      <c r="S179" s="26">
        <f>20000/R179</f>
        <v/>
      </c>
      <c r="T179" s="271">
        <f>K179*0.8/100</f>
        <v/>
      </c>
      <c r="U179" s="271">
        <f>K179*0.7/100</f>
        <v/>
      </c>
      <c r="V179" s="271" t="n"/>
      <c r="W179" s="59">
        <f>(K179/100*0.84)^2</f>
        <v/>
      </c>
      <c r="X179" s="59">
        <f>(K179/100*1.05)^2</f>
        <v/>
      </c>
      <c r="Y179" s="59">
        <f>(K179/100*0.96)^2</f>
        <v/>
      </c>
      <c r="Z179" s="59">
        <f>(K179/100*1.2)^2</f>
        <v/>
      </c>
      <c r="AA179" s="272">
        <f>(K179/100*0.49)^2</f>
        <v/>
      </c>
      <c r="AB179" s="52">
        <f>(K179/100*0.77)^2</f>
        <v/>
      </c>
      <c r="AC179" s="52">
        <f>(K179/100*0.56)^2</f>
        <v/>
      </c>
      <c r="AD179" s="52">
        <f>(K179/100*0.88)^2</f>
        <v/>
      </c>
      <c r="AE179" s="229" t="n"/>
      <c r="AF179" s="229" t="n"/>
      <c r="AG179" s="134" t="n"/>
    </row>
    <row r="180" ht="12.75" customHeight="1" s="207" thickBot="1">
      <c r="A180" s="128" t="n"/>
      <c r="B180" s="176">
        <f>VLOOKUP(D180,temp!$A$2:$G$176,2,FALSE)</f>
        <v/>
      </c>
      <c r="E180" s="225" t="n"/>
      <c r="F180" s="227" t="n"/>
      <c r="G180" s="221" t="n"/>
      <c r="H180" s="23" t="n">
        <v>13</v>
      </c>
      <c r="I180" s="221" t="n"/>
      <c r="J180" s="221" t="n"/>
      <c r="K180" s="225" t="n"/>
      <c r="L180" s="131">
        <f>IF(AND(K180-ストレーナー選定方法!$F$8&gt;-20,K180-ストレーナー選定方法!$F$8&lt;80),1,0)</f>
        <v/>
      </c>
      <c r="M180" s="131">
        <f>IF(AND($K180-ストレーナー選定方法!$F$30&gt;-20,$K180-ストレーナー選定方法!$F$30&lt;80),1,0)</f>
        <v/>
      </c>
      <c r="N180" s="131">
        <f>IF(AND($K180-ストレーナー選定方法!$F$32&gt;-20,$K180-ストレーナー選定方法!$F$32&lt;80),1,0)</f>
        <v/>
      </c>
      <c r="O180" s="131">
        <f>IF(AND($K180-ストレーナー選定方法!$F$34&gt;-20,$K180-ストレーナー選定方法!$F$34&lt;80),1,0)</f>
        <v/>
      </c>
      <c r="P180" s="131">
        <f>IF(AND($K180-ストレーナー選定方法!$F$36&gt;-20,$K180-ストレーナー選定方法!$F$36&lt;80),1,0)</f>
        <v/>
      </c>
      <c r="Q180" s="227" t="n"/>
      <c r="R180" s="24" t="n">
        <v>420</v>
      </c>
      <c r="S180" s="26">
        <f>20000/R180</f>
        <v/>
      </c>
      <c r="T180" s="271" t="n"/>
      <c r="U180" s="271" t="n"/>
      <c r="V180" s="271" t="n"/>
      <c r="W180" s="59" t="n"/>
      <c r="X180" s="59" t="n"/>
      <c r="Y180" s="59" t="n"/>
      <c r="Z180" s="59" t="n"/>
      <c r="AA180" s="272" t="n"/>
      <c r="AB180" s="52" t="n"/>
      <c r="AC180" s="52" t="n"/>
      <c r="AD180" s="52" t="n"/>
      <c r="AE180" s="24" t="n"/>
      <c r="AF180" s="24" t="n"/>
      <c r="AG180" s="134" t="n"/>
    </row>
    <row r="181" ht="17.25" customHeight="1" s="207" thickBot="1">
      <c r="A181" s="128" t="n"/>
      <c r="B181" s="176">
        <f>VLOOKUP(D181,temp!$A$2:$G$176,2,FALSE)</f>
        <v/>
      </c>
      <c r="C181" s="176">
        <f>E181&amp;"X"&amp;H181&amp;"X"&amp;I181</f>
        <v/>
      </c>
      <c r="D181" s="220" t="inlineStr">
        <is>
          <t>S角55</t>
        </is>
      </c>
      <c r="E181" s="208" t="inlineStr">
        <is>
          <t>50×75</t>
        </is>
      </c>
      <c r="F181" s="209" t="n"/>
      <c r="G181" s="39" t="inlineStr">
        <is>
          <t>44×67</t>
        </is>
      </c>
      <c r="H181" s="23" t="n">
        <v>10</v>
      </c>
      <c r="I181" s="23" t="n">
        <v>217</v>
      </c>
      <c r="J181" s="24" t="n">
        <v>2.7</v>
      </c>
      <c r="K181" s="138" t="n">
        <v>1242</v>
      </c>
      <c r="L181" s="131">
        <f>IF(AND(K181-ストレーナー選定方法!$F$8&gt;-20,K181-ストレーナー選定方法!$F$8&lt;80),1,0)</f>
        <v/>
      </c>
      <c r="M181" s="131">
        <f>IF(AND($K181-ストレーナー選定方法!$F$30&gt;-20,$K181-ストレーナー選定方法!$F$30&lt;80),1,0)</f>
        <v/>
      </c>
      <c r="N181" s="131">
        <f>IF(AND($K181-ストレーナー選定方法!$F$32&gt;-20,$K181-ストレーナー選定方法!$F$32&lt;80),1,0)</f>
        <v/>
      </c>
      <c r="O181" s="131">
        <f>IF(AND($K181-ストレーナー選定方法!$F$34&gt;-20,$K181-ストレーナー選定方法!$F$34&lt;80),1,0)</f>
        <v/>
      </c>
      <c r="P181" s="131">
        <f>IF(AND($K181-ストレーナー選定方法!$F$36&gt;-20,$K181-ストレーナー選定方法!$F$36&lt;80),1,0)</f>
        <v/>
      </c>
      <c r="Q181" s="125" t="n">
        <v>33</v>
      </c>
      <c r="R181" s="24" t="n">
        <v>340</v>
      </c>
      <c r="S181" s="26">
        <f>20000/R181</f>
        <v/>
      </c>
      <c r="T181" s="271">
        <f>K181*0.8/100</f>
        <v/>
      </c>
      <c r="U181" s="271">
        <f>K181*0.7/100</f>
        <v/>
      </c>
      <c r="V181" s="271" t="n"/>
      <c r="W181" s="59">
        <f>(K181/100*0.84)^2</f>
        <v/>
      </c>
      <c r="X181" s="59">
        <f>(K181/100*1.05)^2</f>
        <v/>
      </c>
      <c r="Y181" s="59">
        <f>(K181/100*0.96)^2</f>
        <v/>
      </c>
      <c r="Z181" s="59">
        <f>(K181/100*1.2)^2</f>
        <v/>
      </c>
      <c r="AA181" s="272">
        <f>(K181/100*0.49)^2</f>
        <v/>
      </c>
      <c r="AB181" s="52">
        <f>(K181/100*0.77)^2</f>
        <v/>
      </c>
      <c r="AC181" s="52">
        <f>(K181/100*0.56)^2</f>
        <v/>
      </c>
      <c r="AD181" s="52">
        <f>(K181/100*0.88)^2</f>
        <v/>
      </c>
      <c r="AE181" s="24" t="n"/>
      <c r="AF181" s="24" t="n"/>
      <c r="AG181" s="134" t="n">
        <v>23</v>
      </c>
    </row>
    <row r="182" ht="33.75" customHeight="1" s="207" thickBot="1">
      <c r="A182" s="128" t="n"/>
      <c r="B182" s="176">
        <f>VLOOKUP(D182,temp!$A$2:$G$176,2,FALSE)</f>
        <v/>
      </c>
      <c r="C182" s="176">
        <f>E182&amp;"X"&amp;H182&amp;"X"&amp;I182</f>
        <v/>
      </c>
      <c r="D182" s="183" t="inlineStr">
        <is>
          <t>S角56</t>
        </is>
      </c>
      <c r="E182" s="208" t="inlineStr">
        <is>
          <t>50×75</t>
        </is>
      </c>
      <c r="F182" s="209" t="n"/>
      <c r="G182" s="39" t="inlineStr">
        <is>
          <t>44×67</t>
        </is>
      </c>
      <c r="H182" s="23" t="n">
        <v>10</v>
      </c>
      <c r="I182" s="23" t="n">
        <v>173</v>
      </c>
      <c r="J182" s="24" t="n">
        <v>2.7</v>
      </c>
      <c r="K182" s="137" t="n">
        <v>990</v>
      </c>
      <c r="L182" s="131">
        <f>IF(AND(K182-ストレーナー選定方法!$F$8&gt;-20,K182-ストレーナー選定方法!$F$8&lt;80),1,0)</f>
        <v/>
      </c>
      <c r="M182" s="131">
        <f>IF(AND($K182-ストレーナー選定方法!$F$30&gt;-20,$K182-ストレーナー選定方法!$F$30&lt;80),1,0)</f>
        <v/>
      </c>
      <c r="N182" s="131">
        <f>IF(AND($K182-ストレーナー選定方法!$F$32&gt;-20,$K182-ストレーナー選定方法!$F$32&lt;80),1,0)</f>
        <v/>
      </c>
      <c r="O182" s="131">
        <f>IF(AND($K182-ストレーナー選定方法!$F$34&gt;-20,$K182-ストレーナー選定方法!$F$34&lt;80),1,0)</f>
        <v/>
      </c>
      <c r="P182" s="131">
        <f>IF(AND($K182-ストレーナー選定方法!$F$36&gt;-20,$K182-ストレーナー選定方法!$F$36&lt;80),1,0)</f>
        <v/>
      </c>
      <c r="Q182" s="125" t="n">
        <v>26</v>
      </c>
      <c r="R182" s="24" t="n">
        <v>340</v>
      </c>
      <c r="S182" s="26">
        <f>20000/R182</f>
        <v/>
      </c>
      <c r="T182" s="271">
        <f>K182*0.8/100</f>
        <v/>
      </c>
      <c r="U182" s="271">
        <f>K182*0.7/100</f>
        <v/>
      </c>
      <c r="V182" s="271" t="n"/>
      <c r="W182" s="59">
        <f>(K182/100*0.84)^2</f>
        <v/>
      </c>
      <c r="X182" s="59">
        <f>(K182/100*1.05)^2</f>
        <v/>
      </c>
      <c r="Y182" s="59">
        <f>(K182/100*0.96)^2</f>
        <v/>
      </c>
      <c r="Z182" s="59">
        <f>(K182/100*1.2)^2</f>
        <v/>
      </c>
      <c r="AA182" s="272">
        <f>(K182/100*0.49)^2</f>
        <v/>
      </c>
      <c r="AB182" s="52">
        <f>(K182/100*0.77)^2</f>
        <v/>
      </c>
      <c r="AC182" s="52">
        <f>(K182/100*0.56)^2</f>
        <v/>
      </c>
      <c r="AD182" s="52">
        <f>(K182/100*0.88)^2</f>
        <v/>
      </c>
      <c r="AE182" s="24" t="n"/>
      <c r="AF182" s="24" t="n"/>
      <c r="AG182" s="134" t="n">
        <v>33</v>
      </c>
    </row>
    <row r="183" ht="17.25" customHeight="1" s="207" thickBot="1">
      <c r="A183" s="128" t="n"/>
      <c r="B183" s="176">
        <f>VLOOKUP(D183,temp!$A$2:$G$176,2,FALSE)</f>
        <v/>
      </c>
      <c r="C183" s="176">
        <f>E183&amp;"X"&amp;H183&amp;"X"&amp;I183</f>
        <v/>
      </c>
      <c r="D183" s="220" t="inlineStr">
        <is>
          <t>S角57</t>
        </is>
      </c>
      <c r="E183" s="208" t="inlineStr">
        <is>
          <t>50×75</t>
        </is>
      </c>
      <c r="F183" s="209" t="n"/>
      <c r="G183" s="39" t="inlineStr">
        <is>
          <t>44×67</t>
        </is>
      </c>
      <c r="H183" s="23" t="n">
        <v>10</v>
      </c>
      <c r="I183" s="23" t="n">
        <v>287</v>
      </c>
      <c r="J183" s="24" t="n">
        <v>2.7</v>
      </c>
      <c r="K183" s="138" t="n">
        <v>1643</v>
      </c>
      <c r="L183" s="131">
        <f>IF(AND(K183-ストレーナー選定方法!$F$8&gt;-20,K183-ストレーナー選定方法!$F$8&lt;80),1,0)</f>
        <v/>
      </c>
      <c r="M183" s="131">
        <f>IF(AND($K183-ストレーナー選定方法!$F$30&gt;-20,$K183-ストレーナー選定方法!$F$30&lt;80),1,0)</f>
        <v/>
      </c>
      <c r="N183" s="131">
        <f>IF(AND($K183-ストレーナー選定方法!$F$32&gt;-20,$K183-ストレーナー選定方法!$F$32&lt;80),1,0)</f>
        <v/>
      </c>
      <c r="O183" s="131">
        <f>IF(AND($K183-ストレーナー選定方法!$F$34&gt;-20,$K183-ストレーナー選定方法!$F$34&lt;80),1,0)</f>
        <v/>
      </c>
      <c r="P183" s="131">
        <f>IF(AND($K183-ストレーナー選定方法!$F$36&gt;-20,$K183-ストレーナー選定方法!$F$36&lt;80),1,0)</f>
        <v/>
      </c>
      <c r="Q183" s="125" t="n">
        <v>43</v>
      </c>
      <c r="R183" s="24" t="n">
        <v>340</v>
      </c>
      <c r="S183" s="26">
        <f>20000/R183</f>
        <v/>
      </c>
      <c r="T183" s="271">
        <f>K183*0.8/100</f>
        <v/>
      </c>
      <c r="U183" s="271">
        <f>K183*0.7/100</f>
        <v/>
      </c>
      <c r="V183" s="271" t="n"/>
      <c r="W183" s="59">
        <f>(K183/100*0.84)^2</f>
        <v/>
      </c>
      <c r="X183" s="59">
        <f>(K183/100*1.05)^2</f>
        <v/>
      </c>
      <c r="Y183" s="59">
        <f>(K183/100*0.96)^2</f>
        <v/>
      </c>
      <c r="Z183" s="59">
        <f>(K183/100*1.2)^2</f>
        <v/>
      </c>
      <c r="AA183" s="272">
        <f>(K183/100*0.49)^2</f>
        <v/>
      </c>
      <c r="AB183" s="52">
        <f>(K183/100*0.77)^2</f>
        <v/>
      </c>
      <c r="AC183" s="52">
        <f>(K183/100*0.56)^2</f>
        <v/>
      </c>
      <c r="AD183" s="52">
        <f>(K183/100*0.88)^2</f>
        <v/>
      </c>
      <c r="AE183" s="24" t="n"/>
      <c r="AF183" s="24" t="n"/>
      <c r="AG183" s="134" t="n">
        <v>23</v>
      </c>
      <c r="AH183" s="13" t="inlineStr">
        <is>
          <t>流速は10ppiより速い</t>
        </is>
      </c>
    </row>
    <row r="184" ht="17.25" customHeight="1" s="207" thickBot="1">
      <c r="A184" s="128" t="n"/>
      <c r="B184" s="176">
        <f>VLOOKUP(D184,temp!$A$2:$G$176,2,FALSE)</f>
        <v/>
      </c>
      <c r="C184" s="176">
        <f>E184&amp;"X"&amp;H184&amp;"X"&amp;I184</f>
        <v/>
      </c>
      <c r="D184" s="220" t="inlineStr">
        <is>
          <t>S角58</t>
        </is>
      </c>
      <c r="E184" s="208" t="inlineStr">
        <is>
          <t>50×75</t>
        </is>
      </c>
      <c r="F184" s="209" t="n"/>
      <c r="G184" s="39" t="inlineStr">
        <is>
          <t>44×67</t>
        </is>
      </c>
      <c r="H184" s="23" t="n">
        <v>20</v>
      </c>
      <c r="I184" s="23" t="n">
        <v>187</v>
      </c>
      <c r="J184" s="24" t="n">
        <v>2.7</v>
      </c>
      <c r="K184" s="138" t="n">
        <v>1070</v>
      </c>
      <c r="L184" s="131">
        <f>IF(AND(K184-ストレーナー選定方法!$F$8&gt;-20,K184-ストレーナー選定方法!$F$8&lt;80),1,0)</f>
        <v/>
      </c>
      <c r="M184" s="131">
        <f>IF(AND($K184-ストレーナー選定方法!$F$30&gt;-20,$K184-ストレーナー選定方法!$F$30&lt;80),1,0)</f>
        <v/>
      </c>
      <c r="N184" s="131">
        <f>IF(AND($K184-ストレーナー選定方法!$F$32&gt;-20,$K184-ストレーナー選定方法!$F$32&lt;80),1,0)</f>
        <v/>
      </c>
      <c r="O184" s="131">
        <f>IF(AND($K184-ストレーナー選定方法!$F$34&gt;-20,$K184-ストレーナー選定方法!$F$34&lt;80),1,0)</f>
        <v/>
      </c>
      <c r="P184" s="131">
        <f>IF(AND($K184-ストレーナー選定方法!$F$36&gt;-20,$K184-ストレーナー選定方法!$F$36&lt;80),1,0)</f>
        <v/>
      </c>
      <c r="Q184" s="125" t="n">
        <v>28</v>
      </c>
      <c r="R184" s="24" t="n">
        <v>170</v>
      </c>
      <c r="S184" s="26">
        <f>20000/R184</f>
        <v/>
      </c>
      <c r="T184" s="271">
        <f>K184*0.8/100</f>
        <v/>
      </c>
      <c r="U184" s="271">
        <f>K184*0.7/100</f>
        <v/>
      </c>
      <c r="V184" s="271" t="n"/>
      <c r="W184" s="59">
        <f>(K184/100*0.84)^2</f>
        <v/>
      </c>
      <c r="X184" s="59">
        <f>(K184/100*1.05)^2</f>
        <v/>
      </c>
      <c r="Y184" s="59">
        <f>(K184/100*0.96)^2</f>
        <v/>
      </c>
      <c r="Z184" s="59">
        <f>(K184/100*1.2)^2</f>
        <v/>
      </c>
      <c r="AA184" s="272">
        <f>(K184/100*0.49)^2</f>
        <v/>
      </c>
      <c r="AB184" s="52">
        <f>(K184/100*0.77)^2</f>
        <v/>
      </c>
      <c r="AC184" s="52">
        <f>(K184/100*0.56)^2</f>
        <v/>
      </c>
      <c r="AD184" s="52">
        <f>(K184/100*0.88)^2</f>
        <v/>
      </c>
      <c r="AE184" s="24" t="n"/>
      <c r="AF184" s="24" t="n"/>
      <c r="AG184" s="134" t="n">
        <v>24.6</v>
      </c>
      <c r="AH184" s="13" t="inlineStr">
        <is>
          <t>3D 10ppi と同等</t>
        </is>
      </c>
    </row>
    <row r="185" ht="17.25" customHeight="1" s="207" thickBot="1">
      <c r="A185" s="128" t="n"/>
      <c r="B185" s="176">
        <f>VLOOKUP(D185,temp!$A$2:$G$176,2,FALSE)</f>
        <v/>
      </c>
      <c r="C185" s="176">
        <f>E185&amp;"X"&amp;H185&amp;"X"&amp;I185</f>
        <v/>
      </c>
      <c r="D185" s="220" t="inlineStr">
        <is>
          <t>S角59</t>
        </is>
      </c>
      <c r="E185" s="208" t="inlineStr">
        <is>
          <t>50×75</t>
        </is>
      </c>
      <c r="F185" s="209" t="n"/>
      <c r="G185" s="39" t="inlineStr">
        <is>
          <t>44×67</t>
        </is>
      </c>
      <c r="H185" s="23" t="n">
        <v>10</v>
      </c>
      <c r="I185" s="23" t="n">
        <v>187</v>
      </c>
      <c r="J185" s="24" t="n">
        <v>2.7</v>
      </c>
      <c r="K185" s="138" t="n">
        <v>1070</v>
      </c>
      <c r="L185" s="131">
        <f>IF(AND(K185-ストレーナー選定方法!$F$8&gt;-20,K185-ストレーナー選定方法!$F$8&lt;80),1,0)</f>
        <v/>
      </c>
      <c r="M185" s="131">
        <f>IF(AND($K185-ストレーナー選定方法!$F$30&gt;-20,$K185-ストレーナー選定方法!$F$30&lt;80),1,0)</f>
        <v/>
      </c>
      <c r="N185" s="131">
        <f>IF(AND($K185-ストレーナー選定方法!$F$32&gt;-20,$K185-ストレーナー選定方法!$F$32&lt;80),1,0)</f>
        <v/>
      </c>
      <c r="O185" s="131">
        <f>IF(AND($K185-ストレーナー選定方法!$F$34&gt;-20,$K185-ストレーナー選定方法!$F$34&lt;80),1,0)</f>
        <v/>
      </c>
      <c r="P185" s="131">
        <f>IF(AND($K185-ストレーナー選定方法!$F$36&gt;-20,$K185-ストレーナー選定方法!$F$36&lt;80),1,0)</f>
        <v/>
      </c>
      <c r="Q185" s="125" t="n">
        <v>28</v>
      </c>
      <c r="R185" s="24" t="n">
        <v>340</v>
      </c>
      <c r="S185" s="26">
        <f>20000/R185</f>
        <v/>
      </c>
      <c r="T185" s="271">
        <f>K185*0.8/100</f>
        <v/>
      </c>
      <c r="U185" s="271">
        <f>K185*0.7/100</f>
        <v/>
      </c>
      <c r="V185" s="271" t="n"/>
      <c r="W185" s="59">
        <f>(K185/100*0.84)^2</f>
        <v/>
      </c>
      <c r="X185" s="59">
        <f>(K185/100*1.05)^2</f>
        <v/>
      </c>
      <c r="Y185" s="59">
        <f>(K185/100*0.96)^2</f>
        <v/>
      </c>
      <c r="Z185" s="59">
        <f>(K185/100*1.2)^2</f>
        <v/>
      </c>
      <c r="AA185" s="272">
        <f>(K185/100*0.49)^2</f>
        <v/>
      </c>
      <c r="AB185" s="52">
        <f>(K185/100*0.77)^2</f>
        <v/>
      </c>
      <c r="AC185" s="52">
        <f>(K185/100*0.56)^2</f>
        <v/>
      </c>
      <c r="AD185" s="52">
        <f>(K185/100*0.88)^2</f>
        <v/>
      </c>
      <c r="AE185" s="24" t="n"/>
      <c r="AF185" s="24" t="n"/>
      <c r="AG185" s="134" t="n">
        <v>23</v>
      </c>
    </row>
    <row r="186" ht="17.25" customHeight="1" s="207" thickBot="1">
      <c r="A186" s="128" t="n"/>
      <c r="B186" s="176">
        <f>VLOOKUP(D186,temp!$A$2:$G$176,2,FALSE)</f>
        <v/>
      </c>
      <c r="C186" s="176">
        <f>E186&amp;"X"&amp;H186&amp;"X"&amp;I186</f>
        <v/>
      </c>
      <c r="D186" s="220" t="inlineStr">
        <is>
          <t>S角60</t>
        </is>
      </c>
      <c r="E186" s="208" t="inlineStr">
        <is>
          <t>60×60</t>
        </is>
      </c>
      <c r="F186" s="209" t="n"/>
      <c r="G186" s="39" t="inlineStr">
        <is>
          <t>50×50</t>
        </is>
      </c>
      <c r="H186" s="23" t="n">
        <v>12</v>
      </c>
      <c r="I186" s="23" t="n">
        <v>202</v>
      </c>
      <c r="J186" s="24" t="n">
        <v>2.7</v>
      </c>
      <c r="K186" s="138" t="n">
        <v>1156</v>
      </c>
      <c r="L186" s="131">
        <f>IF(AND(K186-ストレーナー選定方法!$F$8&gt;-20,K186-ストレーナー選定方法!$F$8&lt;80),1,0)</f>
        <v/>
      </c>
      <c r="M186" s="131">
        <f>IF(AND($K186-ストレーナー選定方法!$F$30&gt;-20,$K186-ストレーナー選定方法!$F$30&lt;80),1,0)</f>
        <v/>
      </c>
      <c r="N186" s="131">
        <f>IF(AND($K186-ストレーナー選定方法!$F$32&gt;-20,$K186-ストレーナー選定方法!$F$32&lt;80),1,0)</f>
        <v/>
      </c>
      <c r="O186" s="131">
        <f>IF(AND($K186-ストレーナー選定方法!$F$34&gt;-20,$K186-ストレーナー選定方法!$F$34&lt;80),1,0)</f>
        <v/>
      </c>
      <c r="P186" s="131">
        <f>IF(AND($K186-ストレーナー選定方法!$F$36&gt;-20,$K186-ストレーナー選定方法!$F$36&lt;80),1,0)</f>
        <v/>
      </c>
      <c r="Q186" s="125" t="n">
        <v>32</v>
      </c>
      <c r="R186" s="24" t="n">
        <v>330</v>
      </c>
      <c r="S186" s="26">
        <f>20000/R186</f>
        <v/>
      </c>
      <c r="T186" s="271">
        <f>K186*0.8/100</f>
        <v/>
      </c>
      <c r="U186" s="271">
        <f>K186*0.7/100</f>
        <v/>
      </c>
      <c r="V186" s="271" t="n"/>
      <c r="W186" s="59">
        <f>(K186/100*0.84)^2</f>
        <v/>
      </c>
      <c r="X186" s="59">
        <f>(K186/100*1.05)^2</f>
        <v/>
      </c>
      <c r="Y186" s="59">
        <f>(K186/100*0.96)^2</f>
        <v/>
      </c>
      <c r="Z186" s="59">
        <f>(K186/100*1.2)^2</f>
        <v/>
      </c>
      <c r="AA186" s="272">
        <f>(K186/100*0.49)^2</f>
        <v/>
      </c>
      <c r="AB186" s="52">
        <f>(K186/100*0.77)^2</f>
        <v/>
      </c>
      <c r="AC186" s="52">
        <f>(K186/100*0.56)^2</f>
        <v/>
      </c>
      <c r="AD186" s="52">
        <f>(K186/100*0.88)^2</f>
        <v/>
      </c>
      <c r="AE186" s="24" t="n"/>
      <c r="AF186" s="24" t="n"/>
      <c r="AG186" s="134" t="n">
        <v>29.7</v>
      </c>
    </row>
    <row r="187" ht="12.75" customHeight="1" s="207" thickBot="1">
      <c r="A187" s="128" t="n"/>
      <c r="B187" s="176">
        <f>VLOOKUP(D187,temp!$A$2:$G$176,2,FALSE)</f>
        <v/>
      </c>
      <c r="C187" s="176">
        <f>E187&amp;"X"&amp;H187&amp;"X"&amp;I187</f>
        <v/>
      </c>
      <c r="D187" s="238" t="inlineStr">
        <is>
          <t>S角61</t>
        </is>
      </c>
      <c r="E187" s="208" t="inlineStr">
        <is>
          <t>60×60</t>
        </is>
      </c>
      <c r="F187" s="239" t="n"/>
      <c r="G187" s="223" t="inlineStr">
        <is>
          <t>50×50</t>
        </is>
      </c>
      <c r="H187" s="208" t="n">
        <v>10</v>
      </c>
      <c r="I187" s="23" t="n">
        <v>202</v>
      </c>
      <c r="J187" s="24" t="n">
        <v>2.7</v>
      </c>
      <c r="K187" s="138" t="n">
        <v>1156</v>
      </c>
      <c r="L187" s="131">
        <f>IF(AND(K187-ストレーナー選定方法!$F$8&gt;-20,K187-ストレーナー選定方法!$F$8&lt;80),1,0)</f>
        <v/>
      </c>
      <c r="M187" s="131">
        <f>IF(AND($K187-ストレーナー選定方法!$F$30&gt;-20,$K187-ストレーナー選定方法!$F$30&lt;80),1,0)</f>
        <v/>
      </c>
      <c r="N187" s="131">
        <f>IF(AND($K187-ストレーナー選定方法!$F$32&gt;-20,$K187-ストレーナー選定方法!$F$32&lt;80),1,0)</f>
        <v/>
      </c>
      <c r="O187" s="131">
        <f>IF(AND($K187-ストレーナー選定方法!$F$34&gt;-20,$K187-ストレーナー選定方法!$F$34&lt;80),1,0)</f>
        <v/>
      </c>
      <c r="P187" s="131">
        <f>IF(AND($K187-ストレーナー選定方法!$F$36&gt;-20,$K187-ストレーナー選定方法!$F$36&lt;80),1,0)</f>
        <v/>
      </c>
      <c r="Q187" s="125" t="n">
        <v>32</v>
      </c>
      <c r="R187" s="222" t="n">
        <v>400</v>
      </c>
      <c r="S187" s="26">
        <f>20000/R187</f>
        <v/>
      </c>
      <c r="T187" s="271">
        <f>K187*0.8/100</f>
        <v/>
      </c>
      <c r="U187" s="271">
        <f>K187*0.7/100</f>
        <v/>
      </c>
      <c r="V187" s="274" t="n"/>
      <c r="W187" s="59">
        <f>(K187/100*0.84)^2</f>
        <v/>
      </c>
      <c r="X187" s="59">
        <f>(K187/100*1.05)^2</f>
        <v/>
      </c>
      <c r="Y187" s="59">
        <f>(K187/100*0.96)^2</f>
        <v/>
      </c>
      <c r="Z187" s="59">
        <f>(K187/100*1.2)^2</f>
        <v/>
      </c>
      <c r="AA187" s="272">
        <f>(K187/100*0.49)^2</f>
        <v/>
      </c>
      <c r="AB187" s="52">
        <f>(K187/100*0.77)^2</f>
        <v/>
      </c>
      <c r="AC187" s="52">
        <f>(K187/100*0.56)^2</f>
        <v/>
      </c>
      <c r="AD187" s="52">
        <f>(K187/100*0.88)^2</f>
        <v/>
      </c>
      <c r="AE187" s="24" t="n"/>
      <c r="AF187" s="24" t="n"/>
      <c r="AG187" s="134" t="n"/>
    </row>
    <row r="188" ht="12.75" customHeight="1" s="207" thickBot="1">
      <c r="A188" s="128" t="n"/>
      <c r="B188" s="176">
        <f>VLOOKUP(D188,temp!$A$2:$G$176,2,FALSE)</f>
        <v/>
      </c>
      <c r="D188" s="227" t="n"/>
      <c r="E188" s="225" t="n"/>
      <c r="F188" s="227" t="n"/>
      <c r="G188" s="221" t="n"/>
      <c r="H188" s="221" t="n"/>
      <c r="I188" s="23" t="n">
        <v>188</v>
      </c>
      <c r="J188" s="37" t="n">
        <v>3.2</v>
      </c>
      <c r="K188" s="138" t="n">
        <v>1511</v>
      </c>
      <c r="L188" s="131">
        <f>IF(AND(K188-ストレーナー選定方法!$F$8&gt;-20,K188-ストレーナー選定方法!$F$8&lt;80),1,0)</f>
        <v/>
      </c>
      <c r="M188" s="131">
        <f>IF(AND($K188-ストレーナー選定方法!$F$30&gt;-20,$K188-ストレーナー選定方法!$F$30&lt;80),1,0)</f>
        <v/>
      </c>
      <c r="N188" s="131">
        <f>IF(AND($K188-ストレーナー選定方法!$F$32&gt;-20,$K188-ストレーナー選定方法!$F$32&lt;80),1,0)</f>
        <v/>
      </c>
      <c r="O188" s="131">
        <f>IF(AND($K188-ストレーナー選定方法!$F$34&gt;-20,$K188-ストレーナー選定方法!$F$34&lt;80),1,0)</f>
        <v/>
      </c>
      <c r="P188" s="131">
        <f>IF(AND($K188-ストレーナー選定方法!$F$36&gt;-20,$K188-ストレーナー選定方法!$F$36&lt;80),1,0)</f>
        <v/>
      </c>
      <c r="Q188" s="125" t="n">
        <v>41</v>
      </c>
      <c r="R188" s="221" t="n"/>
      <c r="S188" s="26" t="n"/>
      <c r="T188" s="271">
        <f>K188*0.8/100</f>
        <v/>
      </c>
      <c r="U188" s="271">
        <f>K188*0.7/100</f>
        <v/>
      </c>
      <c r="V188" s="271" t="n"/>
      <c r="W188" s="59">
        <f>(K188/100*0.84)^2</f>
        <v/>
      </c>
      <c r="X188" s="59">
        <f>(K188/100*1.05)^2</f>
        <v/>
      </c>
      <c r="Y188" s="59">
        <f>(K188/100*0.96)^2</f>
        <v/>
      </c>
      <c r="Z188" s="59">
        <f>(K188/100*1.2)^2</f>
        <v/>
      </c>
      <c r="AA188" s="272">
        <f>(K188/100*0.49)^2</f>
        <v/>
      </c>
      <c r="AB188" s="52">
        <f>(K188/100*0.77)^2</f>
        <v/>
      </c>
      <c r="AC188" s="52">
        <f>(K188/100*0.56)^2</f>
        <v/>
      </c>
      <c r="AD188" s="52">
        <f>(K188/100*0.88)^2</f>
        <v/>
      </c>
      <c r="AE188" s="24" t="n"/>
      <c r="AF188" s="24" t="n"/>
      <c r="AG188" s="134" t="n"/>
    </row>
    <row r="189" ht="17.25" customHeight="1" s="207" thickBot="1">
      <c r="A189" s="128" t="n"/>
      <c r="B189" s="176">
        <f>VLOOKUP(D189,temp!$A$2:$G$176,2,FALSE)</f>
        <v/>
      </c>
      <c r="C189" s="176">
        <f>E189&amp;"X"&amp;H189&amp;"X"&amp;I189</f>
        <v/>
      </c>
      <c r="D189" s="220" t="inlineStr">
        <is>
          <t>S角62</t>
        </is>
      </c>
      <c r="E189" s="208" t="inlineStr">
        <is>
          <t>60×60</t>
        </is>
      </c>
      <c r="F189" s="209" t="n"/>
      <c r="G189" s="39" t="inlineStr">
        <is>
          <t>50×50</t>
        </is>
      </c>
      <c r="H189" s="23" t="n">
        <v>20</v>
      </c>
      <c r="I189" s="23" t="n">
        <v>188</v>
      </c>
      <c r="J189" s="24" t="n">
        <v>2.7</v>
      </c>
      <c r="K189" s="138" t="n">
        <v>1076</v>
      </c>
      <c r="L189" s="131">
        <f>IF(AND(K189-ストレーナー選定方法!$F$8&gt;-20,K189-ストレーナー選定方法!$F$8&lt;80),1,0)</f>
        <v/>
      </c>
      <c r="M189" s="131">
        <f>IF(AND($K189-ストレーナー選定方法!$F$30&gt;-20,$K189-ストレーナー選定方法!$F$30&lt;80),1,0)</f>
        <v/>
      </c>
      <c r="N189" s="131">
        <f>IF(AND($K189-ストレーナー選定方法!$F$32&gt;-20,$K189-ストレーナー選定方法!$F$32&lt;80),1,0)</f>
        <v/>
      </c>
      <c r="O189" s="131">
        <f>IF(AND($K189-ストレーナー選定方法!$F$34&gt;-20,$K189-ストレーナー選定方法!$F$34&lt;80),1,0)</f>
        <v/>
      </c>
      <c r="P189" s="131">
        <f>IF(AND($K189-ストレーナー選定方法!$F$36&gt;-20,$K189-ストレーナー選定方法!$F$36&lt;80),1,0)</f>
        <v/>
      </c>
      <c r="Q189" s="125" t="n">
        <v>29</v>
      </c>
      <c r="R189" s="24" t="n">
        <v>180</v>
      </c>
      <c r="S189" s="26">
        <f>20000/R189</f>
        <v/>
      </c>
      <c r="T189" s="271">
        <f>K189*0.8/100</f>
        <v/>
      </c>
      <c r="U189" s="271">
        <f>K189*0.7/100</f>
        <v/>
      </c>
      <c r="V189" s="271" t="n"/>
      <c r="W189" s="59">
        <f>(K189/100*0.84)^2</f>
        <v/>
      </c>
      <c r="X189" s="59">
        <f>(K189/100*1.05)^2</f>
        <v/>
      </c>
      <c r="Y189" s="59">
        <f>(K189/100*0.96)^2</f>
        <v/>
      </c>
      <c r="Z189" s="59">
        <f>(K189/100*1.2)^2</f>
        <v/>
      </c>
      <c r="AA189" s="272">
        <f>(K189/100*0.49)^2</f>
        <v/>
      </c>
      <c r="AB189" s="52">
        <f>(K189/100*0.77)^2</f>
        <v/>
      </c>
      <c r="AC189" s="52">
        <f>(K189/100*0.56)^2</f>
        <v/>
      </c>
      <c r="AD189" s="52">
        <f>(K189/100*0.88)^2</f>
        <v/>
      </c>
      <c r="AE189" s="24" t="n"/>
      <c r="AF189" s="24" t="n"/>
      <c r="AG189" s="134" t="n"/>
    </row>
    <row r="190" ht="17.25" customHeight="1" s="207" thickBot="1">
      <c r="A190" s="128" t="n"/>
      <c r="B190" s="176">
        <f>VLOOKUP(D190,temp!$A$2:$G$176,2,FALSE)</f>
        <v/>
      </c>
      <c r="C190" s="176">
        <f>E190&amp;"X"&amp;H190&amp;"X"&amp;I190</f>
        <v/>
      </c>
      <c r="D190" s="220" t="inlineStr">
        <is>
          <t>S角63</t>
        </is>
      </c>
      <c r="E190" s="208" t="inlineStr">
        <is>
          <t>60×60</t>
        </is>
      </c>
      <c r="F190" s="209" t="n"/>
      <c r="G190" s="39" t="inlineStr">
        <is>
          <t>50×50</t>
        </is>
      </c>
      <c r="H190" s="23" t="n">
        <v>20</v>
      </c>
      <c r="I190" s="23" t="n">
        <v>202</v>
      </c>
      <c r="J190" s="24" t="n">
        <v>2.7</v>
      </c>
      <c r="K190" s="138" t="n">
        <v>1156</v>
      </c>
      <c r="L190" s="131">
        <f>IF(AND(K190-ストレーナー選定方法!$F$8&gt;-20,K190-ストレーナー選定方法!$F$8&lt;80),1,0)</f>
        <v/>
      </c>
      <c r="M190" s="131">
        <f>IF(AND($K190-ストレーナー選定方法!$F$30&gt;-20,$K190-ストレーナー選定方法!$F$30&lt;80),1,0)</f>
        <v/>
      </c>
      <c r="N190" s="131">
        <f>IF(AND($K190-ストレーナー選定方法!$F$32&gt;-20,$K190-ストレーナー選定方法!$F$32&lt;80),1,0)</f>
        <v/>
      </c>
      <c r="O190" s="131">
        <f>IF(AND($K190-ストレーナー選定方法!$F$34&gt;-20,$K190-ストレーナー選定方法!$F$34&lt;80),1,0)</f>
        <v/>
      </c>
      <c r="P190" s="131">
        <f>IF(AND($K190-ストレーナー選定方法!$F$36&gt;-20,$K190-ストレーナー選定方法!$F$36&lt;80),1,0)</f>
        <v/>
      </c>
      <c r="Q190" s="125" t="n">
        <v>32</v>
      </c>
      <c r="R190" s="24" t="n">
        <v>180</v>
      </c>
      <c r="S190" s="26">
        <f>20000/R190</f>
        <v/>
      </c>
      <c r="T190" s="271">
        <f>K190*0.8/100</f>
        <v/>
      </c>
      <c r="U190" s="271">
        <f>K190*0.7/100</f>
        <v/>
      </c>
      <c r="V190" s="271" t="n"/>
      <c r="W190" s="59">
        <f>(K190/100*0.84)^2</f>
        <v/>
      </c>
      <c r="X190" s="59">
        <f>(K190/100*1.05)^2</f>
        <v/>
      </c>
      <c r="Y190" s="59">
        <f>(K190/100*0.96)^2</f>
        <v/>
      </c>
      <c r="Z190" s="59">
        <f>(K190/100*1.2)^2</f>
        <v/>
      </c>
      <c r="AA190" s="272">
        <f>(K190/100*0.49)^2</f>
        <v/>
      </c>
      <c r="AB190" s="52">
        <f>(K190/100*0.77)^2</f>
        <v/>
      </c>
      <c r="AC190" s="52">
        <f>(K190/100*0.56)^2</f>
        <v/>
      </c>
      <c r="AD190" s="52">
        <f>(K190/100*0.88)^2</f>
        <v/>
      </c>
      <c r="AE190" s="24" t="n"/>
      <c r="AF190" s="24" t="n"/>
      <c r="AG190" s="134" t="n">
        <v>29.6</v>
      </c>
    </row>
    <row r="191" ht="17.25" customHeight="1" s="207" thickBot="1">
      <c r="A191" s="128" t="n"/>
      <c r="B191" s="176">
        <f>VLOOKUP(D191,temp!$A$2:$G$176,2,FALSE)</f>
        <v/>
      </c>
      <c r="C191" s="176">
        <f>E191&amp;"X"&amp;H191&amp;"X"&amp;I191</f>
        <v/>
      </c>
      <c r="D191" s="220" t="inlineStr">
        <is>
          <t>S角64</t>
        </is>
      </c>
      <c r="E191" s="208" t="inlineStr">
        <is>
          <t>60×60</t>
        </is>
      </c>
      <c r="F191" s="239" t="n"/>
      <c r="G191" s="223" t="inlineStr">
        <is>
          <t>50×50</t>
        </is>
      </c>
      <c r="H191" s="23" t="n">
        <v>10</v>
      </c>
      <c r="I191" s="208" t="n">
        <v>188</v>
      </c>
      <c r="J191" s="222" t="n">
        <v>2.7</v>
      </c>
      <c r="K191" s="232" t="n">
        <v>1076</v>
      </c>
      <c r="L191" s="131">
        <f>IF(AND(K191-ストレーナー選定方法!$F$8&gt;-20,K191-ストレーナー選定方法!$F$8&lt;80),1,0)</f>
        <v/>
      </c>
      <c r="M191" s="131">
        <f>IF(AND($K191-ストレーナー選定方法!$F$30&gt;-20,$K191-ストレーナー選定方法!$F$30&lt;80),1,0)</f>
        <v/>
      </c>
      <c r="N191" s="131">
        <f>IF(AND($K191-ストレーナー選定方法!$F$32&gt;-20,$K191-ストレーナー選定方法!$F$32&lt;80),1,0)</f>
        <v/>
      </c>
      <c r="O191" s="131">
        <f>IF(AND($K191-ストレーナー選定方法!$F$34&gt;-20,$K191-ストレーナー選定方法!$F$34&lt;80),1,0)</f>
        <v/>
      </c>
      <c r="P191" s="131">
        <f>IF(AND($K191-ストレーナー選定方法!$F$36&gt;-20,$K191-ストレーナー選定方法!$F$36&lt;80),1,0)</f>
        <v/>
      </c>
      <c r="Q191" s="226" t="n">
        <v>29</v>
      </c>
      <c r="R191" s="24" t="n">
        <v>400</v>
      </c>
      <c r="S191" s="26">
        <f>20000/R191</f>
        <v/>
      </c>
      <c r="T191" s="271">
        <f>K191*0.8/100</f>
        <v/>
      </c>
      <c r="U191" s="271">
        <f>K191*0.7/100</f>
        <v/>
      </c>
      <c r="V191" s="271" t="n"/>
      <c r="W191" s="59">
        <f>(K191/100*0.84)^2</f>
        <v/>
      </c>
      <c r="X191" s="59">
        <f>(K191/100*1.05)^2</f>
        <v/>
      </c>
      <c r="Y191" s="59">
        <f>(K191/100*0.96)^2</f>
        <v/>
      </c>
      <c r="Z191" s="59">
        <f>(K191/100*1.2)^2</f>
        <v/>
      </c>
      <c r="AA191" s="272">
        <f>(K191/100*0.49)^2</f>
        <v/>
      </c>
      <c r="AB191" s="52">
        <f>(K191/100*0.77)^2</f>
        <v/>
      </c>
      <c r="AC191" s="52">
        <f>(K191/100*0.56)^2</f>
        <v/>
      </c>
      <c r="AD191" s="52">
        <f>(K191/100*0.88)^2</f>
        <v/>
      </c>
      <c r="AE191" s="24" t="n"/>
      <c r="AF191" s="24" t="n"/>
      <c r="AG191" s="134" t="n"/>
    </row>
    <row r="192" ht="17.25" customHeight="1" s="207" thickBot="1">
      <c r="A192" s="128" t="n"/>
      <c r="B192" s="176">
        <f>VLOOKUP(D192,temp!$A$2:$G$176,2,FALSE)</f>
        <v/>
      </c>
      <c r="D192" s="220" t="inlineStr">
        <is>
          <t>S角65</t>
        </is>
      </c>
      <c r="E192" s="225" t="n"/>
      <c r="F192" s="227" t="n"/>
      <c r="G192" s="221" t="n"/>
      <c r="H192" s="23" t="n">
        <v>12</v>
      </c>
      <c r="I192" s="221" t="n"/>
      <c r="J192" s="221" t="n"/>
      <c r="K192" s="225" t="n"/>
      <c r="L192" s="131">
        <f>IF(AND(K192-ストレーナー選定方法!$F$8&gt;-20,K192-ストレーナー選定方法!$F$8&lt;80),1,0)</f>
        <v/>
      </c>
      <c r="M192" s="131">
        <f>IF(AND($K192-ストレーナー選定方法!$F$30&gt;-20,$K192-ストレーナー選定方法!$F$30&lt;80),1,0)</f>
        <v/>
      </c>
      <c r="N192" s="131">
        <f>IF(AND($K192-ストレーナー選定方法!$F$32&gt;-20,$K192-ストレーナー選定方法!$F$32&lt;80),1,0)</f>
        <v/>
      </c>
      <c r="O192" s="131">
        <f>IF(AND($K192-ストレーナー選定方法!$F$34&gt;-20,$K192-ストレーナー選定方法!$F$34&lt;80),1,0)</f>
        <v/>
      </c>
      <c r="P192" s="131">
        <f>IF(AND($K192-ストレーナー選定方法!$F$36&gt;-20,$K192-ストレーナー選定方法!$F$36&lt;80),1,0)</f>
        <v/>
      </c>
      <c r="Q192" s="227" t="n"/>
      <c r="R192" s="24" t="n">
        <v>330</v>
      </c>
      <c r="S192" s="26">
        <f>20000/R192</f>
        <v/>
      </c>
      <c r="T192" s="271" t="n"/>
      <c r="U192" s="271" t="n"/>
      <c r="V192" s="271" t="n"/>
      <c r="W192" s="59" t="n"/>
      <c r="X192" s="59" t="n"/>
      <c r="Y192" s="59" t="n"/>
      <c r="Z192" s="59" t="n"/>
      <c r="AA192" s="272" t="n"/>
      <c r="AB192" s="52" t="n"/>
      <c r="AC192" s="52" t="n"/>
      <c r="AD192" s="52" t="n"/>
      <c r="AE192" s="24" t="n"/>
      <c r="AF192" s="24" t="n"/>
      <c r="AG192" s="134" t="n"/>
    </row>
    <row r="193" ht="17.25" customHeight="1" s="207" thickBot="1">
      <c r="A193" s="128" t="n"/>
      <c r="B193" s="176">
        <f>VLOOKUP(D193,temp!$A$2:$G$176,2,FALSE)</f>
        <v/>
      </c>
      <c r="C193" s="176">
        <f>E193&amp;"X"&amp;H193&amp;"X"&amp;I193</f>
        <v/>
      </c>
      <c r="D193" s="220" t="inlineStr">
        <is>
          <t>S角74</t>
        </is>
      </c>
      <c r="E193" s="208" t="inlineStr">
        <is>
          <t>75×75</t>
        </is>
      </c>
      <c r="F193" s="209" t="n"/>
      <c r="G193" s="39" t="inlineStr">
        <is>
          <t>68×68</t>
        </is>
      </c>
      <c r="H193" s="23" t="n">
        <v>20</v>
      </c>
      <c r="I193" s="23" t="n">
        <v>241</v>
      </c>
      <c r="J193" s="37" t="n">
        <v>3.2</v>
      </c>
      <c r="K193" s="138" t="n">
        <v>1938</v>
      </c>
      <c r="L193" s="131">
        <f>IF(AND(K193-ストレーナー選定方法!$F$8&gt;-20,K193-ストレーナー選定方法!$F$8&lt;80),1,0)</f>
        <v/>
      </c>
      <c r="M193" s="131">
        <f>IF(AND($K193-ストレーナー選定方法!$F$30&gt;-20,$K193-ストレーナー選定方法!$F$30&lt;80),1,0)</f>
        <v/>
      </c>
      <c r="N193" s="131">
        <f>IF(AND($K193-ストレーナー選定方法!$F$32&gt;-20,$K193-ストレーナー選定方法!$F$32&lt;80),1,0)</f>
        <v/>
      </c>
      <c r="O193" s="131">
        <f>IF(AND($K193-ストレーナー選定方法!$F$34&gt;-20,$K193-ストレーナー選定方法!$F$34&lt;80),1,0)</f>
        <v/>
      </c>
      <c r="P193" s="131">
        <f>IF(AND($K193-ストレーナー選定方法!$F$36&gt;-20,$K193-ストレーナー選定方法!$F$36&lt;80),1,0)</f>
        <v/>
      </c>
      <c r="Q193" s="125" t="n">
        <v>34</v>
      </c>
      <c r="R193" s="24" t="n">
        <v>120</v>
      </c>
      <c r="S193" s="26">
        <f>20000/R193</f>
        <v/>
      </c>
      <c r="T193" s="271">
        <f>K193*0.8/100</f>
        <v/>
      </c>
      <c r="U193" s="271">
        <f>K193*0.7/100</f>
        <v/>
      </c>
      <c r="V193" s="271" t="n"/>
      <c r="W193" s="59">
        <f>(K193/100*0.84)^2</f>
        <v/>
      </c>
      <c r="X193" s="59">
        <f>(K193/100*1.05)^2</f>
        <v/>
      </c>
      <c r="Y193" s="59">
        <f>(K193/100*0.96)^2</f>
        <v/>
      </c>
      <c r="Z193" s="59">
        <f>(K193/100*1.2)^2</f>
        <v/>
      </c>
      <c r="AA193" s="272">
        <f>(K193/100*0.49)^2</f>
        <v/>
      </c>
      <c r="AB193" s="52">
        <f>(K193/100*0.77)^2</f>
        <v/>
      </c>
      <c r="AC193" s="52">
        <f>(K193/100*0.56)^2</f>
        <v/>
      </c>
      <c r="AD193" s="52">
        <f>(K193/100*0.88)^2</f>
        <v/>
      </c>
      <c r="AE193" s="24" t="n"/>
      <c r="AF193" s="24" t="inlineStr">
        <is>
          <t>○</t>
        </is>
      </c>
      <c r="AG193" s="134" t="inlineStr">
        <is>
          <t>42.2/S:150</t>
        </is>
      </c>
    </row>
    <row r="194" ht="17.25" customHeight="1" s="207" thickBot="1">
      <c r="A194" s="128" t="n"/>
      <c r="B194" s="176">
        <f>VLOOKUP(D194,temp!$A$2:$G$176,2,FALSE)</f>
        <v/>
      </c>
      <c r="C194" s="176">
        <f>E194&amp;"X"&amp;H194&amp;"X"&amp;I194</f>
        <v/>
      </c>
      <c r="D194" s="220" t="inlineStr">
        <is>
          <t>S角75</t>
        </is>
      </c>
      <c r="E194" s="208" t="inlineStr">
        <is>
          <t>75×75</t>
        </is>
      </c>
      <c r="F194" s="209" t="n"/>
      <c r="G194" s="39" t="inlineStr">
        <is>
          <t>68×68</t>
        </is>
      </c>
      <c r="H194" s="23" t="n">
        <v>20</v>
      </c>
      <c r="I194" s="23" t="n">
        <v>287</v>
      </c>
      <c r="J194" s="24" t="n">
        <v>2.7</v>
      </c>
      <c r="K194" s="138" t="n">
        <v>1643</v>
      </c>
      <c r="L194" s="131">
        <f>IF(AND(K194-ストレーナー選定方法!$F$8&gt;-20,K194-ストレーナー選定方法!$F$8&lt;80),1,0)</f>
        <v/>
      </c>
      <c r="M194" s="131">
        <f>IF(AND($K194-ストレーナー選定方法!$F$30&gt;-20,$K194-ストレーナー選定方法!$F$30&lt;80),1,0)</f>
        <v/>
      </c>
      <c r="N194" s="131">
        <f>IF(AND($K194-ストレーナー選定方法!$F$32&gt;-20,$K194-ストレーナー選定方法!$F$32&lt;80),1,0)</f>
        <v/>
      </c>
      <c r="O194" s="131">
        <f>IF(AND($K194-ストレーナー選定方法!$F$34&gt;-20,$K194-ストレーナー選定方法!$F$34&lt;80),1,0)</f>
        <v/>
      </c>
      <c r="P194" s="131">
        <f>IF(AND($K194-ストレーナー選定方法!$F$36&gt;-20,$K194-ストレーナー選定方法!$F$36&lt;80),1,0)</f>
        <v/>
      </c>
      <c r="Q194" s="125" t="n">
        <v>29</v>
      </c>
      <c r="R194" s="24" t="n">
        <v>120</v>
      </c>
      <c r="S194" s="26">
        <f>20000/R194</f>
        <v/>
      </c>
      <c r="T194" s="271">
        <f>K194*0.8/100</f>
        <v/>
      </c>
      <c r="U194" s="271">
        <f>K194*0.7/100</f>
        <v/>
      </c>
      <c r="V194" s="271" t="n"/>
      <c r="W194" s="59">
        <f>(K194/100*0.84)^2</f>
        <v/>
      </c>
      <c r="X194" s="59">
        <f>(K194/100*1.05)^2</f>
        <v/>
      </c>
      <c r="Y194" s="59">
        <f>(K194/100*0.96)^2</f>
        <v/>
      </c>
      <c r="Z194" s="59">
        <f>(K194/100*1.2)^2</f>
        <v/>
      </c>
      <c r="AA194" s="272">
        <f>(K194/100*0.49)^2</f>
        <v/>
      </c>
      <c r="AB194" s="52">
        <f>(K194/100*0.77)^2</f>
        <v/>
      </c>
      <c r="AC194" s="52">
        <f>(K194/100*0.56)^2</f>
        <v/>
      </c>
      <c r="AD194" s="52">
        <f>(K194/100*0.88)^2</f>
        <v/>
      </c>
      <c r="AE194" s="24" t="n"/>
      <c r="AF194" s="24" t="n"/>
      <c r="AG194" s="134" t="inlineStr">
        <is>
          <t>S:156.5</t>
        </is>
      </c>
    </row>
    <row r="195" ht="17.25" customHeight="1" s="207" thickBot="1">
      <c r="A195" s="128" t="n"/>
      <c r="B195" s="176">
        <f>VLOOKUP(D195,temp!$A$2:$G$176,2,FALSE)</f>
        <v/>
      </c>
      <c r="C195" s="176">
        <f>E195&amp;"X"&amp;H195&amp;"X"&amp;I195</f>
        <v/>
      </c>
      <c r="D195" s="220" t="inlineStr">
        <is>
          <t>S角76</t>
        </is>
      </c>
      <c r="E195" s="208" t="inlineStr">
        <is>
          <t>75×75</t>
        </is>
      </c>
      <c r="F195" s="209" t="n"/>
      <c r="G195" s="39" t="inlineStr">
        <is>
          <t>68×68</t>
        </is>
      </c>
      <c r="H195" s="23" t="n">
        <v>10</v>
      </c>
      <c r="I195" s="23" t="n">
        <v>287</v>
      </c>
      <c r="J195" s="24" t="n">
        <v>2.7</v>
      </c>
      <c r="K195" s="138" t="n">
        <v>1643</v>
      </c>
      <c r="L195" s="131">
        <f>IF(AND(K195-ストレーナー選定方法!$F$8&gt;-20,K195-ストレーナー選定方法!$F$8&lt;80),1,0)</f>
        <v/>
      </c>
      <c r="M195" s="131">
        <f>IF(AND($K195-ストレーナー選定方法!$F$30&gt;-20,$K195-ストレーナー選定方法!$F$30&lt;80),1,0)</f>
        <v/>
      </c>
      <c r="N195" s="131">
        <f>IF(AND($K195-ストレーナー選定方法!$F$32&gt;-20,$K195-ストレーナー選定方法!$F$32&lt;80),1,0)</f>
        <v/>
      </c>
      <c r="O195" s="131">
        <f>IF(AND($K195-ストレーナー選定方法!$F$34&gt;-20,$K195-ストレーナー選定方法!$F$34&lt;80),1,0)</f>
        <v/>
      </c>
      <c r="P195" s="131">
        <f>IF(AND($K195-ストレーナー選定方法!$F$36&gt;-20,$K195-ストレーナー選定方法!$F$36&lt;80),1,0)</f>
        <v/>
      </c>
      <c r="Q195" s="125" t="n">
        <v>29</v>
      </c>
      <c r="R195" s="24" t="n">
        <v>240</v>
      </c>
      <c r="S195" s="26">
        <f>20000/R195</f>
        <v/>
      </c>
      <c r="T195" s="271">
        <f>K195*0.8/100</f>
        <v/>
      </c>
      <c r="U195" s="271">
        <f>K195*0.7/100</f>
        <v/>
      </c>
      <c r="V195" s="271" t="n"/>
      <c r="W195" s="59">
        <f>(K195/100*0.84)^2</f>
        <v/>
      </c>
      <c r="X195" s="59">
        <f>(K195/100*1.05)^2</f>
        <v/>
      </c>
      <c r="Y195" s="59">
        <f>(K195/100*0.96)^2</f>
        <v/>
      </c>
      <c r="Z195" s="59">
        <f>(K195/100*1.2)^2</f>
        <v/>
      </c>
      <c r="AA195" s="272">
        <f>(K195/100*0.49)^2</f>
        <v/>
      </c>
      <c r="AB195" s="52">
        <f>(K195/100*0.77)^2</f>
        <v/>
      </c>
      <c r="AC195" s="52">
        <f>(K195/100*0.56)^2</f>
        <v/>
      </c>
      <c r="AD195" s="52">
        <f>(K195/100*0.88)^2</f>
        <v/>
      </c>
      <c r="AE195" s="24" t="n"/>
      <c r="AF195" s="24" t="n"/>
      <c r="AG195" s="134" t="n"/>
    </row>
    <row r="196" ht="17.25" customHeight="1" s="207" thickBot="1">
      <c r="A196" s="128" t="n"/>
      <c r="B196" s="176">
        <f>VLOOKUP(D196,temp!$A$2:$G$176,2,FALSE)</f>
        <v/>
      </c>
      <c r="C196" s="176">
        <f>E196&amp;"X"&amp;H196&amp;"X"&amp;I196</f>
        <v/>
      </c>
      <c r="D196" s="220" t="inlineStr">
        <is>
          <t>S角100</t>
        </is>
      </c>
      <c r="E196" s="208" t="inlineStr">
        <is>
          <t>100x100</t>
        </is>
      </c>
      <c r="F196" s="209" t="n"/>
      <c r="G196" s="140" t="n"/>
      <c r="H196" s="23" t="n">
        <v>20</v>
      </c>
      <c r="I196" s="23" t="n">
        <v>459</v>
      </c>
      <c r="J196" s="275" t="n">
        <v>3</v>
      </c>
      <c r="K196" s="138" t="n">
        <v>3244</v>
      </c>
      <c r="L196" s="131">
        <f>IF(AND(K196-ストレーナー選定方法!$F$8&gt;-20,K196-ストレーナー選定方法!$F$8&lt;80),1,0)</f>
        <v/>
      </c>
      <c r="M196" s="131">
        <f>IF(AND($K196-ストレーナー選定方法!$F$30&gt;-20,$K196-ストレーナー選定方法!$F$30&lt;80),1,0)</f>
        <v/>
      </c>
      <c r="N196" s="131">
        <f>IF(AND($K196-ストレーナー選定方法!$F$32&gt;-20,$K196-ストレーナー選定方法!$F$32&lt;80),1,0)</f>
        <v/>
      </c>
      <c r="O196" s="131">
        <f>IF(AND($K196-ストレーナー選定方法!$F$34&gt;-20,$K196-ストレーナー選定方法!$F$34&lt;80),1,0)</f>
        <v/>
      </c>
      <c r="P196" s="131">
        <f>IF(AND($K196-ストレーナー選定方法!$F$36&gt;-20,$K196-ストレーナー選定方法!$F$36&lt;80),1,0)</f>
        <v/>
      </c>
      <c r="Q196" s="125" t="n">
        <v>32</v>
      </c>
      <c r="R196" s="24" t="n"/>
      <c r="S196" s="26" t="n"/>
      <c r="T196" s="271">
        <f>K196*0.8/100</f>
        <v/>
      </c>
      <c r="U196" s="271">
        <f>K196*0.7/100</f>
        <v/>
      </c>
      <c r="V196" s="271" t="n"/>
      <c r="W196" s="59">
        <f>(K196/100*0.84)^2</f>
        <v/>
      </c>
      <c r="X196" s="59">
        <f>(K196/100*1.05)^2</f>
        <v/>
      </c>
      <c r="Y196" s="59">
        <f>(K196/100*0.96)^2</f>
        <v/>
      </c>
      <c r="Z196" s="59">
        <f>(K196/100*1.2)^2</f>
        <v/>
      </c>
      <c r="AA196" s="272">
        <f>(K196/100*0.49)^2</f>
        <v/>
      </c>
      <c r="AB196" s="52">
        <f>(K196/100*0.77)^2</f>
        <v/>
      </c>
      <c r="AC196" s="52">
        <f>(K196/100*0.56)^2</f>
        <v/>
      </c>
      <c r="AD196" s="52">
        <f>(K196/100*0.88)^2</f>
        <v/>
      </c>
      <c r="AE196" s="24" t="n"/>
      <c r="AF196" s="24" t="n"/>
    </row>
    <row r="197" ht="17.25" customFormat="1" customHeight="1" s="211" thickBot="1">
      <c r="A197" s="128" t="n"/>
      <c r="B197" s="176">
        <f>VLOOKUP(D197,temp!$A$2:$G$176,2,FALSE)</f>
        <v/>
      </c>
      <c r="C197" s="176">
        <f>E197&amp;"X"&amp;H197&amp;"X"&amp;I197</f>
        <v/>
      </c>
      <c r="D197" s="220" t="inlineStr">
        <is>
          <t>S角133</t>
        </is>
      </c>
      <c r="E197" s="208" t="inlineStr">
        <is>
          <t>133x133</t>
        </is>
      </c>
      <c r="F197" s="209" t="n"/>
      <c r="G197" s="140" t="n"/>
      <c r="H197" s="23" t="n">
        <v>2</v>
      </c>
      <c r="I197" s="23" t="n">
        <v>449</v>
      </c>
      <c r="J197" s="24" t="n">
        <v>5</v>
      </c>
      <c r="K197" s="138" t="n">
        <v>8816</v>
      </c>
      <c r="L197" s="131">
        <f>IF(AND(K197-ストレーナー選定方法!$F$8&gt;-20,K197-ストレーナー選定方法!$F$8&lt;80),1,0)</f>
        <v/>
      </c>
      <c r="M197" s="131">
        <f>IF(AND($K197-ストレーナー選定方法!$F$30&gt;-20,$K197-ストレーナー選定方法!$F$30&lt;80),1,0)</f>
        <v/>
      </c>
      <c r="N197" s="131">
        <f>IF(AND($K197-ストレーナー選定方法!$F$32&gt;-20,$K197-ストレーナー選定方法!$F$32&lt;80),1,0)</f>
        <v/>
      </c>
      <c r="O197" s="131">
        <f>IF(AND($K197-ストレーナー選定方法!$F$34&gt;-20,$K197-ストレーナー選定方法!$F$34&lt;80),1,0)</f>
        <v/>
      </c>
      <c r="P197" s="131">
        <f>IF(AND($K197-ストレーナー選定方法!$F$36&gt;-20,$K197-ストレーナー選定方法!$F$36&lt;80),1,0)</f>
        <v/>
      </c>
      <c r="Q197" s="125" t="n">
        <v>29</v>
      </c>
      <c r="R197" s="24" t="n"/>
      <c r="S197" s="26" t="n"/>
      <c r="T197" s="271">
        <f>K197*0.8/100</f>
        <v/>
      </c>
      <c r="U197" s="271">
        <f>K197*0.7/100</f>
        <v/>
      </c>
      <c r="V197" s="271" t="n"/>
      <c r="W197" s="59">
        <f>(K197/100*0.84)^2</f>
        <v/>
      </c>
      <c r="X197" s="59">
        <f>(K197/100*1.05)^2</f>
        <v/>
      </c>
      <c r="Y197" s="59">
        <f>(K197/100*0.96)^2</f>
        <v/>
      </c>
      <c r="Z197" s="152">
        <f>(K197/100*1.2)^2</f>
        <v/>
      </c>
      <c r="AA197" s="52">
        <f>(K197/100*0.49)^2</f>
        <v/>
      </c>
      <c r="AB197" s="52">
        <f>(K197/100*0.77)^2</f>
        <v/>
      </c>
      <c r="AC197" s="52">
        <f>(K197/100*0.56)^2</f>
        <v/>
      </c>
      <c r="AD197" s="52">
        <f>(K197/100*0.88)^2</f>
        <v/>
      </c>
      <c r="AE197" s="24" t="n"/>
      <c r="AF197" s="24" t="n"/>
    </row>
    <row r="198" customFormat="1" s="211">
      <c r="B198" s="220" t="n"/>
      <c r="C198" s="220" t="n"/>
      <c r="D198" s="220" t="n"/>
      <c r="G198" s="12" t="n"/>
      <c r="L198" s="123" t="n"/>
      <c r="M198" s="123" t="n"/>
      <c r="N198" s="123" t="n"/>
      <c r="O198" s="123" t="n"/>
      <c r="P198" s="123" t="n"/>
      <c r="W198" s="48" t="n"/>
      <c r="AA198" s="267" t="n"/>
    </row>
    <row r="199" customFormat="1" s="211">
      <c r="B199" s="220" t="n"/>
      <c r="C199" s="220" t="n"/>
      <c r="D199" s="220" t="n"/>
      <c r="G199" s="12" t="n"/>
      <c r="L199" s="123" t="n"/>
      <c r="M199" s="123" t="n"/>
      <c r="N199" s="123" t="n"/>
      <c r="O199" s="123" t="n"/>
      <c r="P199" s="123" t="n"/>
      <c r="W199" s="48" t="n"/>
      <c r="AA199" s="267" t="n"/>
    </row>
    <row r="200" customFormat="1" s="211">
      <c r="B200" s="220" t="n"/>
      <c r="C200" s="220" t="n"/>
      <c r="D200" s="220" t="n"/>
      <c r="G200" s="12" t="n"/>
      <c r="L200" s="123" t="n"/>
      <c r="M200" s="123" t="n"/>
      <c r="N200" s="123" t="n"/>
      <c r="O200" s="123" t="n"/>
      <c r="P200" s="123" t="n"/>
      <c r="W200" s="48" t="n"/>
      <c r="AA200" s="267" t="n"/>
    </row>
    <row r="201" customFormat="1" s="211">
      <c r="B201" s="220" t="n"/>
      <c r="C201" s="220" t="n"/>
      <c r="D201" s="220" t="n"/>
      <c r="G201" s="12" t="n"/>
      <c r="L201" s="123" t="n"/>
      <c r="M201" s="123" t="n"/>
      <c r="N201" s="123" t="n"/>
      <c r="O201" s="123" t="n"/>
      <c r="P201" s="123" t="n"/>
      <c r="W201" s="48" t="n"/>
      <c r="AA201" s="267" t="n"/>
    </row>
    <row r="202" customFormat="1" s="211">
      <c r="B202" s="220" t="n"/>
      <c r="C202" s="220" t="n"/>
      <c r="D202" s="220" t="n"/>
      <c r="G202" s="12" t="n"/>
      <c r="L202" s="123" t="n"/>
      <c r="M202" s="123" t="n"/>
      <c r="N202" s="123" t="n"/>
      <c r="O202" s="123" t="n"/>
      <c r="P202" s="123" t="n"/>
      <c r="W202" s="48" t="n"/>
      <c r="AA202" s="267" t="n"/>
    </row>
    <row r="203" customFormat="1" s="211">
      <c r="B203" s="220" t="n"/>
      <c r="C203" s="220" t="n"/>
      <c r="D203" s="220" t="n"/>
      <c r="G203" s="12" t="n"/>
      <c r="L203" s="123" t="n"/>
      <c r="M203" s="123" t="n"/>
      <c r="N203" s="123" t="n"/>
      <c r="O203" s="123" t="n"/>
      <c r="P203" s="123" t="n"/>
      <c r="W203" s="48" t="n"/>
      <c r="AA203" s="267" t="n"/>
    </row>
    <row r="204" customFormat="1" s="211">
      <c r="B204" s="220" t="n"/>
      <c r="C204" s="220" t="n"/>
      <c r="D204" s="220" t="n"/>
      <c r="G204" s="12" t="n"/>
      <c r="L204" s="123" t="n"/>
      <c r="M204" s="123" t="n"/>
      <c r="N204" s="123" t="n"/>
      <c r="O204" s="123" t="n"/>
      <c r="P204" s="123" t="n"/>
      <c r="W204" s="48" t="n"/>
      <c r="AA204" s="267" t="n"/>
    </row>
    <row r="205" customFormat="1" s="211">
      <c r="B205" s="220" t="n"/>
      <c r="C205" s="220" t="n"/>
      <c r="D205" s="220" t="n"/>
      <c r="G205" s="12" t="n"/>
      <c r="L205" s="123" t="n"/>
      <c r="M205" s="123" t="n"/>
      <c r="N205" s="123" t="n"/>
      <c r="O205" s="123" t="n"/>
      <c r="P205" s="123" t="n"/>
      <c r="W205" s="48" t="n"/>
      <c r="AA205" s="267" t="n"/>
    </row>
    <row r="206" customFormat="1" s="211">
      <c r="B206" s="220" t="n"/>
      <c r="C206" s="220" t="n"/>
      <c r="D206" s="220" t="n"/>
      <c r="G206" s="12" t="n"/>
      <c r="L206" s="123" t="n"/>
      <c r="M206" s="123" t="n"/>
      <c r="N206" s="123" t="n"/>
      <c r="O206" s="123" t="n"/>
      <c r="P206" s="123" t="n"/>
      <c r="W206" s="48" t="n"/>
      <c r="AA206" s="267" t="n"/>
    </row>
    <row r="207" customFormat="1" s="211">
      <c r="B207" s="220" t="n"/>
      <c r="C207" s="220" t="n"/>
      <c r="D207" s="220" t="n"/>
      <c r="G207" s="12" t="n"/>
      <c r="L207" s="123" t="n"/>
      <c r="M207" s="123" t="n"/>
      <c r="N207" s="123" t="n"/>
      <c r="O207" s="123" t="n"/>
      <c r="P207" s="123" t="n"/>
      <c r="W207" s="48" t="n"/>
      <c r="AA207" s="267" t="n"/>
    </row>
    <row r="208" customFormat="1" s="211">
      <c r="B208" s="220" t="n"/>
      <c r="C208" s="220" t="n"/>
      <c r="D208" s="220" t="n"/>
      <c r="G208" s="12" t="n"/>
      <c r="L208" s="123" t="n"/>
      <c r="M208" s="123" t="n"/>
      <c r="N208" s="123" t="n"/>
      <c r="O208" s="123" t="n"/>
      <c r="P208" s="123" t="n"/>
      <c r="W208" s="48" t="n"/>
      <c r="AA208" s="267" t="n"/>
    </row>
    <row r="209" customFormat="1" s="211">
      <c r="B209" s="220" t="n"/>
      <c r="C209" s="220" t="n"/>
      <c r="D209" s="220" t="n"/>
      <c r="G209" s="12" t="n"/>
      <c r="L209" s="123" t="n"/>
      <c r="M209" s="123" t="n"/>
      <c r="N209" s="123" t="n"/>
      <c r="O209" s="123" t="n"/>
      <c r="P209" s="123" t="n"/>
      <c r="W209" s="48" t="n"/>
      <c r="AA209" s="267" t="n"/>
    </row>
    <row r="210" customFormat="1" s="211">
      <c r="B210" s="220" t="n"/>
      <c r="C210" s="220" t="n"/>
      <c r="D210" s="220" t="n"/>
      <c r="G210" s="12" t="n"/>
      <c r="L210" s="123" t="n"/>
      <c r="M210" s="123" t="n"/>
      <c r="N210" s="123" t="n"/>
      <c r="O210" s="123" t="n"/>
      <c r="P210" s="123" t="n"/>
      <c r="W210" s="48" t="n"/>
      <c r="AA210" s="267" t="n"/>
    </row>
    <row r="211" customFormat="1" s="211">
      <c r="B211" s="220" t="n"/>
      <c r="C211" s="220" t="n"/>
      <c r="D211" s="220" t="n"/>
      <c r="G211" s="12" t="n"/>
      <c r="L211" s="123" t="n"/>
      <c r="M211" s="123" t="n"/>
      <c r="N211" s="123" t="n"/>
      <c r="O211" s="123" t="n"/>
      <c r="P211" s="123" t="n"/>
      <c r="W211" s="48" t="n"/>
      <c r="AA211" s="267" t="n"/>
    </row>
    <row r="212" customFormat="1" s="211">
      <c r="B212" s="220" t="n"/>
      <c r="C212" s="220" t="n"/>
      <c r="D212" s="220" t="n"/>
      <c r="G212" s="12" t="n"/>
      <c r="L212" s="123" t="n"/>
      <c r="M212" s="123" t="n"/>
      <c r="N212" s="123" t="n"/>
      <c r="O212" s="123" t="n"/>
      <c r="P212" s="123" t="n"/>
      <c r="W212" s="48" t="n"/>
      <c r="AA212" s="267" t="n"/>
    </row>
    <row r="213" customFormat="1" s="211">
      <c r="B213" s="220" t="n"/>
      <c r="C213" s="220" t="n"/>
      <c r="D213" s="220" t="n"/>
      <c r="G213" s="12" t="n"/>
      <c r="L213" s="123" t="n"/>
      <c r="M213" s="123" t="n"/>
      <c r="N213" s="123" t="n"/>
      <c r="O213" s="123" t="n"/>
      <c r="P213" s="123" t="n"/>
      <c r="W213" s="48" t="n"/>
      <c r="AA213" s="267" t="n"/>
    </row>
    <row r="214" customFormat="1" s="211">
      <c r="B214" s="220" t="n"/>
      <c r="C214" s="220" t="n"/>
      <c r="D214" s="220" t="n"/>
      <c r="G214" s="12" t="n"/>
      <c r="L214" s="123" t="n"/>
      <c r="M214" s="123" t="n"/>
      <c r="N214" s="123" t="n"/>
      <c r="O214" s="123" t="n"/>
      <c r="P214" s="123" t="n"/>
      <c r="W214" s="48" t="n"/>
      <c r="AA214" s="267" t="n"/>
    </row>
    <row r="215" customFormat="1" s="211">
      <c r="B215" s="220" t="n"/>
      <c r="C215" s="220" t="n"/>
      <c r="D215" s="220" t="n"/>
      <c r="G215" s="12" t="n"/>
      <c r="L215" s="123" t="n"/>
      <c r="M215" s="123" t="n"/>
      <c r="N215" s="123" t="n"/>
      <c r="O215" s="123" t="n"/>
      <c r="P215" s="123" t="n"/>
      <c r="W215" s="48" t="n"/>
      <c r="AA215" s="267" t="n"/>
    </row>
    <row r="216" customFormat="1" s="211">
      <c r="B216" s="220" t="n"/>
      <c r="C216" s="220" t="n"/>
      <c r="D216" s="220" t="n"/>
      <c r="G216" s="12" t="n"/>
      <c r="L216" s="123" t="n"/>
      <c r="M216" s="123" t="n"/>
      <c r="N216" s="123" t="n"/>
      <c r="O216" s="123" t="n"/>
      <c r="P216" s="123" t="n"/>
      <c r="W216" s="48" t="n"/>
      <c r="AA216" s="267" t="n"/>
    </row>
    <row r="217" customFormat="1" s="211">
      <c r="B217" s="220" t="n"/>
      <c r="C217" s="220" t="n"/>
      <c r="D217" s="220" t="n"/>
      <c r="G217" s="12" t="n"/>
      <c r="L217" s="123" t="n"/>
      <c r="M217" s="123" t="n"/>
      <c r="N217" s="123" t="n"/>
      <c r="O217" s="123" t="n"/>
      <c r="P217" s="123" t="n"/>
      <c r="W217" s="48" t="n"/>
      <c r="AA217" s="267" t="n"/>
    </row>
    <row r="218" customFormat="1" s="211">
      <c r="B218" s="220" t="n"/>
      <c r="C218" s="220" t="n"/>
      <c r="D218" s="220" t="n"/>
      <c r="G218" s="12" t="n"/>
      <c r="L218" s="123" t="n"/>
      <c r="M218" s="123" t="n"/>
      <c r="N218" s="123" t="n"/>
      <c r="O218" s="123" t="n"/>
      <c r="P218" s="123" t="n"/>
      <c r="W218" s="48" t="n"/>
      <c r="AA218" s="267" t="n"/>
    </row>
    <row r="219" customFormat="1" s="211">
      <c r="B219" s="220" t="n"/>
      <c r="C219" s="220" t="n"/>
      <c r="D219" s="220" t="n"/>
      <c r="G219" s="12" t="n"/>
      <c r="L219" s="123" t="n"/>
      <c r="M219" s="123" t="n"/>
      <c r="N219" s="123" t="n"/>
      <c r="O219" s="123" t="n"/>
      <c r="P219" s="123" t="n"/>
      <c r="W219" s="48" t="n"/>
      <c r="AA219" s="267" t="n"/>
    </row>
    <row r="220" customFormat="1" s="211">
      <c r="B220" s="220" t="n"/>
      <c r="C220" s="220" t="n"/>
      <c r="D220" s="220" t="n"/>
      <c r="G220" s="12" t="n"/>
      <c r="L220" s="123" t="n"/>
      <c r="M220" s="123" t="n"/>
      <c r="N220" s="123" t="n"/>
      <c r="O220" s="123" t="n"/>
      <c r="P220" s="123" t="n"/>
      <c r="W220" s="48" t="n"/>
      <c r="AA220" s="267" t="n"/>
    </row>
    <row r="221" customFormat="1" s="211">
      <c r="B221" s="220" t="n"/>
      <c r="C221" s="220" t="n"/>
      <c r="D221" s="220" t="n"/>
      <c r="G221" s="12" t="n"/>
      <c r="L221" s="123" t="n"/>
      <c r="M221" s="123" t="n"/>
      <c r="N221" s="123" t="n"/>
      <c r="O221" s="123" t="n"/>
      <c r="P221" s="123" t="n"/>
      <c r="W221" s="48" t="n"/>
      <c r="AA221" s="267" t="n"/>
    </row>
    <row r="222" customFormat="1" s="211">
      <c r="B222" s="220" t="n"/>
      <c r="C222" s="220" t="n"/>
      <c r="D222" s="220" t="n"/>
      <c r="G222" s="12" t="n"/>
      <c r="L222" s="123" t="n"/>
      <c r="M222" s="123" t="n"/>
      <c r="N222" s="123" t="n"/>
      <c r="O222" s="123" t="n"/>
      <c r="P222" s="123" t="n"/>
      <c r="W222" s="48" t="n"/>
      <c r="AA222" s="267" t="n"/>
    </row>
    <row r="223" customFormat="1" s="211">
      <c r="B223" s="220" t="n"/>
      <c r="C223" s="220" t="n"/>
      <c r="D223" s="220" t="n"/>
      <c r="G223" s="12" t="n"/>
      <c r="L223" s="123" t="n"/>
      <c r="M223" s="123" t="n"/>
      <c r="N223" s="123" t="n"/>
      <c r="O223" s="123" t="n"/>
      <c r="P223" s="123" t="n"/>
      <c r="W223" s="48" t="n"/>
      <c r="AA223" s="267" t="n"/>
    </row>
    <row r="224" customFormat="1" s="211">
      <c r="B224" s="220" t="n"/>
      <c r="C224" s="220" t="n"/>
      <c r="D224" s="220" t="n"/>
      <c r="G224" s="12" t="n"/>
      <c r="L224" s="123" t="n"/>
      <c r="M224" s="123" t="n"/>
      <c r="N224" s="123" t="n"/>
      <c r="O224" s="123" t="n"/>
      <c r="P224" s="123" t="n"/>
      <c r="W224" s="48" t="n"/>
      <c r="AA224" s="267" t="n"/>
    </row>
    <row r="225" customFormat="1" s="211">
      <c r="B225" s="220" t="n"/>
      <c r="C225" s="220" t="n"/>
      <c r="D225" s="220" t="n"/>
      <c r="G225" s="12" t="n"/>
      <c r="L225" s="123" t="n"/>
      <c r="M225" s="123" t="n"/>
      <c r="N225" s="123" t="n"/>
      <c r="O225" s="123" t="n"/>
      <c r="P225" s="123" t="n"/>
      <c r="W225" s="48" t="n"/>
      <c r="AA225" s="267" t="n"/>
    </row>
    <row r="226" customFormat="1" s="211">
      <c r="B226" s="220" t="n"/>
      <c r="C226" s="220" t="n"/>
      <c r="D226" s="220" t="n"/>
      <c r="G226" s="12" t="n"/>
      <c r="L226" s="123" t="n"/>
      <c r="M226" s="123" t="n"/>
      <c r="N226" s="123" t="n"/>
      <c r="O226" s="123" t="n"/>
      <c r="P226" s="123" t="n"/>
      <c r="W226" s="48" t="n"/>
      <c r="AA226" s="267" t="n"/>
    </row>
    <row r="227" customFormat="1" s="211">
      <c r="B227" s="220" t="n"/>
      <c r="C227" s="220" t="n"/>
      <c r="D227" s="220" t="n"/>
      <c r="G227" s="12" t="n"/>
      <c r="L227" s="123" t="n"/>
      <c r="M227" s="123" t="n"/>
      <c r="N227" s="123" t="n"/>
      <c r="O227" s="123" t="n"/>
      <c r="P227" s="123" t="n"/>
      <c r="W227" s="48" t="n"/>
      <c r="AA227" s="267" t="n"/>
    </row>
    <row r="228" customFormat="1" s="211">
      <c r="B228" s="220" t="n"/>
      <c r="C228" s="220" t="n"/>
      <c r="D228" s="220" t="n"/>
      <c r="G228" s="12" t="n"/>
      <c r="L228" s="123" t="n"/>
      <c r="M228" s="123" t="n"/>
      <c r="N228" s="123" t="n"/>
      <c r="O228" s="123" t="n"/>
      <c r="P228" s="123" t="n"/>
      <c r="W228" s="48" t="n"/>
      <c r="AA228" s="267" t="n"/>
    </row>
    <row r="229" customFormat="1" s="211">
      <c r="B229" s="220" t="n"/>
      <c r="C229" s="220" t="n"/>
      <c r="D229" s="220" t="n"/>
      <c r="G229" s="12" t="n"/>
      <c r="L229" s="123" t="n"/>
      <c r="M229" s="123" t="n"/>
      <c r="N229" s="123" t="n"/>
      <c r="O229" s="123" t="n"/>
      <c r="P229" s="123" t="n"/>
      <c r="W229" s="48" t="n"/>
      <c r="AA229" s="267" t="n"/>
    </row>
    <row r="230" customFormat="1" s="211">
      <c r="B230" s="220" t="n"/>
      <c r="C230" s="220" t="n"/>
      <c r="D230" s="220" t="n"/>
      <c r="G230" s="12" t="n"/>
      <c r="L230" s="123" t="n"/>
      <c r="M230" s="123" t="n"/>
      <c r="N230" s="123" t="n"/>
      <c r="O230" s="123" t="n"/>
      <c r="P230" s="123" t="n"/>
      <c r="W230" s="48" t="n"/>
      <c r="AA230" s="267" t="n"/>
    </row>
    <row r="231" customFormat="1" s="211">
      <c r="B231" s="220" t="n"/>
      <c r="C231" s="220" t="n"/>
      <c r="D231" s="220" t="n"/>
      <c r="G231" s="12" t="n"/>
      <c r="L231" s="123" t="n"/>
      <c r="M231" s="123" t="n"/>
      <c r="N231" s="123" t="n"/>
      <c r="O231" s="123" t="n"/>
      <c r="P231" s="123" t="n"/>
      <c r="W231" s="48" t="n"/>
      <c r="AA231" s="267" t="n"/>
    </row>
    <row r="232" customFormat="1" s="211">
      <c r="B232" s="220" t="n"/>
      <c r="C232" s="220" t="n"/>
      <c r="D232" s="220" t="n"/>
      <c r="G232" s="12" t="n"/>
      <c r="L232" s="123" t="n"/>
      <c r="M232" s="123" t="n"/>
      <c r="N232" s="123" t="n"/>
      <c r="O232" s="123" t="n"/>
      <c r="P232" s="123" t="n"/>
      <c r="W232" s="48" t="n"/>
      <c r="AA232" s="267" t="n"/>
    </row>
    <row r="233" customFormat="1" s="211">
      <c r="B233" s="220" t="n"/>
      <c r="C233" s="220" t="n"/>
      <c r="D233" s="220" t="n"/>
      <c r="G233" s="12" t="n"/>
      <c r="L233" s="123" t="n"/>
      <c r="M233" s="123" t="n"/>
      <c r="N233" s="123" t="n"/>
      <c r="O233" s="123" t="n"/>
      <c r="P233" s="123" t="n"/>
      <c r="W233" s="48" t="n"/>
      <c r="AA233" s="267" t="n"/>
    </row>
    <row r="234" customFormat="1" s="211">
      <c r="B234" s="220" t="n"/>
      <c r="C234" s="220" t="n"/>
      <c r="D234" s="220" t="n"/>
      <c r="G234" s="12" t="n"/>
      <c r="L234" s="123" t="n"/>
      <c r="M234" s="123" t="n"/>
      <c r="N234" s="123" t="n"/>
      <c r="O234" s="123" t="n"/>
      <c r="P234" s="123" t="n"/>
      <c r="W234" s="48" t="n"/>
      <c r="AA234" s="267" t="n"/>
    </row>
    <row r="235" customFormat="1" s="211">
      <c r="B235" s="220" t="n"/>
      <c r="C235" s="220" t="n"/>
      <c r="D235" s="220" t="n"/>
      <c r="G235" s="12" t="n"/>
      <c r="L235" s="123" t="n"/>
      <c r="M235" s="123" t="n"/>
      <c r="N235" s="123" t="n"/>
      <c r="O235" s="123" t="n"/>
      <c r="P235" s="123" t="n"/>
      <c r="W235" s="48" t="n"/>
      <c r="AA235" s="267" t="n"/>
    </row>
    <row r="236" customFormat="1" s="211">
      <c r="B236" s="220" t="n"/>
      <c r="C236" s="220" t="n"/>
      <c r="D236" s="220" t="n"/>
      <c r="G236" s="12" t="n"/>
      <c r="L236" s="123" t="n"/>
      <c r="M236" s="123" t="n"/>
      <c r="N236" s="123" t="n"/>
      <c r="O236" s="123" t="n"/>
      <c r="P236" s="123" t="n"/>
      <c r="W236" s="48" t="n"/>
      <c r="AA236" s="267" t="n"/>
    </row>
    <row r="237" customFormat="1" s="211">
      <c r="B237" s="220" t="n"/>
      <c r="C237" s="220" t="n"/>
      <c r="D237" s="220" t="n"/>
      <c r="G237" s="12" t="n"/>
      <c r="L237" s="123" t="n"/>
      <c r="M237" s="123" t="n"/>
      <c r="N237" s="123" t="n"/>
      <c r="O237" s="123" t="n"/>
      <c r="P237" s="123" t="n"/>
      <c r="W237" s="48" t="n"/>
      <c r="AA237" s="267" t="n"/>
    </row>
    <row r="238" customFormat="1" s="211">
      <c r="B238" s="220" t="n"/>
      <c r="C238" s="220" t="n"/>
      <c r="D238" s="220" t="n"/>
      <c r="G238" s="12" t="n"/>
      <c r="L238" s="123" t="n"/>
      <c r="M238" s="123" t="n"/>
      <c r="N238" s="123" t="n"/>
      <c r="O238" s="123" t="n"/>
      <c r="P238" s="123" t="n"/>
      <c r="W238" s="48" t="n"/>
      <c r="AA238" s="267" t="n"/>
    </row>
    <row r="239" customFormat="1" s="211">
      <c r="B239" s="220" t="n"/>
      <c r="C239" s="220" t="n"/>
      <c r="D239" s="220" t="n"/>
      <c r="G239" s="12" t="n"/>
      <c r="L239" s="123" t="n"/>
      <c r="M239" s="123" t="n"/>
      <c r="N239" s="123" t="n"/>
      <c r="O239" s="123" t="n"/>
      <c r="P239" s="123" t="n"/>
      <c r="W239" s="48" t="n"/>
      <c r="AA239" s="267" t="n"/>
    </row>
    <row r="240" customFormat="1" s="211">
      <c r="B240" s="220" t="n"/>
      <c r="C240" s="220" t="n"/>
      <c r="D240" s="220" t="n"/>
      <c r="G240" s="12" t="n"/>
      <c r="L240" s="123" t="n"/>
      <c r="M240" s="123" t="n"/>
      <c r="N240" s="123" t="n"/>
      <c r="O240" s="123" t="n"/>
      <c r="P240" s="123" t="n"/>
      <c r="W240" s="48" t="n"/>
      <c r="AA240" s="267" t="n"/>
    </row>
    <row r="241" customFormat="1" s="211">
      <c r="B241" s="220" t="n"/>
      <c r="C241" s="220" t="n"/>
      <c r="D241" s="220" t="n"/>
      <c r="G241" s="12" t="n"/>
      <c r="L241" s="123" t="n"/>
      <c r="M241" s="123" t="n"/>
      <c r="N241" s="123" t="n"/>
      <c r="O241" s="123" t="n"/>
      <c r="P241" s="123" t="n"/>
      <c r="W241" s="48" t="n"/>
      <c r="AA241" s="267" t="n"/>
    </row>
    <row r="242" customFormat="1" s="211">
      <c r="B242" s="220" t="n"/>
      <c r="C242" s="220" t="n"/>
      <c r="D242" s="220" t="n"/>
      <c r="G242" s="12" t="n"/>
      <c r="L242" s="123" t="n"/>
      <c r="M242" s="123" t="n"/>
      <c r="N242" s="123" t="n"/>
      <c r="O242" s="123" t="n"/>
      <c r="P242" s="123" t="n"/>
      <c r="W242" s="48" t="n"/>
      <c r="AA242" s="267" t="n"/>
    </row>
    <row r="243" customFormat="1" s="211">
      <c r="B243" s="220" t="n"/>
      <c r="C243" s="220" t="n"/>
      <c r="D243" s="220" t="n"/>
      <c r="G243" s="12" t="n"/>
      <c r="L243" s="123" t="n"/>
      <c r="M243" s="123" t="n"/>
      <c r="N243" s="123" t="n"/>
      <c r="O243" s="123" t="n"/>
      <c r="P243" s="123" t="n"/>
      <c r="W243" s="48" t="n"/>
      <c r="AA243" s="267" t="n"/>
    </row>
    <row r="244" customFormat="1" s="211">
      <c r="B244" s="220" t="n"/>
      <c r="C244" s="220" t="n"/>
      <c r="D244" s="220" t="n"/>
      <c r="G244" s="12" t="n"/>
      <c r="L244" s="123" t="n"/>
      <c r="M244" s="123" t="n"/>
      <c r="N244" s="123" t="n"/>
      <c r="O244" s="123" t="n"/>
      <c r="P244" s="123" t="n"/>
      <c r="W244" s="48" t="n"/>
      <c r="AA244" s="267" t="n"/>
    </row>
    <row r="245" customFormat="1" s="211">
      <c r="B245" s="220" t="n"/>
      <c r="C245" s="220" t="n"/>
      <c r="D245" s="220" t="n"/>
      <c r="G245" s="12" t="n"/>
      <c r="L245" s="123" t="n"/>
      <c r="M245" s="123" t="n"/>
      <c r="N245" s="123" t="n"/>
      <c r="O245" s="123" t="n"/>
      <c r="P245" s="123" t="n"/>
      <c r="W245" s="48" t="n"/>
      <c r="AA245" s="267" t="n"/>
    </row>
    <row r="246" customFormat="1" s="211">
      <c r="B246" s="220" t="n"/>
      <c r="C246" s="220" t="n"/>
      <c r="D246" s="220" t="n"/>
      <c r="G246" s="12" t="n"/>
      <c r="L246" s="123" t="n"/>
      <c r="M246" s="123" t="n"/>
      <c r="N246" s="123" t="n"/>
      <c r="O246" s="123" t="n"/>
      <c r="P246" s="123" t="n"/>
      <c r="W246" s="48" t="n"/>
      <c r="AA246" s="267" t="n"/>
    </row>
    <row r="247" customFormat="1" s="211">
      <c r="B247" s="220" t="n"/>
      <c r="C247" s="220" t="n"/>
      <c r="D247" s="220" t="n"/>
      <c r="G247" s="12" t="n"/>
      <c r="L247" s="123" t="n"/>
      <c r="M247" s="123" t="n"/>
      <c r="N247" s="123" t="n"/>
      <c r="O247" s="123" t="n"/>
      <c r="P247" s="123" t="n"/>
      <c r="W247" s="48" t="n"/>
      <c r="AA247" s="267" t="n"/>
    </row>
    <row r="248" customFormat="1" s="211">
      <c r="B248" s="220" t="n"/>
      <c r="C248" s="220" t="n"/>
      <c r="D248" s="220" t="n"/>
      <c r="G248" s="12" t="n"/>
      <c r="L248" s="123" t="n"/>
      <c r="M248" s="123" t="n"/>
      <c r="N248" s="123" t="n"/>
      <c r="O248" s="123" t="n"/>
      <c r="P248" s="123" t="n"/>
      <c r="W248" s="48" t="n"/>
      <c r="AA248" s="267" t="n"/>
    </row>
    <row r="249" customFormat="1" s="211">
      <c r="B249" s="220" t="n"/>
      <c r="C249" s="220" t="n"/>
      <c r="D249" s="220" t="n"/>
      <c r="G249" s="12" t="n"/>
      <c r="L249" s="123" t="n"/>
      <c r="M249" s="123" t="n"/>
      <c r="N249" s="123" t="n"/>
      <c r="O249" s="123" t="n"/>
      <c r="P249" s="123" t="n"/>
      <c r="W249" s="48" t="n"/>
      <c r="AA249" s="267" t="n"/>
    </row>
    <row r="250" customFormat="1" s="211">
      <c r="B250" s="220" t="n"/>
      <c r="C250" s="220" t="n"/>
      <c r="D250" s="220" t="n"/>
      <c r="G250" s="12" t="n"/>
      <c r="L250" s="123" t="n"/>
      <c r="M250" s="123" t="n"/>
      <c r="N250" s="123" t="n"/>
      <c r="O250" s="123" t="n"/>
      <c r="P250" s="123" t="n"/>
      <c r="W250" s="48" t="n"/>
      <c r="AA250" s="267" t="n"/>
    </row>
    <row r="251" customFormat="1" s="211">
      <c r="B251" s="220" t="n"/>
      <c r="C251" s="220" t="n"/>
      <c r="D251" s="220" t="n"/>
      <c r="G251" s="12" t="n"/>
      <c r="L251" s="123" t="n"/>
      <c r="M251" s="123" t="n"/>
      <c r="N251" s="123" t="n"/>
      <c r="O251" s="123" t="n"/>
      <c r="P251" s="123" t="n"/>
      <c r="W251" s="48" t="n"/>
      <c r="AA251" s="267" t="n"/>
    </row>
    <row r="252" customFormat="1" s="211">
      <c r="B252" s="220" t="n"/>
      <c r="C252" s="220" t="n"/>
      <c r="D252" s="220" t="n"/>
      <c r="G252" s="12" t="n"/>
      <c r="L252" s="123" t="n"/>
      <c r="M252" s="123" t="n"/>
      <c r="N252" s="123" t="n"/>
      <c r="O252" s="123" t="n"/>
      <c r="P252" s="123" t="n"/>
      <c r="W252" s="48" t="n"/>
      <c r="AA252" s="267" t="n"/>
    </row>
    <row r="253" customFormat="1" s="211">
      <c r="B253" s="220" t="n"/>
      <c r="C253" s="220" t="n"/>
      <c r="D253" s="220" t="n"/>
      <c r="G253" s="12" t="n"/>
      <c r="L253" s="123" t="n"/>
      <c r="M253" s="123" t="n"/>
      <c r="N253" s="123" t="n"/>
      <c r="O253" s="123" t="n"/>
      <c r="P253" s="123" t="n"/>
      <c r="W253" s="48" t="n"/>
      <c r="AA253" s="267" t="n"/>
    </row>
    <row r="254" customFormat="1" s="211">
      <c r="B254" s="220" t="n"/>
      <c r="C254" s="220" t="n"/>
      <c r="D254" s="220" t="n"/>
      <c r="G254" s="12" t="n"/>
      <c r="L254" s="123" t="n"/>
      <c r="M254" s="123" t="n"/>
      <c r="N254" s="123" t="n"/>
      <c r="O254" s="123" t="n"/>
      <c r="P254" s="123" t="n"/>
      <c r="W254" s="48" t="n"/>
      <c r="AA254" s="267" t="n"/>
    </row>
    <row r="255" customFormat="1" s="211">
      <c r="B255" s="220" t="n"/>
      <c r="C255" s="220" t="n"/>
      <c r="D255" s="220" t="n"/>
      <c r="G255" s="12" t="n"/>
      <c r="L255" s="123" t="n"/>
      <c r="M255" s="123" t="n"/>
      <c r="N255" s="123" t="n"/>
      <c r="O255" s="123" t="n"/>
      <c r="P255" s="123" t="n"/>
      <c r="W255" s="48" t="n"/>
      <c r="AA255" s="267" t="n"/>
    </row>
    <row r="256" customFormat="1" s="211">
      <c r="B256" s="220" t="n"/>
      <c r="C256" s="220" t="n"/>
      <c r="D256" s="220" t="n"/>
      <c r="G256" s="12" t="n"/>
      <c r="L256" s="123" t="n"/>
      <c r="M256" s="123" t="n"/>
      <c r="N256" s="123" t="n"/>
      <c r="O256" s="123" t="n"/>
      <c r="P256" s="123" t="n"/>
      <c r="W256" s="48" t="n"/>
      <c r="AA256" s="267" t="n"/>
    </row>
    <row r="257" customFormat="1" s="211">
      <c r="B257" s="220" t="n"/>
      <c r="C257" s="220" t="n"/>
      <c r="D257" s="220" t="n"/>
      <c r="G257" s="12" t="n"/>
      <c r="L257" s="123" t="n"/>
      <c r="M257" s="123" t="n"/>
      <c r="N257" s="123" t="n"/>
      <c r="O257" s="123" t="n"/>
      <c r="P257" s="123" t="n"/>
      <c r="W257" s="48" t="n"/>
      <c r="AA257" s="267" t="n"/>
    </row>
    <row r="258" customFormat="1" s="211">
      <c r="B258" s="220" t="n"/>
      <c r="C258" s="220" t="n"/>
      <c r="D258" s="220" t="n"/>
      <c r="G258" s="12" t="n"/>
      <c r="L258" s="123" t="n"/>
      <c r="M258" s="123" t="n"/>
      <c r="N258" s="123" t="n"/>
      <c r="O258" s="123" t="n"/>
      <c r="P258" s="123" t="n"/>
      <c r="W258" s="48" t="n"/>
      <c r="AA258" s="267" t="n"/>
    </row>
    <row r="259" customFormat="1" s="211">
      <c r="B259" s="220" t="n"/>
      <c r="C259" s="220" t="n"/>
      <c r="D259" s="220" t="n"/>
      <c r="G259" s="12" t="n"/>
      <c r="L259" s="123" t="n"/>
      <c r="M259" s="123" t="n"/>
      <c r="N259" s="123" t="n"/>
      <c r="O259" s="123" t="n"/>
      <c r="P259" s="123" t="n"/>
      <c r="W259" s="48" t="n"/>
      <c r="AA259" s="267" t="n"/>
    </row>
    <row r="260" customFormat="1" s="211">
      <c r="B260" s="220" t="n"/>
      <c r="C260" s="220" t="n"/>
      <c r="D260" s="220" t="n"/>
      <c r="G260" s="12" t="n"/>
      <c r="L260" s="123" t="n"/>
      <c r="M260" s="123" t="n"/>
      <c r="N260" s="123" t="n"/>
      <c r="O260" s="123" t="n"/>
      <c r="P260" s="123" t="n"/>
      <c r="W260" s="48" t="n"/>
      <c r="AA260" s="267" t="n"/>
    </row>
    <row r="261" customFormat="1" s="211">
      <c r="B261" s="220" t="n"/>
      <c r="C261" s="220" t="n"/>
      <c r="D261" s="220" t="n"/>
      <c r="G261" s="12" t="n"/>
      <c r="L261" s="123" t="n"/>
      <c r="M261" s="123" t="n"/>
      <c r="N261" s="123" t="n"/>
      <c r="O261" s="123" t="n"/>
      <c r="P261" s="123" t="n"/>
      <c r="W261" s="48" t="n"/>
      <c r="AA261" s="267" t="n"/>
    </row>
    <row r="262" customFormat="1" s="211">
      <c r="B262" s="220" t="n"/>
      <c r="C262" s="220" t="n"/>
      <c r="D262" s="220" t="n"/>
      <c r="G262" s="12" t="n"/>
      <c r="L262" s="123" t="n"/>
      <c r="M262" s="123" t="n"/>
      <c r="N262" s="123" t="n"/>
      <c r="O262" s="123" t="n"/>
      <c r="P262" s="123" t="n"/>
      <c r="W262" s="48" t="n"/>
      <c r="AA262" s="267" t="n"/>
    </row>
    <row r="263" customFormat="1" s="211">
      <c r="B263" s="220" t="n"/>
      <c r="C263" s="220" t="n"/>
      <c r="D263" s="220" t="n"/>
      <c r="G263" s="12" t="n"/>
      <c r="L263" s="123" t="n"/>
      <c r="M263" s="123" t="n"/>
      <c r="N263" s="123" t="n"/>
      <c r="O263" s="123" t="n"/>
      <c r="P263" s="123" t="n"/>
      <c r="W263" s="48" t="n"/>
      <c r="AA263" s="267" t="n"/>
    </row>
    <row r="264" customFormat="1" s="211">
      <c r="B264" s="220" t="n"/>
      <c r="C264" s="220" t="n"/>
      <c r="D264" s="220" t="n"/>
      <c r="G264" s="12" t="n"/>
      <c r="L264" s="123" t="n"/>
      <c r="M264" s="123" t="n"/>
      <c r="N264" s="123" t="n"/>
      <c r="O264" s="123" t="n"/>
      <c r="P264" s="123" t="n"/>
      <c r="W264" s="48" t="n"/>
      <c r="AA264" s="267" t="n"/>
    </row>
    <row r="265" customFormat="1" s="211">
      <c r="B265" s="220" t="n"/>
      <c r="C265" s="220" t="n"/>
      <c r="D265" s="220" t="n"/>
      <c r="G265" s="12" t="n"/>
      <c r="L265" s="123" t="n"/>
      <c r="M265" s="123" t="n"/>
      <c r="N265" s="123" t="n"/>
      <c r="O265" s="123" t="n"/>
      <c r="P265" s="123" t="n"/>
      <c r="W265" s="48" t="n"/>
      <c r="AA265" s="267" t="n"/>
    </row>
    <row r="266" customFormat="1" s="211">
      <c r="B266" s="220" t="n"/>
      <c r="C266" s="220" t="n"/>
      <c r="D266" s="220" t="n"/>
      <c r="G266" s="12" t="n"/>
      <c r="L266" s="123" t="n"/>
      <c r="M266" s="123" t="n"/>
      <c r="N266" s="123" t="n"/>
      <c r="O266" s="123" t="n"/>
      <c r="P266" s="123" t="n"/>
      <c r="W266" s="48" t="n"/>
      <c r="AA266" s="267" t="n"/>
    </row>
    <row r="267" customFormat="1" s="211">
      <c r="B267" s="220" t="n"/>
      <c r="C267" s="220" t="n"/>
      <c r="D267" s="220" t="n"/>
      <c r="G267" s="12" t="n"/>
      <c r="L267" s="123" t="n"/>
      <c r="M267" s="123" t="n"/>
      <c r="N267" s="123" t="n"/>
      <c r="O267" s="123" t="n"/>
      <c r="P267" s="123" t="n"/>
      <c r="W267" s="48" t="n"/>
      <c r="AA267" s="267" t="n"/>
    </row>
    <row r="268" customFormat="1" s="211">
      <c r="B268" s="220" t="n"/>
      <c r="C268" s="220" t="n"/>
      <c r="D268" s="220" t="n"/>
      <c r="G268" s="12" t="n"/>
      <c r="L268" s="123" t="n"/>
      <c r="M268" s="123" t="n"/>
      <c r="N268" s="123" t="n"/>
      <c r="O268" s="123" t="n"/>
      <c r="P268" s="123" t="n"/>
      <c r="W268" s="48" t="n"/>
      <c r="AA268" s="267" t="n"/>
    </row>
    <row r="269" customFormat="1" s="211">
      <c r="B269" s="220" t="n"/>
      <c r="C269" s="220" t="n"/>
      <c r="D269" s="220" t="n"/>
      <c r="G269" s="12" t="n"/>
      <c r="L269" s="123" t="n"/>
      <c r="M269" s="123" t="n"/>
      <c r="N269" s="123" t="n"/>
      <c r="O269" s="123" t="n"/>
      <c r="P269" s="123" t="n"/>
      <c r="W269" s="48" t="n"/>
      <c r="AA269" s="267" t="n"/>
    </row>
    <row r="270" customFormat="1" s="211">
      <c r="B270" s="220" t="n"/>
      <c r="C270" s="220" t="n"/>
      <c r="D270" s="220" t="n"/>
      <c r="G270" s="12" t="n"/>
      <c r="L270" s="123" t="n"/>
      <c r="M270" s="123" t="n"/>
      <c r="N270" s="123" t="n"/>
      <c r="O270" s="123" t="n"/>
      <c r="P270" s="123" t="n"/>
      <c r="W270" s="48" t="n"/>
      <c r="AA270" s="267" t="n"/>
    </row>
    <row r="271" customFormat="1" s="211">
      <c r="B271" s="220" t="n"/>
      <c r="C271" s="220" t="n"/>
      <c r="D271" s="220" t="n"/>
      <c r="G271" s="12" t="n"/>
      <c r="L271" s="123" t="n"/>
      <c r="M271" s="123" t="n"/>
      <c r="N271" s="123" t="n"/>
      <c r="O271" s="123" t="n"/>
      <c r="P271" s="123" t="n"/>
      <c r="W271" s="48" t="n"/>
      <c r="AA271" s="267" t="n"/>
    </row>
    <row r="272" customFormat="1" s="211">
      <c r="B272" s="220" t="n"/>
      <c r="C272" s="220" t="n"/>
      <c r="D272" s="220" t="n"/>
      <c r="G272" s="12" t="n"/>
      <c r="L272" s="123" t="n"/>
      <c r="M272" s="123" t="n"/>
      <c r="N272" s="123" t="n"/>
      <c r="O272" s="123" t="n"/>
      <c r="P272" s="123" t="n"/>
      <c r="W272" s="48" t="n"/>
      <c r="AA272" s="267" t="n"/>
    </row>
    <row r="273" customFormat="1" s="211">
      <c r="B273" s="220" t="n"/>
      <c r="C273" s="220" t="n"/>
      <c r="D273" s="220" t="n"/>
      <c r="G273" s="12" t="n"/>
      <c r="L273" s="123" t="n"/>
      <c r="M273" s="123" t="n"/>
      <c r="N273" s="123" t="n"/>
      <c r="O273" s="123" t="n"/>
      <c r="P273" s="123" t="n"/>
      <c r="W273" s="48" t="n"/>
      <c r="AA273" s="267" t="n"/>
    </row>
    <row r="274" customFormat="1" s="211">
      <c r="B274" s="220" t="n"/>
      <c r="C274" s="220" t="n"/>
      <c r="D274" s="220" t="n"/>
      <c r="G274" s="12" t="n"/>
      <c r="L274" s="123" t="n"/>
      <c r="M274" s="123" t="n"/>
      <c r="N274" s="123" t="n"/>
      <c r="O274" s="123" t="n"/>
      <c r="P274" s="123" t="n"/>
      <c r="W274" s="48" t="n"/>
      <c r="AA274" s="267" t="n"/>
    </row>
    <row r="275" customFormat="1" s="211">
      <c r="B275" s="220" t="n"/>
      <c r="C275" s="220" t="n"/>
      <c r="D275" s="220" t="n"/>
      <c r="G275" s="12" t="n"/>
      <c r="L275" s="123" t="n"/>
      <c r="M275" s="123" t="n"/>
      <c r="N275" s="123" t="n"/>
      <c r="O275" s="123" t="n"/>
      <c r="P275" s="123" t="n"/>
      <c r="W275" s="48" t="n"/>
      <c r="AA275" s="267" t="n"/>
    </row>
    <row r="276" customFormat="1" s="211">
      <c r="B276" s="220" t="n"/>
      <c r="C276" s="220" t="n"/>
      <c r="D276" s="220" t="n"/>
      <c r="G276" s="12" t="n"/>
      <c r="L276" s="123" t="n"/>
      <c r="M276" s="123" t="n"/>
      <c r="N276" s="123" t="n"/>
      <c r="O276" s="123" t="n"/>
      <c r="P276" s="123" t="n"/>
      <c r="W276" s="48" t="n"/>
      <c r="AA276" s="267" t="n"/>
    </row>
    <row r="277" customFormat="1" s="211">
      <c r="B277" s="220" t="n"/>
      <c r="C277" s="220" t="n"/>
      <c r="D277" s="220" t="n"/>
      <c r="G277" s="12" t="n"/>
      <c r="L277" s="123" t="n"/>
      <c r="M277" s="123" t="n"/>
      <c r="N277" s="123" t="n"/>
      <c r="O277" s="123" t="n"/>
      <c r="P277" s="123" t="n"/>
      <c r="W277" s="48" t="n"/>
      <c r="AA277" s="267" t="n"/>
    </row>
    <row r="278" customFormat="1" s="211">
      <c r="B278" s="220" t="n"/>
      <c r="C278" s="220" t="n"/>
      <c r="D278" s="220" t="n"/>
      <c r="G278" s="12" t="n"/>
      <c r="L278" s="123" t="n"/>
      <c r="M278" s="123" t="n"/>
      <c r="N278" s="123" t="n"/>
      <c r="O278" s="123" t="n"/>
      <c r="P278" s="123" t="n"/>
      <c r="W278" s="48" t="n"/>
      <c r="AA278" s="267" t="n"/>
    </row>
    <row r="279" customFormat="1" s="211">
      <c r="B279" s="220" t="n"/>
      <c r="C279" s="220" t="n"/>
      <c r="D279" s="220" t="n"/>
      <c r="G279" s="12" t="n"/>
      <c r="L279" s="123" t="n"/>
      <c r="M279" s="123" t="n"/>
      <c r="N279" s="123" t="n"/>
      <c r="O279" s="123" t="n"/>
      <c r="P279" s="123" t="n"/>
      <c r="W279" s="48" t="n"/>
      <c r="AA279" s="267" t="n"/>
    </row>
    <row r="280" customFormat="1" s="211">
      <c r="B280" s="220" t="n"/>
      <c r="C280" s="220" t="n"/>
      <c r="D280" s="220" t="n"/>
      <c r="G280" s="12" t="n"/>
      <c r="L280" s="123" t="n"/>
      <c r="M280" s="123" t="n"/>
      <c r="N280" s="123" t="n"/>
      <c r="O280" s="123" t="n"/>
      <c r="P280" s="123" t="n"/>
      <c r="W280" s="48" t="n"/>
      <c r="AA280" s="267" t="n"/>
    </row>
    <row r="281" customFormat="1" s="211">
      <c r="B281" s="220" t="n"/>
      <c r="C281" s="220" t="n"/>
      <c r="D281" s="220" t="n"/>
      <c r="G281" s="12" t="n"/>
      <c r="L281" s="123" t="n"/>
      <c r="M281" s="123" t="n"/>
      <c r="N281" s="123" t="n"/>
      <c r="O281" s="123" t="n"/>
      <c r="P281" s="123" t="n"/>
      <c r="W281" s="48" t="n"/>
      <c r="AA281" s="267" t="n"/>
    </row>
    <row r="282" customFormat="1" s="211">
      <c r="B282" s="220" t="n"/>
      <c r="C282" s="220" t="n"/>
      <c r="D282" s="220" t="n"/>
      <c r="G282" s="12" t="n"/>
      <c r="L282" s="123" t="n"/>
      <c r="M282" s="123" t="n"/>
      <c r="N282" s="123" t="n"/>
      <c r="O282" s="123" t="n"/>
      <c r="P282" s="123" t="n"/>
      <c r="W282" s="48" t="n"/>
      <c r="AA282" s="267" t="n"/>
    </row>
    <row r="283" customFormat="1" s="211">
      <c r="B283" s="220" t="n"/>
      <c r="C283" s="220" t="n"/>
      <c r="D283" s="220" t="n"/>
      <c r="G283" s="12" t="n"/>
      <c r="L283" s="123" t="n"/>
      <c r="M283" s="123" t="n"/>
      <c r="N283" s="123" t="n"/>
      <c r="O283" s="123" t="n"/>
      <c r="P283" s="123" t="n"/>
      <c r="W283" s="48" t="n"/>
      <c r="AA283" s="267" t="n"/>
    </row>
    <row r="284" customFormat="1" s="211">
      <c r="B284" s="220" t="n"/>
      <c r="C284" s="220" t="n"/>
      <c r="D284" s="220" t="n"/>
      <c r="G284" s="12" t="n"/>
      <c r="L284" s="123" t="n"/>
      <c r="M284" s="123" t="n"/>
      <c r="N284" s="123" t="n"/>
      <c r="O284" s="123" t="n"/>
      <c r="P284" s="123" t="n"/>
      <c r="W284" s="48" t="n"/>
      <c r="AA284" s="267" t="n"/>
    </row>
    <row r="285" customFormat="1" s="211">
      <c r="B285" s="220" t="n"/>
      <c r="C285" s="220" t="n"/>
      <c r="D285" s="220" t="n"/>
      <c r="G285" s="12" t="n"/>
      <c r="L285" s="123" t="n"/>
      <c r="M285" s="123" t="n"/>
      <c r="N285" s="123" t="n"/>
      <c r="O285" s="123" t="n"/>
      <c r="P285" s="123" t="n"/>
      <c r="W285" s="48" t="n"/>
      <c r="AA285" s="267" t="n"/>
    </row>
    <row r="286" customFormat="1" s="211">
      <c r="B286" s="220" t="n"/>
      <c r="C286" s="220" t="n"/>
      <c r="D286" s="220" t="n"/>
      <c r="G286" s="12" t="n"/>
      <c r="L286" s="123" t="n"/>
      <c r="M286" s="123" t="n"/>
      <c r="N286" s="123" t="n"/>
      <c r="O286" s="123" t="n"/>
      <c r="P286" s="123" t="n"/>
      <c r="W286" s="48" t="n"/>
      <c r="AA286" s="267" t="n"/>
    </row>
    <row r="287" customFormat="1" s="211">
      <c r="B287" s="220" t="n"/>
      <c r="C287" s="220" t="n"/>
      <c r="D287" s="220" t="n"/>
      <c r="G287" s="12" t="n"/>
      <c r="L287" s="123" t="n"/>
      <c r="M287" s="123" t="n"/>
      <c r="N287" s="123" t="n"/>
      <c r="O287" s="123" t="n"/>
      <c r="P287" s="123" t="n"/>
      <c r="W287" s="48" t="n"/>
      <c r="AA287" s="267" t="n"/>
    </row>
    <row r="288" customFormat="1" s="211">
      <c r="B288" s="220" t="n"/>
      <c r="C288" s="220" t="n"/>
      <c r="D288" s="220" t="n"/>
      <c r="G288" s="12" t="n"/>
      <c r="L288" s="123" t="n"/>
      <c r="M288" s="123" t="n"/>
      <c r="N288" s="123" t="n"/>
      <c r="O288" s="123" t="n"/>
      <c r="P288" s="123" t="n"/>
      <c r="W288" s="48" t="n"/>
      <c r="AA288" s="267" t="n"/>
    </row>
    <row r="289" customFormat="1" s="211">
      <c r="B289" s="220" t="n"/>
      <c r="C289" s="220" t="n"/>
      <c r="D289" s="220" t="n"/>
      <c r="G289" s="12" t="n"/>
      <c r="L289" s="123" t="n"/>
      <c r="M289" s="123" t="n"/>
      <c r="N289" s="123" t="n"/>
      <c r="O289" s="123" t="n"/>
      <c r="P289" s="123" t="n"/>
      <c r="W289" s="48" t="n"/>
      <c r="AA289" s="267" t="n"/>
    </row>
    <row r="290" customFormat="1" s="211">
      <c r="B290" s="220" t="n"/>
      <c r="C290" s="220" t="n"/>
      <c r="D290" s="220" t="n"/>
      <c r="G290" s="12" t="n"/>
      <c r="L290" s="123" t="n"/>
      <c r="M290" s="123" t="n"/>
      <c r="N290" s="123" t="n"/>
      <c r="O290" s="123" t="n"/>
      <c r="P290" s="123" t="n"/>
      <c r="W290" s="48" t="n"/>
      <c r="AA290" s="267" t="n"/>
    </row>
    <row r="291" customFormat="1" s="211">
      <c r="B291" s="220" t="n"/>
      <c r="C291" s="220" t="n"/>
      <c r="D291" s="220" t="n"/>
      <c r="G291" s="12" t="n"/>
      <c r="L291" s="123" t="n"/>
      <c r="M291" s="123" t="n"/>
      <c r="N291" s="123" t="n"/>
      <c r="O291" s="123" t="n"/>
      <c r="P291" s="123" t="n"/>
      <c r="W291" s="48" t="n"/>
      <c r="AA291" s="267" t="n"/>
    </row>
    <row r="292" customFormat="1" s="211">
      <c r="B292" s="220" t="n"/>
      <c r="C292" s="220" t="n"/>
      <c r="D292" s="220" t="n"/>
      <c r="G292" s="12" t="n"/>
      <c r="L292" s="123" t="n"/>
      <c r="M292" s="123" t="n"/>
      <c r="N292" s="123" t="n"/>
      <c r="O292" s="123" t="n"/>
      <c r="P292" s="123" t="n"/>
      <c r="W292" s="48" t="n"/>
      <c r="AA292" s="267" t="n"/>
    </row>
    <row r="293" customFormat="1" s="211">
      <c r="B293" s="220" t="n"/>
      <c r="C293" s="220" t="n"/>
      <c r="D293" s="220" t="n"/>
      <c r="G293" s="12" t="n"/>
      <c r="L293" s="123" t="n"/>
      <c r="M293" s="123" t="n"/>
      <c r="N293" s="123" t="n"/>
      <c r="O293" s="123" t="n"/>
      <c r="P293" s="123" t="n"/>
      <c r="W293" s="48" t="n"/>
      <c r="AA293" s="267" t="n"/>
    </row>
    <row r="294" customFormat="1" s="211">
      <c r="B294" s="220" t="n"/>
      <c r="C294" s="220" t="n"/>
      <c r="D294" s="220" t="n"/>
      <c r="G294" s="12" t="n"/>
      <c r="L294" s="123" t="n"/>
      <c r="M294" s="123" t="n"/>
      <c r="N294" s="123" t="n"/>
      <c r="O294" s="123" t="n"/>
      <c r="P294" s="123" t="n"/>
      <c r="W294" s="48" t="n"/>
      <c r="AA294" s="267" t="n"/>
    </row>
    <row r="295" customFormat="1" s="211">
      <c r="B295" s="220" t="n"/>
      <c r="C295" s="220" t="n"/>
      <c r="D295" s="220" t="n"/>
      <c r="G295" s="12" t="n"/>
      <c r="L295" s="123" t="n"/>
      <c r="M295" s="123" t="n"/>
      <c r="N295" s="123" t="n"/>
      <c r="O295" s="123" t="n"/>
      <c r="P295" s="123" t="n"/>
      <c r="W295" s="48" t="n"/>
      <c r="AA295" s="267" t="n"/>
    </row>
    <row r="296" customFormat="1" s="211">
      <c r="B296" s="220" t="n"/>
      <c r="C296" s="220" t="n"/>
      <c r="D296" s="220" t="n"/>
      <c r="G296" s="12" t="n"/>
      <c r="L296" s="123" t="n"/>
      <c r="M296" s="123" t="n"/>
      <c r="N296" s="123" t="n"/>
      <c r="O296" s="123" t="n"/>
      <c r="P296" s="123" t="n"/>
      <c r="W296" s="48" t="n"/>
      <c r="AA296" s="267" t="n"/>
    </row>
    <row r="297" customFormat="1" s="211">
      <c r="B297" s="220" t="n"/>
      <c r="C297" s="220" t="n"/>
      <c r="D297" s="220" t="n"/>
      <c r="G297" s="12" t="n"/>
      <c r="L297" s="123" t="n"/>
      <c r="M297" s="123" t="n"/>
      <c r="N297" s="123" t="n"/>
      <c r="O297" s="123" t="n"/>
      <c r="P297" s="123" t="n"/>
      <c r="W297" s="48" t="n"/>
      <c r="AA297" s="267" t="n"/>
    </row>
    <row r="298" customFormat="1" s="211">
      <c r="B298" s="220" t="n"/>
      <c r="C298" s="220" t="n"/>
      <c r="D298" s="220" t="n"/>
      <c r="G298" s="12" t="n"/>
      <c r="L298" s="123" t="n"/>
      <c r="M298" s="123" t="n"/>
      <c r="N298" s="123" t="n"/>
      <c r="O298" s="123" t="n"/>
      <c r="P298" s="123" t="n"/>
      <c r="W298" s="48" t="n"/>
      <c r="AA298" s="267" t="n"/>
    </row>
    <row r="299" customFormat="1" s="211">
      <c r="B299" s="220" t="n"/>
      <c r="C299" s="220" t="n"/>
      <c r="D299" s="220" t="n"/>
      <c r="G299" s="12" t="n"/>
      <c r="L299" s="123" t="n"/>
      <c r="M299" s="123" t="n"/>
      <c r="N299" s="123" t="n"/>
      <c r="O299" s="123" t="n"/>
      <c r="P299" s="123" t="n"/>
      <c r="W299" s="48" t="n"/>
      <c r="AA299" s="267" t="n"/>
    </row>
    <row r="300" customFormat="1" s="211">
      <c r="B300" s="220" t="n"/>
      <c r="C300" s="220" t="n"/>
      <c r="D300" s="220" t="n"/>
      <c r="G300" s="12" t="n"/>
      <c r="L300" s="123" t="n"/>
      <c r="M300" s="123" t="n"/>
      <c r="N300" s="123" t="n"/>
      <c r="O300" s="123" t="n"/>
      <c r="P300" s="123" t="n"/>
      <c r="W300" s="48" t="n"/>
      <c r="AA300" s="267" t="n"/>
    </row>
    <row r="301" customFormat="1" s="211">
      <c r="B301" s="220" t="n"/>
      <c r="C301" s="220" t="n"/>
      <c r="D301" s="220" t="n"/>
      <c r="G301" s="12" t="n"/>
      <c r="L301" s="123" t="n"/>
      <c r="M301" s="123" t="n"/>
      <c r="N301" s="123" t="n"/>
      <c r="O301" s="123" t="n"/>
      <c r="P301" s="123" t="n"/>
      <c r="W301" s="48" t="n"/>
      <c r="AA301" s="267" t="n"/>
    </row>
    <row r="302" customFormat="1" s="211">
      <c r="B302" s="220" t="n"/>
      <c r="C302" s="220" t="n"/>
      <c r="D302" s="220" t="n"/>
      <c r="G302" s="12" t="n"/>
      <c r="L302" s="123" t="n"/>
      <c r="M302" s="123" t="n"/>
      <c r="N302" s="123" t="n"/>
      <c r="O302" s="123" t="n"/>
      <c r="P302" s="123" t="n"/>
      <c r="W302" s="48" t="n"/>
      <c r="AA302" s="267" t="n"/>
    </row>
    <row r="303" customFormat="1" s="211">
      <c r="B303" s="220" t="n"/>
      <c r="C303" s="220" t="n"/>
      <c r="D303" s="220" t="n"/>
      <c r="G303" s="12" t="n"/>
      <c r="L303" s="123" t="n"/>
      <c r="M303" s="123" t="n"/>
      <c r="N303" s="123" t="n"/>
      <c r="O303" s="123" t="n"/>
      <c r="P303" s="123" t="n"/>
      <c r="W303" s="48" t="n"/>
      <c r="AA303" s="267" t="n"/>
    </row>
    <row r="304" customFormat="1" s="211">
      <c r="B304" s="220" t="n"/>
      <c r="C304" s="220" t="n"/>
      <c r="D304" s="220" t="n"/>
      <c r="G304" s="12" t="n"/>
      <c r="L304" s="123" t="n"/>
      <c r="M304" s="123" t="n"/>
      <c r="N304" s="123" t="n"/>
      <c r="O304" s="123" t="n"/>
      <c r="P304" s="123" t="n"/>
      <c r="W304" s="48" t="n"/>
      <c r="AA304" s="267" t="n"/>
    </row>
    <row r="305" customFormat="1" s="211">
      <c r="B305" s="220" t="n"/>
      <c r="C305" s="220" t="n"/>
      <c r="D305" s="220" t="n"/>
      <c r="G305" s="12" t="n"/>
      <c r="L305" s="123" t="n"/>
      <c r="M305" s="123" t="n"/>
      <c r="N305" s="123" t="n"/>
      <c r="O305" s="123" t="n"/>
      <c r="P305" s="123" t="n"/>
      <c r="W305" s="48" t="n"/>
      <c r="AA305" s="267" t="n"/>
    </row>
    <row r="306" customFormat="1" s="211">
      <c r="B306" s="220" t="n"/>
      <c r="C306" s="220" t="n"/>
      <c r="D306" s="220" t="n"/>
      <c r="G306" s="12" t="n"/>
      <c r="L306" s="123" t="n"/>
      <c r="M306" s="123" t="n"/>
      <c r="N306" s="123" t="n"/>
      <c r="O306" s="123" t="n"/>
      <c r="P306" s="123" t="n"/>
      <c r="W306" s="48" t="n"/>
      <c r="AA306" s="267" t="n"/>
    </row>
    <row r="307" customFormat="1" s="211">
      <c r="B307" s="220" t="n"/>
      <c r="C307" s="220" t="n"/>
      <c r="D307" s="220" t="n"/>
      <c r="G307" s="12" t="n"/>
      <c r="L307" s="123" t="n"/>
      <c r="M307" s="123" t="n"/>
      <c r="N307" s="123" t="n"/>
      <c r="O307" s="123" t="n"/>
      <c r="P307" s="123" t="n"/>
      <c r="W307" s="48" t="n"/>
      <c r="AA307" s="267" t="n"/>
    </row>
    <row r="308" customFormat="1" s="211">
      <c r="B308" s="220" t="n"/>
      <c r="C308" s="220" t="n"/>
      <c r="D308" s="220" t="n"/>
      <c r="G308" s="12" t="n"/>
      <c r="L308" s="123" t="n"/>
      <c r="M308" s="123" t="n"/>
      <c r="N308" s="123" t="n"/>
      <c r="O308" s="123" t="n"/>
      <c r="P308" s="123" t="n"/>
      <c r="W308" s="48" t="n"/>
      <c r="AA308" s="267" t="n"/>
    </row>
    <row r="309" customFormat="1" s="211">
      <c r="B309" s="220" t="n"/>
      <c r="C309" s="220" t="n"/>
      <c r="D309" s="220" t="n"/>
      <c r="G309" s="12" t="n"/>
      <c r="L309" s="123" t="n"/>
      <c r="M309" s="123" t="n"/>
      <c r="N309" s="123" t="n"/>
      <c r="O309" s="123" t="n"/>
      <c r="P309" s="123" t="n"/>
      <c r="W309" s="48" t="n"/>
      <c r="AA309" s="267" t="n"/>
    </row>
    <row r="310" customFormat="1" s="211">
      <c r="B310" s="220" t="n"/>
      <c r="C310" s="220" t="n"/>
      <c r="D310" s="220" t="n"/>
      <c r="G310" s="12" t="n"/>
      <c r="L310" s="123" t="n"/>
      <c r="M310" s="123" t="n"/>
      <c r="N310" s="123" t="n"/>
      <c r="O310" s="123" t="n"/>
      <c r="P310" s="123" t="n"/>
      <c r="W310" s="48" t="n"/>
      <c r="AA310" s="267" t="n"/>
    </row>
    <row r="311" customFormat="1" s="211">
      <c r="B311" s="220" t="n"/>
      <c r="C311" s="220" t="n"/>
      <c r="D311" s="220" t="n"/>
      <c r="G311" s="12" t="n"/>
      <c r="L311" s="123" t="n"/>
      <c r="M311" s="123" t="n"/>
      <c r="N311" s="123" t="n"/>
      <c r="O311" s="123" t="n"/>
      <c r="P311" s="123" t="n"/>
      <c r="W311" s="48" t="n"/>
      <c r="AA311" s="267" t="n"/>
    </row>
    <row r="312" customFormat="1" s="211">
      <c r="B312" s="220" t="n"/>
      <c r="C312" s="220" t="n"/>
      <c r="D312" s="220" t="n"/>
      <c r="G312" s="12" t="n"/>
      <c r="L312" s="123" t="n"/>
      <c r="M312" s="123" t="n"/>
      <c r="N312" s="123" t="n"/>
      <c r="O312" s="123" t="n"/>
      <c r="P312" s="123" t="n"/>
      <c r="W312" s="48" t="n"/>
      <c r="AA312" s="267" t="n"/>
    </row>
    <row r="313" customFormat="1" s="211">
      <c r="B313" s="220" t="n"/>
      <c r="C313" s="220" t="n"/>
      <c r="D313" s="220" t="n"/>
      <c r="G313" s="12" t="n"/>
      <c r="L313" s="123" t="n"/>
      <c r="M313" s="123" t="n"/>
      <c r="N313" s="123" t="n"/>
      <c r="O313" s="123" t="n"/>
      <c r="P313" s="123" t="n"/>
      <c r="W313" s="48" t="n"/>
      <c r="AA313" s="267" t="n"/>
    </row>
    <row r="314" customFormat="1" s="211">
      <c r="B314" s="220" t="n"/>
      <c r="C314" s="220" t="n"/>
      <c r="D314" s="220" t="n"/>
      <c r="G314" s="12" t="n"/>
      <c r="L314" s="123" t="n"/>
      <c r="M314" s="123" t="n"/>
      <c r="N314" s="123" t="n"/>
      <c r="O314" s="123" t="n"/>
      <c r="P314" s="123" t="n"/>
      <c r="W314" s="48" t="n"/>
      <c r="AA314" s="267" t="n"/>
    </row>
    <row r="315" customFormat="1" s="211">
      <c r="B315" s="220" t="n"/>
      <c r="C315" s="220" t="n"/>
      <c r="D315" s="220" t="n"/>
      <c r="G315" s="12" t="n"/>
      <c r="L315" s="123" t="n"/>
      <c r="M315" s="123" t="n"/>
      <c r="N315" s="123" t="n"/>
      <c r="O315" s="123" t="n"/>
      <c r="P315" s="123" t="n"/>
      <c r="W315" s="48" t="n"/>
      <c r="AA315" s="267" t="n"/>
    </row>
    <row r="316" customFormat="1" s="211">
      <c r="B316" s="220" t="n"/>
      <c r="C316" s="220" t="n"/>
      <c r="D316" s="220" t="n"/>
      <c r="G316" s="12" t="n"/>
      <c r="L316" s="123" t="n"/>
      <c r="M316" s="123" t="n"/>
      <c r="N316" s="123" t="n"/>
      <c r="O316" s="123" t="n"/>
      <c r="P316" s="123" t="n"/>
      <c r="W316" s="48" t="n"/>
      <c r="AA316" s="267" t="n"/>
    </row>
    <row r="317" customFormat="1" s="211">
      <c r="B317" s="220" t="n"/>
      <c r="C317" s="220" t="n"/>
      <c r="D317" s="220" t="n"/>
      <c r="G317" s="12" t="n"/>
      <c r="L317" s="123" t="n"/>
      <c r="M317" s="123" t="n"/>
      <c r="N317" s="123" t="n"/>
      <c r="O317" s="123" t="n"/>
      <c r="P317" s="123" t="n"/>
      <c r="W317" s="48" t="n"/>
      <c r="AA317" s="267" t="n"/>
    </row>
    <row r="318" customFormat="1" s="211">
      <c r="B318" s="220" t="n"/>
      <c r="C318" s="220" t="n"/>
      <c r="D318" s="220" t="n"/>
      <c r="G318" s="12" t="n"/>
      <c r="L318" s="123" t="n"/>
      <c r="M318" s="123" t="n"/>
      <c r="N318" s="123" t="n"/>
      <c r="O318" s="123" t="n"/>
      <c r="P318" s="123" t="n"/>
      <c r="W318" s="48" t="n"/>
      <c r="AA318" s="267" t="n"/>
    </row>
    <row r="319" customFormat="1" s="211">
      <c r="B319" s="220" t="n"/>
      <c r="C319" s="220" t="n"/>
      <c r="D319" s="220" t="n"/>
      <c r="G319" s="12" t="n"/>
      <c r="L319" s="123" t="n"/>
      <c r="M319" s="123" t="n"/>
      <c r="N319" s="123" t="n"/>
      <c r="O319" s="123" t="n"/>
      <c r="P319" s="123" t="n"/>
      <c r="W319" s="48" t="n"/>
      <c r="AA319" s="267" t="n"/>
    </row>
    <row r="320" customFormat="1" s="211">
      <c r="B320" s="220" t="n"/>
      <c r="C320" s="220" t="n"/>
      <c r="D320" s="220" t="n"/>
      <c r="G320" s="12" t="n"/>
      <c r="L320" s="123" t="n"/>
      <c r="M320" s="123" t="n"/>
      <c r="N320" s="123" t="n"/>
      <c r="O320" s="123" t="n"/>
      <c r="P320" s="123" t="n"/>
      <c r="W320" s="48" t="n"/>
      <c r="AA320" s="267" t="n"/>
    </row>
    <row r="321" customFormat="1" s="211">
      <c r="B321" s="220" t="n"/>
      <c r="C321" s="220" t="n"/>
      <c r="D321" s="220" t="n"/>
      <c r="G321" s="12" t="n"/>
      <c r="L321" s="123" t="n"/>
      <c r="M321" s="123" t="n"/>
      <c r="N321" s="123" t="n"/>
      <c r="O321" s="123" t="n"/>
      <c r="P321" s="123" t="n"/>
      <c r="W321" s="48" t="n"/>
      <c r="AA321" s="267" t="n"/>
    </row>
    <row r="322" customFormat="1" s="211">
      <c r="B322" s="220" t="n"/>
      <c r="C322" s="220" t="n"/>
      <c r="D322" s="220" t="n"/>
      <c r="G322" s="12" t="n"/>
      <c r="L322" s="123" t="n"/>
      <c r="M322" s="123" t="n"/>
      <c r="N322" s="123" t="n"/>
      <c r="O322" s="123" t="n"/>
      <c r="P322" s="123" t="n"/>
      <c r="W322" s="48" t="n"/>
      <c r="AA322" s="267" t="n"/>
    </row>
    <row r="323" customFormat="1" s="211">
      <c r="B323" s="220" t="n"/>
      <c r="C323" s="220" t="n"/>
      <c r="D323" s="220" t="n"/>
      <c r="G323" s="12" t="n"/>
      <c r="L323" s="123" t="n"/>
      <c r="M323" s="123" t="n"/>
      <c r="N323" s="123" t="n"/>
      <c r="O323" s="123" t="n"/>
      <c r="P323" s="123" t="n"/>
      <c r="W323" s="48" t="n"/>
      <c r="AA323" s="267" t="n"/>
    </row>
    <row r="324" customFormat="1" s="211">
      <c r="B324" s="220" t="n"/>
      <c r="C324" s="220" t="n"/>
      <c r="D324" s="220" t="n"/>
      <c r="G324" s="12" t="n"/>
      <c r="L324" s="123" t="n"/>
      <c r="M324" s="123" t="n"/>
      <c r="N324" s="123" t="n"/>
      <c r="O324" s="123" t="n"/>
      <c r="P324" s="123" t="n"/>
      <c r="W324" s="48" t="n"/>
      <c r="AA324" s="267" t="n"/>
    </row>
    <row r="325" customFormat="1" s="211">
      <c r="B325" s="220" t="n"/>
      <c r="C325" s="220" t="n"/>
      <c r="D325" s="220" t="n"/>
      <c r="G325" s="12" t="n"/>
      <c r="L325" s="123" t="n"/>
      <c r="M325" s="123" t="n"/>
      <c r="N325" s="123" t="n"/>
      <c r="O325" s="123" t="n"/>
      <c r="P325" s="123" t="n"/>
      <c r="W325" s="48" t="n"/>
      <c r="AA325" s="267" t="n"/>
    </row>
    <row r="326" customFormat="1" s="211">
      <c r="B326" s="220" t="n"/>
      <c r="C326" s="220" t="n"/>
      <c r="D326" s="220" t="n"/>
      <c r="G326" s="12" t="n"/>
      <c r="L326" s="123" t="n"/>
      <c r="M326" s="123" t="n"/>
      <c r="N326" s="123" t="n"/>
      <c r="O326" s="123" t="n"/>
      <c r="P326" s="123" t="n"/>
      <c r="W326" s="48" t="n"/>
      <c r="AA326" s="267" t="n"/>
    </row>
    <row r="327" customFormat="1" s="211">
      <c r="B327" s="220" t="n"/>
      <c r="C327" s="220" t="n"/>
      <c r="D327" s="220" t="n"/>
      <c r="G327" s="12" t="n"/>
      <c r="L327" s="123" t="n"/>
      <c r="M327" s="123" t="n"/>
      <c r="N327" s="123" t="n"/>
      <c r="O327" s="123" t="n"/>
      <c r="P327" s="123" t="n"/>
      <c r="W327" s="48" t="n"/>
      <c r="AA327" s="267" t="n"/>
    </row>
    <row r="328" customFormat="1" s="211">
      <c r="B328" s="220" t="n"/>
      <c r="C328" s="220" t="n"/>
      <c r="D328" s="220" t="n"/>
      <c r="G328" s="12" t="n"/>
      <c r="L328" s="123" t="n"/>
      <c r="M328" s="123" t="n"/>
      <c r="N328" s="123" t="n"/>
      <c r="O328" s="123" t="n"/>
      <c r="P328" s="123" t="n"/>
      <c r="W328" s="48" t="n"/>
      <c r="AA328" s="267" t="n"/>
    </row>
    <row r="329" customFormat="1" s="211">
      <c r="B329" s="220" t="n"/>
      <c r="C329" s="220" t="n"/>
      <c r="D329" s="220" t="n"/>
      <c r="G329" s="12" t="n"/>
      <c r="L329" s="123" t="n"/>
      <c r="M329" s="123" t="n"/>
      <c r="N329" s="123" t="n"/>
      <c r="O329" s="123" t="n"/>
      <c r="P329" s="123" t="n"/>
      <c r="W329" s="48" t="n"/>
      <c r="AA329" s="267" t="n"/>
    </row>
    <row r="330" customFormat="1" s="211">
      <c r="B330" s="220" t="n"/>
      <c r="C330" s="220" t="n"/>
      <c r="D330" s="220" t="n"/>
      <c r="G330" s="12" t="n"/>
      <c r="L330" s="123" t="n"/>
      <c r="M330" s="123" t="n"/>
      <c r="N330" s="123" t="n"/>
      <c r="O330" s="123" t="n"/>
      <c r="P330" s="123" t="n"/>
      <c r="W330" s="48" t="n"/>
      <c r="AA330" s="267" t="n"/>
    </row>
    <row r="331" customFormat="1" s="211">
      <c r="B331" s="220" t="n"/>
      <c r="C331" s="220" t="n"/>
      <c r="D331" s="220" t="n"/>
      <c r="G331" s="12" t="n"/>
      <c r="L331" s="123" t="n"/>
      <c r="M331" s="123" t="n"/>
      <c r="N331" s="123" t="n"/>
      <c r="O331" s="123" t="n"/>
      <c r="P331" s="123" t="n"/>
      <c r="W331" s="48" t="n"/>
      <c r="AA331" s="267" t="n"/>
    </row>
    <row r="332" customFormat="1" s="211">
      <c r="B332" s="220" t="n"/>
      <c r="C332" s="220" t="n"/>
      <c r="D332" s="220" t="n"/>
      <c r="G332" s="12" t="n"/>
      <c r="L332" s="123" t="n"/>
      <c r="M332" s="123" t="n"/>
      <c r="N332" s="123" t="n"/>
      <c r="O332" s="123" t="n"/>
      <c r="P332" s="123" t="n"/>
      <c r="W332" s="48" t="n"/>
      <c r="AA332" s="267" t="n"/>
    </row>
    <row r="333" customFormat="1" s="211">
      <c r="B333" s="220" t="n"/>
      <c r="C333" s="220" t="n"/>
      <c r="D333" s="220" t="n"/>
      <c r="G333" s="12" t="n"/>
      <c r="L333" s="123" t="n"/>
      <c r="M333" s="123" t="n"/>
      <c r="N333" s="123" t="n"/>
      <c r="O333" s="123" t="n"/>
      <c r="P333" s="123" t="n"/>
      <c r="W333" s="48" t="n"/>
      <c r="AA333" s="267" t="n"/>
    </row>
    <row r="334" customFormat="1" s="211">
      <c r="B334" s="220" t="n"/>
      <c r="C334" s="220" t="n"/>
      <c r="D334" s="220" t="n"/>
      <c r="G334" s="12" t="n"/>
      <c r="L334" s="123" t="n"/>
      <c r="M334" s="123" t="n"/>
      <c r="N334" s="123" t="n"/>
      <c r="O334" s="123" t="n"/>
      <c r="P334" s="123" t="n"/>
      <c r="W334" s="48" t="n"/>
      <c r="AA334" s="267" t="n"/>
    </row>
    <row r="335" customFormat="1" s="211">
      <c r="B335" s="220" t="n"/>
      <c r="C335" s="220" t="n"/>
      <c r="D335" s="220" t="n"/>
      <c r="G335" s="12" t="n"/>
      <c r="L335" s="123" t="n"/>
      <c r="M335" s="123" t="n"/>
      <c r="N335" s="123" t="n"/>
      <c r="O335" s="123" t="n"/>
      <c r="P335" s="123" t="n"/>
      <c r="W335" s="48" t="n"/>
      <c r="AA335" s="267" t="n"/>
    </row>
    <row r="336" customFormat="1" s="211">
      <c r="B336" s="220" t="n"/>
      <c r="C336" s="220" t="n"/>
      <c r="D336" s="220" t="n"/>
      <c r="G336" s="12" t="n"/>
      <c r="L336" s="123" t="n"/>
      <c r="M336" s="123" t="n"/>
      <c r="N336" s="123" t="n"/>
      <c r="O336" s="123" t="n"/>
      <c r="P336" s="123" t="n"/>
      <c r="W336" s="48" t="n"/>
      <c r="AA336" s="267" t="n"/>
    </row>
    <row r="337" customFormat="1" s="211">
      <c r="B337" s="220" t="n"/>
      <c r="C337" s="220" t="n"/>
      <c r="D337" s="220" t="n"/>
      <c r="G337" s="12" t="n"/>
      <c r="L337" s="123" t="n"/>
      <c r="M337" s="123" t="n"/>
      <c r="N337" s="123" t="n"/>
      <c r="O337" s="123" t="n"/>
      <c r="P337" s="123" t="n"/>
      <c r="W337" s="48" t="n"/>
      <c r="AA337" s="267" t="n"/>
    </row>
    <row r="338" customFormat="1" s="211">
      <c r="B338" s="220" t="n"/>
      <c r="C338" s="220" t="n"/>
      <c r="D338" s="220" t="n"/>
      <c r="G338" s="12" t="n"/>
      <c r="L338" s="123" t="n"/>
      <c r="M338" s="123" t="n"/>
      <c r="N338" s="123" t="n"/>
      <c r="O338" s="123" t="n"/>
      <c r="P338" s="123" t="n"/>
      <c r="W338" s="48" t="n"/>
      <c r="AA338" s="267" t="n"/>
    </row>
    <row r="339" customFormat="1" s="211">
      <c r="B339" s="220" t="n"/>
      <c r="C339" s="220" t="n"/>
      <c r="D339" s="220" t="n"/>
      <c r="G339" s="12" t="n"/>
      <c r="L339" s="123" t="n"/>
      <c r="M339" s="123" t="n"/>
      <c r="N339" s="123" t="n"/>
      <c r="O339" s="123" t="n"/>
      <c r="P339" s="123" t="n"/>
      <c r="W339" s="48" t="n"/>
      <c r="AA339" s="267" t="n"/>
    </row>
    <row r="340" customFormat="1" s="211">
      <c r="B340" s="220" t="n"/>
      <c r="C340" s="220" t="n"/>
      <c r="D340" s="220" t="n"/>
      <c r="G340" s="12" t="n"/>
      <c r="L340" s="123" t="n"/>
      <c r="M340" s="123" t="n"/>
      <c r="N340" s="123" t="n"/>
      <c r="O340" s="123" t="n"/>
      <c r="P340" s="123" t="n"/>
      <c r="W340" s="48" t="n"/>
      <c r="AA340" s="267" t="n"/>
    </row>
    <row r="341" customFormat="1" s="211">
      <c r="B341" s="220" t="n"/>
      <c r="C341" s="220" t="n"/>
      <c r="D341" s="220" t="n"/>
      <c r="G341" s="12" t="n"/>
      <c r="L341" s="123" t="n"/>
      <c r="M341" s="123" t="n"/>
      <c r="N341" s="123" t="n"/>
      <c r="O341" s="123" t="n"/>
      <c r="P341" s="123" t="n"/>
      <c r="W341" s="48" t="n"/>
      <c r="AA341" s="267" t="n"/>
    </row>
    <row r="342" customFormat="1" s="211">
      <c r="B342" s="220" t="n"/>
      <c r="C342" s="220" t="n"/>
      <c r="D342" s="220" t="n"/>
      <c r="G342" s="12" t="n"/>
      <c r="L342" s="123" t="n"/>
      <c r="M342" s="123" t="n"/>
      <c r="N342" s="123" t="n"/>
      <c r="O342" s="123" t="n"/>
      <c r="P342" s="123" t="n"/>
      <c r="W342" s="48" t="n"/>
      <c r="AA342" s="267" t="n"/>
    </row>
    <row r="343" customFormat="1" s="211">
      <c r="B343" s="220" t="n"/>
      <c r="C343" s="220" t="n"/>
      <c r="D343" s="220" t="n"/>
      <c r="G343" s="12" t="n"/>
      <c r="L343" s="123" t="n"/>
      <c r="M343" s="123" t="n"/>
      <c r="N343" s="123" t="n"/>
      <c r="O343" s="123" t="n"/>
      <c r="P343" s="123" t="n"/>
      <c r="W343" s="48" t="n"/>
      <c r="AA343" s="267" t="n"/>
    </row>
    <row r="344" customFormat="1" s="211">
      <c r="B344" s="220" t="n"/>
      <c r="C344" s="220" t="n"/>
      <c r="D344" s="220" t="n"/>
      <c r="G344" s="12" t="n"/>
      <c r="L344" s="123" t="n"/>
      <c r="M344" s="123" t="n"/>
      <c r="N344" s="123" t="n"/>
      <c r="O344" s="123" t="n"/>
      <c r="P344" s="123" t="n"/>
      <c r="W344" s="48" t="n"/>
      <c r="AA344" s="267" t="n"/>
    </row>
    <row r="345" customFormat="1" s="211">
      <c r="B345" s="220" t="n"/>
      <c r="C345" s="220" t="n"/>
      <c r="D345" s="220" t="n"/>
      <c r="G345" s="12" t="n"/>
      <c r="L345" s="123" t="n"/>
      <c r="M345" s="123" t="n"/>
      <c r="N345" s="123" t="n"/>
      <c r="O345" s="123" t="n"/>
      <c r="P345" s="123" t="n"/>
      <c r="W345" s="48" t="n"/>
      <c r="AA345" s="267" t="n"/>
    </row>
    <row r="346" customFormat="1" s="211">
      <c r="B346" s="220" t="n"/>
      <c r="C346" s="220" t="n"/>
      <c r="D346" s="220" t="n"/>
      <c r="G346" s="12" t="n"/>
      <c r="L346" s="123" t="n"/>
      <c r="M346" s="123" t="n"/>
      <c r="N346" s="123" t="n"/>
      <c r="O346" s="123" t="n"/>
      <c r="P346" s="123" t="n"/>
      <c r="W346" s="48" t="n"/>
      <c r="AA346" s="267" t="n"/>
    </row>
    <row r="347" customFormat="1" s="211">
      <c r="B347" s="220" t="n"/>
      <c r="C347" s="220" t="n"/>
      <c r="D347" s="220" t="n"/>
      <c r="G347" s="12" t="n"/>
      <c r="L347" s="123" t="n"/>
      <c r="M347" s="123" t="n"/>
      <c r="N347" s="123" t="n"/>
      <c r="O347" s="123" t="n"/>
      <c r="P347" s="123" t="n"/>
      <c r="W347" s="48" t="n"/>
      <c r="AA347" s="267" t="n"/>
    </row>
    <row r="348" customFormat="1" s="211">
      <c r="B348" s="220" t="n"/>
      <c r="C348" s="220" t="n"/>
      <c r="D348" s="220" t="n"/>
      <c r="G348" s="12" t="n"/>
      <c r="L348" s="123" t="n"/>
      <c r="M348" s="123" t="n"/>
      <c r="N348" s="123" t="n"/>
      <c r="O348" s="123" t="n"/>
      <c r="P348" s="123" t="n"/>
      <c r="W348" s="48" t="n"/>
      <c r="AA348" s="267" t="n"/>
    </row>
    <row r="349" customFormat="1" s="211">
      <c r="B349" s="220" t="n"/>
      <c r="C349" s="220" t="n"/>
      <c r="D349" s="220" t="n"/>
      <c r="G349" s="12" t="n"/>
      <c r="L349" s="123" t="n"/>
      <c r="M349" s="123" t="n"/>
      <c r="N349" s="123" t="n"/>
      <c r="O349" s="123" t="n"/>
      <c r="P349" s="123" t="n"/>
      <c r="W349" s="48" t="n"/>
      <c r="AA349" s="267" t="n"/>
    </row>
    <row r="350" customFormat="1" s="211">
      <c r="B350" s="220" t="n"/>
      <c r="C350" s="220" t="n"/>
      <c r="D350" s="220" t="n"/>
      <c r="G350" s="12" t="n"/>
      <c r="L350" s="123" t="n"/>
      <c r="M350" s="123" t="n"/>
      <c r="N350" s="123" t="n"/>
      <c r="O350" s="123" t="n"/>
      <c r="P350" s="123" t="n"/>
      <c r="W350" s="48" t="n"/>
      <c r="AA350" s="267" t="n"/>
    </row>
    <row r="351" customFormat="1" s="211">
      <c r="B351" s="220" t="n"/>
      <c r="C351" s="220" t="n"/>
      <c r="D351" s="220" t="n"/>
      <c r="G351" s="12" t="n"/>
      <c r="L351" s="123" t="n"/>
      <c r="M351" s="123" t="n"/>
      <c r="N351" s="123" t="n"/>
      <c r="O351" s="123" t="n"/>
      <c r="P351" s="123" t="n"/>
      <c r="W351" s="48" t="n"/>
      <c r="AA351" s="267" t="n"/>
    </row>
    <row r="352" customFormat="1" s="211">
      <c r="B352" s="220" t="n"/>
      <c r="C352" s="220" t="n"/>
      <c r="D352" s="220" t="n"/>
      <c r="G352" s="12" t="n"/>
      <c r="L352" s="123" t="n"/>
      <c r="M352" s="123" t="n"/>
      <c r="N352" s="123" t="n"/>
      <c r="O352" s="123" t="n"/>
      <c r="P352" s="123" t="n"/>
      <c r="W352" s="48" t="n"/>
      <c r="AA352" s="267" t="n"/>
    </row>
    <row r="353" customFormat="1" s="211">
      <c r="B353" s="220" t="n"/>
      <c r="C353" s="220" t="n"/>
      <c r="D353" s="220" t="n"/>
      <c r="G353" s="12" t="n"/>
      <c r="L353" s="123" t="n"/>
      <c r="M353" s="123" t="n"/>
      <c r="N353" s="123" t="n"/>
      <c r="O353" s="123" t="n"/>
      <c r="P353" s="123" t="n"/>
      <c r="W353" s="48" t="n"/>
      <c r="AA353" s="267" t="n"/>
    </row>
    <row r="354" customFormat="1" s="211">
      <c r="B354" s="220" t="n"/>
      <c r="C354" s="220" t="n"/>
      <c r="D354" s="220" t="n"/>
      <c r="G354" s="12" t="n"/>
      <c r="L354" s="123" t="n"/>
      <c r="M354" s="123" t="n"/>
      <c r="N354" s="123" t="n"/>
      <c r="O354" s="123" t="n"/>
      <c r="P354" s="123" t="n"/>
      <c r="W354" s="48" t="n"/>
      <c r="AA354" s="267" t="n"/>
    </row>
    <row r="355" customFormat="1" s="211">
      <c r="B355" s="220" t="n"/>
      <c r="C355" s="220" t="n"/>
      <c r="D355" s="220" t="n"/>
      <c r="G355" s="12" t="n"/>
      <c r="L355" s="123" t="n"/>
      <c r="M355" s="123" t="n"/>
      <c r="N355" s="123" t="n"/>
      <c r="O355" s="123" t="n"/>
      <c r="P355" s="123" t="n"/>
      <c r="W355" s="48" t="n"/>
      <c r="AA355" s="267" t="n"/>
    </row>
    <row r="356" customFormat="1" s="211">
      <c r="B356" s="220" t="n"/>
      <c r="C356" s="220" t="n"/>
      <c r="D356" s="220" t="n"/>
      <c r="G356" s="12" t="n"/>
      <c r="L356" s="123" t="n"/>
      <c r="M356" s="123" t="n"/>
      <c r="N356" s="123" t="n"/>
      <c r="O356" s="123" t="n"/>
      <c r="P356" s="123" t="n"/>
      <c r="W356" s="48" t="n"/>
      <c r="AA356" s="267" t="n"/>
    </row>
    <row r="357" customFormat="1" s="211">
      <c r="B357" s="220" t="n"/>
      <c r="C357" s="220" t="n"/>
      <c r="D357" s="220" t="n"/>
      <c r="G357" s="12" t="n"/>
      <c r="L357" s="123" t="n"/>
      <c r="M357" s="123" t="n"/>
      <c r="N357" s="123" t="n"/>
      <c r="O357" s="123" t="n"/>
      <c r="P357" s="123" t="n"/>
      <c r="W357" s="48" t="n"/>
      <c r="AA357" s="267" t="n"/>
    </row>
    <row r="358" customFormat="1" s="211">
      <c r="B358" s="220" t="n"/>
      <c r="C358" s="220" t="n"/>
      <c r="D358" s="220" t="n"/>
      <c r="G358" s="12" t="n"/>
      <c r="L358" s="123" t="n"/>
      <c r="M358" s="123" t="n"/>
      <c r="N358" s="123" t="n"/>
      <c r="O358" s="123" t="n"/>
      <c r="P358" s="123" t="n"/>
      <c r="W358" s="48" t="n"/>
      <c r="AA358" s="267" t="n"/>
    </row>
    <row r="359" customFormat="1" s="211">
      <c r="B359" s="220" t="n"/>
      <c r="C359" s="220" t="n"/>
      <c r="D359" s="220" t="n"/>
      <c r="G359" s="12" t="n"/>
      <c r="L359" s="123" t="n"/>
      <c r="M359" s="123" t="n"/>
      <c r="N359" s="123" t="n"/>
      <c r="O359" s="123" t="n"/>
      <c r="P359" s="123" t="n"/>
      <c r="W359" s="48" t="n"/>
      <c r="AA359" s="267" t="n"/>
    </row>
    <row r="360" customFormat="1" s="211">
      <c r="B360" s="220" t="n"/>
      <c r="C360" s="220" t="n"/>
      <c r="D360" s="220" t="n"/>
      <c r="G360" s="12" t="n"/>
      <c r="L360" s="123" t="n"/>
      <c r="M360" s="123" t="n"/>
      <c r="N360" s="123" t="n"/>
      <c r="O360" s="123" t="n"/>
      <c r="P360" s="123" t="n"/>
      <c r="W360" s="48" t="n"/>
      <c r="AA360" s="267" t="n"/>
    </row>
    <row r="361" customFormat="1" s="211">
      <c r="B361" s="220" t="n"/>
      <c r="C361" s="220" t="n"/>
      <c r="D361" s="220" t="n"/>
      <c r="G361" s="12" t="n"/>
      <c r="L361" s="123" t="n"/>
      <c r="M361" s="123" t="n"/>
      <c r="N361" s="123" t="n"/>
      <c r="O361" s="123" t="n"/>
      <c r="P361" s="123" t="n"/>
      <c r="W361" s="48" t="n"/>
      <c r="AA361" s="267" t="n"/>
    </row>
    <row r="362" customFormat="1" s="211">
      <c r="B362" s="220" t="n"/>
      <c r="C362" s="220" t="n"/>
      <c r="D362" s="220" t="n"/>
      <c r="G362" s="12" t="n"/>
      <c r="L362" s="123" t="n"/>
      <c r="M362" s="123" t="n"/>
      <c r="N362" s="123" t="n"/>
      <c r="O362" s="123" t="n"/>
      <c r="P362" s="123" t="n"/>
      <c r="W362" s="48" t="n"/>
      <c r="AA362" s="267" t="n"/>
    </row>
    <row r="363" customFormat="1" s="211">
      <c r="B363" s="220" t="n"/>
      <c r="C363" s="220" t="n"/>
      <c r="D363" s="220" t="n"/>
      <c r="G363" s="12" t="n"/>
      <c r="L363" s="123" t="n"/>
      <c r="M363" s="123" t="n"/>
      <c r="N363" s="123" t="n"/>
      <c r="O363" s="123" t="n"/>
      <c r="P363" s="123" t="n"/>
      <c r="W363" s="48" t="n"/>
      <c r="AA363" s="267" t="n"/>
    </row>
    <row r="364" customFormat="1" s="211">
      <c r="B364" s="220" t="n"/>
      <c r="C364" s="220" t="n"/>
      <c r="D364" s="220" t="n"/>
      <c r="G364" s="12" t="n"/>
      <c r="L364" s="123" t="n"/>
      <c r="M364" s="123" t="n"/>
      <c r="N364" s="123" t="n"/>
      <c r="O364" s="123" t="n"/>
      <c r="P364" s="123" t="n"/>
      <c r="W364" s="48" t="n"/>
      <c r="AA364" s="267" t="n"/>
    </row>
    <row r="365" customFormat="1" s="211">
      <c r="B365" s="220" t="n"/>
      <c r="C365" s="220" t="n"/>
      <c r="D365" s="220" t="n"/>
      <c r="G365" s="12" t="n"/>
      <c r="L365" s="123" t="n"/>
      <c r="M365" s="123" t="n"/>
      <c r="N365" s="123" t="n"/>
      <c r="O365" s="123" t="n"/>
      <c r="P365" s="123" t="n"/>
      <c r="W365" s="48" t="n"/>
      <c r="AA365" s="267" t="n"/>
    </row>
    <row r="366" customFormat="1" s="211">
      <c r="B366" s="220" t="n"/>
      <c r="C366" s="220" t="n"/>
      <c r="D366" s="220" t="n"/>
      <c r="G366" s="12" t="n"/>
      <c r="L366" s="123" t="n"/>
      <c r="M366" s="123" t="n"/>
      <c r="N366" s="123" t="n"/>
      <c r="O366" s="123" t="n"/>
      <c r="P366" s="123" t="n"/>
      <c r="W366" s="48" t="n"/>
      <c r="AA366" s="267" t="n"/>
    </row>
    <row r="367" customFormat="1" s="211">
      <c r="B367" s="220" t="n"/>
      <c r="C367" s="220" t="n"/>
      <c r="D367" s="220" t="n"/>
      <c r="G367" s="12" t="n"/>
      <c r="L367" s="123" t="n"/>
      <c r="M367" s="123" t="n"/>
      <c r="N367" s="123" t="n"/>
      <c r="O367" s="123" t="n"/>
      <c r="P367" s="123" t="n"/>
      <c r="W367" s="48" t="n"/>
      <c r="AA367" s="267" t="n"/>
    </row>
    <row r="368" customFormat="1" s="211">
      <c r="B368" s="220" t="n"/>
      <c r="C368" s="220" t="n"/>
      <c r="D368" s="220" t="n"/>
      <c r="G368" s="12" t="n"/>
      <c r="L368" s="123" t="n"/>
      <c r="M368" s="123" t="n"/>
      <c r="N368" s="123" t="n"/>
      <c r="O368" s="123" t="n"/>
      <c r="P368" s="123" t="n"/>
      <c r="W368" s="48" t="n"/>
      <c r="AA368" s="267" t="n"/>
    </row>
    <row r="369" customFormat="1" s="211">
      <c r="B369" s="220" t="n"/>
      <c r="C369" s="220" t="n"/>
      <c r="D369" s="220" t="n"/>
      <c r="G369" s="12" t="n"/>
      <c r="L369" s="123" t="n"/>
      <c r="M369" s="123" t="n"/>
      <c r="N369" s="123" t="n"/>
      <c r="O369" s="123" t="n"/>
      <c r="P369" s="123" t="n"/>
      <c r="W369" s="48" t="n"/>
      <c r="AA369" s="267" t="n"/>
    </row>
    <row r="370" customFormat="1" s="211">
      <c r="B370" s="220" t="n"/>
      <c r="C370" s="220" t="n"/>
      <c r="D370" s="220" t="n"/>
      <c r="G370" s="12" t="n"/>
      <c r="L370" s="123" t="n"/>
      <c r="M370" s="123" t="n"/>
      <c r="N370" s="123" t="n"/>
      <c r="O370" s="123" t="n"/>
      <c r="P370" s="123" t="n"/>
      <c r="W370" s="48" t="n"/>
      <c r="AA370" s="267" t="n"/>
    </row>
    <row r="371" customFormat="1" s="211">
      <c r="B371" s="220" t="n"/>
      <c r="C371" s="220" t="n"/>
      <c r="D371" s="220" t="n"/>
      <c r="G371" s="12" t="n"/>
      <c r="L371" s="123" t="n"/>
      <c r="M371" s="123" t="n"/>
      <c r="N371" s="123" t="n"/>
      <c r="O371" s="123" t="n"/>
      <c r="P371" s="123" t="n"/>
      <c r="W371" s="48" t="n"/>
      <c r="AA371" s="267" t="n"/>
    </row>
    <row r="372" customFormat="1" s="211">
      <c r="B372" s="220" t="n"/>
      <c r="C372" s="220" t="n"/>
      <c r="D372" s="220" t="n"/>
      <c r="G372" s="12" t="n"/>
      <c r="L372" s="123" t="n"/>
      <c r="M372" s="123" t="n"/>
      <c r="N372" s="123" t="n"/>
      <c r="O372" s="123" t="n"/>
      <c r="P372" s="123" t="n"/>
      <c r="W372" s="48" t="n"/>
      <c r="AA372" s="267" t="n"/>
    </row>
    <row r="373" customFormat="1" s="211">
      <c r="B373" s="220" t="n"/>
      <c r="C373" s="220" t="n"/>
      <c r="D373" s="220" t="n"/>
      <c r="G373" s="12" t="n"/>
      <c r="L373" s="123" t="n"/>
      <c r="M373" s="123" t="n"/>
      <c r="N373" s="123" t="n"/>
      <c r="O373" s="123" t="n"/>
      <c r="P373" s="123" t="n"/>
      <c r="W373" s="48" t="n"/>
      <c r="AA373" s="267" t="n"/>
    </row>
    <row r="374" customFormat="1" s="211">
      <c r="B374" s="220" t="n"/>
      <c r="C374" s="220" t="n"/>
      <c r="D374" s="220" t="n"/>
      <c r="G374" s="12" t="n"/>
      <c r="L374" s="123" t="n"/>
      <c r="M374" s="123" t="n"/>
      <c r="N374" s="123" t="n"/>
      <c r="O374" s="123" t="n"/>
      <c r="P374" s="123" t="n"/>
      <c r="W374" s="48" t="n"/>
      <c r="AA374" s="267" t="n"/>
    </row>
    <row r="375" customFormat="1" s="211">
      <c r="B375" s="220" t="n"/>
      <c r="C375" s="220" t="n"/>
      <c r="D375" s="220" t="n"/>
      <c r="G375" s="12" t="n"/>
      <c r="L375" s="123" t="n"/>
      <c r="M375" s="123" t="n"/>
      <c r="N375" s="123" t="n"/>
      <c r="O375" s="123" t="n"/>
      <c r="P375" s="123" t="n"/>
      <c r="W375" s="48" t="n"/>
      <c r="AA375" s="267" t="n"/>
    </row>
    <row r="376" customFormat="1" s="211">
      <c r="B376" s="220" t="n"/>
      <c r="C376" s="220" t="n"/>
      <c r="D376" s="220" t="n"/>
      <c r="G376" s="12" t="n"/>
      <c r="L376" s="123" t="n"/>
      <c r="M376" s="123" t="n"/>
      <c r="N376" s="123" t="n"/>
      <c r="O376" s="123" t="n"/>
      <c r="P376" s="123" t="n"/>
      <c r="W376" s="48" t="n"/>
      <c r="AA376" s="267" t="n"/>
    </row>
    <row r="377" customFormat="1" s="211">
      <c r="B377" s="220" t="n"/>
      <c r="C377" s="220" t="n"/>
      <c r="D377" s="220" t="n"/>
      <c r="G377" s="12" t="n"/>
      <c r="L377" s="123" t="n"/>
      <c r="M377" s="123" t="n"/>
      <c r="N377" s="123" t="n"/>
      <c r="O377" s="123" t="n"/>
      <c r="P377" s="123" t="n"/>
      <c r="W377" s="48" t="n"/>
      <c r="AA377" s="267" t="n"/>
    </row>
    <row r="378" customFormat="1" s="211">
      <c r="B378" s="220" t="n"/>
      <c r="C378" s="220" t="n"/>
      <c r="D378" s="220" t="n"/>
      <c r="G378" s="12" t="n"/>
      <c r="L378" s="123" t="n"/>
      <c r="M378" s="123" t="n"/>
      <c r="N378" s="123" t="n"/>
      <c r="O378" s="123" t="n"/>
      <c r="P378" s="123" t="n"/>
      <c r="W378" s="48" t="n"/>
      <c r="AA378" s="267" t="n"/>
    </row>
    <row r="379" customFormat="1" s="211">
      <c r="B379" s="220" t="n"/>
      <c r="C379" s="220" t="n"/>
      <c r="D379" s="220" t="n"/>
      <c r="G379" s="12" t="n"/>
      <c r="L379" s="123" t="n"/>
      <c r="M379" s="123" t="n"/>
      <c r="N379" s="123" t="n"/>
      <c r="O379" s="123" t="n"/>
      <c r="P379" s="123" t="n"/>
      <c r="W379" s="48" t="n"/>
      <c r="AA379" s="267" t="n"/>
    </row>
    <row r="380" customFormat="1" s="211">
      <c r="B380" s="220" t="n"/>
      <c r="C380" s="220" t="n"/>
      <c r="D380" s="220" t="n"/>
      <c r="G380" s="12" t="n"/>
      <c r="L380" s="123" t="n"/>
      <c r="M380" s="123" t="n"/>
      <c r="N380" s="123" t="n"/>
      <c r="O380" s="123" t="n"/>
      <c r="P380" s="123" t="n"/>
      <c r="W380" s="48" t="n"/>
      <c r="AA380" s="267" t="n"/>
    </row>
    <row r="381" customFormat="1" s="211">
      <c r="B381" s="220" t="n"/>
      <c r="C381" s="220" t="n"/>
      <c r="D381" s="220" t="n"/>
      <c r="G381" s="12" t="n"/>
      <c r="L381" s="123" t="n"/>
      <c r="M381" s="123" t="n"/>
      <c r="N381" s="123" t="n"/>
      <c r="O381" s="123" t="n"/>
      <c r="P381" s="123" t="n"/>
      <c r="W381" s="48" t="n"/>
      <c r="AA381" s="267" t="n"/>
    </row>
    <row r="382" customFormat="1" s="211">
      <c r="B382" s="220" t="n"/>
      <c r="C382" s="220" t="n"/>
      <c r="D382" s="220" t="n"/>
      <c r="G382" s="12" t="n"/>
      <c r="L382" s="123" t="n"/>
      <c r="M382" s="123" t="n"/>
      <c r="N382" s="123" t="n"/>
      <c r="O382" s="123" t="n"/>
      <c r="P382" s="123" t="n"/>
      <c r="W382" s="48" t="n"/>
      <c r="AA382" s="267" t="n"/>
    </row>
    <row r="383" customFormat="1" s="211">
      <c r="B383" s="220" t="n"/>
      <c r="C383" s="220" t="n"/>
      <c r="D383" s="220" t="n"/>
      <c r="G383" s="12" t="n"/>
      <c r="L383" s="123" t="n"/>
      <c r="M383" s="123" t="n"/>
      <c r="N383" s="123" t="n"/>
      <c r="O383" s="123" t="n"/>
      <c r="P383" s="123" t="n"/>
      <c r="W383" s="48" t="n"/>
      <c r="AA383" s="267" t="n"/>
    </row>
    <row r="384" customFormat="1" s="211">
      <c r="B384" s="220" t="n"/>
      <c r="C384" s="220" t="n"/>
      <c r="D384" s="220" t="n"/>
      <c r="G384" s="12" t="n"/>
      <c r="L384" s="123" t="n"/>
      <c r="M384" s="123" t="n"/>
      <c r="N384" s="123" t="n"/>
      <c r="O384" s="123" t="n"/>
      <c r="P384" s="123" t="n"/>
      <c r="W384" s="48" t="n"/>
      <c r="AA384" s="267" t="n"/>
    </row>
    <row r="385" customFormat="1" s="211">
      <c r="B385" s="220" t="n"/>
      <c r="C385" s="220" t="n"/>
      <c r="D385" s="220" t="n"/>
      <c r="G385" s="12" t="n"/>
      <c r="L385" s="123" t="n"/>
      <c r="M385" s="123" t="n"/>
      <c r="N385" s="123" t="n"/>
      <c r="O385" s="123" t="n"/>
      <c r="P385" s="123" t="n"/>
      <c r="W385" s="48" t="n"/>
      <c r="AA385" s="267" t="n"/>
    </row>
    <row r="386" customFormat="1" s="211">
      <c r="B386" s="220" t="n"/>
      <c r="C386" s="220" t="n"/>
      <c r="D386" s="220" t="n"/>
      <c r="G386" s="12" t="n"/>
      <c r="L386" s="123" t="n"/>
      <c r="M386" s="123" t="n"/>
      <c r="N386" s="123" t="n"/>
      <c r="O386" s="123" t="n"/>
      <c r="P386" s="123" t="n"/>
      <c r="W386" s="48" t="n"/>
      <c r="AA386" s="267" t="n"/>
    </row>
    <row r="387" customFormat="1" s="211">
      <c r="B387" s="220" t="n"/>
      <c r="C387" s="220" t="n"/>
      <c r="D387" s="220" t="n"/>
      <c r="G387" s="12" t="n"/>
      <c r="L387" s="123" t="n"/>
      <c r="M387" s="123" t="n"/>
      <c r="N387" s="123" t="n"/>
      <c r="O387" s="123" t="n"/>
      <c r="P387" s="123" t="n"/>
      <c r="W387" s="48" t="n"/>
      <c r="AA387" s="267" t="n"/>
    </row>
    <row r="388" customFormat="1" s="211">
      <c r="B388" s="220" t="n"/>
      <c r="C388" s="220" t="n"/>
      <c r="D388" s="220" t="n"/>
      <c r="G388" s="12" t="n"/>
      <c r="L388" s="123" t="n"/>
      <c r="M388" s="123" t="n"/>
      <c r="N388" s="123" t="n"/>
      <c r="O388" s="123" t="n"/>
      <c r="P388" s="123" t="n"/>
      <c r="W388" s="48" t="n"/>
      <c r="AA388" s="267" t="n"/>
    </row>
    <row r="389" customFormat="1" s="211">
      <c r="B389" s="220" t="n"/>
      <c r="C389" s="220" t="n"/>
      <c r="D389" s="220" t="n"/>
      <c r="G389" s="12" t="n"/>
      <c r="L389" s="123" t="n"/>
      <c r="M389" s="123" t="n"/>
      <c r="N389" s="123" t="n"/>
      <c r="O389" s="123" t="n"/>
      <c r="P389" s="123" t="n"/>
      <c r="W389" s="48" t="n"/>
      <c r="AA389" s="267" t="n"/>
    </row>
    <row r="390" customFormat="1" s="211">
      <c r="B390" s="220" t="n"/>
      <c r="C390" s="220" t="n"/>
      <c r="D390" s="220" t="n"/>
      <c r="G390" s="12" t="n"/>
      <c r="L390" s="123" t="n"/>
      <c r="M390" s="123" t="n"/>
      <c r="N390" s="123" t="n"/>
      <c r="O390" s="123" t="n"/>
      <c r="P390" s="123" t="n"/>
      <c r="W390" s="48" t="n"/>
      <c r="AA390" s="267" t="n"/>
    </row>
    <row r="391" customFormat="1" s="211">
      <c r="B391" s="220" t="n"/>
      <c r="C391" s="220" t="n"/>
      <c r="D391" s="220" t="n"/>
      <c r="G391" s="12" t="n"/>
      <c r="L391" s="123" t="n"/>
      <c r="M391" s="123" t="n"/>
      <c r="N391" s="123" t="n"/>
      <c r="O391" s="123" t="n"/>
      <c r="P391" s="123" t="n"/>
      <c r="W391" s="48" t="n"/>
      <c r="AA391" s="267" t="n"/>
    </row>
    <row r="392" customFormat="1" s="211">
      <c r="B392" s="220" t="n"/>
      <c r="C392" s="220" t="n"/>
      <c r="D392" s="220" t="n"/>
      <c r="G392" s="12" t="n"/>
      <c r="L392" s="123" t="n"/>
      <c r="M392" s="123" t="n"/>
      <c r="N392" s="123" t="n"/>
      <c r="O392" s="123" t="n"/>
      <c r="P392" s="123" t="n"/>
      <c r="W392" s="48" t="n"/>
      <c r="AA392" s="267" t="n"/>
    </row>
    <row r="393" customFormat="1" s="211">
      <c r="B393" s="220" t="n"/>
      <c r="C393" s="220" t="n"/>
      <c r="D393" s="220" t="n"/>
      <c r="G393" s="12" t="n"/>
      <c r="L393" s="123" t="n"/>
      <c r="M393" s="123" t="n"/>
      <c r="N393" s="123" t="n"/>
      <c r="O393" s="123" t="n"/>
      <c r="P393" s="123" t="n"/>
      <c r="W393" s="48" t="n"/>
      <c r="AA393" s="267" t="n"/>
    </row>
    <row r="394" customFormat="1" s="211">
      <c r="B394" s="220" t="n"/>
      <c r="C394" s="220" t="n"/>
      <c r="D394" s="220" t="n"/>
      <c r="G394" s="12" t="n"/>
      <c r="L394" s="123" t="n"/>
      <c r="M394" s="123" t="n"/>
      <c r="N394" s="123" t="n"/>
      <c r="O394" s="123" t="n"/>
      <c r="P394" s="123" t="n"/>
      <c r="W394" s="48" t="n"/>
      <c r="AA394" s="267" t="n"/>
    </row>
    <row r="395" customFormat="1" s="211">
      <c r="B395" s="220" t="n"/>
      <c r="C395" s="220" t="n"/>
      <c r="D395" s="220" t="n"/>
      <c r="G395" s="12" t="n"/>
      <c r="L395" s="123" t="n"/>
      <c r="M395" s="123" t="n"/>
      <c r="N395" s="123" t="n"/>
      <c r="O395" s="123" t="n"/>
      <c r="P395" s="123" t="n"/>
      <c r="W395" s="48" t="n"/>
      <c r="AA395" s="267" t="n"/>
    </row>
    <row r="396" customFormat="1" s="211">
      <c r="B396" s="220" t="n"/>
      <c r="C396" s="220" t="n"/>
      <c r="D396" s="220" t="n"/>
      <c r="G396" s="12" t="n"/>
      <c r="L396" s="123" t="n"/>
      <c r="M396" s="123" t="n"/>
      <c r="N396" s="123" t="n"/>
      <c r="O396" s="123" t="n"/>
      <c r="P396" s="123" t="n"/>
      <c r="W396" s="48" t="n"/>
      <c r="AA396" s="267" t="n"/>
    </row>
    <row r="397" customFormat="1" s="211">
      <c r="B397" s="220" t="n"/>
      <c r="C397" s="220" t="n"/>
      <c r="D397" s="220" t="n"/>
      <c r="G397" s="12" t="n"/>
      <c r="L397" s="123" t="n"/>
      <c r="M397" s="123" t="n"/>
      <c r="N397" s="123" t="n"/>
      <c r="O397" s="123" t="n"/>
      <c r="P397" s="123" t="n"/>
      <c r="W397" s="48" t="n"/>
      <c r="AA397" s="267" t="n"/>
    </row>
    <row r="398" customFormat="1" s="211">
      <c r="B398" s="220" t="n"/>
      <c r="C398" s="220" t="n"/>
      <c r="D398" s="220" t="n"/>
      <c r="G398" s="12" t="n"/>
      <c r="L398" s="123" t="n"/>
      <c r="M398" s="123" t="n"/>
      <c r="N398" s="123" t="n"/>
      <c r="O398" s="123" t="n"/>
      <c r="P398" s="123" t="n"/>
      <c r="W398" s="48" t="n"/>
      <c r="AA398" s="267" t="n"/>
    </row>
    <row r="399" customFormat="1" s="211">
      <c r="B399" s="220" t="n"/>
      <c r="C399" s="220" t="n"/>
      <c r="D399" s="220" t="n"/>
      <c r="G399" s="12" t="n"/>
      <c r="L399" s="123" t="n"/>
      <c r="M399" s="123" t="n"/>
      <c r="N399" s="123" t="n"/>
      <c r="O399" s="123" t="n"/>
      <c r="P399" s="123" t="n"/>
      <c r="W399" s="48" t="n"/>
      <c r="AA399" s="267" t="n"/>
    </row>
    <row r="400" customFormat="1" s="211">
      <c r="B400" s="220" t="n"/>
      <c r="C400" s="220" t="n"/>
      <c r="D400" s="220" t="n"/>
      <c r="G400" s="12" t="n"/>
      <c r="L400" s="123" t="n"/>
      <c r="M400" s="123" t="n"/>
      <c r="N400" s="123" t="n"/>
      <c r="O400" s="123" t="n"/>
      <c r="P400" s="123" t="n"/>
      <c r="W400" s="48" t="n"/>
      <c r="AA400" s="267" t="n"/>
    </row>
    <row r="401" customFormat="1" s="211">
      <c r="B401" s="220" t="n"/>
      <c r="C401" s="220" t="n"/>
      <c r="D401" s="220" t="n"/>
      <c r="G401" s="12" t="n"/>
      <c r="L401" s="123" t="n"/>
      <c r="M401" s="123" t="n"/>
      <c r="N401" s="123" t="n"/>
      <c r="O401" s="123" t="n"/>
      <c r="P401" s="123" t="n"/>
      <c r="W401" s="48" t="n"/>
      <c r="AA401" s="267" t="n"/>
    </row>
    <row r="402" customFormat="1" s="211">
      <c r="B402" s="220" t="n"/>
      <c r="C402" s="220" t="n"/>
      <c r="D402" s="220" t="n"/>
      <c r="G402" s="12" t="n"/>
      <c r="L402" s="123" t="n"/>
      <c r="M402" s="123" t="n"/>
      <c r="N402" s="123" t="n"/>
      <c r="O402" s="123" t="n"/>
      <c r="P402" s="123" t="n"/>
      <c r="W402" s="48" t="n"/>
      <c r="AA402" s="267" t="n"/>
    </row>
    <row r="403" customFormat="1" s="211">
      <c r="B403" s="220" t="n"/>
      <c r="C403" s="220" t="n"/>
      <c r="D403" s="220" t="n"/>
      <c r="G403" s="12" t="n"/>
      <c r="L403" s="123" t="n"/>
      <c r="M403" s="123" t="n"/>
      <c r="N403" s="123" t="n"/>
      <c r="O403" s="123" t="n"/>
      <c r="P403" s="123" t="n"/>
      <c r="W403" s="48" t="n"/>
      <c r="AA403" s="267" t="n"/>
    </row>
    <row r="404" customFormat="1" s="211">
      <c r="B404" s="220" t="n"/>
      <c r="C404" s="220" t="n"/>
      <c r="D404" s="220" t="n"/>
      <c r="G404" s="12" t="n"/>
      <c r="L404" s="123" t="n"/>
      <c r="M404" s="123" t="n"/>
      <c r="N404" s="123" t="n"/>
      <c r="O404" s="123" t="n"/>
      <c r="P404" s="123" t="n"/>
      <c r="W404" s="48" t="n"/>
      <c r="AA404" s="267" t="n"/>
    </row>
    <row r="405" customFormat="1" s="211">
      <c r="B405" s="220" t="n"/>
      <c r="C405" s="220" t="n"/>
      <c r="D405" s="220" t="n"/>
      <c r="G405" s="12" t="n"/>
      <c r="L405" s="123" t="n"/>
      <c r="M405" s="123" t="n"/>
      <c r="N405" s="123" t="n"/>
      <c r="O405" s="123" t="n"/>
      <c r="P405" s="123" t="n"/>
      <c r="W405" s="48" t="n"/>
      <c r="AA405" s="267" t="n"/>
    </row>
    <row r="406" customFormat="1" s="211">
      <c r="B406" s="220" t="n"/>
      <c r="C406" s="220" t="n"/>
      <c r="D406" s="220" t="n"/>
      <c r="G406" s="12" t="n"/>
      <c r="L406" s="123" t="n"/>
      <c r="M406" s="123" t="n"/>
      <c r="N406" s="123" t="n"/>
      <c r="O406" s="123" t="n"/>
      <c r="P406" s="123" t="n"/>
      <c r="W406" s="48" t="n"/>
      <c r="AA406" s="267" t="n"/>
    </row>
    <row r="407" customFormat="1" s="211">
      <c r="B407" s="220" t="n"/>
      <c r="C407" s="220" t="n"/>
      <c r="D407" s="220" t="n"/>
      <c r="G407" s="12" t="n"/>
      <c r="L407" s="123" t="n"/>
      <c r="M407" s="123" t="n"/>
      <c r="N407" s="123" t="n"/>
      <c r="O407" s="123" t="n"/>
      <c r="P407" s="123" t="n"/>
      <c r="W407" s="48" t="n"/>
      <c r="AA407" s="267" t="n"/>
    </row>
    <row r="408" customFormat="1" s="211">
      <c r="B408" s="220" t="n"/>
      <c r="C408" s="220" t="n"/>
      <c r="D408" s="220" t="n"/>
      <c r="G408" s="12" t="n"/>
      <c r="L408" s="123" t="n"/>
      <c r="M408" s="123" t="n"/>
      <c r="N408" s="123" t="n"/>
      <c r="O408" s="123" t="n"/>
      <c r="P408" s="123" t="n"/>
      <c r="W408" s="48" t="n"/>
      <c r="AA408" s="267" t="n"/>
    </row>
    <row r="409" customFormat="1" s="211">
      <c r="B409" s="220" t="n"/>
      <c r="C409" s="220" t="n"/>
      <c r="D409" s="220" t="n"/>
      <c r="G409" s="12" t="n"/>
      <c r="L409" s="123" t="n"/>
      <c r="M409" s="123" t="n"/>
      <c r="N409" s="123" t="n"/>
      <c r="O409" s="123" t="n"/>
      <c r="P409" s="123" t="n"/>
      <c r="W409" s="48" t="n"/>
      <c r="AA409" s="267" t="n"/>
    </row>
    <row r="410" customFormat="1" s="211">
      <c r="B410" s="220" t="n"/>
      <c r="C410" s="220" t="n"/>
      <c r="D410" s="220" t="n"/>
      <c r="G410" s="12" t="n"/>
      <c r="L410" s="123" t="n"/>
      <c r="M410" s="123" t="n"/>
      <c r="N410" s="123" t="n"/>
      <c r="O410" s="123" t="n"/>
      <c r="P410" s="123" t="n"/>
      <c r="W410" s="48" t="n"/>
      <c r="AA410" s="267" t="n"/>
    </row>
    <row r="411" customFormat="1" s="211">
      <c r="B411" s="220" t="n"/>
      <c r="C411" s="220" t="n"/>
      <c r="D411" s="220" t="n"/>
      <c r="G411" s="12" t="n"/>
      <c r="L411" s="123" t="n"/>
      <c r="M411" s="123" t="n"/>
      <c r="N411" s="123" t="n"/>
      <c r="O411" s="123" t="n"/>
      <c r="P411" s="123" t="n"/>
      <c r="W411" s="48" t="n"/>
      <c r="AA411" s="267" t="n"/>
    </row>
    <row r="412" customFormat="1" s="211">
      <c r="B412" s="220" t="n"/>
      <c r="C412" s="220" t="n"/>
      <c r="D412" s="220" t="n"/>
      <c r="G412" s="12" t="n"/>
      <c r="L412" s="123" t="n"/>
      <c r="M412" s="123" t="n"/>
      <c r="N412" s="123" t="n"/>
      <c r="O412" s="123" t="n"/>
      <c r="P412" s="123" t="n"/>
      <c r="W412" s="48" t="n"/>
      <c r="AA412" s="267" t="n"/>
    </row>
    <row r="413" customFormat="1" s="211">
      <c r="B413" s="220" t="n"/>
      <c r="C413" s="220" t="n"/>
      <c r="D413" s="220" t="n"/>
      <c r="G413" s="12" t="n"/>
      <c r="L413" s="123" t="n"/>
      <c r="M413" s="123" t="n"/>
      <c r="N413" s="123" t="n"/>
      <c r="O413" s="123" t="n"/>
      <c r="P413" s="123" t="n"/>
      <c r="W413" s="48" t="n"/>
      <c r="AA413" s="267" t="n"/>
    </row>
    <row r="414" customFormat="1" s="211">
      <c r="B414" s="220" t="n"/>
      <c r="C414" s="220" t="n"/>
      <c r="D414" s="220" t="n"/>
      <c r="G414" s="12" t="n"/>
      <c r="L414" s="123" t="n"/>
      <c r="M414" s="123" t="n"/>
      <c r="N414" s="123" t="n"/>
      <c r="O414" s="123" t="n"/>
      <c r="P414" s="123" t="n"/>
      <c r="W414" s="48" t="n"/>
      <c r="AA414" s="267" t="n"/>
    </row>
    <row r="415" customFormat="1" s="211">
      <c r="B415" s="220" t="n"/>
      <c r="C415" s="220" t="n"/>
      <c r="D415" s="220" t="n"/>
      <c r="G415" s="12" t="n"/>
      <c r="L415" s="123" t="n"/>
      <c r="M415" s="123" t="n"/>
      <c r="N415" s="123" t="n"/>
      <c r="O415" s="123" t="n"/>
      <c r="P415" s="123" t="n"/>
      <c r="W415" s="48" t="n"/>
      <c r="AA415" s="267" t="n"/>
    </row>
    <row r="416" customFormat="1" s="211">
      <c r="B416" s="220" t="n"/>
      <c r="C416" s="220" t="n"/>
      <c r="D416" s="220" t="n"/>
      <c r="G416" s="12" t="n"/>
      <c r="L416" s="123" t="n"/>
      <c r="M416" s="123" t="n"/>
      <c r="N416" s="123" t="n"/>
      <c r="O416" s="123" t="n"/>
      <c r="P416" s="123" t="n"/>
      <c r="W416" s="48" t="n"/>
      <c r="AA416" s="267" t="n"/>
    </row>
    <row r="417" customFormat="1" s="211">
      <c r="B417" s="220" t="n"/>
      <c r="C417" s="220" t="n"/>
      <c r="D417" s="220" t="n"/>
      <c r="G417" s="12" t="n"/>
      <c r="L417" s="123" t="n"/>
      <c r="M417" s="123" t="n"/>
      <c r="N417" s="123" t="n"/>
      <c r="O417" s="123" t="n"/>
      <c r="P417" s="123" t="n"/>
      <c r="W417" s="48" t="n"/>
      <c r="AA417" s="267" t="n"/>
    </row>
    <row r="418" customFormat="1" s="211">
      <c r="B418" s="220" t="n"/>
      <c r="C418" s="220" t="n"/>
      <c r="D418" s="220" t="n"/>
      <c r="G418" s="12" t="n"/>
      <c r="L418" s="123" t="n"/>
      <c r="M418" s="123" t="n"/>
      <c r="N418" s="123" t="n"/>
      <c r="O418" s="123" t="n"/>
      <c r="P418" s="123" t="n"/>
      <c r="W418" s="48" t="n"/>
      <c r="AA418" s="267" t="n"/>
    </row>
    <row r="419" customFormat="1" s="211">
      <c r="B419" s="220" t="n"/>
      <c r="C419" s="220" t="n"/>
      <c r="D419" s="220" t="n"/>
      <c r="G419" s="12" t="n"/>
      <c r="L419" s="123" t="n"/>
      <c r="M419" s="123" t="n"/>
      <c r="N419" s="123" t="n"/>
      <c r="O419" s="123" t="n"/>
      <c r="P419" s="123" t="n"/>
      <c r="W419" s="48" t="n"/>
      <c r="AA419" s="267" t="n"/>
    </row>
    <row r="420" customFormat="1" s="211">
      <c r="B420" s="220" t="n"/>
      <c r="C420" s="220" t="n"/>
      <c r="D420" s="220" t="n"/>
      <c r="G420" s="12" t="n"/>
      <c r="L420" s="123" t="n"/>
      <c r="M420" s="123" t="n"/>
      <c r="N420" s="123" t="n"/>
      <c r="O420" s="123" t="n"/>
      <c r="P420" s="123" t="n"/>
      <c r="W420" s="48" t="n"/>
      <c r="AA420" s="267" t="n"/>
    </row>
    <row r="421" customFormat="1" s="211">
      <c r="B421" s="220" t="n"/>
      <c r="C421" s="220" t="n"/>
      <c r="D421" s="220" t="n"/>
      <c r="G421" s="12" t="n"/>
      <c r="L421" s="123" t="n"/>
      <c r="M421" s="123" t="n"/>
      <c r="N421" s="123" t="n"/>
      <c r="O421" s="123" t="n"/>
      <c r="P421" s="123" t="n"/>
      <c r="W421" s="48" t="n"/>
      <c r="AA421" s="267" t="n"/>
    </row>
    <row r="422" customFormat="1" s="211">
      <c r="B422" s="220" t="n"/>
      <c r="C422" s="220" t="n"/>
      <c r="D422" s="220" t="n"/>
      <c r="G422" s="12" t="n"/>
      <c r="L422" s="123" t="n"/>
      <c r="M422" s="123" t="n"/>
      <c r="N422" s="123" t="n"/>
      <c r="O422" s="123" t="n"/>
      <c r="P422" s="123" t="n"/>
      <c r="W422" s="48" t="n"/>
      <c r="AA422" s="267" t="n"/>
    </row>
    <row r="423" customFormat="1" s="211">
      <c r="B423" s="220" t="n"/>
      <c r="C423" s="220" t="n"/>
      <c r="D423" s="220" t="n"/>
      <c r="G423" s="12" t="n"/>
      <c r="L423" s="123" t="n"/>
      <c r="M423" s="123" t="n"/>
      <c r="N423" s="123" t="n"/>
      <c r="O423" s="123" t="n"/>
      <c r="P423" s="123" t="n"/>
      <c r="W423" s="48" t="n"/>
      <c r="AA423" s="267" t="n"/>
    </row>
    <row r="424" customFormat="1" s="211">
      <c r="B424" s="220" t="n"/>
      <c r="C424" s="220" t="n"/>
      <c r="D424" s="220" t="n"/>
      <c r="G424" s="12" t="n"/>
      <c r="L424" s="123" t="n"/>
      <c r="M424" s="123" t="n"/>
      <c r="N424" s="123" t="n"/>
      <c r="O424" s="123" t="n"/>
      <c r="P424" s="123" t="n"/>
      <c r="W424" s="48" t="n"/>
      <c r="AA424" s="267" t="n"/>
    </row>
    <row r="425" customFormat="1" s="211">
      <c r="B425" s="220" t="n"/>
      <c r="C425" s="220" t="n"/>
      <c r="D425" s="220" t="n"/>
      <c r="G425" s="12" t="n"/>
      <c r="L425" s="123" t="n"/>
      <c r="M425" s="123" t="n"/>
      <c r="N425" s="123" t="n"/>
      <c r="O425" s="123" t="n"/>
      <c r="P425" s="123" t="n"/>
      <c r="W425" s="48" t="n"/>
      <c r="AA425" s="267" t="n"/>
    </row>
    <row r="426" customFormat="1" s="211">
      <c r="B426" s="220" t="n"/>
      <c r="C426" s="220" t="n"/>
      <c r="D426" s="220" t="n"/>
      <c r="G426" s="12" t="n"/>
      <c r="L426" s="123" t="n"/>
      <c r="M426" s="123" t="n"/>
      <c r="N426" s="123" t="n"/>
      <c r="O426" s="123" t="n"/>
      <c r="P426" s="123" t="n"/>
      <c r="W426" s="48" t="n"/>
      <c r="AA426" s="267" t="n"/>
    </row>
    <row r="427" customFormat="1" s="211">
      <c r="B427" s="220" t="n"/>
      <c r="C427" s="220" t="n"/>
      <c r="D427" s="220" t="n"/>
      <c r="G427" s="12" t="n"/>
      <c r="L427" s="123" t="n"/>
      <c r="M427" s="123" t="n"/>
      <c r="N427" s="123" t="n"/>
      <c r="O427" s="123" t="n"/>
      <c r="P427" s="123" t="n"/>
      <c r="W427" s="48" t="n"/>
      <c r="AA427" s="267" t="n"/>
    </row>
    <row r="428" customFormat="1" s="211">
      <c r="B428" s="220" t="n"/>
      <c r="C428" s="220" t="n"/>
      <c r="D428" s="220" t="n"/>
      <c r="G428" s="12" t="n"/>
      <c r="L428" s="123" t="n"/>
      <c r="M428" s="123" t="n"/>
      <c r="N428" s="123" t="n"/>
      <c r="O428" s="123" t="n"/>
      <c r="P428" s="123" t="n"/>
      <c r="W428" s="48" t="n"/>
      <c r="AA428" s="267" t="n"/>
    </row>
    <row r="429" customFormat="1" s="211">
      <c r="B429" s="220" t="n"/>
      <c r="C429" s="220" t="n"/>
      <c r="D429" s="220" t="n"/>
      <c r="G429" s="12" t="n"/>
      <c r="L429" s="123" t="n"/>
      <c r="M429" s="123" t="n"/>
      <c r="N429" s="123" t="n"/>
      <c r="O429" s="123" t="n"/>
      <c r="P429" s="123" t="n"/>
      <c r="W429" s="48" t="n"/>
      <c r="AA429" s="267" t="n"/>
    </row>
    <row r="430" customFormat="1" s="211">
      <c r="B430" s="220" t="n"/>
      <c r="C430" s="220" t="n"/>
      <c r="D430" s="220" t="n"/>
      <c r="G430" s="12" t="n"/>
      <c r="L430" s="123" t="n"/>
      <c r="M430" s="123" t="n"/>
      <c r="N430" s="123" t="n"/>
      <c r="O430" s="123" t="n"/>
      <c r="P430" s="123" t="n"/>
      <c r="W430" s="48" t="n"/>
      <c r="AA430" s="267" t="n"/>
    </row>
    <row r="431" customFormat="1" s="211">
      <c r="B431" s="220" t="n"/>
      <c r="C431" s="220" t="n"/>
      <c r="D431" s="220" t="n"/>
      <c r="G431" s="12" t="n"/>
      <c r="L431" s="123" t="n"/>
      <c r="M431" s="123" t="n"/>
      <c r="N431" s="123" t="n"/>
      <c r="O431" s="123" t="n"/>
      <c r="P431" s="123" t="n"/>
      <c r="W431" s="48" t="n"/>
      <c r="AA431" s="267" t="n"/>
    </row>
    <row r="432" customFormat="1" s="211">
      <c r="B432" s="220" t="n"/>
      <c r="C432" s="220" t="n"/>
      <c r="D432" s="220" t="n"/>
      <c r="G432" s="12" t="n"/>
      <c r="L432" s="123" t="n"/>
      <c r="M432" s="123" t="n"/>
      <c r="N432" s="123" t="n"/>
      <c r="O432" s="123" t="n"/>
      <c r="P432" s="123" t="n"/>
      <c r="W432" s="48" t="n"/>
      <c r="AA432" s="267" t="n"/>
    </row>
    <row r="433" customFormat="1" s="211">
      <c r="B433" s="220" t="n"/>
      <c r="C433" s="220" t="n"/>
      <c r="D433" s="220" t="n"/>
      <c r="G433" s="12" t="n"/>
      <c r="L433" s="123" t="n"/>
      <c r="M433" s="123" t="n"/>
      <c r="N433" s="123" t="n"/>
      <c r="O433" s="123" t="n"/>
      <c r="P433" s="123" t="n"/>
      <c r="W433" s="48" t="n"/>
      <c r="AA433" s="267" t="n"/>
    </row>
    <row r="434" customFormat="1" s="211">
      <c r="B434" s="220" t="n"/>
      <c r="C434" s="220" t="n"/>
      <c r="D434" s="220" t="n"/>
      <c r="G434" s="12" t="n"/>
      <c r="L434" s="123" t="n"/>
      <c r="M434" s="123" t="n"/>
      <c r="N434" s="123" t="n"/>
      <c r="O434" s="123" t="n"/>
      <c r="P434" s="123" t="n"/>
      <c r="W434" s="48" t="n"/>
      <c r="AA434" s="267" t="n"/>
    </row>
    <row r="435" customFormat="1" s="211">
      <c r="B435" s="220" t="n"/>
      <c r="C435" s="220" t="n"/>
      <c r="D435" s="220" t="n"/>
      <c r="G435" s="12" t="n"/>
      <c r="L435" s="123" t="n"/>
      <c r="M435" s="123" t="n"/>
      <c r="N435" s="123" t="n"/>
      <c r="O435" s="123" t="n"/>
      <c r="P435" s="123" t="n"/>
      <c r="W435" s="48" t="n"/>
      <c r="AA435" s="267" t="n"/>
    </row>
    <row r="436" customFormat="1" s="211">
      <c r="B436" s="220" t="n"/>
      <c r="C436" s="220" t="n"/>
      <c r="D436" s="220" t="n"/>
      <c r="G436" s="12" t="n"/>
      <c r="L436" s="123" t="n"/>
      <c r="M436" s="123" t="n"/>
      <c r="N436" s="123" t="n"/>
      <c r="O436" s="123" t="n"/>
      <c r="P436" s="123" t="n"/>
      <c r="W436" s="48" t="n"/>
      <c r="AA436" s="267" t="n"/>
    </row>
    <row r="437" customFormat="1" s="211">
      <c r="B437" s="220" t="n"/>
      <c r="C437" s="220" t="n"/>
      <c r="D437" s="220" t="n"/>
      <c r="G437" s="12" t="n"/>
      <c r="L437" s="123" t="n"/>
      <c r="M437" s="123" t="n"/>
      <c r="N437" s="123" t="n"/>
      <c r="O437" s="123" t="n"/>
      <c r="P437" s="123" t="n"/>
      <c r="W437" s="48" t="n"/>
      <c r="AA437" s="267" t="n"/>
    </row>
    <row r="438" customFormat="1" s="211">
      <c r="B438" s="220" t="n"/>
      <c r="C438" s="220" t="n"/>
      <c r="D438" s="220" t="n"/>
      <c r="G438" s="12" t="n"/>
      <c r="L438" s="123" t="n"/>
      <c r="M438" s="123" t="n"/>
      <c r="N438" s="123" t="n"/>
      <c r="O438" s="123" t="n"/>
      <c r="P438" s="123" t="n"/>
      <c r="W438" s="48" t="n"/>
      <c r="AA438" s="267" t="n"/>
    </row>
    <row r="439" customFormat="1" s="211">
      <c r="B439" s="220" t="n"/>
      <c r="C439" s="220" t="n"/>
      <c r="D439" s="220" t="n"/>
      <c r="G439" s="12" t="n"/>
      <c r="L439" s="123" t="n"/>
      <c r="M439" s="123" t="n"/>
      <c r="N439" s="123" t="n"/>
      <c r="O439" s="123" t="n"/>
      <c r="P439" s="123" t="n"/>
      <c r="W439" s="48" t="n"/>
      <c r="AA439" s="267" t="n"/>
    </row>
    <row r="440" customFormat="1" s="211">
      <c r="B440" s="220" t="n"/>
      <c r="C440" s="220" t="n"/>
      <c r="D440" s="220" t="n"/>
      <c r="G440" s="12" t="n"/>
      <c r="L440" s="123" t="n"/>
      <c r="M440" s="123" t="n"/>
      <c r="N440" s="123" t="n"/>
      <c r="O440" s="123" t="n"/>
      <c r="P440" s="123" t="n"/>
      <c r="W440" s="48" t="n"/>
      <c r="AA440" s="267" t="n"/>
    </row>
    <row r="441" customFormat="1" s="211">
      <c r="B441" s="220" t="n"/>
      <c r="C441" s="220" t="n"/>
      <c r="D441" s="220" t="n"/>
      <c r="G441" s="12" t="n"/>
      <c r="L441" s="123" t="n"/>
      <c r="M441" s="123" t="n"/>
      <c r="N441" s="123" t="n"/>
      <c r="O441" s="123" t="n"/>
      <c r="P441" s="123" t="n"/>
      <c r="W441" s="48" t="n"/>
      <c r="AA441" s="267" t="n"/>
    </row>
    <row r="442" customFormat="1" s="211">
      <c r="B442" s="220" t="n"/>
      <c r="C442" s="220" t="n"/>
      <c r="D442" s="220" t="n"/>
      <c r="G442" s="12" t="n"/>
      <c r="L442" s="123" t="n"/>
      <c r="M442" s="123" t="n"/>
      <c r="N442" s="123" t="n"/>
      <c r="O442" s="123" t="n"/>
      <c r="P442" s="123" t="n"/>
      <c r="W442" s="48" t="n"/>
      <c r="AA442" s="267" t="n"/>
    </row>
    <row r="443" customFormat="1" s="211">
      <c r="B443" s="220" t="n"/>
      <c r="C443" s="220" t="n"/>
      <c r="D443" s="220" t="n"/>
      <c r="G443" s="12" t="n"/>
      <c r="L443" s="123" t="n"/>
      <c r="M443" s="123" t="n"/>
      <c r="N443" s="123" t="n"/>
      <c r="O443" s="123" t="n"/>
      <c r="P443" s="123" t="n"/>
      <c r="W443" s="48" t="n"/>
      <c r="AA443" s="267" t="n"/>
    </row>
    <row r="444" customFormat="1" s="211">
      <c r="B444" s="220" t="n"/>
      <c r="C444" s="220" t="n"/>
      <c r="D444" s="220" t="n"/>
      <c r="G444" s="12" t="n"/>
      <c r="L444" s="123" t="n"/>
      <c r="M444" s="123" t="n"/>
      <c r="N444" s="123" t="n"/>
      <c r="O444" s="123" t="n"/>
      <c r="P444" s="123" t="n"/>
      <c r="W444" s="48" t="n"/>
      <c r="AA444" s="267" t="n"/>
    </row>
    <row r="445" customFormat="1" s="211">
      <c r="B445" s="220" t="n"/>
      <c r="C445" s="220" t="n"/>
      <c r="D445" s="220" t="n"/>
      <c r="G445" s="12" t="n"/>
      <c r="L445" s="123" t="n"/>
      <c r="M445" s="123" t="n"/>
      <c r="N445" s="123" t="n"/>
      <c r="O445" s="123" t="n"/>
      <c r="P445" s="123" t="n"/>
      <c r="W445" s="48" t="n"/>
      <c r="AA445" s="267" t="n"/>
    </row>
    <row r="446" customFormat="1" s="211">
      <c r="B446" s="220" t="n"/>
      <c r="C446" s="220" t="n"/>
      <c r="D446" s="220" t="n"/>
      <c r="G446" s="12" t="n"/>
      <c r="L446" s="123" t="n"/>
      <c r="M446" s="123" t="n"/>
      <c r="N446" s="123" t="n"/>
      <c r="O446" s="123" t="n"/>
      <c r="P446" s="123" t="n"/>
      <c r="W446" s="48" t="n"/>
      <c r="AA446" s="267" t="n"/>
    </row>
    <row r="447" customFormat="1" s="211">
      <c r="B447" s="220" t="n"/>
      <c r="C447" s="220" t="n"/>
      <c r="D447" s="220" t="n"/>
      <c r="G447" s="12" t="n"/>
      <c r="L447" s="123" t="n"/>
      <c r="M447" s="123" t="n"/>
      <c r="N447" s="123" t="n"/>
      <c r="O447" s="123" t="n"/>
      <c r="P447" s="123" t="n"/>
      <c r="W447" s="48" t="n"/>
      <c r="AA447" s="267" t="n"/>
    </row>
    <row r="448" customFormat="1" s="211">
      <c r="B448" s="220" t="n"/>
      <c r="C448" s="220" t="n"/>
      <c r="D448" s="220" t="n"/>
      <c r="G448" s="12" t="n"/>
      <c r="L448" s="123" t="n"/>
      <c r="M448" s="123" t="n"/>
      <c r="N448" s="123" t="n"/>
      <c r="O448" s="123" t="n"/>
      <c r="P448" s="123" t="n"/>
      <c r="W448" s="48" t="n"/>
      <c r="AA448" s="267" t="n"/>
    </row>
    <row r="449" customFormat="1" s="211">
      <c r="B449" s="220" t="n"/>
      <c r="C449" s="220" t="n"/>
      <c r="D449" s="220" t="n"/>
      <c r="G449" s="12" t="n"/>
      <c r="L449" s="123" t="n"/>
      <c r="M449" s="123" t="n"/>
      <c r="N449" s="123" t="n"/>
      <c r="O449" s="123" t="n"/>
      <c r="P449" s="123" t="n"/>
      <c r="W449" s="48" t="n"/>
      <c r="AA449" s="267" t="n"/>
    </row>
    <row r="450" customFormat="1" s="211">
      <c r="B450" s="220" t="n"/>
      <c r="C450" s="220" t="n"/>
      <c r="D450" s="220" t="n"/>
      <c r="G450" s="12" t="n"/>
      <c r="L450" s="123" t="n"/>
      <c r="M450" s="123" t="n"/>
      <c r="N450" s="123" t="n"/>
      <c r="O450" s="123" t="n"/>
      <c r="P450" s="123" t="n"/>
      <c r="W450" s="48" t="n"/>
      <c r="AA450" s="267" t="n"/>
    </row>
    <row r="451" customFormat="1" s="211">
      <c r="B451" s="220" t="n"/>
      <c r="C451" s="220" t="n"/>
      <c r="D451" s="220" t="n"/>
      <c r="G451" s="12" t="n"/>
      <c r="L451" s="123" t="n"/>
      <c r="M451" s="123" t="n"/>
      <c r="N451" s="123" t="n"/>
      <c r="O451" s="123" t="n"/>
      <c r="P451" s="123" t="n"/>
      <c r="W451" s="48" t="n"/>
      <c r="AA451" s="267" t="n"/>
    </row>
    <row r="452" customFormat="1" s="211">
      <c r="B452" s="220" t="n"/>
      <c r="C452" s="220" t="n"/>
      <c r="D452" s="220" t="n"/>
      <c r="G452" s="12" t="n"/>
      <c r="L452" s="123" t="n"/>
      <c r="M452" s="123" t="n"/>
      <c r="N452" s="123" t="n"/>
      <c r="O452" s="123" t="n"/>
      <c r="P452" s="123" t="n"/>
      <c r="W452" s="48" t="n"/>
      <c r="AA452" s="267" t="n"/>
    </row>
    <row r="453" customFormat="1" s="211">
      <c r="B453" s="220" t="n"/>
      <c r="C453" s="220" t="n"/>
      <c r="D453" s="220" t="n"/>
      <c r="G453" s="12" t="n"/>
      <c r="L453" s="123" t="n"/>
      <c r="M453" s="123" t="n"/>
      <c r="N453" s="123" t="n"/>
      <c r="O453" s="123" t="n"/>
      <c r="P453" s="123" t="n"/>
      <c r="W453" s="48" t="n"/>
      <c r="AA453" s="267" t="n"/>
    </row>
    <row r="454" customFormat="1" s="211">
      <c r="B454" s="220" t="n"/>
      <c r="C454" s="220" t="n"/>
      <c r="D454" s="220" t="n"/>
      <c r="G454" s="12" t="n"/>
      <c r="L454" s="123" t="n"/>
      <c r="M454" s="123" t="n"/>
      <c r="N454" s="123" t="n"/>
      <c r="O454" s="123" t="n"/>
      <c r="P454" s="123" t="n"/>
      <c r="W454" s="48" t="n"/>
      <c r="AA454" s="267" t="n"/>
    </row>
    <row r="455" customFormat="1" s="211">
      <c r="B455" s="220" t="n"/>
      <c r="C455" s="220" t="n"/>
      <c r="D455" s="220" t="n"/>
      <c r="G455" s="12" t="n"/>
      <c r="L455" s="123" t="n"/>
      <c r="M455" s="123" t="n"/>
      <c r="N455" s="123" t="n"/>
      <c r="O455" s="123" t="n"/>
      <c r="P455" s="123" t="n"/>
      <c r="W455" s="48" t="n"/>
      <c r="AA455" s="267" t="n"/>
    </row>
    <row r="456" customFormat="1" s="211">
      <c r="B456" s="220" t="n"/>
      <c r="C456" s="220" t="n"/>
      <c r="D456" s="220" t="n"/>
      <c r="G456" s="12" t="n"/>
      <c r="L456" s="123" t="n"/>
      <c r="M456" s="123" t="n"/>
      <c r="N456" s="123" t="n"/>
      <c r="O456" s="123" t="n"/>
      <c r="P456" s="123" t="n"/>
      <c r="W456" s="48" t="n"/>
      <c r="AA456" s="267" t="n"/>
    </row>
    <row r="457" customFormat="1" s="211">
      <c r="B457" s="220" t="n"/>
      <c r="C457" s="220" t="n"/>
      <c r="D457" s="220" t="n"/>
      <c r="G457" s="12" t="n"/>
      <c r="L457" s="123" t="n"/>
      <c r="M457" s="123" t="n"/>
      <c r="N457" s="123" t="n"/>
      <c r="O457" s="123" t="n"/>
      <c r="P457" s="123" t="n"/>
      <c r="W457" s="48" t="n"/>
      <c r="AA457" s="267" t="n"/>
    </row>
    <row r="458" customFormat="1" s="211">
      <c r="B458" s="220" t="n"/>
      <c r="C458" s="220" t="n"/>
      <c r="D458" s="220" t="n"/>
      <c r="G458" s="12" t="n"/>
      <c r="L458" s="123" t="n"/>
      <c r="M458" s="123" t="n"/>
      <c r="N458" s="123" t="n"/>
      <c r="O458" s="123" t="n"/>
      <c r="P458" s="123" t="n"/>
      <c r="W458" s="48" t="n"/>
      <c r="AA458" s="267" t="n"/>
    </row>
    <row r="459" customFormat="1" s="211">
      <c r="B459" s="220" t="n"/>
      <c r="C459" s="220" t="n"/>
      <c r="D459" s="220" t="n"/>
      <c r="G459" s="12" t="n"/>
      <c r="L459" s="123" t="n"/>
      <c r="M459" s="123" t="n"/>
      <c r="N459" s="123" t="n"/>
      <c r="O459" s="123" t="n"/>
      <c r="P459" s="123" t="n"/>
      <c r="W459" s="48" t="n"/>
      <c r="AA459" s="267" t="n"/>
    </row>
    <row r="460" customFormat="1" s="211">
      <c r="B460" s="220" t="n"/>
      <c r="C460" s="220" t="n"/>
      <c r="D460" s="220" t="n"/>
      <c r="G460" s="12" t="n"/>
      <c r="L460" s="123" t="n"/>
      <c r="M460" s="123" t="n"/>
      <c r="N460" s="123" t="n"/>
      <c r="O460" s="123" t="n"/>
      <c r="P460" s="123" t="n"/>
      <c r="W460" s="48" t="n"/>
      <c r="AA460" s="267" t="n"/>
    </row>
    <row r="461" customFormat="1" s="211">
      <c r="B461" s="220" t="n"/>
      <c r="C461" s="220" t="n"/>
      <c r="D461" s="220" t="n"/>
      <c r="G461" s="12" t="n"/>
      <c r="L461" s="123" t="n"/>
      <c r="M461" s="123" t="n"/>
      <c r="N461" s="123" t="n"/>
      <c r="O461" s="123" t="n"/>
      <c r="P461" s="123" t="n"/>
      <c r="W461" s="48" t="n"/>
      <c r="AA461" s="267" t="n"/>
    </row>
    <row r="462" customFormat="1" s="211">
      <c r="B462" s="220" t="n"/>
      <c r="C462" s="220" t="n"/>
      <c r="D462" s="220" t="n"/>
      <c r="G462" s="12" t="n"/>
      <c r="L462" s="123" t="n"/>
      <c r="M462" s="123" t="n"/>
      <c r="N462" s="123" t="n"/>
      <c r="O462" s="123" t="n"/>
      <c r="P462" s="123" t="n"/>
      <c r="W462" s="48" t="n"/>
      <c r="AA462" s="267" t="n"/>
    </row>
    <row r="463" customFormat="1" s="211">
      <c r="B463" s="220" t="n"/>
      <c r="C463" s="220" t="n"/>
      <c r="D463" s="220" t="n"/>
      <c r="G463" s="12" t="n"/>
      <c r="L463" s="123" t="n"/>
      <c r="M463" s="123" t="n"/>
      <c r="N463" s="123" t="n"/>
      <c r="O463" s="123" t="n"/>
      <c r="P463" s="123" t="n"/>
      <c r="W463" s="48" t="n"/>
      <c r="AA463" s="267" t="n"/>
    </row>
    <row r="464" customFormat="1" s="211">
      <c r="B464" s="220" t="n"/>
      <c r="C464" s="220" t="n"/>
      <c r="D464" s="220" t="n"/>
      <c r="G464" s="12" t="n"/>
      <c r="L464" s="123" t="n"/>
      <c r="M464" s="123" t="n"/>
      <c r="N464" s="123" t="n"/>
      <c r="O464" s="123" t="n"/>
      <c r="P464" s="123" t="n"/>
      <c r="W464" s="48" t="n"/>
      <c r="AA464" s="267" t="n"/>
    </row>
    <row r="465" customFormat="1" s="211">
      <c r="B465" s="220" t="n"/>
      <c r="C465" s="220" t="n"/>
      <c r="D465" s="220" t="n"/>
      <c r="G465" s="12" t="n"/>
      <c r="L465" s="123" t="n"/>
      <c r="M465" s="123" t="n"/>
      <c r="N465" s="123" t="n"/>
      <c r="O465" s="123" t="n"/>
      <c r="P465" s="123" t="n"/>
      <c r="W465" s="48" t="n"/>
      <c r="AA465" s="267" t="n"/>
    </row>
    <row r="466" customFormat="1" s="211">
      <c r="B466" s="220" t="n"/>
      <c r="C466" s="220" t="n"/>
      <c r="D466" s="220" t="n"/>
      <c r="G466" s="12" t="n"/>
      <c r="L466" s="123" t="n"/>
      <c r="M466" s="123" t="n"/>
      <c r="N466" s="123" t="n"/>
      <c r="O466" s="123" t="n"/>
      <c r="P466" s="123" t="n"/>
      <c r="W466" s="48" t="n"/>
      <c r="AA466" s="267" t="n"/>
    </row>
    <row r="467" customFormat="1" s="211">
      <c r="B467" s="220" t="n"/>
      <c r="C467" s="220" t="n"/>
      <c r="D467" s="220" t="n"/>
      <c r="G467" s="12" t="n"/>
      <c r="L467" s="123" t="n"/>
      <c r="M467" s="123" t="n"/>
      <c r="N467" s="123" t="n"/>
      <c r="O467" s="123" t="n"/>
      <c r="P467" s="123" t="n"/>
      <c r="W467" s="48" t="n"/>
      <c r="AA467" s="267" t="n"/>
    </row>
    <row r="468" customFormat="1" s="211">
      <c r="B468" s="220" t="n"/>
      <c r="C468" s="220" t="n"/>
      <c r="D468" s="220" t="n"/>
      <c r="G468" s="12" t="n"/>
      <c r="L468" s="123" t="n"/>
      <c r="M468" s="123" t="n"/>
      <c r="N468" s="123" t="n"/>
      <c r="O468" s="123" t="n"/>
      <c r="P468" s="123" t="n"/>
      <c r="W468" s="48" t="n"/>
      <c r="AA468" s="267" t="n"/>
    </row>
    <row r="469" customFormat="1" s="211">
      <c r="B469" s="220" t="n"/>
      <c r="C469" s="220" t="n"/>
      <c r="D469" s="220" t="n"/>
      <c r="G469" s="12" t="n"/>
      <c r="L469" s="123" t="n"/>
      <c r="M469" s="123" t="n"/>
      <c r="N469" s="123" t="n"/>
      <c r="O469" s="123" t="n"/>
      <c r="P469" s="123" t="n"/>
      <c r="W469" s="48" t="n"/>
      <c r="AA469" s="267" t="n"/>
    </row>
    <row r="470" customFormat="1" s="211">
      <c r="B470" s="220" t="n"/>
      <c r="C470" s="220" t="n"/>
      <c r="D470" s="220" t="n"/>
      <c r="G470" s="12" t="n"/>
      <c r="L470" s="123" t="n"/>
      <c r="M470" s="123" t="n"/>
      <c r="N470" s="123" t="n"/>
      <c r="O470" s="123" t="n"/>
      <c r="P470" s="123" t="n"/>
      <c r="W470" s="48" t="n"/>
      <c r="AA470" s="267" t="n"/>
    </row>
    <row r="471" customFormat="1" s="211">
      <c r="B471" s="220" t="n"/>
      <c r="C471" s="220" t="n"/>
      <c r="D471" s="220" t="n"/>
      <c r="G471" s="12" t="n"/>
      <c r="L471" s="123" t="n"/>
      <c r="M471" s="123" t="n"/>
      <c r="N471" s="123" t="n"/>
      <c r="O471" s="123" t="n"/>
      <c r="P471" s="123" t="n"/>
      <c r="W471" s="48" t="n"/>
      <c r="AA471" s="267" t="n"/>
    </row>
    <row r="472" customFormat="1" s="211">
      <c r="B472" s="220" t="n"/>
      <c r="C472" s="220" t="n"/>
      <c r="D472" s="220" t="n"/>
      <c r="G472" s="12" t="n"/>
      <c r="L472" s="123" t="n"/>
      <c r="M472" s="123" t="n"/>
      <c r="N472" s="123" t="n"/>
      <c r="O472" s="123" t="n"/>
      <c r="P472" s="123" t="n"/>
      <c r="W472" s="48" t="n"/>
      <c r="AA472" s="267" t="n"/>
    </row>
    <row r="473" customFormat="1" s="211">
      <c r="B473" s="220" t="n"/>
      <c r="C473" s="220" t="n"/>
      <c r="D473" s="220" t="n"/>
      <c r="G473" s="12" t="n"/>
      <c r="L473" s="123" t="n"/>
      <c r="M473" s="123" t="n"/>
      <c r="N473" s="123" t="n"/>
      <c r="O473" s="123" t="n"/>
      <c r="P473" s="123" t="n"/>
      <c r="W473" s="48" t="n"/>
      <c r="AA473" s="267" t="n"/>
    </row>
    <row r="474" customFormat="1" s="211">
      <c r="B474" s="220" t="n"/>
      <c r="C474" s="220" t="n"/>
      <c r="D474" s="220" t="n"/>
      <c r="G474" s="12" t="n"/>
      <c r="L474" s="123" t="n"/>
      <c r="M474" s="123" t="n"/>
      <c r="N474" s="123" t="n"/>
      <c r="O474" s="123" t="n"/>
      <c r="P474" s="123" t="n"/>
      <c r="W474" s="48" t="n"/>
      <c r="AA474" s="267" t="n"/>
    </row>
    <row r="475" customFormat="1" s="211">
      <c r="B475" s="220" t="n"/>
      <c r="C475" s="220" t="n"/>
      <c r="D475" s="220" t="n"/>
      <c r="G475" s="12" t="n"/>
      <c r="L475" s="123" t="n"/>
      <c r="M475" s="123" t="n"/>
      <c r="N475" s="123" t="n"/>
      <c r="O475" s="123" t="n"/>
      <c r="P475" s="123" t="n"/>
      <c r="W475" s="48" t="n"/>
      <c r="AA475" s="267" t="n"/>
    </row>
    <row r="476" customFormat="1" s="211">
      <c r="B476" s="220" t="n"/>
      <c r="C476" s="220" t="n"/>
      <c r="D476" s="220" t="n"/>
      <c r="G476" s="12" t="n"/>
      <c r="L476" s="123" t="n"/>
      <c r="M476" s="123" t="n"/>
      <c r="N476" s="123" t="n"/>
      <c r="O476" s="123" t="n"/>
      <c r="P476" s="123" t="n"/>
      <c r="W476" s="48" t="n"/>
      <c r="AA476" s="267" t="n"/>
    </row>
    <row r="477" customFormat="1" s="211">
      <c r="B477" s="220" t="n"/>
      <c r="C477" s="220" t="n"/>
      <c r="D477" s="220" t="n"/>
      <c r="G477" s="12" t="n"/>
      <c r="L477" s="123" t="n"/>
      <c r="M477" s="123" t="n"/>
      <c r="N477" s="123" t="n"/>
      <c r="O477" s="123" t="n"/>
      <c r="P477" s="123" t="n"/>
      <c r="W477" s="48" t="n"/>
      <c r="AA477" s="267" t="n"/>
    </row>
    <row r="478" customFormat="1" s="211">
      <c r="B478" s="220" t="n"/>
      <c r="C478" s="220" t="n"/>
      <c r="D478" s="220" t="n"/>
      <c r="G478" s="12" t="n"/>
      <c r="L478" s="123" t="n"/>
      <c r="M478" s="123" t="n"/>
      <c r="N478" s="123" t="n"/>
      <c r="O478" s="123" t="n"/>
      <c r="P478" s="123" t="n"/>
      <c r="W478" s="48" t="n"/>
      <c r="AA478" s="267" t="n"/>
    </row>
    <row r="479" customFormat="1" s="211">
      <c r="B479" s="220" t="n"/>
      <c r="C479" s="220" t="n"/>
      <c r="D479" s="220" t="n"/>
      <c r="G479" s="12" t="n"/>
      <c r="L479" s="123" t="n"/>
      <c r="M479" s="123" t="n"/>
      <c r="N479" s="123" t="n"/>
      <c r="O479" s="123" t="n"/>
      <c r="P479" s="123" t="n"/>
      <c r="W479" s="48" t="n"/>
      <c r="AA479" s="267" t="n"/>
    </row>
    <row r="480" customFormat="1" s="211">
      <c r="B480" s="220" t="n"/>
      <c r="C480" s="220" t="n"/>
      <c r="D480" s="220" t="n"/>
      <c r="G480" s="12" t="n"/>
      <c r="L480" s="123" t="n"/>
      <c r="M480" s="123" t="n"/>
      <c r="N480" s="123" t="n"/>
      <c r="O480" s="123" t="n"/>
      <c r="P480" s="123" t="n"/>
      <c r="W480" s="48" t="n"/>
      <c r="AA480" s="267" t="n"/>
    </row>
    <row r="481" customFormat="1" s="211">
      <c r="B481" s="220" t="n"/>
      <c r="C481" s="220" t="n"/>
      <c r="D481" s="220" t="n"/>
      <c r="G481" s="12" t="n"/>
      <c r="L481" s="123" t="n"/>
      <c r="M481" s="123" t="n"/>
      <c r="N481" s="123" t="n"/>
      <c r="O481" s="123" t="n"/>
      <c r="P481" s="123" t="n"/>
      <c r="W481" s="48" t="n"/>
      <c r="AA481" s="267" t="n"/>
    </row>
    <row r="482" customFormat="1" s="211">
      <c r="B482" s="220" t="n"/>
      <c r="C482" s="220" t="n"/>
      <c r="D482" s="220" t="n"/>
      <c r="G482" s="12" t="n"/>
      <c r="L482" s="123" t="n"/>
      <c r="M482" s="123" t="n"/>
      <c r="N482" s="123" t="n"/>
      <c r="O482" s="123" t="n"/>
      <c r="P482" s="123" t="n"/>
      <c r="W482" s="48" t="n"/>
      <c r="AA482" s="267" t="n"/>
    </row>
    <row r="483" customFormat="1" s="211">
      <c r="B483" s="220" t="n"/>
      <c r="C483" s="220" t="n"/>
      <c r="D483" s="220" t="n"/>
      <c r="G483" s="12" t="n"/>
      <c r="L483" s="123" t="n"/>
      <c r="M483" s="123" t="n"/>
      <c r="N483" s="123" t="n"/>
      <c r="O483" s="123" t="n"/>
      <c r="P483" s="123" t="n"/>
      <c r="W483" s="48" t="n"/>
      <c r="AA483" s="267" t="n"/>
    </row>
    <row r="484" customFormat="1" s="211">
      <c r="B484" s="220" t="n"/>
      <c r="C484" s="220" t="n"/>
      <c r="D484" s="220" t="n"/>
      <c r="G484" s="12" t="n"/>
      <c r="L484" s="123" t="n"/>
      <c r="M484" s="123" t="n"/>
      <c r="N484" s="123" t="n"/>
      <c r="O484" s="123" t="n"/>
      <c r="P484" s="123" t="n"/>
      <c r="W484" s="48" t="n"/>
      <c r="AA484" s="267" t="n"/>
    </row>
    <row r="485" customFormat="1" s="211">
      <c r="B485" s="220" t="n"/>
      <c r="C485" s="220" t="n"/>
      <c r="D485" s="220" t="n"/>
      <c r="G485" s="12" t="n"/>
      <c r="L485" s="123" t="n"/>
      <c r="M485" s="123" t="n"/>
      <c r="N485" s="123" t="n"/>
      <c r="O485" s="123" t="n"/>
      <c r="P485" s="123" t="n"/>
      <c r="W485" s="48" t="n"/>
      <c r="AA485" s="267" t="n"/>
    </row>
    <row r="486" customFormat="1" s="211">
      <c r="B486" s="220" t="n"/>
      <c r="C486" s="220" t="n"/>
      <c r="D486" s="220" t="n"/>
      <c r="G486" s="12" t="n"/>
      <c r="L486" s="123" t="n"/>
      <c r="M486" s="123" t="n"/>
      <c r="N486" s="123" t="n"/>
      <c r="O486" s="123" t="n"/>
      <c r="P486" s="123" t="n"/>
      <c r="W486" s="48" t="n"/>
      <c r="AA486" s="267" t="n"/>
    </row>
    <row r="487" customFormat="1" s="211">
      <c r="B487" s="220" t="n"/>
      <c r="C487" s="220" t="n"/>
      <c r="D487" s="220" t="n"/>
      <c r="G487" s="12" t="n"/>
      <c r="L487" s="123" t="n"/>
      <c r="M487" s="123" t="n"/>
      <c r="N487" s="123" t="n"/>
      <c r="O487" s="123" t="n"/>
      <c r="P487" s="123" t="n"/>
      <c r="W487" s="48" t="n"/>
      <c r="AA487" s="267" t="n"/>
    </row>
    <row r="488" customFormat="1" s="211">
      <c r="B488" s="220" t="n"/>
      <c r="C488" s="220" t="n"/>
      <c r="D488" s="220" t="n"/>
      <c r="G488" s="12" t="n"/>
      <c r="L488" s="123" t="n"/>
      <c r="M488" s="123" t="n"/>
      <c r="N488" s="123" t="n"/>
      <c r="O488" s="123" t="n"/>
      <c r="P488" s="123" t="n"/>
      <c r="W488" s="48" t="n"/>
      <c r="AA488" s="267" t="n"/>
    </row>
    <row r="489" customFormat="1" s="211">
      <c r="B489" s="220" t="n"/>
      <c r="C489" s="220" t="n"/>
      <c r="D489" s="220" t="n"/>
      <c r="G489" s="12" t="n"/>
      <c r="L489" s="123" t="n"/>
      <c r="M489" s="123" t="n"/>
      <c r="N489" s="123" t="n"/>
      <c r="O489" s="123" t="n"/>
      <c r="P489" s="123" t="n"/>
      <c r="W489" s="48" t="n"/>
      <c r="AA489" s="267" t="n"/>
    </row>
    <row r="490" customFormat="1" s="211">
      <c r="B490" s="220" t="n"/>
      <c r="C490" s="220" t="n"/>
      <c r="D490" s="220" t="n"/>
      <c r="G490" s="12" t="n"/>
      <c r="L490" s="123" t="n"/>
      <c r="M490" s="123" t="n"/>
      <c r="N490" s="123" t="n"/>
      <c r="O490" s="123" t="n"/>
      <c r="P490" s="123" t="n"/>
      <c r="W490" s="48" t="n"/>
      <c r="AA490" s="267" t="n"/>
    </row>
    <row r="491" customFormat="1" s="211">
      <c r="B491" s="220" t="n"/>
      <c r="C491" s="220" t="n"/>
      <c r="D491" s="220" t="n"/>
      <c r="G491" s="12" t="n"/>
      <c r="L491" s="123" t="n"/>
      <c r="M491" s="123" t="n"/>
      <c r="N491" s="123" t="n"/>
      <c r="O491" s="123" t="n"/>
      <c r="P491" s="123" t="n"/>
      <c r="W491" s="48" t="n"/>
      <c r="AA491" s="267" t="n"/>
    </row>
    <row r="492" customFormat="1" s="211">
      <c r="B492" s="220" t="n"/>
      <c r="C492" s="220" t="n"/>
      <c r="D492" s="220" t="n"/>
      <c r="G492" s="12" t="n"/>
      <c r="L492" s="123" t="n"/>
      <c r="M492" s="123" t="n"/>
      <c r="N492" s="123" t="n"/>
      <c r="O492" s="123" t="n"/>
      <c r="P492" s="123" t="n"/>
      <c r="W492" s="48" t="n"/>
      <c r="AA492" s="267" t="n"/>
    </row>
    <row r="493" customFormat="1" s="211">
      <c r="B493" s="220" t="n"/>
      <c r="C493" s="220" t="n"/>
      <c r="D493" s="220" t="n"/>
      <c r="G493" s="12" t="n"/>
      <c r="L493" s="123" t="n"/>
      <c r="M493" s="123" t="n"/>
      <c r="N493" s="123" t="n"/>
      <c r="O493" s="123" t="n"/>
      <c r="P493" s="123" t="n"/>
      <c r="W493" s="48" t="n"/>
      <c r="AA493" s="267" t="n"/>
    </row>
    <row r="494" customFormat="1" s="211">
      <c r="B494" s="220" t="n"/>
      <c r="C494" s="220" t="n"/>
      <c r="D494" s="220" t="n"/>
      <c r="G494" s="12" t="n"/>
      <c r="L494" s="123" t="n"/>
      <c r="M494" s="123" t="n"/>
      <c r="N494" s="123" t="n"/>
      <c r="O494" s="123" t="n"/>
      <c r="P494" s="123" t="n"/>
      <c r="W494" s="48" t="n"/>
      <c r="AA494" s="267" t="n"/>
    </row>
    <row r="495" customFormat="1" s="211">
      <c r="B495" s="220" t="n"/>
      <c r="C495" s="220" t="n"/>
      <c r="D495" s="220" t="n"/>
      <c r="G495" s="12" t="n"/>
      <c r="L495" s="123" t="n"/>
      <c r="M495" s="123" t="n"/>
      <c r="N495" s="123" t="n"/>
      <c r="O495" s="123" t="n"/>
      <c r="P495" s="123" t="n"/>
      <c r="W495" s="48" t="n"/>
      <c r="AA495" s="267" t="n"/>
    </row>
    <row r="496" customFormat="1" s="211">
      <c r="B496" s="220" t="n"/>
      <c r="C496" s="220" t="n"/>
      <c r="D496" s="220" t="n"/>
      <c r="G496" s="12" t="n"/>
      <c r="L496" s="123" t="n"/>
      <c r="M496" s="123" t="n"/>
      <c r="N496" s="123" t="n"/>
      <c r="O496" s="123" t="n"/>
      <c r="P496" s="123" t="n"/>
      <c r="W496" s="48" t="n"/>
      <c r="AA496" s="267" t="n"/>
    </row>
    <row r="497" customFormat="1" s="211">
      <c r="B497" s="220" t="n"/>
      <c r="C497" s="220" t="n"/>
      <c r="D497" s="220" t="n"/>
      <c r="G497" s="12" t="n"/>
      <c r="L497" s="123" t="n"/>
      <c r="M497" s="123" t="n"/>
      <c r="N497" s="123" t="n"/>
      <c r="O497" s="123" t="n"/>
      <c r="P497" s="123" t="n"/>
      <c r="W497" s="48" t="n"/>
      <c r="AA497" s="267" t="n"/>
    </row>
    <row r="498" customFormat="1" s="211">
      <c r="B498" s="220" t="n"/>
      <c r="C498" s="220" t="n"/>
      <c r="D498" s="220" t="n"/>
      <c r="G498" s="12" t="n"/>
      <c r="L498" s="123" t="n"/>
      <c r="M498" s="123" t="n"/>
      <c r="N498" s="123" t="n"/>
      <c r="O498" s="123" t="n"/>
      <c r="P498" s="123" t="n"/>
      <c r="W498" s="48" t="n"/>
      <c r="AA498" s="267" t="n"/>
    </row>
    <row r="499" customFormat="1" s="211">
      <c r="B499" s="220" t="n"/>
      <c r="C499" s="220" t="n"/>
      <c r="D499" s="220" t="n"/>
      <c r="G499" s="12" t="n"/>
      <c r="L499" s="123" t="n"/>
      <c r="M499" s="123" t="n"/>
      <c r="N499" s="123" t="n"/>
      <c r="O499" s="123" t="n"/>
      <c r="P499" s="123" t="n"/>
      <c r="W499" s="48" t="n"/>
      <c r="AA499" s="267" t="n"/>
    </row>
    <row r="500" customFormat="1" s="211">
      <c r="B500" s="220" t="n"/>
      <c r="C500" s="220" t="n"/>
      <c r="D500" s="220" t="n"/>
      <c r="G500" s="12" t="n"/>
      <c r="L500" s="123" t="n"/>
      <c r="M500" s="123" t="n"/>
      <c r="N500" s="123" t="n"/>
      <c r="O500" s="123" t="n"/>
      <c r="P500" s="123" t="n"/>
      <c r="W500" s="48" t="n"/>
      <c r="AA500" s="267" t="n"/>
    </row>
    <row r="501" customFormat="1" s="211">
      <c r="B501" s="220" t="n"/>
      <c r="C501" s="220" t="n"/>
      <c r="D501" s="220" t="n"/>
      <c r="G501" s="12" t="n"/>
      <c r="L501" s="123" t="n"/>
      <c r="M501" s="123" t="n"/>
      <c r="N501" s="123" t="n"/>
      <c r="O501" s="123" t="n"/>
      <c r="P501" s="123" t="n"/>
      <c r="W501" s="48" t="n"/>
      <c r="AA501" s="267" t="n"/>
    </row>
    <row r="502" customFormat="1" s="211">
      <c r="B502" s="220" t="n"/>
      <c r="C502" s="220" t="n"/>
      <c r="D502" s="220" t="n"/>
      <c r="G502" s="12" t="n"/>
      <c r="L502" s="123" t="n"/>
      <c r="M502" s="123" t="n"/>
      <c r="N502" s="123" t="n"/>
      <c r="O502" s="123" t="n"/>
      <c r="P502" s="123" t="n"/>
      <c r="W502" s="48" t="n"/>
      <c r="AA502" s="267" t="n"/>
    </row>
    <row r="503" customFormat="1" s="211">
      <c r="B503" s="220" t="n"/>
      <c r="C503" s="220" t="n"/>
      <c r="D503" s="220" t="n"/>
      <c r="G503" s="12" t="n"/>
      <c r="L503" s="123" t="n"/>
      <c r="M503" s="123" t="n"/>
      <c r="N503" s="123" t="n"/>
      <c r="O503" s="123" t="n"/>
      <c r="P503" s="123" t="n"/>
      <c r="W503" s="48" t="n"/>
      <c r="AA503" s="267" t="n"/>
    </row>
    <row r="504" customFormat="1" s="211">
      <c r="B504" s="220" t="n"/>
      <c r="C504" s="220" t="n"/>
      <c r="D504" s="220" t="n"/>
      <c r="G504" s="12" t="n"/>
      <c r="L504" s="123" t="n"/>
      <c r="M504" s="123" t="n"/>
      <c r="N504" s="123" t="n"/>
      <c r="O504" s="123" t="n"/>
      <c r="P504" s="123" t="n"/>
      <c r="W504" s="48" t="n"/>
      <c r="AA504" s="267" t="n"/>
    </row>
    <row r="505" customFormat="1" s="211">
      <c r="B505" s="220" t="n"/>
      <c r="C505" s="220" t="n"/>
      <c r="D505" s="220" t="n"/>
      <c r="G505" s="12" t="n"/>
      <c r="L505" s="123" t="n"/>
      <c r="M505" s="123" t="n"/>
      <c r="N505" s="123" t="n"/>
      <c r="O505" s="123" t="n"/>
      <c r="P505" s="123" t="n"/>
      <c r="W505" s="48" t="n"/>
      <c r="AA505" s="267" t="n"/>
    </row>
    <row r="506" customFormat="1" s="211">
      <c r="B506" s="220" t="n"/>
      <c r="C506" s="220" t="n"/>
      <c r="D506" s="220" t="n"/>
      <c r="G506" s="12" t="n"/>
      <c r="L506" s="123" t="n"/>
      <c r="M506" s="123" t="n"/>
      <c r="N506" s="123" t="n"/>
      <c r="O506" s="123" t="n"/>
      <c r="P506" s="123" t="n"/>
      <c r="W506" s="48" t="n"/>
      <c r="AA506" s="267" t="n"/>
    </row>
    <row r="507" customFormat="1" s="211">
      <c r="B507" s="220" t="n"/>
      <c r="C507" s="220" t="n"/>
      <c r="D507" s="220" t="n"/>
      <c r="G507" s="12" t="n"/>
      <c r="L507" s="123" t="n"/>
      <c r="M507" s="123" t="n"/>
      <c r="N507" s="123" t="n"/>
      <c r="O507" s="123" t="n"/>
      <c r="P507" s="123" t="n"/>
      <c r="W507" s="48" t="n"/>
      <c r="AA507" s="267" t="n"/>
    </row>
    <row r="508" customFormat="1" s="211">
      <c r="B508" s="220" t="n"/>
      <c r="C508" s="220" t="n"/>
      <c r="D508" s="220" t="n"/>
      <c r="G508" s="12" t="n"/>
      <c r="L508" s="123" t="n"/>
      <c r="M508" s="123" t="n"/>
      <c r="N508" s="123" t="n"/>
      <c r="O508" s="123" t="n"/>
      <c r="P508" s="123" t="n"/>
      <c r="W508" s="48" t="n"/>
      <c r="AA508" s="267" t="n"/>
    </row>
    <row r="509" customFormat="1" s="211">
      <c r="B509" s="220" t="n"/>
      <c r="C509" s="220" t="n"/>
      <c r="D509" s="220" t="n"/>
      <c r="G509" s="12" t="n"/>
      <c r="L509" s="123" t="n"/>
      <c r="M509" s="123" t="n"/>
      <c r="N509" s="123" t="n"/>
      <c r="O509" s="123" t="n"/>
      <c r="P509" s="123" t="n"/>
      <c r="W509" s="48" t="n"/>
      <c r="AA509" s="267" t="n"/>
    </row>
    <row r="510" customFormat="1" s="211">
      <c r="B510" s="220" t="n"/>
      <c r="C510" s="220" t="n"/>
      <c r="D510" s="220" t="n"/>
      <c r="G510" s="12" t="n"/>
      <c r="L510" s="123" t="n"/>
      <c r="M510" s="123" t="n"/>
      <c r="N510" s="123" t="n"/>
      <c r="O510" s="123" t="n"/>
      <c r="P510" s="123" t="n"/>
      <c r="W510" s="48" t="n"/>
      <c r="AA510" s="267" t="n"/>
    </row>
    <row r="511" customFormat="1" s="211">
      <c r="B511" s="220" t="n"/>
      <c r="C511" s="220" t="n"/>
      <c r="D511" s="220" t="n"/>
      <c r="G511" s="12" t="n"/>
      <c r="L511" s="123" t="n"/>
      <c r="M511" s="123" t="n"/>
      <c r="N511" s="123" t="n"/>
      <c r="O511" s="123" t="n"/>
      <c r="P511" s="123" t="n"/>
      <c r="W511" s="48" t="n"/>
      <c r="AA511" s="267" t="n"/>
    </row>
    <row r="512" customFormat="1" s="211">
      <c r="B512" s="220" t="n"/>
      <c r="C512" s="220" t="n"/>
      <c r="D512" s="220" t="n"/>
      <c r="G512" s="12" t="n"/>
      <c r="L512" s="123" t="n"/>
      <c r="M512" s="123" t="n"/>
      <c r="N512" s="123" t="n"/>
      <c r="O512" s="123" t="n"/>
      <c r="P512" s="123" t="n"/>
      <c r="W512" s="48" t="n"/>
      <c r="AA512" s="267" t="n"/>
    </row>
    <row r="513" customFormat="1" s="211">
      <c r="B513" s="220" t="n"/>
      <c r="C513" s="220" t="n"/>
      <c r="D513" s="220" t="n"/>
      <c r="G513" s="12" t="n"/>
      <c r="L513" s="123" t="n"/>
      <c r="M513" s="123" t="n"/>
      <c r="N513" s="123" t="n"/>
      <c r="O513" s="123" t="n"/>
      <c r="P513" s="123" t="n"/>
      <c r="W513" s="48" t="n"/>
      <c r="AA513" s="267" t="n"/>
    </row>
    <row r="514" customFormat="1" s="211">
      <c r="B514" s="220" t="n"/>
      <c r="C514" s="220" t="n"/>
      <c r="D514" s="220" t="n"/>
      <c r="G514" s="12" t="n"/>
      <c r="L514" s="123" t="n"/>
      <c r="M514" s="123" t="n"/>
      <c r="N514" s="123" t="n"/>
      <c r="O514" s="123" t="n"/>
      <c r="P514" s="123" t="n"/>
      <c r="W514" s="48" t="n"/>
      <c r="AA514" s="267" t="n"/>
    </row>
    <row r="515" customFormat="1" s="211">
      <c r="B515" s="220" t="n"/>
      <c r="C515" s="220" t="n"/>
      <c r="D515" s="220" t="n"/>
      <c r="G515" s="12" t="n"/>
      <c r="L515" s="123" t="n"/>
      <c r="M515" s="123" t="n"/>
      <c r="N515" s="123" t="n"/>
      <c r="O515" s="123" t="n"/>
      <c r="P515" s="123" t="n"/>
      <c r="W515" s="48" t="n"/>
      <c r="AA515" s="267" t="n"/>
    </row>
    <row r="516" customFormat="1" s="211">
      <c r="B516" s="220" t="n"/>
      <c r="C516" s="220" t="n"/>
      <c r="D516" s="220" t="n"/>
      <c r="G516" s="12" t="n"/>
      <c r="L516" s="123" t="n"/>
      <c r="M516" s="123" t="n"/>
      <c r="N516" s="123" t="n"/>
      <c r="O516" s="123" t="n"/>
      <c r="P516" s="123" t="n"/>
      <c r="W516" s="48" t="n"/>
      <c r="AA516" s="267" t="n"/>
    </row>
    <row r="517" customFormat="1" s="211">
      <c r="B517" s="220" t="n"/>
      <c r="C517" s="220" t="n"/>
      <c r="D517" s="220" t="n"/>
      <c r="G517" s="12" t="n"/>
      <c r="L517" s="123" t="n"/>
      <c r="M517" s="123" t="n"/>
      <c r="N517" s="123" t="n"/>
      <c r="O517" s="123" t="n"/>
      <c r="P517" s="123" t="n"/>
      <c r="W517" s="48" t="n"/>
      <c r="AA517" s="267" t="n"/>
    </row>
    <row r="518" customFormat="1" s="211">
      <c r="B518" s="220" t="n"/>
      <c r="C518" s="220" t="n"/>
      <c r="D518" s="220" t="n"/>
      <c r="G518" s="12" t="n"/>
      <c r="L518" s="123" t="n"/>
      <c r="M518" s="123" t="n"/>
      <c r="N518" s="123" t="n"/>
      <c r="O518" s="123" t="n"/>
      <c r="P518" s="123" t="n"/>
      <c r="W518" s="48" t="n"/>
      <c r="AA518" s="267" t="n"/>
    </row>
    <row r="519" customFormat="1" s="211">
      <c r="B519" s="220" t="n"/>
      <c r="C519" s="220" t="n"/>
      <c r="D519" s="220" t="n"/>
      <c r="G519" s="12" t="n"/>
      <c r="L519" s="123" t="n"/>
      <c r="M519" s="123" t="n"/>
      <c r="N519" s="123" t="n"/>
      <c r="O519" s="123" t="n"/>
      <c r="P519" s="123" t="n"/>
      <c r="W519" s="48" t="n"/>
      <c r="AA519" s="267" t="n"/>
    </row>
    <row r="520" customFormat="1" s="211">
      <c r="B520" s="220" t="n"/>
      <c r="C520" s="220" t="n"/>
      <c r="D520" s="220" t="n"/>
      <c r="G520" s="12" t="n"/>
      <c r="L520" s="123" t="n"/>
      <c r="M520" s="123" t="n"/>
      <c r="N520" s="123" t="n"/>
      <c r="O520" s="123" t="n"/>
      <c r="P520" s="123" t="n"/>
      <c r="W520" s="48" t="n"/>
      <c r="AA520" s="267" t="n"/>
    </row>
    <row r="521" customFormat="1" s="211">
      <c r="B521" s="220" t="n"/>
      <c r="C521" s="220" t="n"/>
      <c r="D521" s="220" t="n"/>
      <c r="G521" s="12" t="n"/>
      <c r="L521" s="123" t="n"/>
      <c r="M521" s="123" t="n"/>
      <c r="N521" s="123" t="n"/>
      <c r="O521" s="123" t="n"/>
      <c r="P521" s="123" t="n"/>
      <c r="W521" s="48" t="n"/>
      <c r="AA521" s="267" t="n"/>
    </row>
    <row r="522" customFormat="1" s="211">
      <c r="B522" s="220" t="n"/>
      <c r="C522" s="220" t="n"/>
      <c r="D522" s="220" t="n"/>
      <c r="G522" s="12" t="n"/>
      <c r="L522" s="123" t="n"/>
      <c r="M522" s="123" t="n"/>
      <c r="N522" s="123" t="n"/>
      <c r="O522" s="123" t="n"/>
      <c r="P522" s="123" t="n"/>
      <c r="W522" s="48" t="n"/>
      <c r="AA522" s="267" t="n"/>
    </row>
    <row r="523" customFormat="1" s="211">
      <c r="B523" s="220" t="n"/>
      <c r="C523" s="220" t="n"/>
      <c r="D523" s="220" t="n"/>
      <c r="G523" s="12" t="n"/>
      <c r="L523" s="123" t="n"/>
      <c r="M523" s="123" t="n"/>
      <c r="N523" s="123" t="n"/>
      <c r="O523" s="123" t="n"/>
      <c r="P523" s="123" t="n"/>
      <c r="W523" s="48" t="n"/>
      <c r="AA523" s="267" t="n"/>
    </row>
    <row r="524" customFormat="1" s="211">
      <c r="B524" s="220" t="n"/>
      <c r="C524" s="220" t="n"/>
      <c r="D524" s="220" t="n"/>
      <c r="G524" s="12" t="n"/>
      <c r="L524" s="123" t="n"/>
      <c r="M524" s="123" t="n"/>
      <c r="N524" s="123" t="n"/>
      <c r="O524" s="123" t="n"/>
      <c r="P524" s="123" t="n"/>
      <c r="W524" s="48" t="n"/>
      <c r="AA524" s="267" t="n"/>
    </row>
    <row r="525" customFormat="1" s="211">
      <c r="B525" s="220" t="n"/>
      <c r="C525" s="220" t="n"/>
      <c r="D525" s="220" t="n"/>
      <c r="G525" s="12" t="n"/>
      <c r="L525" s="123" t="n"/>
      <c r="M525" s="123" t="n"/>
      <c r="N525" s="123" t="n"/>
      <c r="O525" s="123" t="n"/>
      <c r="P525" s="123" t="n"/>
      <c r="W525" s="48" t="n"/>
      <c r="AA525" s="267" t="n"/>
    </row>
    <row r="526" customFormat="1" s="211">
      <c r="B526" s="220" t="n"/>
      <c r="C526" s="220" t="n"/>
      <c r="D526" s="220" t="n"/>
      <c r="G526" s="12" t="n"/>
      <c r="L526" s="123" t="n"/>
      <c r="M526" s="123" t="n"/>
      <c r="N526" s="123" t="n"/>
      <c r="O526" s="123" t="n"/>
      <c r="P526" s="123" t="n"/>
      <c r="W526" s="48" t="n"/>
      <c r="AA526" s="267" t="n"/>
    </row>
    <row r="527" customFormat="1" s="211">
      <c r="B527" s="220" t="n"/>
      <c r="C527" s="220" t="n"/>
      <c r="D527" s="220" t="n"/>
      <c r="G527" s="12" t="n"/>
      <c r="L527" s="123" t="n"/>
      <c r="M527" s="123" t="n"/>
      <c r="N527" s="123" t="n"/>
      <c r="O527" s="123" t="n"/>
      <c r="P527" s="123" t="n"/>
      <c r="W527" s="48" t="n"/>
      <c r="AA527" s="267" t="n"/>
    </row>
    <row r="528" customFormat="1" s="211">
      <c r="B528" s="220" t="n"/>
      <c r="C528" s="220" t="n"/>
      <c r="D528" s="220" t="n"/>
      <c r="G528" s="12" t="n"/>
      <c r="L528" s="123" t="n"/>
      <c r="M528" s="123" t="n"/>
      <c r="N528" s="123" t="n"/>
      <c r="O528" s="123" t="n"/>
      <c r="P528" s="123" t="n"/>
      <c r="W528" s="48" t="n"/>
      <c r="AA528" s="267" t="n"/>
    </row>
    <row r="529" customFormat="1" s="211">
      <c r="B529" s="220" t="n"/>
      <c r="C529" s="220" t="n"/>
      <c r="D529" s="220" t="n"/>
      <c r="G529" s="12" t="n"/>
      <c r="L529" s="123" t="n"/>
      <c r="M529" s="123" t="n"/>
      <c r="N529" s="123" t="n"/>
      <c r="O529" s="123" t="n"/>
      <c r="P529" s="123" t="n"/>
      <c r="W529" s="48" t="n"/>
      <c r="AA529" s="267" t="n"/>
    </row>
    <row r="530" customFormat="1" s="211">
      <c r="B530" s="220" t="n"/>
      <c r="C530" s="220" t="n"/>
      <c r="D530" s="220" t="n"/>
      <c r="G530" s="12" t="n"/>
      <c r="L530" s="123" t="n"/>
      <c r="M530" s="123" t="n"/>
      <c r="N530" s="123" t="n"/>
      <c r="O530" s="123" t="n"/>
      <c r="P530" s="123" t="n"/>
      <c r="W530" s="48" t="n"/>
      <c r="AA530" s="267" t="n"/>
    </row>
    <row r="531" customFormat="1" s="211">
      <c r="B531" s="220" t="n"/>
      <c r="C531" s="220" t="n"/>
      <c r="D531" s="220" t="n"/>
      <c r="G531" s="12" t="n"/>
      <c r="L531" s="123" t="n"/>
      <c r="M531" s="123" t="n"/>
      <c r="N531" s="123" t="n"/>
      <c r="O531" s="123" t="n"/>
      <c r="P531" s="123" t="n"/>
      <c r="W531" s="48" t="n"/>
      <c r="AA531" s="267" t="n"/>
    </row>
    <row r="532" customFormat="1" s="211">
      <c r="B532" s="220" t="n"/>
      <c r="C532" s="220" t="n"/>
      <c r="D532" s="220" t="n"/>
      <c r="G532" s="12" t="n"/>
      <c r="L532" s="123" t="n"/>
      <c r="M532" s="123" t="n"/>
      <c r="N532" s="123" t="n"/>
      <c r="O532" s="123" t="n"/>
      <c r="P532" s="123" t="n"/>
      <c r="W532" s="48" t="n"/>
      <c r="AA532" s="267" t="n"/>
    </row>
    <row r="533" customFormat="1" s="211">
      <c r="B533" s="220" t="n"/>
      <c r="C533" s="220" t="n"/>
      <c r="D533" s="220" t="n"/>
      <c r="G533" s="12" t="n"/>
      <c r="L533" s="123" t="n"/>
      <c r="M533" s="123" t="n"/>
      <c r="N533" s="123" t="n"/>
      <c r="O533" s="123" t="n"/>
      <c r="P533" s="123" t="n"/>
      <c r="W533" s="48" t="n"/>
      <c r="AA533" s="267" t="n"/>
    </row>
    <row r="534" customFormat="1" s="211">
      <c r="B534" s="220" t="n"/>
      <c r="C534" s="220" t="n"/>
      <c r="D534" s="220" t="n"/>
      <c r="G534" s="12" t="n"/>
      <c r="L534" s="123" t="n"/>
      <c r="M534" s="123" t="n"/>
      <c r="N534" s="123" t="n"/>
      <c r="O534" s="123" t="n"/>
      <c r="P534" s="123" t="n"/>
      <c r="W534" s="48" t="n"/>
      <c r="AA534" s="267" t="n"/>
    </row>
    <row r="535" customFormat="1" s="211">
      <c r="B535" s="220" t="n"/>
      <c r="C535" s="220" t="n"/>
      <c r="D535" s="220" t="n"/>
      <c r="G535" s="12" t="n"/>
      <c r="L535" s="123" t="n"/>
      <c r="M535" s="123" t="n"/>
      <c r="N535" s="123" t="n"/>
      <c r="O535" s="123" t="n"/>
      <c r="P535" s="123" t="n"/>
      <c r="W535" s="48" t="n"/>
      <c r="AA535" s="267" t="n"/>
    </row>
    <row r="536" customFormat="1" s="211">
      <c r="B536" s="220" t="n"/>
      <c r="C536" s="220" t="n"/>
      <c r="D536" s="220" t="n"/>
      <c r="G536" s="12" t="n"/>
      <c r="L536" s="123" t="n"/>
      <c r="M536" s="123" t="n"/>
      <c r="N536" s="123" t="n"/>
      <c r="O536" s="123" t="n"/>
      <c r="P536" s="123" t="n"/>
      <c r="W536" s="48" t="n"/>
      <c r="AA536" s="267" t="n"/>
    </row>
    <row r="537" customFormat="1" s="211">
      <c r="B537" s="220" t="n"/>
      <c r="C537" s="220" t="n"/>
      <c r="D537" s="220" t="n"/>
      <c r="G537" s="12" t="n"/>
      <c r="L537" s="123" t="n"/>
      <c r="M537" s="123" t="n"/>
      <c r="N537" s="123" t="n"/>
      <c r="O537" s="123" t="n"/>
      <c r="P537" s="123" t="n"/>
      <c r="W537" s="48" t="n"/>
      <c r="AA537" s="267" t="n"/>
    </row>
    <row r="538" customFormat="1" s="211">
      <c r="B538" s="220" t="n"/>
      <c r="C538" s="220" t="n"/>
      <c r="D538" s="220" t="n"/>
      <c r="G538" s="12" t="n"/>
      <c r="L538" s="123" t="n"/>
      <c r="M538" s="123" t="n"/>
      <c r="N538" s="123" t="n"/>
      <c r="O538" s="123" t="n"/>
      <c r="P538" s="123" t="n"/>
      <c r="W538" s="48" t="n"/>
      <c r="AA538" s="267" t="n"/>
    </row>
    <row r="539" customFormat="1" s="211">
      <c r="B539" s="220" t="n"/>
      <c r="C539" s="220" t="n"/>
      <c r="D539" s="220" t="n"/>
      <c r="G539" s="12" t="n"/>
      <c r="L539" s="123" t="n"/>
      <c r="M539" s="123" t="n"/>
      <c r="N539" s="123" t="n"/>
      <c r="O539" s="123" t="n"/>
      <c r="P539" s="123" t="n"/>
      <c r="W539" s="48" t="n"/>
      <c r="AA539" s="267" t="n"/>
    </row>
    <row r="540" customFormat="1" s="211">
      <c r="B540" s="220" t="n"/>
      <c r="C540" s="220" t="n"/>
      <c r="D540" s="220" t="n"/>
      <c r="G540" s="12" t="n"/>
      <c r="L540" s="123" t="n"/>
      <c r="M540" s="123" t="n"/>
      <c r="N540" s="123" t="n"/>
      <c r="O540" s="123" t="n"/>
      <c r="P540" s="123" t="n"/>
      <c r="W540" s="48" t="n"/>
      <c r="AA540" s="267" t="n"/>
    </row>
    <row r="541" customFormat="1" s="211">
      <c r="B541" s="220" t="n"/>
      <c r="C541" s="220" t="n"/>
      <c r="D541" s="220" t="n"/>
      <c r="G541" s="12" t="n"/>
      <c r="L541" s="123" t="n"/>
      <c r="M541" s="123" t="n"/>
      <c r="N541" s="123" t="n"/>
      <c r="O541" s="123" t="n"/>
      <c r="P541" s="123" t="n"/>
      <c r="W541" s="48" t="n"/>
      <c r="AA541" s="267" t="n"/>
    </row>
    <row r="542" customFormat="1" s="211">
      <c r="B542" s="220" t="n"/>
      <c r="C542" s="220" t="n"/>
      <c r="D542" s="220" t="n"/>
      <c r="G542" s="12" t="n"/>
      <c r="L542" s="123" t="n"/>
      <c r="M542" s="123" t="n"/>
      <c r="N542" s="123" t="n"/>
      <c r="O542" s="123" t="n"/>
      <c r="P542" s="123" t="n"/>
      <c r="W542" s="48" t="n"/>
      <c r="AA542" s="267" t="n"/>
    </row>
    <row r="543" customFormat="1" s="211">
      <c r="B543" s="220" t="n"/>
      <c r="C543" s="220" t="n"/>
      <c r="D543" s="220" t="n"/>
      <c r="G543" s="12" t="n"/>
      <c r="L543" s="123" t="n"/>
      <c r="M543" s="123" t="n"/>
      <c r="N543" s="123" t="n"/>
      <c r="O543" s="123" t="n"/>
      <c r="P543" s="123" t="n"/>
      <c r="W543" s="48" t="n"/>
      <c r="AA543" s="267" t="n"/>
    </row>
    <row r="544" customFormat="1" s="211">
      <c r="B544" s="220" t="n"/>
      <c r="C544" s="220" t="n"/>
      <c r="D544" s="220" t="n"/>
      <c r="G544" s="12" t="n"/>
      <c r="L544" s="123" t="n"/>
      <c r="M544" s="123" t="n"/>
      <c r="N544" s="123" t="n"/>
      <c r="O544" s="123" t="n"/>
      <c r="P544" s="123" t="n"/>
      <c r="W544" s="48" t="n"/>
      <c r="AA544" s="267" t="n"/>
    </row>
    <row r="545" customFormat="1" s="211">
      <c r="B545" s="220" t="n"/>
      <c r="C545" s="220" t="n"/>
      <c r="D545" s="220" t="n"/>
      <c r="G545" s="12" t="n"/>
      <c r="L545" s="123" t="n"/>
      <c r="M545" s="123" t="n"/>
      <c r="N545" s="123" t="n"/>
      <c r="O545" s="123" t="n"/>
      <c r="P545" s="123" t="n"/>
      <c r="W545" s="48" t="n"/>
      <c r="AA545" s="267" t="n"/>
    </row>
    <row r="546" customFormat="1" s="211">
      <c r="B546" s="220" t="n"/>
      <c r="C546" s="220" t="n"/>
      <c r="D546" s="220" t="n"/>
      <c r="G546" s="12" t="n"/>
      <c r="L546" s="123" t="n"/>
      <c r="M546" s="123" t="n"/>
      <c r="N546" s="123" t="n"/>
      <c r="O546" s="123" t="n"/>
      <c r="P546" s="123" t="n"/>
      <c r="W546" s="48" t="n"/>
      <c r="AA546" s="267" t="n"/>
    </row>
    <row r="547" customFormat="1" s="211">
      <c r="B547" s="220" t="n"/>
      <c r="C547" s="220" t="n"/>
      <c r="D547" s="220" t="n"/>
      <c r="G547" s="12" t="n"/>
      <c r="L547" s="123" t="n"/>
      <c r="M547" s="123" t="n"/>
      <c r="N547" s="123" t="n"/>
      <c r="O547" s="123" t="n"/>
      <c r="P547" s="123" t="n"/>
      <c r="W547" s="48" t="n"/>
      <c r="AA547" s="267" t="n"/>
    </row>
    <row r="548" customFormat="1" s="211">
      <c r="B548" s="220" t="n"/>
      <c r="C548" s="220" t="n"/>
      <c r="D548" s="220" t="n"/>
      <c r="G548" s="12" t="n"/>
      <c r="L548" s="123" t="n"/>
      <c r="M548" s="123" t="n"/>
      <c r="N548" s="123" t="n"/>
      <c r="O548" s="123" t="n"/>
      <c r="P548" s="123" t="n"/>
      <c r="W548" s="48" t="n"/>
      <c r="AA548" s="267" t="n"/>
    </row>
    <row r="549" customFormat="1" s="211">
      <c r="B549" s="220" t="n"/>
      <c r="C549" s="220" t="n"/>
      <c r="D549" s="220" t="n"/>
      <c r="G549" s="12" t="n"/>
      <c r="L549" s="123" t="n"/>
      <c r="M549" s="123" t="n"/>
      <c r="N549" s="123" t="n"/>
      <c r="O549" s="123" t="n"/>
      <c r="P549" s="123" t="n"/>
      <c r="W549" s="48" t="n"/>
      <c r="AA549" s="267" t="n"/>
    </row>
    <row r="550" customFormat="1" s="211">
      <c r="B550" s="220" t="n"/>
      <c r="C550" s="220" t="n"/>
      <c r="D550" s="220" t="n"/>
      <c r="G550" s="12" t="n"/>
      <c r="L550" s="123" t="n"/>
      <c r="M550" s="123" t="n"/>
      <c r="N550" s="123" t="n"/>
      <c r="O550" s="123" t="n"/>
      <c r="P550" s="123" t="n"/>
      <c r="W550" s="48" t="n"/>
      <c r="AA550" s="267" t="n"/>
    </row>
    <row r="551" customFormat="1" s="211">
      <c r="B551" s="220" t="n"/>
      <c r="C551" s="220" t="n"/>
      <c r="D551" s="220" t="n"/>
      <c r="G551" s="12" t="n"/>
      <c r="L551" s="123" t="n"/>
      <c r="M551" s="123" t="n"/>
      <c r="N551" s="123" t="n"/>
      <c r="O551" s="123" t="n"/>
      <c r="P551" s="123" t="n"/>
      <c r="W551" s="48" t="n"/>
      <c r="AA551" s="267" t="n"/>
    </row>
    <row r="552" customFormat="1" s="211">
      <c r="B552" s="220" t="n"/>
      <c r="C552" s="220" t="n"/>
      <c r="D552" s="220" t="n"/>
      <c r="G552" s="12" t="n"/>
      <c r="L552" s="123" t="n"/>
      <c r="M552" s="123" t="n"/>
      <c r="N552" s="123" t="n"/>
      <c r="O552" s="123" t="n"/>
      <c r="P552" s="123" t="n"/>
      <c r="W552" s="48" t="n"/>
      <c r="AA552" s="267" t="n"/>
    </row>
    <row r="553" customFormat="1" s="211">
      <c r="B553" s="220" t="n"/>
      <c r="C553" s="220" t="n"/>
      <c r="D553" s="220" t="n"/>
      <c r="G553" s="12" t="n"/>
      <c r="L553" s="123" t="n"/>
      <c r="M553" s="123" t="n"/>
      <c r="N553" s="123" t="n"/>
      <c r="O553" s="123" t="n"/>
      <c r="P553" s="123" t="n"/>
      <c r="W553" s="48" t="n"/>
      <c r="AA553" s="267" t="n"/>
    </row>
    <row r="554" customFormat="1" s="211">
      <c r="B554" s="220" t="n"/>
      <c r="C554" s="220" t="n"/>
      <c r="D554" s="220" t="n"/>
      <c r="G554" s="12" t="n"/>
      <c r="L554" s="123" t="n"/>
      <c r="M554" s="123" t="n"/>
      <c r="N554" s="123" t="n"/>
      <c r="O554" s="123" t="n"/>
      <c r="P554" s="123" t="n"/>
      <c r="W554" s="48" t="n"/>
      <c r="AA554" s="267" t="n"/>
    </row>
    <row r="555" customFormat="1" s="211">
      <c r="B555" s="220" t="n"/>
      <c r="C555" s="220" t="n"/>
      <c r="D555" s="220" t="n"/>
      <c r="G555" s="12" t="n"/>
      <c r="L555" s="123" t="n"/>
      <c r="M555" s="123" t="n"/>
      <c r="N555" s="123" t="n"/>
      <c r="O555" s="123" t="n"/>
      <c r="P555" s="123" t="n"/>
      <c r="W555" s="48" t="n"/>
      <c r="AA555" s="267" t="n"/>
    </row>
    <row r="556" customFormat="1" s="211">
      <c r="B556" s="220" t="n"/>
      <c r="C556" s="220" t="n"/>
      <c r="D556" s="220" t="n"/>
      <c r="G556" s="12" t="n"/>
      <c r="L556" s="123" t="n"/>
      <c r="M556" s="123" t="n"/>
      <c r="N556" s="123" t="n"/>
      <c r="O556" s="123" t="n"/>
      <c r="P556" s="123" t="n"/>
      <c r="W556" s="48" t="n"/>
      <c r="AA556" s="267" t="n"/>
    </row>
    <row r="557" customFormat="1" s="211">
      <c r="B557" s="220" t="n"/>
      <c r="C557" s="220" t="n"/>
      <c r="D557" s="220" t="n"/>
      <c r="G557" s="12" t="n"/>
      <c r="L557" s="123" t="n"/>
      <c r="M557" s="123" t="n"/>
      <c r="N557" s="123" t="n"/>
      <c r="O557" s="123" t="n"/>
      <c r="P557" s="123" t="n"/>
      <c r="W557" s="48" t="n"/>
      <c r="AA557" s="267" t="n"/>
    </row>
    <row r="558" customFormat="1" s="211">
      <c r="B558" s="220" t="n"/>
      <c r="C558" s="220" t="n"/>
      <c r="D558" s="220" t="n"/>
      <c r="G558" s="12" t="n"/>
      <c r="L558" s="123" t="n"/>
      <c r="M558" s="123" t="n"/>
      <c r="N558" s="123" t="n"/>
      <c r="O558" s="123" t="n"/>
      <c r="P558" s="123" t="n"/>
      <c r="W558" s="48" t="n"/>
      <c r="AA558" s="267" t="n"/>
    </row>
    <row r="559" customFormat="1" s="211">
      <c r="B559" s="220" t="n"/>
      <c r="C559" s="220" t="n"/>
      <c r="D559" s="220" t="n"/>
      <c r="G559" s="12" t="n"/>
      <c r="L559" s="123" t="n"/>
      <c r="M559" s="123" t="n"/>
      <c r="N559" s="123" t="n"/>
      <c r="O559" s="123" t="n"/>
      <c r="P559" s="123" t="n"/>
      <c r="W559" s="48" t="n"/>
      <c r="AA559" s="267" t="n"/>
    </row>
    <row r="560" customFormat="1" s="211">
      <c r="B560" s="220" t="n"/>
      <c r="C560" s="220" t="n"/>
      <c r="D560" s="220" t="n"/>
      <c r="G560" s="12" t="n"/>
      <c r="L560" s="123" t="n"/>
      <c r="M560" s="123" t="n"/>
      <c r="N560" s="123" t="n"/>
      <c r="O560" s="123" t="n"/>
      <c r="P560" s="123" t="n"/>
      <c r="W560" s="48" t="n"/>
      <c r="AA560" s="267" t="n"/>
    </row>
    <row r="561" customFormat="1" s="211">
      <c r="B561" s="220" t="n"/>
      <c r="C561" s="220" t="n"/>
      <c r="D561" s="220" t="n"/>
      <c r="G561" s="12" t="n"/>
      <c r="L561" s="123" t="n"/>
      <c r="M561" s="123" t="n"/>
      <c r="N561" s="123" t="n"/>
      <c r="O561" s="123" t="n"/>
      <c r="P561" s="123" t="n"/>
      <c r="W561" s="48" t="n"/>
      <c r="AA561" s="267" t="n"/>
    </row>
    <row r="562" customFormat="1" s="211">
      <c r="B562" s="220" t="n"/>
      <c r="C562" s="220" t="n"/>
      <c r="D562" s="220" t="n"/>
      <c r="G562" s="12" t="n"/>
      <c r="L562" s="123" t="n"/>
      <c r="M562" s="123" t="n"/>
      <c r="N562" s="123" t="n"/>
      <c r="O562" s="123" t="n"/>
      <c r="P562" s="123" t="n"/>
      <c r="W562" s="48" t="n"/>
      <c r="AA562" s="267" t="n"/>
    </row>
    <row r="563" customFormat="1" s="211">
      <c r="B563" s="220" t="n"/>
      <c r="C563" s="220" t="n"/>
      <c r="D563" s="220" t="n"/>
      <c r="G563" s="12" t="n"/>
      <c r="L563" s="123" t="n"/>
      <c r="M563" s="123" t="n"/>
      <c r="N563" s="123" t="n"/>
      <c r="O563" s="123" t="n"/>
      <c r="P563" s="123" t="n"/>
      <c r="W563" s="48" t="n"/>
      <c r="AA563" s="267" t="n"/>
    </row>
    <row r="564" customFormat="1" s="211">
      <c r="B564" s="220" t="n"/>
      <c r="C564" s="220" t="n"/>
      <c r="D564" s="220" t="n"/>
      <c r="G564" s="12" t="n"/>
      <c r="L564" s="123" t="n"/>
      <c r="M564" s="123" t="n"/>
      <c r="N564" s="123" t="n"/>
      <c r="O564" s="123" t="n"/>
      <c r="P564" s="123" t="n"/>
      <c r="W564" s="48" t="n"/>
      <c r="AA564" s="267" t="n"/>
    </row>
    <row r="565" customFormat="1" s="211">
      <c r="B565" s="220" t="n"/>
      <c r="C565" s="220" t="n"/>
      <c r="D565" s="220" t="n"/>
      <c r="G565" s="12" t="n"/>
      <c r="L565" s="123" t="n"/>
      <c r="M565" s="123" t="n"/>
      <c r="N565" s="123" t="n"/>
      <c r="O565" s="123" t="n"/>
      <c r="P565" s="123" t="n"/>
      <c r="W565" s="48" t="n"/>
      <c r="AA565" s="267" t="n"/>
    </row>
    <row r="566" customFormat="1" s="211">
      <c r="B566" s="220" t="n"/>
      <c r="C566" s="220" t="n"/>
      <c r="D566" s="220" t="n"/>
      <c r="G566" s="12" t="n"/>
      <c r="L566" s="123" t="n"/>
      <c r="M566" s="123" t="n"/>
      <c r="N566" s="123" t="n"/>
      <c r="O566" s="123" t="n"/>
      <c r="P566" s="123" t="n"/>
      <c r="W566" s="48" t="n"/>
      <c r="AA566" s="267" t="n"/>
    </row>
    <row r="567" customFormat="1" s="211">
      <c r="B567" s="220" t="n"/>
      <c r="C567" s="220" t="n"/>
      <c r="D567" s="220" t="n"/>
      <c r="G567" s="12" t="n"/>
      <c r="L567" s="123" t="n"/>
      <c r="M567" s="123" t="n"/>
      <c r="N567" s="123" t="n"/>
      <c r="O567" s="123" t="n"/>
      <c r="P567" s="123" t="n"/>
      <c r="W567" s="48" t="n"/>
      <c r="AA567" s="267" t="n"/>
    </row>
    <row r="568" customFormat="1" s="211">
      <c r="B568" s="220" t="n"/>
      <c r="C568" s="220" t="n"/>
      <c r="D568" s="220" t="n"/>
      <c r="G568" s="12" t="n"/>
      <c r="L568" s="123" t="n"/>
      <c r="M568" s="123" t="n"/>
      <c r="N568" s="123" t="n"/>
      <c r="O568" s="123" t="n"/>
      <c r="P568" s="123" t="n"/>
      <c r="W568" s="48" t="n"/>
      <c r="AA568" s="267" t="n"/>
    </row>
    <row r="569" customFormat="1" s="211">
      <c r="B569" s="220" t="n"/>
      <c r="C569" s="220" t="n"/>
      <c r="D569" s="220" t="n"/>
      <c r="G569" s="12" t="n"/>
      <c r="L569" s="123" t="n"/>
      <c r="M569" s="123" t="n"/>
      <c r="N569" s="123" t="n"/>
      <c r="O569" s="123" t="n"/>
      <c r="P569" s="123" t="n"/>
      <c r="W569" s="48" t="n"/>
      <c r="AA569" s="267" t="n"/>
    </row>
    <row r="570" customFormat="1" s="211">
      <c r="B570" s="220" t="n"/>
      <c r="C570" s="220" t="n"/>
      <c r="D570" s="220" t="n"/>
      <c r="G570" s="12" t="n"/>
      <c r="L570" s="123" t="n"/>
      <c r="M570" s="123" t="n"/>
      <c r="N570" s="123" t="n"/>
      <c r="O570" s="123" t="n"/>
      <c r="P570" s="123" t="n"/>
      <c r="W570" s="48" t="n"/>
      <c r="AA570" s="267" t="n"/>
    </row>
    <row r="571" customFormat="1" s="211">
      <c r="B571" s="220" t="n"/>
      <c r="C571" s="220" t="n"/>
      <c r="D571" s="220" t="n"/>
      <c r="G571" s="12" t="n"/>
      <c r="L571" s="123" t="n"/>
      <c r="M571" s="123" t="n"/>
      <c r="N571" s="123" t="n"/>
      <c r="O571" s="123" t="n"/>
      <c r="P571" s="123" t="n"/>
      <c r="W571" s="48" t="n"/>
      <c r="AA571" s="267" t="n"/>
    </row>
    <row r="572" customFormat="1" s="211">
      <c r="B572" s="220" t="n"/>
      <c r="C572" s="220" t="n"/>
      <c r="D572" s="220" t="n"/>
      <c r="G572" s="12" t="n"/>
      <c r="L572" s="123" t="n"/>
      <c r="M572" s="123" t="n"/>
      <c r="N572" s="123" t="n"/>
      <c r="O572" s="123" t="n"/>
      <c r="P572" s="123" t="n"/>
      <c r="W572" s="48" t="n"/>
      <c r="AA572" s="267" t="n"/>
    </row>
    <row r="573" customFormat="1" s="211">
      <c r="B573" s="220" t="n"/>
      <c r="C573" s="220" t="n"/>
      <c r="D573" s="220" t="n"/>
      <c r="G573" s="12" t="n"/>
      <c r="L573" s="123" t="n"/>
      <c r="M573" s="123" t="n"/>
      <c r="N573" s="123" t="n"/>
      <c r="O573" s="123" t="n"/>
      <c r="P573" s="123" t="n"/>
      <c r="W573" s="48" t="n"/>
      <c r="AA573" s="267" t="n"/>
    </row>
    <row r="574" customFormat="1" s="211">
      <c r="B574" s="220" t="n"/>
      <c r="C574" s="220" t="n"/>
      <c r="D574" s="220" t="n"/>
      <c r="G574" s="12" t="n"/>
      <c r="L574" s="123" t="n"/>
      <c r="M574" s="123" t="n"/>
      <c r="N574" s="123" t="n"/>
      <c r="O574" s="123" t="n"/>
      <c r="P574" s="123" t="n"/>
      <c r="W574" s="48" t="n"/>
      <c r="AA574" s="267" t="n"/>
    </row>
    <row r="575" customFormat="1" s="211">
      <c r="B575" s="220" t="n"/>
      <c r="C575" s="220" t="n"/>
      <c r="D575" s="220" t="n"/>
      <c r="G575" s="12" t="n"/>
      <c r="L575" s="123" t="n"/>
      <c r="M575" s="123" t="n"/>
      <c r="N575" s="123" t="n"/>
      <c r="O575" s="123" t="n"/>
      <c r="P575" s="123" t="n"/>
      <c r="W575" s="48" t="n"/>
      <c r="AA575" s="267" t="n"/>
    </row>
    <row r="576" customFormat="1" s="211">
      <c r="B576" s="220" t="n"/>
      <c r="C576" s="220" t="n"/>
      <c r="D576" s="220" t="n"/>
      <c r="G576" s="12" t="n"/>
      <c r="L576" s="123" t="n"/>
      <c r="M576" s="123" t="n"/>
      <c r="N576" s="123" t="n"/>
      <c r="O576" s="123" t="n"/>
      <c r="P576" s="123" t="n"/>
      <c r="W576" s="48" t="n"/>
      <c r="AA576" s="267" t="n"/>
    </row>
    <row r="577" customFormat="1" s="211">
      <c r="B577" s="220" t="n"/>
      <c r="C577" s="220" t="n"/>
      <c r="D577" s="220" t="n"/>
      <c r="G577" s="12" t="n"/>
      <c r="L577" s="123" t="n"/>
      <c r="M577" s="123" t="n"/>
      <c r="N577" s="123" t="n"/>
      <c r="O577" s="123" t="n"/>
      <c r="P577" s="123" t="n"/>
      <c r="W577" s="48" t="n"/>
      <c r="AA577" s="267" t="n"/>
    </row>
    <row r="578" customFormat="1" s="211">
      <c r="B578" s="220" t="n"/>
      <c r="C578" s="220" t="n"/>
      <c r="D578" s="220" t="n"/>
      <c r="G578" s="12" t="n"/>
      <c r="L578" s="123" t="n"/>
      <c r="M578" s="123" t="n"/>
      <c r="N578" s="123" t="n"/>
      <c r="O578" s="123" t="n"/>
      <c r="P578" s="123" t="n"/>
      <c r="W578" s="48" t="n"/>
      <c r="AA578" s="267" t="n"/>
    </row>
    <row r="579" customFormat="1" s="211">
      <c r="B579" s="220" t="n"/>
      <c r="C579" s="220" t="n"/>
      <c r="D579" s="220" t="n"/>
      <c r="G579" s="12" t="n"/>
      <c r="L579" s="123" t="n"/>
      <c r="M579" s="123" t="n"/>
      <c r="N579" s="123" t="n"/>
      <c r="O579" s="123" t="n"/>
      <c r="P579" s="123" t="n"/>
      <c r="W579" s="48" t="n"/>
      <c r="AA579" s="267" t="n"/>
    </row>
    <row r="580" customFormat="1" s="211">
      <c r="B580" s="220" t="n"/>
      <c r="C580" s="220" t="n"/>
      <c r="D580" s="220" t="n"/>
      <c r="G580" s="12" t="n"/>
      <c r="L580" s="123" t="n"/>
      <c r="M580" s="123" t="n"/>
      <c r="N580" s="123" t="n"/>
      <c r="O580" s="123" t="n"/>
      <c r="P580" s="123" t="n"/>
      <c r="W580" s="48" t="n"/>
      <c r="AA580" s="267" t="n"/>
    </row>
    <row r="581" customFormat="1" s="211">
      <c r="B581" s="220" t="n"/>
      <c r="C581" s="220" t="n"/>
      <c r="D581" s="220" t="n"/>
      <c r="G581" s="12" t="n"/>
      <c r="L581" s="123" t="n"/>
      <c r="M581" s="123" t="n"/>
      <c r="N581" s="123" t="n"/>
      <c r="O581" s="123" t="n"/>
      <c r="P581" s="123" t="n"/>
      <c r="W581" s="48" t="n"/>
      <c r="AA581" s="267" t="n"/>
    </row>
    <row r="582" customFormat="1" s="211">
      <c r="B582" s="220" t="n"/>
      <c r="C582" s="220" t="n"/>
      <c r="D582" s="220" t="n"/>
      <c r="G582" s="12" t="n"/>
      <c r="L582" s="123" t="n"/>
      <c r="M582" s="123" t="n"/>
      <c r="N582" s="123" t="n"/>
      <c r="O582" s="123" t="n"/>
      <c r="P582" s="123" t="n"/>
      <c r="W582" s="48" t="n"/>
      <c r="AA582" s="267" t="n"/>
    </row>
    <row r="583" customFormat="1" s="211">
      <c r="B583" s="220" t="n"/>
      <c r="C583" s="220" t="n"/>
      <c r="D583" s="220" t="n"/>
      <c r="G583" s="12" t="n"/>
      <c r="L583" s="123" t="n"/>
      <c r="M583" s="123" t="n"/>
      <c r="N583" s="123" t="n"/>
      <c r="O583" s="123" t="n"/>
      <c r="P583" s="123" t="n"/>
      <c r="W583" s="48" t="n"/>
      <c r="AA583" s="267" t="n"/>
    </row>
    <row r="584" customFormat="1" s="211">
      <c r="B584" s="220" t="n"/>
      <c r="C584" s="220" t="n"/>
      <c r="D584" s="220" t="n"/>
      <c r="G584" s="12" t="n"/>
      <c r="L584" s="123" t="n"/>
      <c r="M584" s="123" t="n"/>
      <c r="N584" s="123" t="n"/>
      <c r="O584" s="123" t="n"/>
      <c r="P584" s="123" t="n"/>
      <c r="W584" s="48" t="n"/>
      <c r="AA584" s="267" t="n"/>
    </row>
    <row r="585" customFormat="1" s="211">
      <c r="B585" s="220" t="n"/>
      <c r="C585" s="220" t="n"/>
      <c r="D585" s="220" t="n"/>
      <c r="G585" s="12" t="n"/>
      <c r="L585" s="123" t="n"/>
      <c r="M585" s="123" t="n"/>
      <c r="N585" s="123" t="n"/>
      <c r="O585" s="123" t="n"/>
      <c r="P585" s="123" t="n"/>
      <c r="W585" s="48" t="n"/>
      <c r="AA585" s="267" t="n"/>
    </row>
    <row r="586" customFormat="1" s="211">
      <c r="B586" s="220" t="n"/>
      <c r="C586" s="220" t="n"/>
      <c r="D586" s="220" t="n"/>
      <c r="G586" s="12" t="n"/>
      <c r="L586" s="123" t="n"/>
      <c r="M586" s="123" t="n"/>
      <c r="N586" s="123" t="n"/>
      <c r="O586" s="123" t="n"/>
      <c r="P586" s="123" t="n"/>
      <c r="W586" s="48" t="n"/>
      <c r="AA586" s="267" t="n"/>
    </row>
    <row r="587" customFormat="1" s="211">
      <c r="B587" s="220" t="n"/>
      <c r="C587" s="220" t="n"/>
      <c r="D587" s="220" t="n"/>
      <c r="G587" s="12" t="n"/>
      <c r="L587" s="123" t="n"/>
      <c r="M587" s="123" t="n"/>
      <c r="N587" s="123" t="n"/>
      <c r="O587" s="123" t="n"/>
      <c r="P587" s="123" t="n"/>
      <c r="W587" s="48" t="n"/>
      <c r="AA587" s="267" t="n"/>
    </row>
    <row r="588" customFormat="1" s="211">
      <c r="B588" s="220" t="n"/>
      <c r="C588" s="220" t="n"/>
      <c r="D588" s="220" t="n"/>
      <c r="G588" s="12" t="n"/>
      <c r="L588" s="123" t="n"/>
      <c r="M588" s="123" t="n"/>
      <c r="N588" s="123" t="n"/>
      <c r="O588" s="123" t="n"/>
      <c r="P588" s="123" t="n"/>
      <c r="W588" s="48" t="n"/>
      <c r="AA588" s="267" t="n"/>
    </row>
    <row r="589" customFormat="1" s="211">
      <c r="B589" s="220" t="n"/>
      <c r="C589" s="220" t="n"/>
      <c r="D589" s="220" t="n"/>
      <c r="G589" s="12" t="n"/>
      <c r="L589" s="123" t="n"/>
      <c r="M589" s="123" t="n"/>
      <c r="N589" s="123" t="n"/>
      <c r="O589" s="123" t="n"/>
      <c r="P589" s="123" t="n"/>
      <c r="W589" s="48" t="n"/>
      <c r="AA589" s="267" t="n"/>
    </row>
    <row r="590" customFormat="1" s="211">
      <c r="B590" s="220" t="n"/>
      <c r="C590" s="220" t="n"/>
      <c r="D590" s="220" t="n"/>
      <c r="G590" s="12" t="n"/>
      <c r="L590" s="123" t="n"/>
      <c r="M590" s="123" t="n"/>
      <c r="N590" s="123" t="n"/>
      <c r="O590" s="123" t="n"/>
      <c r="P590" s="123" t="n"/>
      <c r="W590" s="48" t="n"/>
      <c r="AA590" s="267" t="n"/>
    </row>
    <row r="591" customFormat="1" s="211">
      <c r="B591" s="220" t="n"/>
      <c r="C591" s="220" t="n"/>
      <c r="D591" s="220" t="n"/>
      <c r="G591" s="12" t="n"/>
      <c r="L591" s="123" t="n"/>
      <c r="M591" s="123" t="n"/>
      <c r="N591" s="123" t="n"/>
      <c r="O591" s="123" t="n"/>
      <c r="P591" s="123" t="n"/>
      <c r="W591" s="48" t="n"/>
      <c r="AA591" s="267" t="n"/>
    </row>
    <row r="592" customFormat="1" s="211">
      <c r="B592" s="220" t="n"/>
      <c r="C592" s="220" t="n"/>
      <c r="D592" s="220" t="n"/>
      <c r="G592" s="12" t="n"/>
      <c r="L592" s="123" t="n"/>
      <c r="M592" s="123" t="n"/>
      <c r="N592" s="123" t="n"/>
      <c r="O592" s="123" t="n"/>
      <c r="P592" s="123" t="n"/>
      <c r="W592" s="48" t="n"/>
      <c r="AA592" s="267" t="n"/>
    </row>
    <row r="593" customFormat="1" s="211">
      <c r="B593" s="220" t="n"/>
      <c r="C593" s="220" t="n"/>
      <c r="D593" s="220" t="n"/>
      <c r="G593" s="12" t="n"/>
      <c r="L593" s="123" t="n"/>
      <c r="M593" s="123" t="n"/>
      <c r="N593" s="123" t="n"/>
      <c r="O593" s="123" t="n"/>
      <c r="P593" s="123" t="n"/>
      <c r="W593" s="48" t="n"/>
      <c r="AA593" s="267" t="n"/>
    </row>
    <row r="594" customFormat="1" s="211">
      <c r="B594" s="220" t="n"/>
      <c r="C594" s="220" t="n"/>
      <c r="D594" s="220" t="n"/>
      <c r="G594" s="12" t="n"/>
      <c r="L594" s="123" t="n"/>
      <c r="M594" s="123" t="n"/>
      <c r="N594" s="123" t="n"/>
      <c r="O594" s="123" t="n"/>
      <c r="P594" s="123" t="n"/>
      <c r="W594" s="48" t="n"/>
      <c r="AA594" s="267" t="n"/>
    </row>
    <row r="595" customFormat="1" s="211">
      <c r="B595" s="220" t="n"/>
      <c r="C595" s="220" t="n"/>
      <c r="D595" s="220" t="n"/>
      <c r="G595" s="12" t="n"/>
      <c r="L595" s="123" t="n"/>
      <c r="M595" s="123" t="n"/>
      <c r="N595" s="123" t="n"/>
      <c r="O595" s="123" t="n"/>
      <c r="P595" s="123" t="n"/>
      <c r="W595" s="48" t="n"/>
      <c r="AA595" s="267" t="n"/>
    </row>
    <row r="596" customFormat="1" s="211">
      <c r="B596" s="220" t="n"/>
      <c r="C596" s="220" t="n"/>
      <c r="D596" s="220" t="n"/>
      <c r="G596" s="12" t="n"/>
      <c r="L596" s="123" t="n"/>
      <c r="M596" s="123" t="n"/>
      <c r="N596" s="123" t="n"/>
      <c r="O596" s="123" t="n"/>
      <c r="P596" s="123" t="n"/>
      <c r="W596" s="48" t="n"/>
      <c r="AA596" s="267" t="n"/>
    </row>
    <row r="597" customFormat="1" s="211">
      <c r="B597" s="220" t="n"/>
      <c r="C597" s="220" t="n"/>
      <c r="D597" s="220" t="n"/>
      <c r="G597" s="12" t="n"/>
      <c r="L597" s="123" t="n"/>
      <c r="M597" s="123" t="n"/>
      <c r="N597" s="123" t="n"/>
      <c r="O597" s="123" t="n"/>
      <c r="P597" s="123" t="n"/>
      <c r="W597" s="48" t="n"/>
      <c r="AA597" s="267" t="n"/>
    </row>
    <row r="598" customFormat="1" s="211">
      <c r="B598" s="220" t="n"/>
      <c r="C598" s="220" t="n"/>
      <c r="D598" s="220" t="n"/>
      <c r="G598" s="12" t="n"/>
      <c r="L598" s="123" t="n"/>
      <c r="M598" s="123" t="n"/>
      <c r="N598" s="123" t="n"/>
      <c r="O598" s="123" t="n"/>
      <c r="P598" s="123" t="n"/>
      <c r="W598" s="48" t="n"/>
      <c r="AA598" s="267" t="n"/>
    </row>
    <row r="599" customFormat="1" s="211">
      <c r="B599" s="220" t="n"/>
      <c r="C599" s="220" t="n"/>
      <c r="D599" s="220" t="n"/>
      <c r="G599" s="12" t="n"/>
      <c r="L599" s="123" t="n"/>
      <c r="M599" s="123" t="n"/>
      <c r="N599" s="123" t="n"/>
      <c r="O599" s="123" t="n"/>
      <c r="P599" s="123" t="n"/>
      <c r="W599" s="48" t="n"/>
      <c r="AA599" s="267" t="n"/>
    </row>
    <row r="600" customFormat="1" s="211">
      <c r="B600" s="220" t="n"/>
      <c r="C600" s="220" t="n"/>
      <c r="D600" s="220" t="n"/>
      <c r="G600" s="12" t="n"/>
      <c r="L600" s="123" t="n"/>
      <c r="M600" s="123" t="n"/>
      <c r="N600" s="123" t="n"/>
      <c r="O600" s="123" t="n"/>
      <c r="P600" s="123" t="n"/>
      <c r="W600" s="48" t="n"/>
      <c r="AA600" s="267" t="n"/>
    </row>
    <row r="601" customFormat="1" s="211">
      <c r="B601" s="220" t="n"/>
      <c r="C601" s="220" t="n"/>
      <c r="D601" s="220" t="n"/>
      <c r="G601" s="12" t="n"/>
      <c r="L601" s="123" t="n"/>
      <c r="M601" s="123" t="n"/>
      <c r="N601" s="123" t="n"/>
      <c r="O601" s="123" t="n"/>
      <c r="P601" s="123" t="n"/>
      <c r="W601" s="48" t="n"/>
      <c r="AA601" s="267" t="n"/>
    </row>
    <row r="602" customFormat="1" s="211">
      <c r="B602" s="220" t="n"/>
      <c r="C602" s="220" t="n"/>
      <c r="D602" s="220" t="n"/>
      <c r="G602" s="12" t="n"/>
      <c r="L602" s="123" t="n"/>
      <c r="M602" s="123" t="n"/>
      <c r="N602" s="123" t="n"/>
      <c r="O602" s="123" t="n"/>
      <c r="P602" s="123" t="n"/>
      <c r="W602" s="48" t="n"/>
      <c r="AA602" s="267" t="n"/>
    </row>
    <row r="603" customFormat="1" s="211">
      <c r="B603" s="220" t="n"/>
      <c r="C603" s="220" t="n"/>
      <c r="D603" s="220" t="n"/>
      <c r="G603" s="12" t="n"/>
      <c r="L603" s="123" t="n"/>
      <c r="M603" s="123" t="n"/>
      <c r="N603" s="123" t="n"/>
      <c r="O603" s="123" t="n"/>
      <c r="P603" s="123" t="n"/>
      <c r="W603" s="48" t="n"/>
      <c r="AA603" s="267" t="n"/>
    </row>
    <row r="604" customFormat="1" s="211">
      <c r="B604" s="220" t="n"/>
      <c r="C604" s="220" t="n"/>
      <c r="D604" s="220" t="n"/>
      <c r="G604" s="12" t="n"/>
      <c r="L604" s="123" t="n"/>
      <c r="M604" s="123" t="n"/>
      <c r="N604" s="123" t="n"/>
      <c r="O604" s="123" t="n"/>
      <c r="P604" s="123" t="n"/>
      <c r="W604" s="48" t="n"/>
      <c r="AA604" s="267" t="n"/>
    </row>
    <row r="605" customFormat="1" s="211">
      <c r="B605" s="220" t="n"/>
      <c r="C605" s="220" t="n"/>
      <c r="D605" s="220" t="n"/>
      <c r="G605" s="12" t="n"/>
      <c r="L605" s="123" t="n"/>
      <c r="M605" s="123" t="n"/>
      <c r="N605" s="123" t="n"/>
      <c r="O605" s="123" t="n"/>
      <c r="P605" s="123" t="n"/>
      <c r="W605" s="48" t="n"/>
      <c r="AA605" s="267" t="n"/>
    </row>
    <row r="606" customFormat="1" s="211">
      <c r="B606" s="220" t="n"/>
      <c r="C606" s="220" t="n"/>
      <c r="D606" s="220" t="n"/>
      <c r="G606" s="12" t="n"/>
      <c r="L606" s="123" t="n"/>
      <c r="M606" s="123" t="n"/>
      <c r="N606" s="123" t="n"/>
      <c r="O606" s="123" t="n"/>
      <c r="P606" s="123" t="n"/>
      <c r="W606" s="48" t="n"/>
      <c r="AA606" s="267" t="n"/>
    </row>
    <row r="607" customFormat="1" s="211">
      <c r="B607" s="220" t="n"/>
      <c r="C607" s="220" t="n"/>
      <c r="D607" s="220" t="n"/>
      <c r="G607" s="12" t="n"/>
      <c r="L607" s="123" t="n"/>
      <c r="M607" s="123" t="n"/>
      <c r="N607" s="123" t="n"/>
      <c r="O607" s="123" t="n"/>
      <c r="P607" s="123" t="n"/>
      <c r="W607" s="48" t="n"/>
      <c r="AA607" s="267" t="n"/>
    </row>
    <row r="608" customFormat="1" s="211">
      <c r="B608" s="220" t="n"/>
      <c r="C608" s="220" t="n"/>
      <c r="D608" s="220" t="n"/>
      <c r="G608" s="12" t="n"/>
      <c r="L608" s="123" t="n"/>
      <c r="M608" s="123" t="n"/>
      <c r="N608" s="123" t="n"/>
      <c r="O608" s="123" t="n"/>
      <c r="P608" s="123" t="n"/>
      <c r="W608" s="48" t="n"/>
      <c r="AA608" s="267" t="n"/>
    </row>
    <row r="609" customFormat="1" s="211">
      <c r="B609" s="220" t="n"/>
      <c r="C609" s="220" t="n"/>
      <c r="D609" s="220" t="n"/>
      <c r="G609" s="12" t="n"/>
      <c r="L609" s="123" t="n"/>
      <c r="M609" s="123" t="n"/>
      <c r="N609" s="123" t="n"/>
      <c r="O609" s="123" t="n"/>
      <c r="P609" s="123" t="n"/>
      <c r="W609" s="48" t="n"/>
      <c r="AA609" s="267" t="n"/>
    </row>
    <row r="610" customFormat="1" s="211">
      <c r="B610" s="220" t="n"/>
      <c r="C610" s="220" t="n"/>
      <c r="D610" s="220" t="n"/>
      <c r="G610" s="12" t="n"/>
      <c r="L610" s="123" t="n"/>
      <c r="M610" s="123" t="n"/>
      <c r="N610" s="123" t="n"/>
      <c r="O610" s="123" t="n"/>
      <c r="P610" s="123" t="n"/>
      <c r="W610" s="48" t="n"/>
      <c r="AA610" s="267" t="n"/>
    </row>
    <row r="611" customFormat="1" s="211">
      <c r="B611" s="220" t="n"/>
      <c r="C611" s="220" t="n"/>
      <c r="D611" s="220" t="n"/>
      <c r="G611" s="12" t="n"/>
      <c r="L611" s="123" t="n"/>
      <c r="M611" s="123" t="n"/>
      <c r="N611" s="123" t="n"/>
      <c r="O611" s="123" t="n"/>
      <c r="P611" s="123" t="n"/>
      <c r="W611" s="48" t="n"/>
      <c r="AA611" s="267" t="n"/>
    </row>
    <row r="612" customFormat="1" s="211">
      <c r="B612" s="220" t="n"/>
      <c r="C612" s="220" t="n"/>
      <c r="D612" s="220" t="n"/>
      <c r="G612" s="12" t="n"/>
      <c r="L612" s="123" t="n"/>
      <c r="M612" s="123" t="n"/>
      <c r="N612" s="123" t="n"/>
      <c r="O612" s="123" t="n"/>
      <c r="P612" s="123" t="n"/>
      <c r="W612" s="48" t="n"/>
      <c r="AA612" s="267" t="n"/>
    </row>
    <row r="613" customFormat="1" s="211">
      <c r="B613" s="220" t="n"/>
      <c r="C613" s="220" t="n"/>
      <c r="D613" s="220" t="n"/>
      <c r="G613" s="12" t="n"/>
      <c r="L613" s="123" t="n"/>
      <c r="M613" s="123" t="n"/>
      <c r="N613" s="123" t="n"/>
      <c r="O613" s="123" t="n"/>
      <c r="P613" s="123" t="n"/>
      <c r="W613" s="48" t="n"/>
      <c r="AA613" s="267" t="n"/>
    </row>
    <row r="614" customFormat="1" s="211">
      <c r="B614" s="220" t="n"/>
      <c r="C614" s="220" t="n"/>
      <c r="D614" s="220" t="n"/>
      <c r="G614" s="12" t="n"/>
      <c r="L614" s="123" t="n"/>
      <c r="M614" s="123" t="n"/>
      <c r="N614" s="123" t="n"/>
      <c r="O614" s="123" t="n"/>
      <c r="P614" s="123" t="n"/>
      <c r="W614" s="48" t="n"/>
      <c r="AA614" s="267" t="n"/>
    </row>
    <row r="615" customFormat="1" s="211">
      <c r="B615" s="220" t="n"/>
      <c r="C615" s="220" t="n"/>
      <c r="D615" s="220" t="n"/>
      <c r="G615" s="12" t="n"/>
      <c r="L615" s="123" t="n"/>
      <c r="M615" s="123" t="n"/>
      <c r="N615" s="123" t="n"/>
      <c r="O615" s="123" t="n"/>
      <c r="P615" s="123" t="n"/>
      <c r="W615" s="48" t="n"/>
      <c r="AA615" s="267" t="n"/>
    </row>
    <row r="616" customFormat="1" s="211">
      <c r="B616" s="220" t="n"/>
      <c r="C616" s="220" t="n"/>
      <c r="D616" s="220" t="n"/>
      <c r="G616" s="12" t="n"/>
      <c r="L616" s="123" t="n"/>
      <c r="M616" s="123" t="n"/>
      <c r="N616" s="123" t="n"/>
      <c r="O616" s="123" t="n"/>
      <c r="P616" s="123" t="n"/>
      <c r="W616" s="48" t="n"/>
      <c r="AA616" s="267" t="n"/>
    </row>
    <row r="617" customFormat="1" s="211">
      <c r="B617" s="220" t="n"/>
      <c r="C617" s="220" t="n"/>
      <c r="D617" s="220" t="n"/>
      <c r="G617" s="12" t="n"/>
      <c r="L617" s="123" t="n"/>
      <c r="M617" s="123" t="n"/>
      <c r="N617" s="123" t="n"/>
      <c r="O617" s="123" t="n"/>
      <c r="P617" s="123" t="n"/>
      <c r="W617" s="48" t="n"/>
      <c r="AA617" s="267" t="n"/>
    </row>
    <row r="618" customFormat="1" s="211">
      <c r="B618" s="220" t="n"/>
      <c r="C618" s="220" t="n"/>
      <c r="D618" s="220" t="n"/>
      <c r="G618" s="12" t="n"/>
      <c r="L618" s="123" t="n"/>
      <c r="M618" s="123" t="n"/>
      <c r="N618" s="123" t="n"/>
      <c r="O618" s="123" t="n"/>
      <c r="P618" s="123" t="n"/>
      <c r="W618" s="48" t="n"/>
      <c r="AA618" s="267" t="n"/>
    </row>
    <row r="619" customFormat="1" s="211">
      <c r="B619" s="220" t="n"/>
      <c r="C619" s="220" t="n"/>
      <c r="D619" s="220" t="n"/>
      <c r="G619" s="12" t="n"/>
      <c r="L619" s="123" t="n"/>
      <c r="M619" s="123" t="n"/>
      <c r="N619" s="123" t="n"/>
      <c r="O619" s="123" t="n"/>
      <c r="P619" s="123" t="n"/>
      <c r="W619" s="48" t="n"/>
      <c r="AA619" s="267" t="n"/>
    </row>
    <row r="620" customFormat="1" s="211">
      <c r="B620" s="220" t="n"/>
      <c r="C620" s="220" t="n"/>
      <c r="D620" s="220" t="n"/>
      <c r="G620" s="12" t="n"/>
      <c r="L620" s="123" t="n"/>
      <c r="M620" s="123" t="n"/>
      <c r="N620" s="123" t="n"/>
      <c r="O620" s="123" t="n"/>
      <c r="P620" s="123" t="n"/>
      <c r="W620" s="48" t="n"/>
      <c r="AA620" s="267" t="n"/>
    </row>
    <row r="621" customFormat="1" s="211">
      <c r="B621" s="220" t="n"/>
      <c r="C621" s="220" t="n"/>
      <c r="D621" s="220" t="n"/>
      <c r="G621" s="12" t="n"/>
      <c r="L621" s="123" t="n"/>
      <c r="M621" s="123" t="n"/>
      <c r="N621" s="123" t="n"/>
      <c r="O621" s="123" t="n"/>
      <c r="P621" s="123" t="n"/>
      <c r="W621" s="48" t="n"/>
      <c r="AA621" s="267" t="n"/>
    </row>
    <row r="622" customFormat="1" s="211">
      <c r="B622" s="220" t="n"/>
      <c r="C622" s="220" t="n"/>
      <c r="D622" s="220" t="n"/>
      <c r="G622" s="12" t="n"/>
      <c r="L622" s="123" t="n"/>
      <c r="M622" s="123" t="n"/>
      <c r="N622" s="123" t="n"/>
      <c r="O622" s="123" t="n"/>
      <c r="P622" s="123" t="n"/>
      <c r="W622" s="48" t="n"/>
      <c r="AA622" s="267" t="n"/>
    </row>
    <row r="623" customFormat="1" s="211">
      <c r="B623" s="220" t="n"/>
      <c r="C623" s="220" t="n"/>
      <c r="D623" s="220" t="n"/>
      <c r="G623" s="12" t="n"/>
      <c r="L623" s="123" t="n"/>
      <c r="M623" s="123" t="n"/>
      <c r="N623" s="123" t="n"/>
      <c r="O623" s="123" t="n"/>
      <c r="P623" s="123" t="n"/>
      <c r="W623" s="48" t="n"/>
      <c r="AA623" s="267" t="n"/>
    </row>
    <row r="624" customFormat="1" s="211">
      <c r="B624" s="220" t="n"/>
      <c r="C624" s="220" t="n"/>
      <c r="D624" s="220" t="n"/>
      <c r="G624" s="12" t="n"/>
      <c r="L624" s="123" t="n"/>
      <c r="M624" s="123" t="n"/>
      <c r="N624" s="123" t="n"/>
      <c r="O624" s="123" t="n"/>
      <c r="P624" s="123" t="n"/>
      <c r="W624" s="48" t="n"/>
      <c r="AA624" s="267" t="n"/>
    </row>
    <row r="625" customFormat="1" s="211">
      <c r="B625" s="220" t="n"/>
      <c r="C625" s="220" t="n"/>
      <c r="D625" s="220" t="n"/>
      <c r="G625" s="12" t="n"/>
      <c r="L625" s="123" t="n"/>
      <c r="M625" s="123" t="n"/>
      <c r="N625" s="123" t="n"/>
      <c r="O625" s="123" t="n"/>
      <c r="P625" s="123" t="n"/>
      <c r="W625" s="48" t="n"/>
      <c r="AA625" s="267" t="n"/>
    </row>
    <row r="626" customFormat="1" s="211">
      <c r="B626" s="220" t="n"/>
      <c r="C626" s="220" t="n"/>
      <c r="D626" s="220" t="n"/>
      <c r="G626" s="12" t="n"/>
      <c r="L626" s="123" t="n"/>
      <c r="M626" s="123" t="n"/>
      <c r="N626" s="123" t="n"/>
      <c r="O626" s="123" t="n"/>
      <c r="P626" s="123" t="n"/>
      <c r="W626" s="48" t="n"/>
      <c r="AA626" s="267" t="n"/>
    </row>
    <row r="627" customFormat="1" s="211">
      <c r="B627" s="220" t="n"/>
      <c r="C627" s="220" t="n"/>
      <c r="D627" s="220" t="n"/>
      <c r="G627" s="12" t="n"/>
      <c r="L627" s="123" t="n"/>
      <c r="M627" s="123" t="n"/>
      <c r="N627" s="123" t="n"/>
      <c r="O627" s="123" t="n"/>
      <c r="P627" s="123" t="n"/>
      <c r="W627" s="48" t="n"/>
      <c r="AA627" s="267" t="n"/>
    </row>
    <row r="628" customFormat="1" s="211">
      <c r="B628" s="220" t="n"/>
      <c r="C628" s="220" t="n"/>
      <c r="D628" s="220" t="n"/>
      <c r="G628" s="12" t="n"/>
      <c r="L628" s="123" t="n"/>
      <c r="M628" s="123" t="n"/>
      <c r="N628" s="123" t="n"/>
      <c r="O628" s="123" t="n"/>
      <c r="P628" s="123" t="n"/>
      <c r="W628" s="48" t="n"/>
      <c r="AA628" s="267" t="n"/>
    </row>
    <row r="629" customFormat="1" s="211">
      <c r="B629" s="220" t="n"/>
      <c r="C629" s="220" t="n"/>
      <c r="D629" s="220" t="n"/>
      <c r="G629" s="12" t="n"/>
      <c r="L629" s="123" t="n"/>
      <c r="M629" s="123" t="n"/>
      <c r="N629" s="123" t="n"/>
      <c r="O629" s="123" t="n"/>
      <c r="P629" s="123" t="n"/>
      <c r="W629" s="48" t="n"/>
      <c r="AA629" s="267" t="n"/>
    </row>
    <row r="630" customFormat="1" s="211">
      <c r="B630" s="220" t="n"/>
      <c r="C630" s="220" t="n"/>
      <c r="D630" s="220" t="n"/>
      <c r="G630" s="12" t="n"/>
      <c r="L630" s="123" t="n"/>
      <c r="M630" s="123" t="n"/>
      <c r="N630" s="123" t="n"/>
      <c r="O630" s="123" t="n"/>
      <c r="P630" s="123" t="n"/>
      <c r="W630" s="48" t="n"/>
      <c r="AA630" s="267" t="n"/>
    </row>
    <row r="631" customFormat="1" s="211">
      <c r="B631" s="220" t="n"/>
      <c r="C631" s="220" t="n"/>
      <c r="D631" s="220" t="n"/>
      <c r="G631" s="12" t="n"/>
      <c r="L631" s="123" t="n"/>
      <c r="M631" s="123" t="n"/>
      <c r="N631" s="123" t="n"/>
      <c r="O631" s="123" t="n"/>
      <c r="P631" s="123" t="n"/>
      <c r="W631" s="48" t="n"/>
      <c r="AA631" s="267" t="n"/>
    </row>
    <row r="632" customFormat="1" s="211">
      <c r="B632" s="220" t="n"/>
      <c r="C632" s="220" t="n"/>
      <c r="D632" s="220" t="n"/>
      <c r="G632" s="12" t="n"/>
      <c r="L632" s="123" t="n"/>
      <c r="M632" s="123" t="n"/>
      <c r="N632" s="123" t="n"/>
      <c r="O632" s="123" t="n"/>
      <c r="P632" s="123" t="n"/>
      <c r="W632" s="48" t="n"/>
      <c r="AA632" s="267" t="n"/>
    </row>
    <row r="633" customFormat="1" s="211">
      <c r="B633" s="220" t="n"/>
      <c r="C633" s="220" t="n"/>
      <c r="D633" s="220" t="n"/>
      <c r="G633" s="12" t="n"/>
      <c r="L633" s="123" t="n"/>
      <c r="M633" s="123" t="n"/>
      <c r="N633" s="123" t="n"/>
      <c r="O633" s="123" t="n"/>
      <c r="P633" s="123" t="n"/>
      <c r="W633" s="48" t="n"/>
      <c r="AA633" s="267" t="n"/>
    </row>
    <row r="634" customFormat="1" s="211">
      <c r="B634" s="220" t="n"/>
      <c r="C634" s="220" t="n"/>
      <c r="D634" s="220" t="n"/>
      <c r="G634" s="12" t="n"/>
      <c r="L634" s="123" t="n"/>
      <c r="M634" s="123" t="n"/>
      <c r="N634" s="123" t="n"/>
      <c r="O634" s="123" t="n"/>
      <c r="P634" s="123" t="n"/>
      <c r="W634" s="48" t="n"/>
      <c r="AA634" s="267" t="n"/>
    </row>
    <row r="635" customFormat="1" s="211">
      <c r="B635" s="220" t="n"/>
      <c r="C635" s="220" t="n"/>
      <c r="D635" s="220" t="n"/>
      <c r="G635" s="12" t="n"/>
      <c r="L635" s="123" t="n"/>
      <c r="M635" s="123" t="n"/>
      <c r="N635" s="123" t="n"/>
      <c r="O635" s="123" t="n"/>
      <c r="P635" s="123" t="n"/>
      <c r="W635" s="48" t="n"/>
      <c r="AA635" s="267" t="n"/>
    </row>
    <row r="636" customFormat="1" s="211">
      <c r="B636" s="220" t="n"/>
      <c r="C636" s="220" t="n"/>
      <c r="D636" s="220" t="n"/>
      <c r="G636" s="12" t="n"/>
      <c r="L636" s="123" t="n"/>
      <c r="M636" s="123" t="n"/>
      <c r="N636" s="123" t="n"/>
      <c r="O636" s="123" t="n"/>
      <c r="P636" s="123" t="n"/>
      <c r="W636" s="48" t="n"/>
      <c r="AA636" s="267" t="n"/>
    </row>
    <row r="637" customFormat="1" s="211">
      <c r="B637" s="220" t="n"/>
      <c r="C637" s="220" t="n"/>
      <c r="D637" s="220" t="n"/>
      <c r="G637" s="12" t="n"/>
      <c r="L637" s="123" t="n"/>
      <c r="M637" s="123" t="n"/>
      <c r="N637" s="123" t="n"/>
      <c r="O637" s="123" t="n"/>
      <c r="P637" s="123" t="n"/>
      <c r="W637" s="48" t="n"/>
      <c r="AA637" s="267" t="n"/>
    </row>
    <row r="638" customFormat="1" s="211">
      <c r="B638" s="220" t="n"/>
      <c r="C638" s="220" t="n"/>
      <c r="D638" s="220" t="n"/>
      <c r="G638" s="12" t="n"/>
      <c r="L638" s="123" t="n"/>
      <c r="M638" s="123" t="n"/>
      <c r="N638" s="123" t="n"/>
      <c r="O638" s="123" t="n"/>
      <c r="P638" s="123" t="n"/>
      <c r="W638" s="48" t="n"/>
      <c r="AA638" s="267" t="n"/>
    </row>
    <row r="639" customFormat="1" s="211">
      <c r="B639" s="220" t="n"/>
      <c r="C639" s="220" t="n"/>
      <c r="D639" s="220" t="n"/>
      <c r="G639" s="12" t="n"/>
      <c r="L639" s="123" t="n"/>
      <c r="M639" s="123" t="n"/>
      <c r="N639" s="123" t="n"/>
      <c r="O639" s="123" t="n"/>
      <c r="P639" s="123" t="n"/>
      <c r="W639" s="48" t="n"/>
      <c r="AA639" s="267" t="n"/>
    </row>
    <row r="640" customFormat="1" s="211">
      <c r="B640" s="220" t="n"/>
      <c r="C640" s="220" t="n"/>
      <c r="D640" s="220" t="n"/>
      <c r="G640" s="12" t="n"/>
      <c r="L640" s="123" t="n"/>
      <c r="M640" s="123" t="n"/>
      <c r="N640" s="123" t="n"/>
      <c r="O640" s="123" t="n"/>
      <c r="P640" s="123" t="n"/>
      <c r="W640" s="48" t="n"/>
      <c r="AA640" s="267" t="n"/>
    </row>
    <row r="641" customFormat="1" s="211">
      <c r="B641" s="220" t="n"/>
      <c r="C641" s="220" t="n"/>
      <c r="D641" s="220" t="n"/>
      <c r="G641" s="12" t="n"/>
      <c r="L641" s="123" t="n"/>
      <c r="M641" s="123" t="n"/>
      <c r="N641" s="123" t="n"/>
      <c r="O641" s="123" t="n"/>
      <c r="P641" s="123" t="n"/>
      <c r="W641" s="48" t="n"/>
      <c r="AA641" s="267" t="n"/>
    </row>
    <row r="642" customFormat="1" s="211">
      <c r="B642" s="220" t="n"/>
      <c r="C642" s="220" t="n"/>
      <c r="D642" s="220" t="n"/>
      <c r="G642" s="12" t="n"/>
      <c r="L642" s="123" t="n"/>
      <c r="M642" s="123" t="n"/>
      <c r="N642" s="123" t="n"/>
      <c r="O642" s="123" t="n"/>
      <c r="P642" s="123" t="n"/>
      <c r="W642" s="48" t="n"/>
      <c r="AA642" s="267" t="n"/>
    </row>
    <row r="643" customFormat="1" s="211">
      <c r="B643" s="220" t="n"/>
      <c r="C643" s="220" t="n"/>
      <c r="D643" s="220" t="n"/>
      <c r="G643" s="12" t="n"/>
      <c r="L643" s="123" t="n"/>
      <c r="M643" s="123" t="n"/>
      <c r="N643" s="123" t="n"/>
      <c r="O643" s="123" t="n"/>
      <c r="P643" s="123" t="n"/>
      <c r="W643" s="48" t="n"/>
      <c r="AA643" s="267" t="n"/>
    </row>
    <row r="644" customFormat="1" s="211">
      <c r="B644" s="220" t="n"/>
      <c r="C644" s="220" t="n"/>
      <c r="D644" s="220" t="n"/>
      <c r="G644" s="12" t="n"/>
      <c r="L644" s="123" t="n"/>
      <c r="M644" s="123" t="n"/>
      <c r="N644" s="123" t="n"/>
      <c r="O644" s="123" t="n"/>
      <c r="P644" s="123" t="n"/>
      <c r="W644" s="48" t="n"/>
      <c r="AA644" s="267" t="n"/>
    </row>
    <row r="645" customFormat="1" s="211">
      <c r="B645" s="220" t="n"/>
      <c r="C645" s="220" t="n"/>
      <c r="D645" s="220" t="n"/>
      <c r="G645" s="12" t="n"/>
      <c r="L645" s="123" t="n"/>
      <c r="M645" s="123" t="n"/>
      <c r="N645" s="123" t="n"/>
      <c r="O645" s="123" t="n"/>
      <c r="P645" s="123" t="n"/>
      <c r="W645" s="48" t="n"/>
      <c r="AA645" s="267" t="n"/>
    </row>
    <row r="646" customFormat="1" s="211">
      <c r="B646" s="220" t="n"/>
      <c r="C646" s="220" t="n"/>
      <c r="D646" s="220" t="n"/>
      <c r="G646" s="12" t="n"/>
      <c r="L646" s="123" t="n"/>
      <c r="M646" s="123" t="n"/>
      <c r="N646" s="123" t="n"/>
      <c r="O646" s="123" t="n"/>
      <c r="P646" s="123" t="n"/>
      <c r="W646" s="48" t="n"/>
      <c r="AA646" s="267" t="n"/>
    </row>
    <row r="647" customFormat="1" s="211">
      <c r="B647" s="220" t="n"/>
      <c r="C647" s="220" t="n"/>
      <c r="D647" s="220" t="n"/>
      <c r="G647" s="12" t="n"/>
      <c r="L647" s="123" t="n"/>
      <c r="M647" s="123" t="n"/>
      <c r="N647" s="123" t="n"/>
      <c r="O647" s="123" t="n"/>
      <c r="P647" s="123" t="n"/>
      <c r="W647" s="48" t="n"/>
      <c r="AA647" s="267" t="n"/>
    </row>
    <row r="648" customFormat="1" s="211">
      <c r="B648" s="220" t="n"/>
      <c r="C648" s="220" t="n"/>
      <c r="D648" s="220" t="n"/>
      <c r="G648" s="12" t="n"/>
      <c r="L648" s="123" t="n"/>
      <c r="M648" s="123" t="n"/>
      <c r="N648" s="123" t="n"/>
      <c r="O648" s="123" t="n"/>
      <c r="P648" s="123" t="n"/>
      <c r="W648" s="48" t="n"/>
      <c r="AA648" s="267" t="n"/>
    </row>
    <row r="649" customFormat="1" s="211">
      <c r="B649" s="220" t="n"/>
      <c r="C649" s="220" t="n"/>
      <c r="D649" s="220" t="n"/>
      <c r="G649" s="12" t="n"/>
      <c r="L649" s="123" t="n"/>
      <c r="M649" s="123" t="n"/>
      <c r="N649" s="123" t="n"/>
      <c r="O649" s="123" t="n"/>
      <c r="P649" s="123" t="n"/>
      <c r="W649" s="48" t="n"/>
      <c r="AA649" s="267" t="n"/>
    </row>
    <row r="650" customFormat="1" s="211">
      <c r="B650" s="220" t="n"/>
      <c r="C650" s="220" t="n"/>
      <c r="D650" s="220" t="n"/>
      <c r="G650" s="12" t="n"/>
      <c r="L650" s="123" t="n"/>
      <c r="M650" s="123" t="n"/>
      <c r="N650" s="123" t="n"/>
      <c r="O650" s="123" t="n"/>
      <c r="P650" s="123" t="n"/>
      <c r="W650" s="48" t="n"/>
      <c r="AA650" s="267" t="n"/>
    </row>
    <row r="651" customFormat="1" s="211">
      <c r="B651" s="220" t="n"/>
      <c r="C651" s="220" t="n"/>
      <c r="D651" s="220" t="n"/>
      <c r="G651" s="12" t="n"/>
      <c r="L651" s="123" t="n"/>
      <c r="M651" s="123" t="n"/>
      <c r="N651" s="123" t="n"/>
      <c r="O651" s="123" t="n"/>
      <c r="P651" s="123" t="n"/>
      <c r="W651" s="48" t="n"/>
      <c r="AA651" s="267" t="n"/>
    </row>
    <row r="652" customFormat="1" s="211">
      <c r="B652" s="220" t="n"/>
      <c r="C652" s="220" t="n"/>
      <c r="D652" s="220" t="n"/>
      <c r="G652" s="12" t="n"/>
      <c r="L652" s="123" t="n"/>
      <c r="M652" s="123" t="n"/>
      <c r="N652" s="123" t="n"/>
      <c r="O652" s="123" t="n"/>
      <c r="P652" s="123" t="n"/>
      <c r="W652" s="48" t="n"/>
      <c r="AA652" s="267" t="n"/>
    </row>
    <row r="653" customFormat="1" s="211">
      <c r="B653" s="220" t="n"/>
      <c r="C653" s="220" t="n"/>
      <c r="D653" s="220" t="n"/>
      <c r="G653" s="12" t="n"/>
      <c r="L653" s="123" t="n"/>
      <c r="M653" s="123" t="n"/>
      <c r="N653" s="123" t="n"/>
      <c r="O653" s="123" t="n"/>
      <c r="P653" s="123" t="n"/>
      <c r="W653" s="48" t="n"/>
      <c r="AA653" s="267" t="n"/>
    </row>
    <row r="654" customFormat="1" s="211">
      <c r="B654" s="220" t="n"/>
      <c r="C654" s="220" t="n"/>
      <c r="D654" s="220" t="n"/>
      <c r="G654" s="12" t="n"/>
      <c r="L654" s="123" t="n"/>
      <c r="M654" s="123" t="n"/>
      <c r="N654" s="123" t="n"/>
      <c r="O654" s="123" t="n"/>
      <c r="P654" s="123" t="n"/>
      <c r="W654" s="48" t="n"/>
      <c r="AA654" s="267" t="n"/>
    </row>
    <row r="655" customFormat="1" s="211">
      <c r="B655" s="220" t="n"/>
      <c r="C655" s="220" t="n"/>
      <c r="D655" s="220" t="n"/>
      <c r="G655" s="12" t="n"/>
      <c r="L655" s="123" t="n"/>
      <c r="M655" s="123" t="n"/>
      <c r="N655" s="123" t="n"/>
      <c r="O655" s="123" t="n"/>
      <c r="P655" s="123" t="n"/>
      <c r="W655" s="48" t="n"/>
      <c r="AA655" s="267" t="n"/>
    </row>
    <row r="656" customFormat="1" s="211">
      <c r="B656" s="220" t="n"/>
      <c r="C656" s="220" t="n"/>
      <c r="D656" s="220" t="n"/>
      <c r="G656" s="12" t="n"/>
      <c r="L656" s="123" t="n"/>
      <c r="M656" s="123" t="n"/>
      <c r="N656" s="123" t="n"/>
      <c r="O656" s="123" t="n"/>
      <c r="P656" s="123" t="n"/>
      <c r="W656" s="48" t="n"/>
      <c r="AA656" s="267" t="n"/>
    </row>
    <row r="657" customFormat="1" s="211">
      <c r="B657" s="220" t="n"/>
      <c r="C657" s="220" t="n"/>
      <c r="D657" s="220" t="n"/>
      <c r="G657" s="12" t="n"/>
      <c r="L657" s="123" t="n"/>
      <c r="M657" s="123" t="n"/>
      <c r="N657" s="123" t="n"/>
      <c r="O657" s="123" t="n"/>
      <c r="P657" s="123" t="n"/>
      <c r="W657" s="48" t="n"/>
      <c r="AA657" s="267" t="n"/>
    </row>
    <row r="658" customFormat="1" s="211">
      <c r="B658" s="220" t="n"/>
      <c r="C658" s="220" t="n"/>
      <c r="D658" s="220" t="n"/>
      <c r="G658" s="12" t="n"/>
      <c r="L658" s="123" t="n"/>
      <c r="M658" s="123" t="n"/>
      <c r="N658" s="123" t="n"/>
      <c r="O658" s="123" t="n"/>
      <c r="P658" s="123" t="n"/>
      <c r="W658" s="48" t="n"/>
      <c r="AA658" s="267" t="n"/>
    </row>
    <row r="659" customFormat="1" s="211">
      <c r="B659" s="220" t="n"/>
      <c r="C659" s="220" t="n"/>
      <c r="D659" s="220" t="n"/>
      <c r="G659" s="12" t="n"/>
      <c r="L659" s="123" t="n"/>
      <c r="M659" s="123" t="n"/>
      <c r="N659" s="123" t="n"/>
      <c r="O659" s="123" t="n"/>
      <c r="P659" s="123" t="n"/>
      <c r="W659" s="48" t="n"/>
      <c r="AA659" s="267" t="n"/>
    </row>
    <row r="660" customFormat="1" s="211">
      <c r="B660" s="220" t="n"/>
      <c r="C660" s="220" t="n"/>
      <c r="D660" s="220" t="n"/>
      <c r="G660" s="12" t="n"/>
      <c r="L660" s="123" t="n"/>
      <c r="M660" s="123" t="n"/>
      <c r="N660" s="123" t="n"/>
      <c r="O660" s="123" t="n"/>
      <c r="P660" s="123" t="n"/>
      <c r="W660" s="48" t="n"/>
      <c r="AA660" s="267" t="n"/>
    </row>
    <row r="661" customFormat="1" s="211">
      <c r="B661" s="220" t="n"/>
      <c r="C661" s="220" t="n"/>
      <c r="D661" s="220" t="n"/>
      <c r="G661" s="12" t="n"/>
      <c r="L661" s="123" t="n"/>
      <c r="M661" s="123" t="n"/>
      <c r="N661" s="123" t="n"/>
      <c r="O661" s="123" t="n"/>
      <c r="P661" s="123" t="n"/>
      <c r="W661" s="48" t="n"/>
      <c r="AA661" s="267" t="n"/>
    </row>
    <row r="662" customFormat="1" s="211">
      <c r="B662" s="220" t="n"/>
      <c r="C662" s="220" t="n"/>
      <c r="D662" s="220" t="n"/>
      <c r="G662" s="12" t="n"/>
      <c r="L662" s="123" t="n"/>
      <c r="M662" s="123" t="n"/>
      <c r="N662" s="123" t="n"/>
      <c r="O662" s="123" t="n"/>
      <c r="P662" s="123" t="n"/>
      <c r="W662" s="48" t="n"/>
      <c r="AA662" s="267" t="n"/>
    </row>
    <row r="663" customFormat="1" s="211">
      <c r="B663" s="220" t="n"/>
      <c r="C663" s="220" t="n"/>
      <c r="D663" s="220" t="n"/>
      <c r="G663" s="12" t="n"/>
      <c r="L663" s="123" t="n"/>
      <c r="M663" s="123" t="n"/>
      <c r="N663" s="123" t="n"/>
      <c r="O663" s="123" t="n"/>
      <c r="P663" s="123" t="n"/>
      <c r="W663" s="48" t="n"/>
      <c r="AA663" s="267" t="n"/>
    </row>
    <row r="664" customFormat="1" s="211">
      <c r="B664" s="220" t="n"/>
      <c r="C664" s="220" t="n"/>
      <c r="D664" s="220" t="n"/>
      <c r="G664" s="12" t="n"/>
      <c r="L664" s="123" t="n"/>
      <c r="M664" s="123" t="n"/>
      <c r="N664" s="123" t="n"/>
      <c r="O664" s="123" t="n"/>
      <c r="P664" s="123" t="n"/>
      <c r="W664" s="48" t="n"/>
      <c r="AA664" s="267" t="n"/>
    </row>
    <row r="665" customFormat="1" s="211">
      <c r="B665" s="220" t="n"/>
      <c r="C665" s="220" t="n"/>
      <c r="D665" s="220" t="n"/>
      <c r="G665" s="12" t="n"/>
      <c r="L665" s="123" t="n"/>
      <c r="M665" s="123" t="n"/>
      <c r="N665" s="123" t="n"/>
      <c r="O665" s="123" t="n"/>
      <c r="P665" s="123" t="n"/>
      <c r="W665" s="48" t="n"/>
      <c r="AA665" s="267" t="n"/>
    </row>
    <row r="666" customFormat="1" s="211">
      <c r="B666" s="220" t="n"/>
      <c r="C666" s="220" t="n"/>
      <c r="D666" s="220" t="n"/>
      <c r="G666" s="12" t="n"/>
      <c r="L666" s="123" t="n"/>
      <c r="M666" s="123" t="n"/>
      <c r="N666" s="123" t="n"/>
      <c r="O666" s="123" t="n"/>
      <c r="P666" s="123" t="n"/>
      <c r="W666" s="48" t="n"/>
      <c r="AA666" s="267" t="n"/>
    </row>
    <row r="667" customFormat="1" s="211">
      <c r="B667" s="220" t="n"/>
      <c r="C667" s="220" t="n"/>
      <c r="D667" s="220" t="n"/>
      <c r="G667" s="12" t="n"/>
      <c r="L667" s="123" t="n"/>
      <c r="M667" s="123" t="n"/>
      <c r="N667" s="123" t="n"/>
      <c r="O667" s="123" t="n"/>
      <c r="P667" s="123" t="n"/>
      <c r="W667" s="48" t="n"/>
      <c r="AA667" s="267" t="n"/>
    </row>
    <row r="668" customFormat="1" s="211">
      <c r="B668" s="220" t="n"/>
      <c r="C668" s="220" t="n"/>
      <c r="D668" s="220" t="n"/>
      <c r="G668" s="12" t="n"/>
      <c r="L668" s="123" t="n"/>
      <c r="M668" s="123" t="n"/>
      <c r="N668" s="123" t="n"/>
      <c r="O668" s="123" t="n"/>
      <c r="P668" s="123" t="n"/>
      <c r="W668" s="48" t="n"/>
      <c r="AA668" s="267" t="n"/>
    </row>
    <row r="669" customFormat="1" s="211">
      <c r="B669" s="220" t="n"/>
      <c r="C669" s="220" t="n"/>
      <c r="D669" s="220" t="n"/>
      <c r="G669" s="12" t="n"/>
      <c r="L669" s="123" t="n"/>
      <c r="M669" s="123" t="n"/>
      <c r="N669" s="123" t="n"/>
      <c r="O669" s="123" t="n"/>
      <c r="P669" s="123" t="n"/>
      <c r="W669" s="48" t="n"/>
      <c r="AA669" s="267" t="n"/>
    </row>
    <row r="670" customFormat="1" s="211">
      <c r="B670" s="220" t="n"/>
      <c r="C670" s="220" t="n"/>
      <c r="D670" s="220" t="n"/>
      <c r="G670" s="12" t="n"/>
      <c r="L670" s="123" t="n"/>
      <c r="M670" s="123" t="n"/>
      <c r="N670" s="123" t="n"/>
      <c r="O670" s="123" t="n"/>
      <c r="P670" s="123" t="n"/>
      <c r="W670" s="48" t="n"/>
      <c r="AA670" s="267" t="n"/>
    </row>
    <row r="671" customFormat="1" s="211">
      <c r="B671" s="220" t="n"/>
      <c r="C671" s="220" t="n"/>
      <c r="D671" s="220" t="n"/>
      <c r="G671" s="12" t="n"/>
      <c r="L671" s="123" t="n"/>
      <c r="M671" s="123" t="n"/>
      <c r="N671" s="123" t="n"/>
      <c r="O671" s="123" t="n"/>
      <c r="P671" s="123" t="n"/>
      <c r="W671" s="48" t="n"/>
      <c r="AA671" s="267" t="n"/>
    </row>
    <row r="672" customFormat="1" s="211">
      <c r="B672" s="220" t="n"/>
      <c r="C672" s="220" t="n"/>
      <c r="D672" s="220" t="n"/>
      <c r="G672" s="12" t="n"/>
      <c r="L672" s="123" t="n"/>
      <c r="M672" s="123" t="n"/>
      <c r="N672" s="123" t="n"/>
      <c r="O672" s="123" t="n"/>
      <c r="P672" s="123" t="n"/>
      <c r="W672" s="48" t="n"/>
      <c r="AA672" s="267" t="n"/>
    </row>
    <row r="673" customFormat="1" s="211">
      <c r="B673" s="220" t="n"/>
      <c r="C673" s="220" t="n"/>
      <c r="D673" s="220" t="n"/>
      <c r="G673" s="12" t="n"/>
      <c r="L673" s="123" t="n"/>
      <c r="M673" s="123" t="n"/>
      <c r="N673" s="123" t="n"/>
      <c r="O673" s="123" t="n"/>
      <c r="P673" s="123" t="n"/>
      <c r="W673" s="48" t="n"/>
      <c r="AA673" s="267" t="n"/>
    </row>
    <row r="674" customFormat="1" s="211">
      <c r="B674" s="220" t="n"/>
      <c r="C674" s="220" t="n"/>
      <c r="D674" s="220" t="n"/>
      <c r="G674" s="12" t="n"/>
      <c r="L674" s="123" t="n"/>
      <c r="M674" s="123" t="n"/>
      <c r="N674" s="123" t="n"/>
      <c r="O674" s="123" t="n"/>
      <c r="P674" s="123" t="n"/>
      <c r="W674" s="48" t="n"/>
      <c r="AA674" s="267" t="n"/>
    </row>
    <row r="675" customFormat="1" s="211">
      <c r="B675" s="220" t="n"/>
      <c r="C675" s="220" t="n"/>
      <c r="D675" s="220" t="n"/>
      <c r="G675" s="12" t="n"/>
      <c r="L675" s="123" t="n"/>
      <c r="M675" s="123" t="n"/>
      <c r="N675" s="123" t="n"/>
      <c r="O675" s="123" t="n"/>
      <c r="P675" s="123" t="n"/>
      <c r="W675" s="48" t="n"/>
      <c r="AA675" s="267" t="n"/>
    </row>
    <row r="676" customFormat="1" s="211">
      <c r="B676" s="220" t="n"/>
      <c r="C676" s="220" t="n"/>
      <c r="D676" s="220" t="n"/>
      <c r="G676" s="12" t="n"/>
      <c r="L676" s="123" t="n"/>
      <c r="M676" s="123" t="n"/>
      <c r="N676" s="123" t="n"/>
      <c r="O676" s="123" t="n"/>
      <c r="P676" s="123" t="n"/>
      <c r="W676" s="48" t="n"/>
      <c r="AA676" s="267" t="n"/>
    </row>
    <row r="677" customFormat="1" s="211">
      <c r="B677" s="220" t="n"/>
      <c r="C677" s="220" t="n"/>
      <c r="D677" s="220" t="n"/>
      <c r="G677" s="12" t="n"/>
      <c r="L677" s="123" t="n"/>
      <c r="M677" s="123" t="n"/>
      <c r="N677" s="123" t="n"/>
      <c r="O677" s="123" t="n"/>
      <c r="P677" s="123" t="n"/>
      <c r="W677" s="48" t="n"/>
      <c r="AA677" s="267" t="n"/>
    </row>
    <row r="678" customFormat="1" s="211">
      <c r="B678" s="220" t="n"/>
      <c r="C678" s="220" t="n"/>
      <c r="D678" s="220" t="n"/>
      <c r="G678" s="12" t="n"/>
      <c r="L678" s="123" t="n"/>
      <c r="M678" s="123" t="n"/>
      <c r="N678" s="123" t="n"/>
      <c r="O678" s="123" t="n"/>
      <c r="P678" s="123" t="n"/>
      <c r="W678" s="48" t="n"/>
      <c r="AA678" s="267" t="n"/>
    </row>
    <row r="679" customFormat="1" s="211">
      <c r="B679" s="220" t="n"/>
      <c r="C679" s="220" t="n"/>
      <c r="D679" s="220" t="n"/>
      <c r="G679" s="12" t="n"/>
      <c r="L679" s="123" t="n"/>
      <c r="M679" s="123" t="n"/>
      <c r="N679" s="123" t="n"/>
      <c r="O679" s="123" t="n"/>
      <c r="P679" s="123" t="n"/>
      <c r="W679" s="48" t="n"/>
      <c r="AA679" s="267" t="n"/>
    </row>
    <row r="680" customFormat="1" s="211">
      <c r="B680" s="220" t="n"/>
      <c r="C680" s="220" t="n"/>
      <c r="D680" s="220" t="n"/>
      <c r="G680" s="12" t="n"/>
      <c r="L680" s="123" t="n"/>
      <c r="M680" s="123" t="n"/>
      <c r="N680" s="123" t="n"/>
      <c r="O680" s="123" t="n"/>
      <c r="P680" s="123" t="n"/>
      <c r="W680" s="48" t="n"/>
      <c r="AA680" s="267" t="n"/>
    </row>
    <row r="681" customFormat="1" s="211">
      <c r="B681" s="220" t="n"/>
      <c r="C681" s="220" t="n"/>
      <c r="D681" s="220" t="n"/>
      <c r="G681" s="12" t="n"/>
      <c r="L681" s="123" t="n"/>
      <c r="M681" s="123" t="n"/>
      <c r="N681" s="123" t="n"/>
      <c r="O681" s="123" t="n"/>
      <c r="P681" s="123" t="n"/>
      <c r="W681" s="48" t="n"/>
      <c r="AA681" s="267" t="n"/>
    </row>
    <row r="682" customFormat="1" s="211">
      <c r="B682" s="220" t="n"/>
      <c r="C682" s="220" t="n"/>
      <c r="D682" s="220" t="n"/>
      <c r="G682" s="12" t="n"/>
      <c r="L682" s="123" t="n"/>
      <c r="M682" s="123" t="n"/>
      <c r="N682" s="123" t="n"/>
      <c r="O682" s="123" t="n"/>
      <c r="P682" s="123" t="n"/>
      <c r="W682" s="48" t="n"/>
      <c r="AA682" s="267" t="n"/>
    </row>
    <row r="683" customFormat="1" s="211">
      <c r="B683" s="220" t="n"/>
      <c r="C683" s="220" t="n"/>
      <c r="D683" s="220" t="n"/>
      <c r="G683" s="12" t="n"/>
      <c r="L683" s="123" t="n"/>
      <c r="M683" s="123" t="n"/>
      <c r="N683" s="123" t="n"/>
      <c r="O683" s="123" t="n"/>
      <c r="P683" s="123" t="n"/>
      <c r="W683" s="48" t="n"/>
      <c r="AA683" s="267" t="n"/>
    </row>
    <row r="684" customFormat="1" s="211">
      <c r="B684" s="220" t="n"/>
      <c r="C684" s="220" t="n"/>
      <c r="D684" s="220" t="n"/>
      <c r="G684" s="12" t="n"/>
      <c r="L684" s="123" t="n"/>
      <c r="M684" s="123" t="n"/>
      <c r="N684" s="123" t="n"/>
      <c r="O684" s="123" t="n"/>
      <c r="P684" s="123" t="n"/>
      <c r="W684" s="48" t="n"/>
      <c r="AA684" s="267" t="n"/>
    </row>
    <row r="685" customFormat="1" s="211">
      <c r="B685" s="220" t="n"/>
      <c r="C685" s="220" t="n"/>
      <c r="D685" s="220" t="n"/>
      <c r="G685" s="12" t="n"/>
      <c r="L685" s="123" t="n"/>
      <c r="M685" s="123" t="n"/>
      <c r="N685" s="123" t="n"/>
      <c r="O685" s="123" t="n"/>
      <c r="P685" s="123" t="n"/>
      <c r="W685" s="48" t="n"/>
      <c r="AA685" s="267" t="n"/>
    </row>
    <row r="686" customFormat="1" s="211">
      <c r="B686" s="220" t="n"/>
      <c r="C686" s="220" t="n"/>
      <c r="D686" s="220" t="n"/>
      <c r="G686" s="12" t="n"/>
      <c r="L686" s="123" t="n"/>
      <c r="M686" s="123" t="n"/>
      <c r="N686" s="123" t="n"/>
      <c r="O686" s="123" t="n"/>
      <c r="P686" s="123" t="n"/>
      <c r="W686" s="48" t="n"/>
      <c r="AA686" s="267" t="n"/>
    </row>
    <row r="687" customFormat="1" s="211">
      <c r="B687" s="220" t="n"/>
      <c r="C687" s="220" t="n"/>
      <c r="D687" s="220" t="n"/>
      <c r="G687" s="12" t="n"/>
      <c r="L687" s="123" t="n"/>
      <c r="M687" s="123" t="n"/>
      <c r="N687" s="123" t="n"/>
      <c r="O687" s="123" t="n"/>
      <c r="P687" s="123" t="n"/>
      <c r="W687" s="48" t="n"/>
      <c r="AA687" s="267" t="n"/>
    </row>
    <row r="688" customFormat="1" s="211">
      <c r="B688" s="220" t="n"/>
      <c r="C688" s="220" t="n"/>
      <c r="D688" s="220" t="n"/>
      <c r="G688" s="12" t="n"/>
      <c r="L688" s="123" t="n"/>
      <c r="M688" s="123" t="n"/>
      <c r="N688" s="123" t="n"/>
      <c r="O688" s="123" t="n"/>
      <c r="P688" s="123" t="n"/>
      <c r="W688" s="48" t="n"/>
      <c r="AA688" s="267" t="n"/>
    </row>
    <row r="689" customFormat="1" s="211">
      <c r="B689" s="220" t="n"/>
      <c r="C689" s="220" t="n"/>
      <c r="D689" s="220" t="n"/>
      <c r="G689" s="12" t="n"/>
      <c r="L689" s="123" t="n"/>
      <c r="M689" s="123" t="n"/>
      <c r="N689" s="123" t="n"/>
      <c r="O689" s="123" t="n"/>
      <c r="P689" s="123" t="n"/>
      <c r="W689" s="48" t="n"/>
      <c r="AA689" s="267" t="n"/>
    </row>
    <row r="690" customFormat="1" s="211">
      <c r="B690" s="220" t="n"/>
      <c r="C690" s="220" t="n"/>
      <c r="D690" s="220" t="n"/>
      <c r="G690" s="12" t="n"/>
      <c r="L690" s="123" t="n"/>
      <c r="M690" s="123" t="n"/>
      <c r="N690" s="123" t="n"/>
      <c r="O690" s="123" t="n"/>
      <c r="P690" s="123" t="n"/>
      <c r="W690" s="48" t="n"/>
      <c r="AA690" s="267" t="n"/>
    </row>
    <row r="691" customFormat="1" s="211">
      <c r="B691" s="220" t="n"/>
      <c r="C691" s="220" t="n"/>
      <c r="D691" s="220" t="n"/>
      <c r="G691" s="12" t="n"/>
      <c r="L691" s="123" t="n"/>
      <c r="M691" s="123" t="n"/>
      <c r="N691" s="123" t="n"/>
      <c r="O691" s="123" t="n"/>
      <c r="P691" s="123" t="n"/>
      <c r="W691" s="48" t="n"/>
      <c r="AA691" s="267" t="n"/>
    </row>
    <row r="692" customFormat="1" s="211">
      <c r="B692" s="220" t="n"/>
      <c r="C692" s="220" t="n"/>
      <c r="D692" s="220" t="n"/>
      <c r="G692" s="12" t="n"/>
      <c r="L692" s="123" t="n"/>
      <c r="M692" s="123" t="n"/>
      <c r="N692" s="123" t="n"/>
      <c r="O692" s="123" t="n"/>
      <c r="P692" s="123" t="n"/>
      <c r="W692" s="48" t="n"/>
      <c r="AA692" s="267" t="n"/>
    </row>
    <row r="693" customFormat="1" s="211">
      <c r="B693" s="220" t="n"/>
      <c r="C693" s="220" t="n"/>
      <c r="D693" s="220" t="n"/>
      <c r="G693" s="12" t="n"/>
      <c r="L693" s="123" t="n"/>
      <c r="M693" s="123" t="n"/>
      <c r="N693" s="123" t="n"/>
      <c r="O693" s="123" t="n"/>
      <c r="P693" s="123" t="n"/>
      <c r="W693" s="48" t="n"/>
      <c r="AA693" s="267" t="n"/>
    </row>
    <row r="694" customFormat="1" s="211">
      <c r="B694" s="220" t="n"/>
      <c r="C694" s="220" t="n"/>
      <c r="D694" s="220" t="n"/>
      <c r="G694" s="12" t="n"/>
      <c r="L694" s="123" t="n"/>
      <c r="M694" s="123" t="n"/>
      <c r="N694" s="123" t="n"/>
      <c r="O694" s="123" t="n"/>
      <c r="P694" s="123" t="n"/>
      <c r="W694" s="48" t="n"/>
      <c r="AA694" s="267" t="n"/>
    </row>
    <row r="695" customFormat="1" s="211">
      <c r="B695" s="220" t="n"/>
      <c r="C695" s="220" t="n"/>
      <c r="D695" s="220" t="n"/>
      <c r="G695" s="12" t="n"/>
      <c r="L695" s="123" t="n"/>
      <c r="M695" s="123" t="n"/>
      <c r="N695" s="123" t="n"/>
      <c r="O695" s="123" t="n"/>
      <c r="P695" s="123" t="n"/>
      <c r="W695" s="48" t="n"/>
      <c r="AA695" s="267" t="n"/>
    </row>
    <row r="696" customFormat="1" s="211">
      <c r="B696" s="220" t="n"/>
      <c r="C696" s="220" t="n"/>
      <c r="D696" s="220" t="n"/>
      <c r="G696" s="12" t="n"/>
      <c r="L696" s="123" t="n"/>
      <c r="M696" s="123" t="n"/>
      <c r="N696" s="123" t="n"/>
      <c r="O696" s="123" t="n"/>
      <c r="P696" s="123" t="n"/>
      <c r="W696" s="48" t="n"/>
      <c r="AA696" s="267" t="n"/>
    </row>
    <row r="697" customFormat="1" s="211">
      <c r="B697" s="220" t="n"/>
      <c r="C697" s="220" t="n"/>
      <c r="D697" s="220" t="n"/>
      <c r="G697" s="12" t="n"/>
      <c r="L697" s="123" t="n"/>
      <c r="M697" s="123" t="n"/>
      <c r="N697" s="123" t="n"/>
      <c r="O697" s="123" t="n"/>
      <c r="P697" s="123" t="n"/>
      <c r="W697" s="48" t="n"/>
      <c r="AA697" s="267" t="n"/>
    </row>
    <row r="698" customFormat="1" s="211">
      <c r="B698" s="220" t="n"/>
      <c r="C698" s="220" t="n"/>
      <c r="D698" s="220" t="n"/>
      <c r="G698" s="12" t="n"/>
      <c r="L698" s="123" t="n"/>
      <c r="M698" s="123" t="n"/>
      <c r="N698" s="123" t="n"/>
      <c r="O698" s="123" t="n"/>
      <c r="P698" s="123" t="n"/>
      <c r="W698" s="48" t="n"/>
      <c r="AA698" s="267" t="n"/>
    </row>
    <row r="699" customFormat="1" s="211">
      <c r="B699" s="220" t="n"/>
      <c r="C699" s="220" t="n"/>
      <c r="D699" s="220" t="n"/>
      <c r="G699" s="12" t="n"/>
      <c r="L699" s="123" t="n"/>
      <c r="M699" s="123" t="n"/>
      <c r="N699" s="123" t="n"/>
      <c r="O699" s="123" t="n"/>
      <c r="P699" s="123" t="n"/>
      <c r="W699" s="48" t="n"/>
      <c r="AA699" s="267" t="n"/>
    </row>
    <row r="700" customFormat="1" s="211">
      <c r="B700" s="220" t="n"/>
      <c r="C700" s="220" t="n"/>
      <c r="D700" s="220" t="n"/>
      <c r="G700" s="12" t="n"/>
      <c r="L700" s="123" t="n"/>
      <c r="M700" s="123" t="n"/>
      <c r="N700" s="123" t="n"/>
      <c r="O700" s="123" t="n"/>
      <c r="P700" s="123" t="n"/>
      <c r="W700" s="48" t="n"/>
      <c r="AA700" s="267" t="n"/>
    </row>
    <row r="701" customFormat="1" s="211">
      <c r="B701" s="220" t="n"/>
      <c r="C701" s="220" t="n"/>
      <c r="D701" s="220" t="n"/>
      <c r="G701" s="12" t="n"/>
      <c r="L701" s="123" t="n"/>
      <c r="M701" s="123" t="n"/>
      <c r="N701" s="123" t="n"/>
      <c r="O701" s="123" t="n"/>
      <c r="P701" s="123" t="n"/>
      <c r="W701" s="48" t="n"/>
      <c r="AA701" s="267" t="n"/>
    </row>
    <row r="702" customFormat="1" s="211">
      <c r="B702" s="220" t="n"/>
      <c r="C702" s="220" t="n"/>
      <c r="D702" s="220" t="n"/>
      <c r="G702" s="12" t="n"/>
      <c r="L702" s="123" t="n"/>
      <c r="M702" s="123" t="n"/>
      <c r="N702" s="123" t="n"/>
      <c r="O702" s="123" t="n"/>
      <c r="P702" s="123" t="n"/>
      <c r="W702" s="48" t="n"/>
      <c r="AA702" s="267" t="n"/>
    </row>
    <row r="703" customFormat="1" s="211">
      <c r="B703" s="220" t="n"/>
      <c r="C703" s="220" t="n"/>
      <c r="D703" s="220" t="n"/>
      <c r="G703" s="12" t="n"/>
      <c r="L703" s="123" t="n"/>
      <c r="M703" s="123" t="n"/>
      <c r="N703" s="123" t="n"/>
      <c r="O703" s="123" t="n"/>
      <c r="P703" s="123" t="n"/>
      <c r="W703" s="48" t="n"/>
      <c r="AA703" s="267" t="n"/>
    </row>
    <row r="704" customFormat="1" s="211">
      <c r="B704" s="220" t="n"/>
      <c r="C704" s="220" t="n"/>
      <c r="D704" s="220" t="n"/>
      <c r="G704" s="12" t="n"/>
      <c r="L704" s="123" t="n"/>
      <c r="M704" s="123" t="n"/>
      <c r="N704" s="123" t="n"/>
      <c r="O704" s="123" t="n"/>
      <c r="P704" s="123" t="n"/>
      <c r="W704" s="48" t="n"/>
      <c r="AA704" s="267" t="n"/>
    </row>
    <row r="705" customFormat="1" s="211">
      <c r="B705" s="220" t="n"/>
      <c r="C705" s="220" t="n"/>
      <c r="D705" s="220" t="n"/>
      <c r="G705" s="12" t="n"/>
      <c r="L705" s="123" t="n"/>
      <c r="M705" s="123" t="n"/>
      <c r="N705" s="123" t="n"/>
      <c r="O705" s="123" t="n"/>
      <c r="P705" s="123" t="n"/>
      <c r="W705" s="48" t="n"/>
      <c r="AA705" s="267" t="n"/>
    </row>
    <row r="706" customFormat="1" s="211">
      <c r="B706" s="220" t="n"/>
      <c r="C706" s="220" t="n"/>
      <c r="D706" s="220" t="n"/>
      <c r="G706" s="12" t="n"/>
      <c r="L706" s="123" t="n"/>
      <c r="M706" s="123" t="n"/>
      <c r="N706" s="123" t="n"/>
      <c r="O706" s="123" t="n"/>
      <c r="P706" s="123" t="n"/>
      <c r="W706" s="48" t="n"/>
      <c r="AA706" s="267" t="n"/>
    </row>
    <row r="707" customFormat="1" s="211">
      <c r="B707" s="220" t="n"/>
      <c r="C707" s="220" t="n"/>
      <c r="D707" s="220" t="n"/>
      <c r="G707" s="12" t="n"/>
      <c r="L707" s="123" t="n"/>
      <c r="M707" s="123" t="n"/>
      <c r="N707" s="123" t="n"/>
      <c r="O707" s="123" t="n"/>
      <c r="P707" s="123" t="n"/>
      <c r="W707" s="48" t="n"/>
      <c r="AA707" s="267" t="n"/>
    </row>
    <row r="708" customFormat="1" s="211">
      <c r="B708" s="220" t="n"/>
      <c r="C708" s="220" t="n"/>
      <c r="D708" s="220" t="n"/>
      <c r="G708" s="12" t="n"/>
      <c r="L708" s="123" t="n"/>
      <c r="M708" s="123" t="n"/>
      <c r="N708" s="123" t="n"/>
      <c r="O708" s="123" t="n"/>
      <c r="P708" s="123" t="n"/>
      <c r="W708" s="48" t="n"/>
      <c r="AA708" s="267" t="n"/>
    </row>
    <row r="709" customFormat="1" s="211">
      <c r="B709" s="220" t="n"/>
      <c r="C709" s="220" t="n"/>
      <c r="D709" s="220" t="n"/>
      <c r="G709" s="12" t="n"/>
      <c r="L709" s="123" t="n"/>
      <c r="M709" s="123" t="n"/>
      <c r="N709" s="123" t="n"/>
      <c r="O709" s="123" t="n"/>
      <c r="P709" s="123" t="n"/>
      <c r="W709" s="48" t="n"/>
      <c r="AA709" s="267" t="n"/>
    </row>
    <row r="710" customFormat="1" s="211">
      <c r="B710" s="220" t="n"/>
      <c r="C710" s="220" t="n"/>
      <c r="D710" s="220" t="n"/>
      <c r="G710" s="12" t="n"/>
      <c r="L710" s="123" t="n"/>
      <c r="M710" s="123" t="n"/>
      <c r="N710" s="123" t="n"/>
      <c r="O710" s="123" t="n"/>
      <c r="P710" s="123" t="n"/>
      <c r="W710" s="48" t="n"/>
      <c r="AA710" s="267" t="n"/>
    </row>
    <row r="711" customFormat="1" s="211">
      <c r="B711" s="220" t="n"/>
      <c r="C711" s="220" t="n"/>
      <c r="D711" s="220" t="n"/>
      <c r="G711" s="12" t="n"/>
      <c r="L711" s="123" t="n"/>
      <c r="M711" s="123" t="n"/>
      <c r="N711" s="123" t="n"/>
      <c r="O711" s="123" t="n"/>
      <c r="P711" s="123" t="n"/>
      <c r="W711" s="48" t="n"/>
      <c r="AA711" s="267" t="n"/>
    </row>
    <row r="712" customFormat="1" s="211">
      <c r="B712" s="220" t="n"/>
      <c r="C712" s="220" t="n"/>
      <c r="D712" s="220" t="n"/>
      <c r="G712" s="12" t="n"/>
      <c r="L712" s="123" t="n"/>
      <c r="M712" s="123" t="n"/>
      <c r="N712" s="123" t="n"/>
      <c r="O712" s="123" t="n"/>
      <c r="P712" s="123" t="n"/>
      <c r="W712" s="48" t="n"/>
      <c r="AA712" s="267" t="n"/>
    </row>
    <row r="713" customFormat="1" s="211">
      <c r="B713" s="220" t="n"/>
      <c r="C713" s="220" t="n"/>
      <c r="D713" s="220" t="n"/>
      <c r="G713" s="12" t="n"/>
      <c r="L713" s="123" t="n"/>
      <c r="M713" s="123" t="n"/>
      <c r="N713" s="123" t="n"/>
      <c r="O713" s="123" t="n"/>
      <c r="P713" s="123" t="n"/>
      <c r="W713" s="48" t="n"/>
      <c r="AA713" s="267" t="n"/>
    </row>
    <row r="714" customFormat="1" s="211">
      <c r="B714" s="220" t="n"/>
      <c r="C714" s="220" t="n"/>
      <c r="D714" s="220" t="n"/>
      <c r="G714" s="12" t="n"/>
      <c r="L714" s="123" t="n"/>
      <c r="M714" s="123" t="n"/>
      <c r="N714" s="123" t="n"/>
      <c r="O714" s="123" t="n"/>
      <c r="P714" s="123" t="n"/>
      <c r="W714" s="48" t="n"/>
      <c r="AA714" s="267" t="n"/>
    </row>
    <row r="715" customFormat="1" s="211">
      <c r="B715" s="220" t="n"/>
      <c r="C715" s="220" t="n"/>
      <c r="D715" s="220" t="n"/>
      <c r="G715" s="12" t="n"/>
      <c r="L715" s="123" t="n"/>
      <c r="M715" s="123" t="n"/>
      <c r="N715" s="123" t="n"/>
      <c r="O715" s="123" t="n"/>
      <c r="P715" s="123" t="n"/>
      <c r="W715" s="48" t="n"/>
      <c r="AA715" s="267" t="n"/>
    </row>
    <row r="716" customFormat="1" s="211">
      <c r="B716" s="220" t="n"/>
      <c r="C716" s="220" t="n"/>
      <c r="D716" s="220" t="n"/>
      <c r="G716" s="12" t="n"/>
      <c r="L716" s="123" t="n"/>
      <c r="M716" s="123" t="n"/>
      <c r="N716" s="123" t="n"/>
      <c r="O716" s="123" t="n"/>
      <c r="P716" s="123" t="n"/>
      <c r="W716" s="48" t="n"/>
      <c r="AA716" s="267" t="n"/>
    </row>
    <row r="717" customFormat="1" s="211">
      <c r="B717" s="220" t="n"/>
      <c r="C717" s="220" t="n"/>
      <c r="D717" s="220" t="n"/>
      <c r="G717" s="12" t="n"/>
      <c r="L717" s="123" t="n"/>
      <c r="M717" s="123" t="n"/>
      <c r="N717" s="123" t="n"/>
      <c r="O717" s="123" t="n"/>
      <c r="P717" s="123" t="n"/>
      <c r="W717" s="48" t="n"/>
      <c r="AA717" s="267" t="n"/>
    </row>
    <row r="718" customFormat="1" s="211">
      <c r="B718" s="220" t="n"/>
      <c r="C718" s="220" t="n"/>
      <c r="D718" s="220" t="n"/>
      <c r="G718" s="12" t="n"/>
      <c r="L718" s="123" t="n"/>
      <c r="M718" s="123" t="n"/>
      <c r="N718" s="123" t="n"/>
      <c r="O718" s="123" t="n"/>
      <c r="P718" s="123" t="n"/>
      <c r="W718" s="48" t="n"/>
      <c r="AA718" s="267" t="n"/>
    </row>
    <row r="719" customFormat="1" s="211">
      <c r="B719" s="220" t="n"/>
      <c r="C719" s="220" t="n"/>
      <c r="D719" s="220" t="n"/>
      <c r="G719" s="12" t="n"/>
      <c r="L719" s="123" t="n"/>
      <c r="M719" s="123" t="n"/>
      <c r="N719" s="123" t="n"/>
      <c r="O719" s="123" t="n"/>
      <c r="P719" s="123" t="n"/>
      <c r="W719" s="48" t="n"/>
      <c r="AA719" s="267" t="n"/>
    </row>
    <row r="720" customFormat="1" s="211">
      <c r="B720" s="220" t="n"/>
      <c r="C720" s="220" t="n"/>
      <c r="D720" s="220" t="n"/>
      <c r="G720" s="12" t="n"/>
      <c r="L720" s="123" t="n"/>
      <c r="M720" s="123" t="n"/>
      <c r="N720" s="123" t="n"/>
      <c r="O720" s="123" t="n"/>
      <c r="P720" s="123" t="n"/>
      <c r="W720" s="48" t="n"/>
      <c r="AA720" s="267" t="n"/>
    </row>
    <row r="721" customFormat="1" s="211">
      <c r="B721" s="220" t="n"/>
      <c r="C721" s="220" t="n"/>
      <c r="D721" s="220" t="n"/>
      <c r="G721" s="12" t="n"/>
      <c r="L721" s="123" t="n"/>
      <c r="M721" s="123" t="n"/>
      <c r="N721" s="123" t="n"/>
      <c r="O721" s="123" t="n"/>
      <c r="P721" s="123" t="n"/>
      <c r="W721" s="48" t="n"/>
      <c r="AA721" s="267" t="n"/>
    </row>
    <row r="722" customFormat="1" s="211">
      <c r="B722" s="220" t="n"/>
      <c r="C722" s="220" t="n"/>
      <c r="D722" s="220" t="n"/>
      <c r="G722" s="12" t="n"/>
      <c r="L722" s="123" t="n"/>
      <c r="M722" s="123" t="n"/>
      <c r="N722" s="123" t="n"/>
      <c r="O722" s="123" t="n"/>
      <c r="P722" s="123" t="n"/>
      <c r="W722" s="48" t="n"/>
      <c r="AA722" s="267" t="n"/>
    </row>
    <row r="723" customFormat="1" s="211">
      <c r="B723" s="220" t="n"/>
      <c r="C723" s="220" t="n"/>
      <c r="D723" s="220" t="n"/>
      <c r="G723" s="12" t="n"/>
      <c r="L723" s="123" t="n"/>
      <c r="M723" s="123" t="n"/>
      <c r="N723" s="123" t="n"/>
      <c r="O723" s="123" t="n"/>
      <c r="P723" s="123" t="n"/>
      <c r="W723" s="48" t="n"/>
      <c r="AA723" s="267" t="n"/>
    </row>
    <row r="724" customFormat="1" s="211">
      <c r="B724" s="220" t="n"/>
      <c r="C724" s="220" t="n"/>
      <c r="D724" s="220" t="n"/>
      <c r="G724" s="12" t="n"/>
      <c r="L724" s="123" t="n"/>
      <c r="M724" s="123" t="n"/>
      <c r="N724" s="123" t="n"/>
      <c r="O724" s="123" t="n"/>
      <c r="P724" s="123" t="n"/>
      <c r="W724" s="48" t="n"/>
      <c r="AA724" s="267" t="n"/>
    </row>
    <row r="725" customFormat="1" s="211">
      <c r="B725" s="220" t="n"/>
      <c r="C725" s="220" t="n"/>
      <c r="D725" s="220" t="n"/>
      <c r="G725" s="12" t="n"/>
      <c r="L725" s="123" t="n"/>
      <c r="M725" s="123" t="n"/>
      <c r="N725" s="123" t="n"/>
      <c r="O725" s="123" t="n"/>
      <c r="P725" s="123" t="n"/>
      <c r="W725" s="48" t="n"/>
      <c r="AA725" s="267" t="n"/>
    </row>
    <row r="726" customFormat="1" s="211">
      <c r="B726" s="220" t="n"/>
      <c r="C726" s="220" t="n"/>
      <c r="D726" s="220" t="n"/>
      <c r="G726" s="12" t="n"/>
      <c r="L726" s="123" t="n"/>
      <c r="M726" s="123" t="n"/>
      <c r="N726" s="123" t="n"/>
      <c r="O726" s="123" t="n"/>
      <c r="P726" s="123" t="n"/>
      <c r="W726" s="48" t="n"/>
      <c r="AA726" s="267" t="n"/>
    </row>
    <row r="727" customFormat="1" s="211">
      <c r="B727" s="220" t="n"/>
      <c r="C727" s="220" t="n"/>
      <c r="D727" s="220" t="n"/>
      <c r="G727" s="12" t="n"/>
      <c r="L727" s="123" t="n"/>
      <c r="M727" s="123" t="n"/>
      <c r="N727" s="123" t="n"/>
      <c r="O727" s="123" t="n"/>
      <c r="P727" s="123" t="n"/>
      <c r="W727" s="48" t="n"/>
      <c r="AA727" s="267" t="n"/>
    </row>
    <row r="728" customFormat="1" s="211">
      <c r="B728" s="220" t="n"/>
      <c r="C728" s="220" t="n"/>
      <c r="D728" s="220" t="n"/>
      <c r="G728" s="12" t="n"/>
      <c r="L728" s="123" t="n"/>
      <c r="M728" s="123" t="n"/>
      <c r="N728" s="123" t="n"/>
      <c r="O728" s="123" t="n"/>
      <c r="P728" s="123" t="n"/>
      <c r="W728" s="48" t="n"/>
      <c r="AA728" s="267" t="n"/>
    </row>
    <row r="729" customFormat="1" s="211">
      <c r="B729" s="220" t="n"/>
      <c r="C729" s="220" t="n"/>
      <c r="D729" s="220" t="n"/>
      <c r="G729" s="12" t="n"/>
      <c r="L729" s="123" t="n"/>
      <c r="M729" s="123" t="n"/>
      <c r="N729" s="123" t="n"/>
      <c r="O729" s="123" t="n"/>
      <c r="P729" s="123" t="n"/>
      <c r="W729" s="48" t="n"/>
      <c r="AA729" s="267" t="n"/>
    </row>
    <row r="730" customFormat="1" s="211">
      <c r="B730" s="220" t="n"/>
      <c r="C730" s="220" t="n"/>
      <c r="D730" s="220" t="n"/>
      <c r="G730" s="12" t="n"/>
      <c r="L730" s="123" t="n"/>
      <c r="M730" s="123" t="n"/>
      <c r="N730" s="123" t="n"/>
      <c r="O730" s="123" t="n"/>
      <c r="P730" s="123" t="n"/>
      <c r="W730" s="48" t="n"/>
      <c r="AA730" s="267" t="n"/>
    </row>
    <row r="731" customFormat="1" s="211">
      <c r="B731" s="220" t="n"/>
      <c r="C731" s="220" t="n"/>
      <c r="D731" s="220" t="n"/>
      <c r="G731" s="12" t="n"/>
      <c r="L731" s="123" t="n"/>
      <c r="M731" s="123" t="n"/>
      <c r="N731" s="123" t="n"/>
      <c r="O731" s="123" t="n"/>
      <c r="P731" s="123" t="n"/>
      <c r="W731" s="48" t="n"/>
      <c r="AA731" s="267" t="n"/>
    </row>
    <row r="732" customFormat="1" s="211">
      <c r="B732" s="220" t="n"/>
      <c r="C732" s="220" t="n"/>
      <c r="D732" s="220" t="n"/>
      <c r="G732" s="12" t="n"/>
      <c r="L732" s="123" t="n"/>
      <c r="M732" s="123" t="n"/>
      <c r="N732" s="123" t="n"/>
      <c r="O732" s="123" t="n"/>
      <c r="P732" s="123" t="n"/>
      <c r="W732" s="48" t="n"/>
      <c r="AA732" s="267" t="n"/>
    </row>
    <row r="733" customFormat="1" s="211">
      <c r="B733" s="220" t="n"/>
      <c r="C733" s="220" t="n"/>
      <c r="D733" s="220" t="n"/>
      <c r="G733" s="12" t="n"/>
      <c r="L733" s="123" t="n"/>
      <c r="M733" s="123" t="n"/>
      <c r="N733" s="123" t="n"/>
      <c r="O733" s="123" t="n"/>
      <c r="P733" s="123" t="n"/>
      <c r="W733" s="48" t="n"/>
      <c r="AA733" s="267" t="n"/>
    </row>
    <row r="734" customFormat="1" s="211">
      <c r="B734" s="220" t="n"/>
      <c r="C734" s="220" t="n"/>
      <c r="D734" s="220" t="n"/>
      <c r="G734" s="12" t="n"/>
      <c r="L734" s="123" t="n"/>
      <c r="M734" s="123" t="n"/>
      <c r="N734" s="123" t="n"/>
      <c r="O734" s="123" t="n"/>
      <c r="P734" s="123" t="n"/>
      <c r="W734" s="48" t="n"/>
      <c r="AA734" s="267" t="n"/>
    </row>
    <row r="735" customFormat="1" s="211">
      <c r="B735" s="220" t="n"/>
      <c r="C735" s="220" t="n"/>
      <c r="D735" s="220" t="n"/>
      <c r="G735" s="12" t="n"/>
      <c r="L735" s="123" t="n"/>
      <c r="M735" s="123" t="n"/>
      <c r="N735" s="123" t="n"/>
      <c r="O735" s="123" t="n"/>
      <c r="P735" s="123" t="n"/>
      <c r="W735" s="48" t="n"/>
      <c r="AA735" s="267" t="n"/>
    </row>
    <row r="736" customFormat="1" s="211">
      <c r="B736" s="220" t="n"/>
      <c r="C736" s="220" t="n"/>
      <c r="D736" s="220" t="n"/>
      <c r="G736" s="12" t="n"/>
      <c r="L736" s="123" t="n"/>
      <c r="M736" s="123" t="n"/>
      <c r="N736" s="123" t="n"/>
      <c r="O736" s="123" t="n"/>
      <c r="P736" s="123" t="n"/>
      <c r="W736" s="48" t="n"/>
      <c r="AA736" s="267" t="n"/>
    </row>
    <row r="737" customFormat="1" s="211">
      <c r="B737" s="220" t="n"/>
      <c r="C737" s="220" t="n"/>
      <c r="D737" s="220" t="n"/>
      <c r="G737" s="12" t="n"/>
      <c r="L737" s="123" t="n"/>
      <c r="M737" s="123" t="n"/>
      <c r="N737" s="123" t="n"/>
      <c r="O737" s="123" t="n"/>
      <c r="P737" s="123" t="n"/>
      <c r="W737" s="48" t="n"/>
      <c r="AA737" s="267" t="n"/>
    </row>
    <row r="738" customFormat="1" s="211">
      <c r="B738" s="220" t="n"/>
      <c r="C738" s="220" t="n"/>
      <c r="D738" s="220" t="n"/>
      <c r="G738" s="12" t="n"/>
      <c r="L738" s="123" t="n"/>
      <c r="M738" s="123" t="n"/>
      <c r="N738" s="123" t="n"/>
      <c r="O738" s="123" t="n"/>
      <c r="P738" s="123" t="n"/>
      <c r="W738" s="48" t="n"/>
      <c r="AA738" s="267" t="n"/>
    </row>
    <row r="739" customFormat="1" s="211">
      <c r="B739" s="220" t="n"/>
      <c r="C739" s="220" t="n"/>
      <c r="D739" s="220" t="n"/>
      <c r="G739" s="12" t="n"/>
      <c r="L739" s="123" t="n"/>
      <c r="M739" s="123" t="n"/>
      <c r="N739" s="123" t="n"/>
      <c r="O739" s="123" t="n"/>
      <c r="P739" s="123" t="n"/>
      <c r="W739" s="48" t="n"/>
      <c r="AA739" s="267" t="n"/>
    </row>
    <row r="740" customFormat="1" s="211">
      <c r="B740" s="220" t="n"/>
      <c r="C740" s="220" t="n"/>
      <c r="D740" s="220" t="n"/>
      <c r="G740" s="12" t="n"/>
      <c r="L740" s="123" t="n"/>
      <c r="M740" s="123" t="n"/>
      <c r="N740" s="123" t="n"/>
      <c r="O740" s="123" t="n"/>
      <c r="P740" s="123" t="n"/>
      <c r="W740" s="48" t="n"/>
      <c r="AA740" s="267" t="n"/>
    </row>
    <row r="741" customFormat="1" s="211">
      <c r="B741" s="220" t="n"/>
      <c r="C741" s="220" t="n"/>
      <c r="D741" s="220" t="n"/>
      <c r="G741" s="12" t="n"/>
      <c r="L741" s="123" t="n"/>
      <c r="M741" s="123" t="n"/>
      <c r="N741" s="123" t="n"/>
      <c r="O741" s="123" t="n"/>
      <c r="P741" s="123" t="n"/>
      <c r="W741" s="48" t="n"/>
      <c r="AA741" s="267" t="n"/>
    </row>
    <row r="742" customFormat="1" s="211">
      <c r="B742" s="220" t="n"/>
      <c r="C742" s="220" t="n"/>
      <c r="D742" s="220" t="n"/>
      <c r="G742" s="12" t="n"/>
      <c r="L742" s="123" t="n"/>
      <c r="M742" s="123" t="n"/>
      <c r="N742" s="123" t="n"/>
      <c r="O742" s="123" t="n"/>
      <c r="P742" s="123" t="n"/>
      <c r="W742" s="48" t="n"/>
      <c r="AA742" s="267" t="n"/>
    </row>
    <row r="743" customFormat="1" s="211">
      <c r="B743" s="220" t="n"/>
      <c r="C743" s="220" t="n"/>
      <c r="D743" s="220" t="n"/>
      <c r="G743" s="12" t="n"/>
      <c r="L743" s="123" t="n"/>
      <c r="M743" s="123" t="n"/>
      <c r="N743" s="123" t="n"/>
      <c r="O743" s="123" t="n"/>
      <c r="P743" s="123" t="n"/>
      <c r="W743" s="48" t="n"/>
      <c r="AA743" s="267" t="n"/>
    </row>
    <row r="744" customFormat="1" s="211">
      <c r="B744" s="220" t="n"/>
      <c r="C744" s="220" t="n"/>
      <c r="D744" s="220" t="n"/>
      <c r="G744" s="12" t="n"/>
      <c r="L744" s="123" t="n"/>
      <c r="M744" s="123" t="n"/>
      <c r="N744" s="123" t="n"/>
      <c r="O744" s="123" t="n"/>
      <c r="P744" s="123" t="n"/>
      <c r="W744" s="48" t="n"/>
      <c r="AA744" s="267" t="n"/>
    </row>
    <row r="745" customFormat="1" s="211">
      <c r="B745" s="220" t="n"/>
      <c r="C745" s="220" t="n"/>
      <c r="D745" s="220" t="n"/>
      <c r="G745" s="12" t="n"/>
      <c r="L745" s="123" t="n"/>
      <c r="M745" s="123" t="n"/>
      <c r="N745" s="123" t="n"/>
      <c r="O745" s="123" t="n"/>
      <c r="P745" s="123" t="n"/>
      <c r="W745" s="48" t="n"/>
      <c r="AA745" s="267" t="n"/>
    </row>
    <row r="746" customFormat="1" s="211">
      <c r="B746" s="220" t="n"/>
      <c r="C746" s="220" t="n"/>
      <c r="D746" s="220" t="n"/>
      <c r="G746" s="12" t="n"/>
      <c r="L746" s="123" t="n"/>
      <c r="M746" s="123" t="n"/>
      <c r="N746" s="123" t="n"/>
      <c r="O746" s="123" t="n"/>
      <c r="P746" s="123" t="n"/>
      <c r="W746" s="48" t="n"/>
      <c r="AA746" s="267" t="n"/>
    </row>
    <row r="747" customFormat="1" s="211">
      <c r="B747" s="220" t="n"/>
      <c r="C747" s="220" t="n"/>
      <c r="D747" s="220" t="n"/>
      <c r="G747" s="12" t="n"/>
      <c r="L747" s="123" t="n"/>
      <c r="M747" s="123" t="n"/>
      <c r="N747" s="123" t="n"/>
      <c r="O747" s="123" t="n"/>
      <c r="P747" s="123" t="n"/>
      <c r="W747" s="48" t="n"/>
      <c r="AA747" s="267" t="n"/>
    </row>
    <row r="748" customFormat="1" s="211">
      <c r="B748" s="220" t="n"/>
      <c r="C748" s="220" t="n"/>
      <c r="D748" s="220" t="n"/>
      <c r="G748" s="12" t="n"/>
      <c r="L748" s="123" t="n"/>
      <c r="M748" s="123" t="n"/>
      <c r="N748" s="123" t="n"/>
      <c r="O748" s="123" t="n"/>
      <c r="P748" s="123" t="n"/>
      <c r="W748" s="48" t="n"/>
      <c r="AA748" s="267" t="n"/>
    </row>
    <row r="749" customFormat="1" s="211">
      <c r="B749" s="220" t="n"/>
      <c r="C749" s="220" t="n"/>
      <c r="D749" s="220" t="n"/>
      <c r="G749" s="12" t="n"/>
      <c r="L749" s="123" t="n"/>
      <c r="M749" s="123" t="n"/>
      <c r="N749" s="123" t="n"/>
      <c r="O749" s="123" t="n"/>
      <c r="P749" s="123" t="n"/>
      <c r="W749" s="48" t="n"/>
      <c r="AA749" s="267" t="n"/>
    </row>
    <row r="750" customFormat="1" s="211">
      <c r="B750" s="220" t="n"/>
      <c r="C750" s="220" t="n"/>
      <c r="D750" s="220" t="n"/>
      <c r="G750" s="12" t="n"/>
      <c r="L750" s="123" t="n"/>
      <c r="M750" s="123" t="n"/>
      <c r="N750" s="123" t="n"/>
      <c r="O750" s="123" t="n"/>
      <c r="P750" s="123" t="n"/>
      <c r="W750" s="48" t="n"/>
      <c r="AA750" s="267" t="n"/>
    </row>
    <row r="751" customFormat="1" s="211">
      <c r="B751" s="220" t="n"/>
      <c r="C751" s="220" t="n"/>
      <c r="D751" s="220" t="n"/>
      <c r="G751" s="12" t="n"/>
      <c r="L751" s="123" t="n"/>
      <c r="M751" s="123" t="n"/>
      <c r="N751" s="123" t="n"/>
      <c r="O751" s="123" t="n"/>
      <c r="P751" s="123" t="n"/>
      <c r="W751" s="48" t="n"/>
      <c r="AA751" s="267" t="n"/>
    </row>
    <row r="752" customFormat="1" s="211">
      <c r="B752" s="220" t="n"/>
      <c r="C752" s="220" t="n"/>
      <c r="D752" s="220" t="n"/>
      <c r="G752" s="12" t="n"/>
      <c r="L752" s="123" t="n"/>
      <c r="M752" s="123" t="n"/>
      <c r="N752" s="123" t="n"/>
      <c r="O752" s="123" t="n"/>
      <c r="P752" s="123" t="n"/>
      <c r="W752" s="48" t="n"/>
      <c r="AA752" s="267" t="n"/>
    </row>
    <row r="753" customFormat="1" s="211">
      <c r="B753" s="220" t="n"/>
      <c r="C753" s="220" t="n"/>
      <c r="D753" s="220" t="n"/>
      <c r="G753" s="12" t="n"/>
      <c r="L753" s="123" t="n"/>
      <c r="M753" s="123" t="n"/>
      <c r="N753" s="123" t="n"/>
      <c r="O753" s="123" t="n"/>
      <c r="P753" s="123" t="n"/>
      <c r="W753" s="48" t="n"/>
      <c r="AA753" s="267" t="n"/>
    </row>
    <row r="754" customFormat="1" s="211">
      <c r="B754" s="220" t="n"/>
      <c r="C754" s="220" t="n"/>
      <c r="D754" s="220" t="n"/>
      <c r="G754" s="12" t="n"/>
      <c r="L754" s="123" t="n"/>
      <c r="M754" s="123" t="n"/>
      <c r="N754" s="123" t="n"/>
      <c r="O754" s="123" t="n"/>
      <c r="P754" s="123" t="n"/>
      <c r="W754" s="48" t="n"/>
      <c r="AA754" s="267" t="n"/>
    </row>
    <row r="755" customFormat="1" s="211">
      <c r="B755" s="220" t="n"/>
      <c r="C755" s="220" t="n"/>
      <c r="D755" s="220" t="n"/>
      <c r="G755" s="12" t="n"/>
      <c r="L755" s="123" t="n"/>
      <c r="M755" s="123" t="n"/>
      <c r="N755" s="123" t="n"/>
      <c r="O755" s="123" t="n"/>
      <c r="P755" s="123" t="n"/>
      <c r="W755" s="48" t="n"/>
      <c r="AA755" s="267" t="n"/>
    </row>
    <row r="756" customFormat="1" s="211">
      <c r="B756" s="220" t="n"/>
      <c r="C756" s="220" t="n"/>
      <c r="D756" s="220" t="n"/>
      <c r="G756" s="12" t="n"/>
      <c r="L756" s="123" t="n"/>
      <c r="M756" s="123" t="n"/>
      <c r="N756" s="123" t="n"/>
      <c r="O756" s="123" t="n"/>
      <c r="P756" s="123" t="n"/>
      <c r="W756" s="48" t="n"/>
      <c r="AA756" s="267" t="n"/>
    </row>
    <row r="757" customFormat="1" s="211">
      <c r="B757" s="220" t="n"/>
      <c r="C757" s="220" t="n"/>
      <c r="D757" s="220" t="n"/>
      <c r="G757" s="12" t="n"/>
      <c r="L757" s="123" t="n"/>
      <c r="M757" s="123" t="n"/>
      <c r="N757" s="123" t="n"/>
      <c r="O757" s="123" t="n"/>
      <c r="P757" s="123" t="n"/>
      <c r="W757" s="48" t="n"/>
      <c r="AA757" s="267" t="n"/>
    </row>
    <row r="758" customFormat="1" s="211">
      <c r="B758" s="220" t="n"/>
      <c r="C758" s="220" t="n"/>
      <c r="D758" s="220" t="n"/>
      <c r="G758" s="12" t="n"/>
      <c r="L758" s="123" t="n"/>
      <c r="M758" s="123" t="n"/>
      <c r="N758" s="123" t="n"/>
      <c r="O758" s="123" t="n"/>
      <c r="P758" s="123" t="n"/>
      <c r="W758" s="48" t="n"/>
      <c r="AA758" s="267" t="n"/>
    </row>
    <row r="759" customFormat="1" s="211">
      <c r="B759" s="220" t="n"/>
      <c r="C759" s="220" t="n"/>
      <c r="D759" s="220" t="n"/>
      <c r="G759" s="12" t="n"/>
      <c r="L759" s="123" t="n"/>
      <c r="M759" s="123" t="n"/>
      <c r="N759" s="123" t="n"/>
      <c r="O759" s="123" t="n"/>
      <c r="P759" s="123" t="n"/>
      <c r="W759" s="48" t="n"/>
      <c r="AA759" s="267" t="n"/>
    </row>
    <row r="760" customFormat="1" s="211">
      <c r="B760" s="220" t="n"/>
      <c r="C760" s="220" t="n"/>
      <c r="D760" s="220" t="n"/>
      <c r="G760" s="12" t="n"/>
      <c r="L760" s="123" t="n"/>
      <c r="M760" s="123" t="n"/>
      <c r="N760" s="123" t="n"/>
      <c r="O760" s="123" t="n"/>
      <c r="P760" s="123" t="n"/>
      <c r="W760" s="48" t="n"/>
      <c r="AA760" s="267" t="n"/>
    </row>
    <row r="761" customFormat="1" s="211">
      <c r="B761" s="220" t="n"/>
      <c r="C761" s="220" t="n"/>
      <c r="D761" s="220" t="n"/>
      <c r="G761" s="12" t="n"/>
      <c r="L761" s="123" t="n"/>
      <c r="M761" s="123" t="n"/>
      <c r="N761" s="123" t="n"/>
      <c r="O761" s="123" t="n"/>
      <c r="P761" s="123" t="n"/>
      <c r="W761" s="48" t="n"/>
      <c r="AA761" s="267" t="n"/>
    </row>
    <row r="762" customFormat="1" s="211">
      <c r="B762" s="220" t="n"/>
      <c r="C762" s="220" t="n"/>
      <c r="D762" s="220" t="n"/>
      <c r="G762" s="12" t="n"/>
      <c r="L762" s="123" t="n"/>
      <c r="M762" s="123" t="n"/>
      <c r="N762" s="123" t="n"/>
      <c r="O762" s="123" t="n"/>
      <c r="P762" s="123" t="n"/>
      <c r="W762" s="48" t="n"/>
      <c r="AA762" s="267" t="n"/>
    </row>
    <row r="763" customFormat="1" s="211">
      <c r="B763" s="220" t="n"/>
      <c r="C763" s="220" t="n"/>
      <c r="D763" s="220" t="n"/>
      <c r="G763" s="12" t="n"/>
      <c r="L763" s="123" t="n"/>
      <c r="M763" s="123" t="n"/>
      <c r="N763" s="123" t="n"/>
      <c r="O763" s="123" t="n"/>
      <c r="P763" s="123" t="n"/>
      <c r="W763" s="48" t="n"/>
      <c r="AA763" s="267" t="n"/>
    </row>
    <row r="764" customFormat="1" s="211">
      <c r="B764" s="220" t="n"/>
      <c r="C764" s="220" t="n"/>
      <c r="D764" s="220" t="n"/>
      <c r="G764" s="12" t="n"/>
      <c r="L764" s="123" t="n"/>
      <c r="M764" s="123" t="n"/>
      <c r="N764" s="123" t="n"/>
      <c r="O764" s="123" t="n"/>
      <c r="P764" s="123" t="n"/>
      <c r="W764" s="48" t="n"/>
      <c r="AA764" s="267" t="n"/>
    </row>
    <row r="765" customFormat="1" s="211">
      <c r="B765" s="220" t="n"/>
      <c r="C765" s="220" t="n"/>
      <c r="D765" s="220" t="n"/>
      <c r="G765" s="12" t="n"/>
      <c r="L765" s="123" t="n"/>
      <c r="M765" s="123" t="n"/>
      <c r="N765" s="123" t="n"/>
      <c r="O765" s="123" t="n"/>
      <c r="P765" s="123" t="n"/>
      <c r="W765" s="48" t="n"/>
      <c r="AA765" s="267" t="n"/>
    </row>
    <row r="766" customFormat="1" s="211">
      <c r="B766" s="220" t="n"/>
      <c r="C766" s="220" t="n"/>
      <c r="D766" s="220" t="n"/>
      <c r="G766" s="12" t="n"/>
      <c r="L766" s="123" t="n"/>
      <c r="M766" s="123" t="n"/>
      <c r="N766" s="123" t="n"/>
      <c r="O766" s="123" t="n"/>
      <c r="P766" s="123" t="n"/>
      <c r="W766" s="48" t="n"/>
      <c r="AA766" s="267" t="n"/>
    </row>
    <row r="767" customFormat="1" s="211">
      <c r="B767" s="220" t="n"/>
      <c r="C767" s="220" t="n"/>
      <c r="D767" s="220" t="n"/>
      <c r="G767" s="12" t="n"/>
      <c r="L767" s="123" t="n"/>
      <c r="M767" s="123" t="n"/>
      <c r="N767" s="123" t="n"/>
      <c r="O767" s="123" t="n"/>
      <c r="P767" s="123" t="n"/>
      <c r="W767" s="48" t="n"/>
      <c r="AA767" s="267" t="n"/>
    </row>
    <row r="768" customFormat="1" s="211">
      <c r="B768" s="220" t="n"/>
      <c r="C768" s="220" t="n"/>
      <c r="D768" s="220" t="n"/>
      <c r="G768" s="12" t="n"/>
      <c r="L768" s="123" t="n"/>
      <c r="M768" s="123" t="n"/>
      <c r="N768" s="123" t="n"/>
      <c r="O768" s="123" t="n"/>
      <c r="P768" s="123" t="n"/>
      <c r="W768" s="48" t="n"/>
      <c r="AA768" s="267" t="n"/>
    </row>
    <row r="769" customFormat="1" s="211">
      <c r="B769" s="220" t="n"/>
      <c r="C769" s="220" t="n"/>
      <c r="D769" s="220" t="n"/>
      <c r="G769" s="12" t="n"/>
      <c r="L769" s="123" t="n"/>
      <c r="M769" s="123" t="n"/>
      <c r="N769" s="123" t="n"/>
      <c r="O769" s="123" t="n"/>
      <c r="P769" s="123" t="n"/>
      <c r="W769" s="48" t="n"/>
      <c r="AA769" s="267" t="n"/>
    </row>
    <row r="770" customFormat="1" s="211">
      <c r="B770" s="220" t="n"/>
      <c r="C770" s="220" t="n"/>
      <c r="D770" s="220" t="n"/>
      <c r="G770" s="12" t="n"/>
      <c r="L770" s="123" t="n"/>
      <c r="M770" s="123" t="n"/>
      <c r="N770" s="123" t="n"/>
      <c r="O770" s="123" t="n"/>
      <c r="P770" s="123" t="n"/>
      <c r="W770" s="48" t="n"/>
      <c r="AA770" s="267" t="n"/>
    </row>
    <row r="771" customFormat="1" s="211">
      <c r="B771" s="220" t="n"/>
      <c r="C771" s="220" t="n"/>
      <c r="D771" s="220" t="n"/>
      <c r="G771" s="12" t="n"/>
      <c r="L771" s="123" t="n"/>
      <c r="M771" s="123" t="n"/>
      <c r="N771" s="123" t="n"/>
      <c r="O771" s="123" t="n"/>
      <c r="P771" s="123" t="n"/>
      <c r="W771" s="48" t="n"/>
      <c r="AA771" s="267" t="n"/>
    </row>
    <row r="772" customFormat="1" s="211">
      <c r="B772" s="220" t="n"/>
      <c r="C772" s="220" t="n"/>
      <c r="D772" s="220" t="n"/>
      <c r="G772" s="12" t="n"/>
      <c r="L772" s="123" t="n"/>
      <c r="M772" s="123" t="n"/>
      <c r="N772" s="123" t="n"/>
      <c r="O772" s="123" t="n"/>
      <c r="P772" s="123" t="n"/>
      <c r="W772" s="48" t="n"/>
      <c r="AA772" s="267" t="n"/>
    </row>
    <row r="773" customFormat="1" s="211">
      <c r="B773" s="220" t="n"/>
      <c r="C773" s="220" t="n"/>
      <c r="D773" s="220" t="n"/>
      <c r="G773" s="12" t="n"/>
      <c r="L773" s="123" t="n"/>
      <c r="M773" s="123" t="n"/>
      <c r="N773" s="123" t="n"/>
      <c r="O773" s="123" t="n"/>
      <c r="P773" s="123" t="n"/>
      <c r="W773" s="48" t="n"/>
      <c r="AA773" s="267" t="n"/>
    </row>
    <row r="774" customFormat="1" s="211">
      <c r="B774" s="220" t="n"/>
      <c r="C774" s="220" t="n"/>
      <c r="D774" s="220" t="n"/>
      <c r="G774" s="12" t="n"/>
      <c r="L774" s="123" t="n"/>
      <c r="M774" s="123" t="n"/>
      <c r="N774" s="123" t="n"/>
      <c r="O774" s="123" t="n"/>
      <c r="P774" s="123" t="n"/>
      <c r="W774" s="48" t="n"/>
      <c r="AA774" s="267" t="n"/>
    </row>
    <row r="775" customFormat="1" s="211">
      <c r="B775" s="220" t="n"/>
      <c r="C775" s="220" t="n"/>
      <c r="D775" s="220" t="n"/>
      <c r="G775" s="12" t="n"/>
      <c r="L775" s="123" t="n"/>
      <c r="M775" s="123" t="n"/>
      <c r="N775" s="123" t="n"/>
      <c r="O775" s="123" t="n"/>
      <c r="P775" s="123" t="n"/>
      <c r="W775" s="48" t="n"/>
      <c r="AA775" s="267" t="n"/>
    </row>
    <row r="776" customFormat="1" s="211">
      <c r="B776" s="220" t="n"/>
      <c r="C776" s="220" t="n"/>
      <c r="D776" s="220" t="n"/>
      <c r="G776" s="12" t="n"/>
      <c r="L776" s="123" t="n"/>
      <c r="M776" s="123" t="n"/>
      <c r="N776" s="123" t="n"/>
      <c r="O776" s="123" t="n"/>
      <c r="P776" s="123" t="n"/>
      <c r="W776" s="48" t="n"/>
      <c r="AA776" s="267" t="n"/>
    </row>
    <row r="777" customFormat="1" s="211">
      <c r="B777" s="220" t="n"/>
      <c r="C777" s="220" t="n"/>
      <c r="D777" s="220" t="n"/>
      <c r="G777" s="12" t="n"/>
      <c r="L777" s="123" t="n"/>
      <c r="M777" s="123" t="n"/>
      <c r="N777" s="123" t="n"/>
      <c r="O777" s="123" t="n"/>
      <c r="P777" s="123" t="n"/>
      <c r="W777" s="48" t="n"/>
      <c r="AA777" s="267" t="n"/>
    </row>
    <row r="778" customFormat="1" s="211">
      <c r="B778" s="220" t="n"/>
      <c r="C778" s="220" t="n"/>
      <c r="D778" s="220" t="n"/>
      <c r="G778" s="12" t="n"/>
      <c r="L778" s="123" t="n"/>
      <c r="M778" s="123" t="n"/>
      <c r="N778" s="123" t="n"/>
      <c r="O778" s="123" t="n"/>
      <c r="P778" s="123" t="n"/>
      <c r="W778" s="48" t="n"/>
      <c r="AA778" s="267" t="n"/>
    </row>
    <row r="779" customFormat="1" s="211">
      <c r="B779" s="220" t="n"/>
      <c r="C779" s="220" t="n"/>
      <c r="D779" s="220" t="n"/>
      <c r="G779" s="12" t="n"/>
      <c r="L779" s="123" t="n"/>
      <c r="M779" s="123" t="n"/>
      <c r="N779" s="123" t="n"/>
      <c r="O779" s="123" t="n"/>
      <c r="P779" s="123" t="n"/>
      <c r="W779" s="48" t="n"/>
      <c r="AA779" s="267" t="n"/>
    </row>
    <row r="780" customFormat="1" s="211">
      <c r="B780" s="220" t="n"/>
      <c r="C780" s="220" t="n"/>
      <c r="D780" s="220" t="n"/>
      <c r="G780" s="12" t="n"/>
      <c r="L780" s="123" t="n"/>
      <c r="M780" s="123" t="n"/>
      <c r="N780" s="123" t="n"/>
      <c r="O780" s="123" t="n"/>
      <c r="P780" s="123" t="n"/>
      <c r="W780" s="48" t="n"/>
      <c r="AA780" s="267" t="n"/>
    </row>
    <row r="781" customFormat="1" s="211">
      <c r="B781" s="220" t="n"/>
      <c r="C781" s="220" t="n"/>
      <c r="D781" s="220" t="n"/>
      <c r="G781" s="12" t="n"/>
      <c r="L781" s="123" t="n"/>
      <c r="M781" s="123" t="n"/>
      <c r="N781" s="123" t="n"/>
      <c r="O781" s="123" t="n"/>
      <c r="P781" s="123" t="n"/>
      <c r="W781" s="48" t="n"/>
      <c r="AA781" s="267" t="n"/>
    </row>
    <row r="782" customFormat="1" s="211">
      <c r="B782" s="220" t="n"/>
      <c r="C782" s="220" t="n"/>
      <c r="D782" s="220" t="n"/>
      <c r="G782" s="12" t="n"/>
      <c r="L782" s="123" t="n"/>
      <c r="M782" s="123" t="n"/>
      <c r="N782" s="123" t="n"/>
      <c r="O782" s="123" t="n"/>
      <c r="P782" s="123" t="n"/>
      <c r="W782" s="48" t="n"/>
      <c r="AA782" s="267" t="n"/>
    </row>
    <row r="783" customFormat="1" s="211">
      <c r="B783" s="220" t="n"/>
      <c r="C783" s="220" t="n"/>
      <c r="D783" s="220" t="n"/>
      <c r="G783" s="12" t="n"/>
      <c r="L783" s="123" t="n"/>
      <c r="M783" s="123" t="n"/>
      <c r="N783" s="123" t="n"/>
      <c r="O783" s="123" t="n"/>
      <c r="P783" s="123" t="n"/>
      <c r="W783" s="48" t="n"/>
      <c r="AA783" s="267" t="n"/>
    </row>
    <row r="784" customFormat="1" s="211">
      <c r="B784" s="220" t="n"/>
      <c r="C784" s="220" t="n"/>
      <c r="D784" s="220" t="n"/>
      <c r="G784" s="12" t="n"/>
      <c r="L784" s="123" t="n"/>
      <c r="M784" s="123" t="n"/>
      <c r="N784" s="123" t="n"/>
      <c r="O784" s="123" t="n"/>
      <c r="P784" s="123" t="n"/>
      <c r="W784" s="48" t="n"/>
      <c r="AA784" s="267" t="n"/>
    </row>
    <row r="785" customFormat="1" s="211">
      <c r="B785" s="220" t="n"/>
      <c r="C785" s="220" t="n"/>
      <c r="D785" s="220" t="n"/>
      <c r="G785" s="12" t="n"/>
      <c r="L785" s="123" t="n"/>
      <c r="M785" s="123" t="n"/>
      <c r="N785" s="123" t="n"/>
      <c r="O785" s="123" t="n"/>
      <c r="P785" s="123" t="n"/>
      <c r="W785" s="48" t="n"/>
      <c r="AA785" s="267" t="n"/>
    </row>
    <row r="786" customFormat="1" s="211">
      <c r="B786" s="220" t="n"/>
      <c r="C786" s="220" t="n"/>
      <c r="D786" s="220" t="n"/>
      <c r="G786" s="12" t="n"/>
      <c r="L786" s="123" t="n"/>
      <c r="M786" s="123" t="n"/>
      <c r="N786" s="123" t="n"/>
      <c r="O786" s="123" t="n"/>
      <c r="P786" s="123" t="n"/>
      <c r="W786" s="48" t="n"/>
      <c r="AA786" s="267" t="n"/>
    </row>
    <row r="787" customFormat="1" s="211">
      <c r="B787" s="220" t="n"/>
      <c r="C787" s="220" t="n"/>
      <c r="D787" s="220" t="n"/>
      <c r="G787" s="12" t="n"/>
      <c r="L787" s="123" t="n"/>
      <c r="M787" s="123" t="n"/>
      <c r="N787" s="123" t="n"/>
      <c r="O787" s="123" t="n"/>
      <c r="P787" s="123" t="n"/>
      <c r="W787" s="48" t="n"/>
      <c r="AA787" s="267" t="n"/>
    </row>
    <row r="788" customFormat="1" s="211">
      <c r="B788" s="220" t="n"/>
      <c r="C788" s="220" t="n"/>
      <c r="D788" s="220" t="n"/>
      <c r="G788" s="12" t="n"/>
      <c r="L788" s="123" t="n"/>
      <c r="M788" s="123" t="n"/>
      <c r="N788" s="123" t="n"/>
      <c r="O788" s="123" t="n"/>
      <c r="P788" s="123" t="n"/>
      <c r="W788" s="48" t="n"/>
      <c r="AA788" s="267" t="n"/>
    </row>
    <row r="789" customFormat="1" s="211">
      <c r="B789" s="220" t="n"/>
      <c r="C789" s="220" t="n"/>
      <c r="D789" s="220" t="n"/>
      <c r="G789" s="12" t="n"/>
      <c r="L789" s="123" t="n"/>
      <c r="M789" s="123" t="n"/>
      <c r="N789" s="123" t="n"/>
      <c r="O789" s="123" t="n"/>
      <c r="P789" s="123" t="n"/>
      <c r="W789" s="48" t="n"/>
      <c r="AA789" s="267" t="n"/>
    </row>
    <row r="790" customFormat="1" s="211">
      <c r="B790" s="220" t="n"/>
      <c r="C790" s="220" t="n"/>
      <c r="D790" s="220" t="n"/>
      <c r="G790" s="12" t="n"/>
      <c r="L790" s="123" t="n"/>
      <c r="M790" s="123" t="n"/>
      <c r="N790" s="123" t="n"/>
      <c r="O790" s="123" t="n"/>
      <c r="P790" s="123" t="n"/>
      <c r="W790" s="48" t="n"/>
      <c r="AA790" s="267" t="n"/>
    </row>
    <row r="791" customFormat="1" s="211">
      <c r="B791" s="220" t="n"/>
      <c r="C791" s="220" t="n"/>
      <c r="D791" s="220" t="n"/>
      <c r="G791" s="12" t="n"/>
      <c r="L791" s="123" t="n"/>
      <c r="M791" s="123" t="n"/>
      <c r="N791" s="123" t="n"/>
      <c r="O791" s="123" t="n"/>
      <c r="P791" s="123" t="n"/>
      <c r="W791" s="48" t="n"/>
      <c r="AA791" s="267" t="n"/>
    </row>
    <row r="792" customFormat="1" s="211">
      <c r="B792" s="220" t="n"/>
      <c r="C792" s="220" t="n"/>
      <c r="D792" s="220" t="n"/>
      <c r="G792" s="12" t="n"/>
      <c r="L792" s="123" t="n"/>
      <c r="M792" s="123" t="n"/>
      <c r="N792" s="123" t="n"/>
      <c r="O792" s="123" t="n"/>
      <c r="P792" s="123" t="n"/>
      <c r="W792" s="48" t="n"/>
      <c r="AA792" s="267" t="n"/>
    </row>
    <row r="793" customFormat="1" s="211">
      <c r="B793" s="220" t="n"/>
      <c r="C793" s="220" t="n"/>
      <c r="D793" s="220" t="n"/>
      <c r="G793" s="12" t="n"/>
      <c r="L793" s="123" t="n"/>
      <c r="M793" s="123" t="n"/>
      <c r="N793" s="123" t="n"/>
      <c r="O793" s="123" t="n"/>
      <c r="P793" s="123" t="n"/>
      <c r="W793" s="48" t="n"/>
      <c r="AA793" s="267" t="n"/>
    </row>
    <row r="794" customFormat="1" s="211">
      <c r="B794" s="220" t="n"/>
      <c r="C794" s="220" t="n"/>
      <c r="D794" s="220" t="n"/>
      <c r="G794" s="12" t="n"/>
      <c r="L794" s="123" t="n"/>
      <c r="M794" s="123" t="n"/>
      <c r="N794" s="123" t="n"/>
      <c r="O794" s="123" t="n"/>
      <c r="P794" s="123" t="n"/>
      <c r="W794" s="48" t="n"/>
      <c r="AA794" s="267" t="n"/>
    </row>
    <row r="795" customFormat="1" s="211">
      <c r="B795" s="220" t="n"/>
      <c r="C795" s="220" t="n"/>
      <c r="D795" s="220" t="n"/>
      <c r="G795" s="12" t="n"/>
      <c r="L795" s="123" t="n"/>
      <c r="M795" s="123" t="n"/>
      <c r="N795" s="123" t="n"/>
      <c r="O795" s="123" t="n"/>
      <c r="P795" s="123" t="n"/>
      <c r="W795" s="48" t="n"/>
      <c r="AA795" s="267" t="n"/>
    </row>
    <row r="796" customFormat="1" s="211">
      <c r="B796" s="220" t="n"/>
      <c r="C796" s="220" t="n"/>
      <c r="D796" s="220" t="n"/>
      <c r="G796" s="12" t="n"/>
      <c r="L796" s="123" t="n"/>
      <c r="M796" s="123" t="n"/>
      <c r="N796" s="123" t="n"/>
      <c r="O796" s="123" t="n"/>
      <c r="P796" s="123" t="n"/>
      <c r="W796" s="48" t="n"/>
      <c r="AA796" s="267" t="n"/>
    </row>
    <row r="797" customFormat="1" s="211">
      <c r="B797" s="220" t="n"/>
      <c r="C797" s="220" t="n"/>
      <c r="D797" s="220" t="n"/>
      <c r="G797" s="12" t="n"/>
      <c r="L797" s="123" t="n"/>
      <c r="M797" s="123" t="n"/>
      <c r="N797" s="123" t="n"/>
      <c r="O797" s="123" t="n"/>
      <c r="P797" s="123" t="n"/>
      <c r="W797" s="48" t="n"/>
      <c r="AA797" s="267" t="n"/>
    </row>
    <row r="798" customFormat="1" s="211">
      <c r="B798" s="220" t="n"/>
      <c r="C798" s="220" t="n"/>
      <c r="D798" s="220" t="n"/>
      <c r="G798" s="12" t="n"/>
      <c r="L798" s="123" t="n"/>
      <c r="M798" s="123" t="n"/>
      <c r="N798" s="123" t="n"/>
      <c r="O798" s="123" t="n"/>
      <c r="P798" s="123" t="n"/>
      <c r="W798" s="48" t="n"/>
      <c r="AA798" s="267" t="n"/>
    </row>
    <row r="799" customFormat="1" s="211">
      <c r="B799" s="220" t="n"/>
      <c r="C799" s="220" t="n"/>
      <c r="D799" s="220" t="n"/>
      <c r="G799" s="12" t="n"/>
      <c r="L799" s="123" t="n"/>
      <c r="M799" s="123" t="n"/>
      <c r="N799" s="123" t="n"/>
      <c r="O799" s="123" t="n"/>
      <c r="P799" s="123" t="n"/>
      <c r="W799" s="48" t="n"/>
      <c r="AA799" s="267" t="n"/>
    </row>
    <row r="800" customFormat="1" s="211">
      <c r="B800" s="220" t="n"/>
      <c r="C800" s="220" t="n"/>
      <c r="D800" s="220" t="n"/>
      <c r="G800" s="12" t="n"/>
      <c r="L800" s="123" t="n"/>
      <c r="M800" s="123" t="n"/>
      <c r="N800" s="123" t="n"/>
      <c r="O800" s="123" t="n"/>
      <c r="P800" s="123" t="n"/>
      <c r="W800" s="48" t="n"/>
      <c r="AA800" s="267" t="n"/>
    </row>
    <row r="801" customFormat="1" s="211">
      <c r="B801" s="220" t="n"/>
      <c r="C801" s="220" t="n"/>
      <c r="D801" s="220" t="n"/>
      <c r="G801" s="12" t="n"/>
      <c r="L801" s="123" t="n"/>
      <c r="M801" s="123" t="n"/>
      <c r="N801" s="123" t="n"/>
      <c r="O801" s="123" t="n"/>
      <c r="P801" s="123" t="n"/>
      <c r="W801" s="48" t="n"/>
      <c r="AA801" s="267" t="n"/>
    </row>
    <row r="802" customFormat="1" s="211">
      <c r="B802" s="220" t="n"/>
      <c r="C802" s="220" t="n"/>
      <c r="D802" s="220" t="n"/>
      <c r="G802" s="12" t="n"/>
      <c r="L802" s="123" t="n"/>
      <c r="M802" s="123" t="n"/>
      <c r="N802" s="123" t="n"/>
      <c r="O802" s="123" t="n"/>
      <c r="P802" s="123" t="n"/>
      <c r="W802" s="48" t="n"/>
      <c r="AA802" s="267" t="n"/>
    </row>
    <row r="803" customFormat="1" s="211">
      <c r="B803" s="220" t="n"/>
      <c r="C803" s="220" t="n"/>
      <c r="D803" s="220" t="n"/>
      <c r="G803" s="12" t="n"/>
      <c r="L803" s="123" t="n"/>
      <c r="M803" s="123" t="n"/>
      <c r="N803" s="123" t="n"/>
      <c r="O803" s="123" t="n"/>
      <c r="P803" s="123" t="n"/>
      <c r="W803" s="48" t="n"/>
      <c r="AA803" s="267" t="n"/>
    </row>
    <row r="804" customFormat="1" s="211">
      <c r="B804" s="220" t="n"/>
      <c r="C804" s="220" t="n"/>
      <c r="D804" s="220" t="n"/>
      <c r="G804" s="12" t="n"/>
      <c r="L804" s="123" t="n"/>
      <c r="M804" s="123" t="n"/>
      <c r="N804" s="123" t="n"/>
      <c r="O804" s="123" t="n"/>
      <c r="P804" s="123" t="n"/>
      <c r="W804" s="48" t="n"/>
      <c r="AA804" s="267" t="n"/>
    </row>
    <row r="805" customFormat="1" s="211">
      <c r="B805" s="220" t="n"/>
      <c r="C805" s="220" t="n"/>
      <c r="D805" s="220" t="n"/>
      <c r="G805" s="12" t="n"/>
      <c r="L805" s="123" t="n"/>
      <c r="M805" s="123" t="n"/>
      <c r="N805" s="123" t="n"/>
      <c r="O805" s="123" t="n"/>
      <c r="P805" s="123" t="n"/>
      <c r="W805" s="48" t="n"/>
      <c r="AA805" s="267" t="n"/>
    </row>
    <row r="806" customFormat="1" s="211">
      <c r="B806" s="220" t="n"/>
      <c r="C806" s="220" t="n"/>
      <c r="D806" s="220" t="n"/>
      <c r="G806" s="12" t="n"/>
      <c r="L806" s="123" t="n"/>
      <c r="M806" s="123" t="n"/>
      <c r="N806" s="123" t="n"/>
      <c r="O806" s="123" t="n"/>
      <c r="P806" s="123" t="n"/>
      <c r="W806" s="48" t="n"/>
      <c r="AA806" s="267" t="n"/>
    </row>
    <row r="807" customFormat="1" s="211">
      <c r="B807" s="220" t="n"/>
      <c r="C807" s="220" t="n"/>
      <c r="D807" s="220" t="n"/>
      <c r="G807" s="12" t="n"/>
      <c r="L807" s="123" t="n"/>
      <c r="M807" s="123" t="n"/>
      <c r="N807" s="123" t="n"/>
      <c r="O807" s="123" t="n"/>
      <c r="P807" s="123" t="n"/>
      <c r="W807" s="48" t="n"/>
      <c r="AA807" s="267" t="n"/>
    </row>
    <row r="808" customFormat="1" s="211">
      <c r="B808" s="220" t="n"/>
      <c r="C808" s="220" t="n"/>
      <c r="D808" s="220" t="n"/>
      <c r="G808" s="12" t="n"/>
      <c r="L808" s="123" t="n"/>
      <c r="M808" s="123" t="n"/>
      <c r="N808" s="123" t="n"/>
      <c r="O808" s="123" t="n"/>
      <c r="P808" s="123" t="n"/>
      <c r="W808" s="48" t="n"/>
      <c r="AA808" s="267" t="n"/>
    </row>
    <row r="809" customFormat="1" s="211">
      <c r="B809" s="220" t="n"/>
      <c r="C809" s="220" t="n"/>
      <c r="D809" s="220" t="n"/>
      <c r="G809" s="12" t="n"/>
      <c r="L809" s="123" t="n"/>
      <c r="M809" s="123" t="n"/>
      <c r="N809" s="123" t="n"/>
      <c r="O809" s="123" t="n"/>
      <c r="P809" s="123" t="n"/>
      <c r="W809" s="48" t="n"/>
      <c r="AA809" s="267" t="n"/>
    </row>
    <row r="810" customFormat="1" s="211">
      <c r="B810" s="220" t="n"/>
      <c r="C810" s="220" t="n"/>
      <c r="D810" s="220" t="n"/>
      <c r="G810" s="12" t="n"/>
      <c r="L810" s="123" t="n"/>
      <c r="M810" s="123" t="n"/>
      <c r="N810" s="123" t="n"/>
      <c r="O810" s="123" t="n"/>
      <c r="P810" s="123" t="n"/>
      <c r="W810" s="48" t="n"/>
      <c r="AA810" s="267" t="n"/>
    </row>
    <row r="811" customFormat="1" s="211">
      <c r="B811" s="220" t="n"/>
      <c r="C811" s="220" t="n"/>
      <c r="D811" s="220" t="n"/>
      <c r="G811" s="12" t="n"/>
      <c r="L811" s="123" t="n"/>
      <c r="M811" s="123" t="n"/>
      <c r="N811" s="123" t="n"/>
      <c r="O811" s="123" t="n"/>
      <c r="P811" s="123" t="n"/>
      <c r="W811" s="48" t="n"/>
      <c r="AA811" s="267" t="n"/>
    </row>
    <row r="812" customFormat="1" s="211">
      <c r="B812" s="220" t="n"/>
      <c r="C812" s="220" t="n"/>
      <c r="D812" s="220" t="n"/>
      <c r="G812" s="12" t="n"/>
      <c r="L812" s="123" t="n"/>
      <c r="M812" s="123" t="n"/>
      <c r="N812" s="123" t="n"/>
      <c r="O812" s="123" t="n"/>
      <c r="P812" s="123" t="n"/>
      <c r="W812" s="48" t="n"/>
      <c r="AA812" s="267" t="n"/>
    </row>
    <row r="813" customFormat="1" s="211">
      <c r="B813" s="220" t="n"/>
      <c r="C813" s="220" t="n"/>
      <c r="D813" s="220" t="n"/>
      <c r="G813" s="12" t="n"/>
      <c r="L813" s="123" t="n"/>
      <c r="M813" s="123" t="n"/>
      <c r="N813" s="123" t="n"/>
      <c r="O813" s="123" t="n"/>
      <c r="P813" s="123" t="n"/>
      <c r="W813" s="48" t="n"/>
      <c r="AA813" s="267" t="n"/>
    </row>
    <row r="814" customFormat="1" s="211">
      <c r="B814" s="220" t="n"/>
      <c r="C814" s="220" t="n"/>
      <c r="D814" s="220" t="n"/>
      <c r="G814" s="12" t="n"/>
      <c r="L814" s="123" t="n"/>
      <c r="M814" s="123" t="n"/>
      <c r="N814" s="123" t="n"/>
      <c r="O814" s="123" t="n"/>
      <c r="P814" s="123" t="n"/>
      <c r="W814" s="48" t="n"/>
      <c r="AA814" s="267" t="n"/>
    </row>
    <row r="815" customFormat="1" s="211">
      <c r="B815" s="220" t="n"/>
      <c r="C815" s="220" t="n"/>
      <c r="D815" s="220" t="n"/>
      <c r="G815" s="12" t="n"/>
      <c r="L815" s="123" t="n"/>
      <c r="M815" s="123" t="n"/>
      <c r="N815" s="123" t="n"/>
      <c r="O815" s="123" t="n"/>
      <c r="P815" s="123" t="n"/>
      <c r="W815" s="48" t="n"/>
      <c r="AA815" s="267" t="n"/>
    </row>
    <row r="816" customFormat="1" s="211">
      <c r="B816" s="220" t="n"/>
      <c r="C816" s="220" t="n"/>
      <c r="D816" s="220" t="n"/>
      <c r="G816" s="12" t="n"/>
      <c r="L816" s="123" t="n"/>
      <c r="M816" s="123" t="n"/>
      <c r="N816" s="123" t="n"/>
      <c r="O816" s="123" t="n"/>
      <c r="P816" s="123" t="n"/>
      <c r="W816" s="48" t="n"/>
      <c r="AA816" s="267" t="n"/>
    </row>
    <row r="817" customFormat="1" s="211">
      <c r="B817" s="220" t="n"/>
      <c r="C817" s="220" t="n"/>
      <c r="D817" s="220" t="n"/>
      <c r="G817" s="12" t="n"/>
      <c r="L817" s="123" t="n"/>
      <c r="M817" s="123" t="n"/>
      <c r="N817" s="123" t="n"/>
      <c r="O817" s="123" t="n"/>
      <c r="P817" s="123" t="n"/>
      <c r="W817" s="48" t="n"/>
      <c r="AA817" s="267" t="n"/>
    </row>
    <row r="818" customFormat="1" s="211">
      <c r="B818" s="220" t="n"/>
      <c r="C818" s="220" t="n"/>
      <c r="D818" s="220" t="n"/>
      <c r="G818" s="12" t="n"/>
      <c r="L818" s="123" t="n"/>
      <c r="M818" s="123" t="n"/>
      <c r="N818" s="123" t="n"/>
      <c r="O818" s="123" t="n"/>
      <c r="P818" s="123" t="n"/>
      <c r="W818" s="48" t="n"/>
      <c r="AA818" s="267" t="n"/>
    </row>
    <row r="819" customFormat="1" s="211">
      <c r="B819" s="220" t="n"/>
      <c r="C819" s="220" t="n"/>
      <c r="D819" s="220" t="n"/>
      <c r="G819" s="12" t="n"/>
      <c r="L819" s="123" t="n"/>
      <c r="M819" s="123" t="n"/>
      <c r="N819" s="123" t="n"/>
      <c r="O819" s="123" t="n"/>
      <c r="P819" s="123" t="n"/>
      <c r="W819" s="48" t="n"/>
      <c r="AA819" s="267" t="n"/>
    </row>
    <row r="820" customFormat="1" s="211">
      <c r="B820" s="220" t="n"/>
      <c r="C820" s="220" t="n"/>
      <c r="D820" s="220" t="n"/>
      <c r="G820" s="12" t="n"/>
      <c r="L820" s="123" t="n"/>
      <c r="M820" s="123" t="n"/>
      <c r="N820" s="123" t="n"/>
      <c r="O820" s="123" t="n"/>
      <c r="P820" s="123" t="n"/>
      <c r="W820" s="48" t="n"/>
      <c r="AA820" s="267" t="n"/>
    </row>
    <row r="821" customFormat="1" s="211">
      <c r="B821" s="220" t="n"/>
      <c r="C821" s="220" t="n"/>
      <c r="D821" s="220" t="n"/>
      <c r="G821" s="12" t="n"/>
      <c r="L821" s="123" t="n"/>
      <c r="M821" s="123" t="n"/>
      <c r="N821" s="123" t="n"/>
      <c r="O821" s="123" t="n"/>
      <c r="P821" s="123" t="n"/>
      <c r="W821" s="48" t="n"/>
      <c r="AA821" s="267" t="n"/>
    </row>
    <row r="822" customFormat="1" s="211">
      <c r="B822" s="220" t="n"/>
      <c r="C822" s="220" t="n"/>
      <c r="D822" s="220" t="n"/>
      <c r="G822" s="12" t="n"/>
      <c r="L822" s="123" t="n"/>
      <c r="M822" s="123" t="n"/>
      <c r="N822" s="123" t="n"/>
      <c r="O822" s="123" t="n"/>
      <c r="P822" s="123" t="n"/>
      <c r="W822" s="48" t="n"/>
      <c r="AA822" s="267" t="n"/>
    </row>
    <row r="823" customFormat="1" s="211">
      <c r="B823" s="220" t="n"/>
      <c r="C823" s="220" t="n"/>
      <c r="D823" s="220" t="n"/>
      <c r="G823" s="12" t="n"/>
      <c r="L823" s="123" t="n"/>
      <c r="M823" s="123" t="n"/>
      <c r="N823" s="123" t="n"/>
      <c r="O823" s="123" t="n"/>
      <c r="P823" s="123" t="n"/>
      <c r="W823" s="48" t="n"/>
      <c r="AA823" s="267" t="n"/>
    </row>
    <row r="824" customFormat="1" s="211">
      <c r="B824" s="220" t="n"/>
      <c r="C824" s="220" t="n"/>
      <c r="D824" s="220" t="n"/>
      <c r="G824" s="12" t="n"/>
      <c r="L824" s="123" t="n"/>
      <c r="M824" s="123" t="n"/>
      <c r="N824" s="123" t="n"/>
      <c r="O824" s="123" t="n"/>
      <c r="P824" s="123" t="n"/>
      <c r="W824" s="48" t="n"/>
      <c r="AA824" s="267" t="n"/>
    </row>
    <row r="825" customFormat="1" s="211">
      <c r="B825" s="220" t="n"/>
      <c r="C825" s="220" t="n"/>
      <c r="D825" s="220" t="n"/>
      <c r="G825" s="12" t="n"/>
      <c r="L825" s="123" t="n"/>
      <c r="M825" s="123" t="n"/>
      <c r="N825" s="123" t="n"/>
      <c r="O825" s="123" t="n"/>
      <c r="P825" s="123" t="n"/>
      <c r="W825" s="48" t="n"/>
      <c r="AA825" s="267" t="n"/>
    </row>
    <row r="826" customFormat="1" s="211">
      <c r="B826" s="220" t="n"/>
      <c r="C826" s="220" t="n"/>
      <c r="D826" s="220" t="n"/>
      <c r="G826" s="12" t="n"/>
      <c r="L826" s="123" t="n"/>
      <c r="M826" s="123" t="n"/>
      <c r="N826" s="123" t="n"/>
      <c r="O826" s="123" t="n"/>
      <c r="P826" s="123" t="n"/>
      <c r="W826" s="48" t="n"/>
      <c r="AA826" s="267" t="n"/>
    </row>
    <row r="827" customFormat="1" s="211">
      <c r="B827" s="220" t="n"/>
      <c r="C827" s="220" t="n"/>
      <c r="D827" s="220" t="n"/>
      <c r="G827" s="12" t="n"/>
      <c r="L827" s="123" t="n"/>
      <c r="M827" s="123" t="n"/>
      <c r="N827" s="123" t="n"/>
      <c r="O827" s="123" t="n"/>
      <c r="P827" s="123" t="n"/>
      <c r="W827" s="48" t="n"/>
      <c r="AA827" s="267" t="n"/>
    </row>
    <row r="828" customFormat="1" s="211">
      <c r="B828" s="220" t="n"/>
      <c r="C828" s="220" t="n"/>
      <c r="D828" s="220" t="n"/>
      <c r="G828" s="12" t="n"/>
      <c r="L828" s="123" t="n"/>
      <c r="M828" s="123" t="n"/>
      <c r="N828" s="123" t="n"/>
      <c r="O828" s="123" t="n"/>
      <c r="P828" s="123" t="n"/>
      <c r="W828" s="48" t="n"/>
      <c r="AA828" s="267" t="n"/>
    </row>
    <row r="829" customFormat="1" s="211">
      <c r="B829" s="220" t="n"/>
      <c r="C829" s="220" t="n"/>
      <c r="D829" s="220" t="n"/>
      <c r="G829" s="12" t="n"/>
      <c r="L829" s="123" t="n"/>
      <c r="M829" s="123" t="n"/>
      <c r="N829" s="123" t="n"/>
      <c r="O829" s="123" t="n"/>
      <c r="P829" s="123" t="n"/>
      <c r="W829" s="48" t="n"/>
      <c r="AA829" s="267" t="n"/>
    </row>
    <row r="830" customFormat="1" s="211">
      <c r="B830" s="220" t="n"/>
      <c r="C830" s="220" t="n"/>
      <c r="D830" s="220" t="n"/>
      <c r="G830" s="12" t="n"/>
      <c r="L830" s="123" t="n"/>
      <c r="M830" s="123" t="n"/>
      <c r="N830" s="123" t="n"/>
      <c r="O830" s="123" t="n"/>
      <c r="P830" s="123" t="n"/>
      <c r="W830" s="48" t="n"/>
      <c r="AA830" s="267" t="n"/>
    </row>
    <row r="831" customFormat="1" s="211">
      <c r="B831" s="220" t="n"/>
      <c r="C831" s="220" t="n"/>
      <c r="D831" s="220" t="n"/>
      <c r="G831" s="12" t="n"/>
      <c r="L831" s="123" t="n"/>
      <c r="M831" s="123" t="n"/>
      <c r="N831" s="123" t="n"/>
      <c r="O831" s="123" t="n"/>
      <c r="P831" s="123" t="n"/>
      <c r="W831" s="48" t="n"/>
      <c r="AA831" s="267" t="n"/>
    </row>
    <row r="832" customFormat="1" s="211">
      <c r="B832" s="220" t="n"/>
      <c r="C832" s="220" t="n"/>
      <c r="D832" s="220" t="n"/>
      <c r="G832" s="12" t="n"/>
      <c r="L832" s="123" t="n"/>
      <c r="M832" s="123" t="n"/>
      <c r="N832" s="123" t="n"/>
      <c r="O832" s="123" t="n"/>
      <c r="P832" s="123" t="n"/>
      <c r="W832" s="48" t="n"/>
      <c r="AA832" s="267" t="n"/>
    </row>
    <row r="833" customFormat="1" s="211">
      <c r="B833" s="220" t="n"/>
      <c r="C833" s="220" t="n"/>
      <c r="D833" s="220" t="n"/>
      <c r="G833" s="12" t="n"/>
      <c r="L833" s="123" t="n"/>
      <c r="M833" s="123" t="n"/>
      <c r="N833" s="123" t="n"/>
      <c r="O833" s="123" t="n"/>
      <c r="P833" s="123" t="n"/>
      <c r="W833" s="48" t="n"/>
      <c r="AA833" s="267" t="n"/>
    </row>
    <row r="834" customFormat="1" s="211">
      <c r="B834" s="220" t="n"/>
      <c r="C834" s="220" t="n"/>
      <c r="D834" s="220" t="n"/>
      <c r="G834" s="12" t="n"/>
      <c r="L834" s="123" t="n"/>
      <c r="M834" s="123" t="n"/>
      <c r="N834" s="123" t="n"/>
      <c r="O834" s="123" t="n"/>
      <c r="P834" s="123" t="n"/>
      <c r="W834" s="48" t="n"/>
      <c r="AA834" s="267" t="n"/>
    </row>
    <row r="835" customFormat="1" s="211">
      <c r="B835" s="220" t="n"/>
      <c r="C835" s="220" t="n"/>
      <c r="D835" s="220" t="n"/>
      <c r="G835" s="12" t="n"/>
      <c r="L835" s="123" t="n"/>
      <c r="M835" s="123" t="n"/>
      <c r="N835" s="123" t="n"/>
      <c r="O835" s="123" t="n"/>
      <c r="P835" s="123" t="n"/>
      <c r="W835" s="48" t="n"/>
      <c r="AA835" s="267" t="n"/>
    </row>
    <row r="836" customFormat="1" s="211">
      <c r="B836" s="220" t="n"/>
      <c r="C836" s="220" t="n"/>
      <c r="D836" s="220" t="n"/>
      <c r="G836" s="12" t="n"/>
      <c r="L836" s="123" t="n"/>
      <c r="M836" s="123" t="n"/>
      <c r="N836" s="123" t="n"/>
      <c r="O836" s="123" t="n"/>
      <c r="P836" s="123" t="n"/>
      <c r="W836" s="48" t="n"/>
      <c r="AA836" s="267" t="n"/>
    </row>
    <row r="837" customFormat="1" s="211">
      <c r="B837" s="220" t="n"/>
      <c r="C837" s="220" t="n"/>
      <c r="D837" s="220" t="n"/>
      <c r="G837" s="12" t="n"/>
      <c r="L837" s="123" t="n"/>
      <c r="M837" s="123" t="n"/>
      <c r="N837" s="123" t="n"/>
      <c r="O837" s="123" t="n"/>
      <c r="P837" s="123" t="n"/>
      <c r="W837" s="48" t="n"/>
      <c r="AA837" s="267" t="n"/>
    </row>
    <row r="838" customFormat="1" s="211">
      <c r="B838" s="220" t="n"/>
      <c r="C838" s="220" t="n"/>
      <c r="D838" s="220" t="n"/>
      <c r="G838" s="12" t="n"/>
      <c r="L838" s="123" t="n"/>
      <c r="M838" s="123" t="n"/>
      <c r="N838" s="123" t="n"/>
      <c r="O838" s="123" t="n"/>
      <c r="P838" s="123" t="n"/>
      <c r="W838" s="48" t="n"/>
      <c r="AA838" s="267" t="n"/>
    </row>
    <row r="839" customFormat="1" s="211">
      <c r="B839" s="220" t="n"/>
      <c r="C839" s="220" t="n"/>
      <c r="D839" s="220" t="n"/>
      <c r="G839" s="12" t="n"/>
      <c r="L839" s="123" t="n"/>
      <c r="M839" s="123" t="n"/>
      <c r="N839" s="123" t="n"/>
      <c r="O839" s="123" t="n"/>
      <c r="P839" s="123" t="n"/>
      <c r="W839" s="48" t="n"/>
      <c r="AA839" s="267" t="n"/>
    </row>
    <row r="840" customFormat="1" s="211">
      <c r="B840" s="220" t="n"/>
      <c r="C840" s="220" t="n"/>
      <c r="D840" s="220" t="n"/>
      <c r="G840" s="12" t="n"/>
      <c r="L840" s="123" t="n"/>
      <c r="M840" s="123" t="n"/>
      <c r="N840" s="123" t="n"/>
      <c r="O840" s="123" t="n"/>
      <c r="P840" s="123" t="n"/>
      <c r="W840" s="48" t="n"/>
      <c r="AA840" s="267" t="n"/>
    </row>
    <row r="841" customFormat="1" s="211">
      <c r="B841" s="220" t="n"/>
      <c r="C841" s="220" t="n"/>
      <c r="D841" s="220" t="n"/>
      <c r="G841" s="12" t="n"/>
      <c r="L841" s="123" t="n"/>
      <c r="M841" s="123" t="n"/>
      <c r="N841" s="123" t="n"/>
      <c r="O841" s="123" t="n"/>
      <c r="P841" s="123" t="n"/>
      <c r="W841" s="48" t="n"/>
      <c r="AA841" s="267" t="n"/>
    </row>
    <row r="842" customFormat="1" s="211">
      <c r="B842" s="220" t="n"/>
      <c r="C842" s="220" t="n"/>
      <c r="D842" s="220" t="n"/>
      <c r="G842" s="12" t="n"/>
      <c r="L842" s="123" t="n"/>
      <c r="M842" s="123" t="n"/>
      <c r="N842" s="123" t="n"/>
      <c r="O842" s="123" t="n"/>
      <c r="P842" s="123" t="n"/>
      <c r="W842" s="48" t="n"/>
      <c r="AA842" s="267" t="n"/>
    </row>
    <row r="843" customFormat="1" s="211">
      <c r="B843" s="220" t="n"/>
      <c r="C843" s="220" t="n"/>
      <c r="D843" s="220" t="n"/>
      <c r="G843" s="12" t="n"/>
      <c r="L843" s="123" t="n"/>
      <c r="M843" s="123" t="n"/>
      <c r="N843" s="123" t="n"/>
      <c r="O843" s="123" t="n"/>
      <c r="P843" s="123" t="n"/>
      <c r="W843" s="48" t="n"/>
      <c r="AA843" s="267" t="n"/>
    </row>
    <row r="844" customFormat="1" s="211">
      <c r="B844" s="220" t="n"/>
      <c r="C844" s="220" t="n"/>
      <c r="D844" s="220" t="n"/>
      <c r="G844" s="12" t="n"/>
      <c r="L844" s="123" t="n"/>
      <c r="M844" s="123" t="n"/>
      <c r="N844" s="123" t="n"/>
      <c r="O844" s="123" t="n"/>
      <c r="P844" s="123" t="n"/>
      <c r="W844" s="48" t="n"/>
      <c r="AA844" s="267" t="n"/>
    </row>
    <row r="845" customFormat="1" s="211">
      <c r="B845" s="220" t="n"/>
      <c r="C845" s="220" t="n"/>
      <c r="D845" s="220" t="n"/>
      <c r="G845" s="12" t="n"/>
      <c r="L845" s="123" t="n"/>
      <c r="M845" s="123" t="n"/>
      <c r="N845" s="123" t="n"/>
      <c r="O845" s="123" t="n"/>
      <c r="P845" s="123" t="n"/>
      <c r="W845" s="48" t="n"/>
      <c r="AA845" s="267" t="n"/>
    </row>
    <row r="846" customFormat="1" s="211">
      <c r="B846" s="220" t="n"/>
      <c r="C846" s="220" t="n"/>
      <c r="D846" s="220" t="n"/>
      <c r="G846" s="12" t="n"/>
      <c r="L846" s="123" t="n"/>
      <c r="M846" s="123" t="n"/>
      <c r="N846" s="123" t="n"/>
      <c r="O846" s="123" t="n"/>
      <c r="P846" s="123" t="n"/>
      <c r="W846" s="48" t="n"/>
      <c r="AA846" s="267" t="n"/>
    </row>
    <row r="847" customFormat="1" s="211">
      <c r="B847" s="220" t="n"/>
      <c r="C847" s="220" t="n"/>
      <c r="D847" s="220" t="n"/>
      <c r="G847" s="12" t="n"/>
      <c r="L847" s="123" t="n"/>
      <c r="M847" s="123" t="n"/>
      <c r="N847" s="123" t="n"/>
      <c r="O847" s="123" t="n"/>
      <c r="P847" s="123" t="n"/>
      <c r="W847" s="48" t="n"/>
      <c r="AA847" s="267" t="n"/>
    </row>
    <row r="848" customFormat="1" s="211">
      <c r="B848" s="220" t="n"/>
      <c r="C848" s="220" t="n"/>
      <c r="D848" s="220" t="n"/>
      <c r="G848" s="12" t="n"/>
      <c r="L848" s="123" t="n"/>
      <c r="M848" s="123" t="n"/>
      <c r="N848" s="123" t="n"/>
      <c r="O848" s="123" t="n"/>
      <c r="P848" s="123" t="n"/>
      <c r="W848" s="48" t="n"/>
      <c r="AA848" s="267" t="n"/>
    </row>
    <row r="849" customFormat="1" s="211">
      <c r="B849" s="220" t="n"/>
      <c r="C849" s="220" t="n"/>
      <c r="D849" s="220" t="n"/>
      <c r="G849" s="12" t="n"/>
      <c r="L849" s="123" t="n"/>
      <c r="M849" s="123" t="n"/>
      <c r="N849" s="123" t="n"/>
      <c r="O849" s="123" t="n"/>
      <c r="P849" s="123" t="n"/>
      <c r="W849" s="48" t="n"/>
      <c r="AA849" s="267" t="n"/>
    </row>
    <row r="850" customFormat="1" s="211">
      <c r="B850" s="220" t="n"/>
      <c r="C850" s="220" t="n"/>
      <c r="D850" s="220" t="n"/>
      <c r="G850" s="12" t="n"/>
      <c r="L850" s="123" t="n"/>
      <c r="M850" s="123" t="n"/>
      <c r="N850" s="123" t="n"/>
      <c r="O850" s="123" t="n"/>
      <c r="P850" s="123" t="n"/>
      <c r="W850" s="48" t="n"/>
      <c r="AA850" s="267" t="n"/>
    </row>
    <row r="851" customFormat="1" s="211">
      <c r="B851" s="220" t="n"/>
      <c r="C851" s="220" t="n"/>
      <c r="D851" s="220" t="n"/>
      <c r="G851" s="12" t="n"/>
      <c r="L851" s="123" t="n"/>
      <c r="M851" s="123" t="n"/>
      <c r="N851" s="123" t="n"/>
      <c r="O851" s="123" t="n"/>
      <c r="P851" s="123" t="n"/>
      <c r="W851" s="48" t="n"/>
      <c r="AA851" s="267" t="n"/>
    </row>
    <row r="852" customFormat="1" s="211">
      <c r="B852" s="220" t="n"/>
      <c r="C852" s="220" t="n"/>
      <c r="D852" s="220" t="n"/>
      <c r="G852" s="12" t="n"/>
      <c r="L852" s="123" t="n"/>
      <c r="M852" s="123" t="n"/>
      <c r="N852" s="123" t="n"/>
      <c r="O852" s="123" t="n"/>
      <c r="P852" s="123" t="n"/>
      <c r="W852" s="48" t="n"/>
      <c r="AA852" s="267" t="n"/>
    </row>
    <row r="853" customFormat="1" s="211">
      <c r="B853" s="220" t="n"/>
      <c r="C853" s="220" t="n"/>
      <c r="D853" s="220" t="n"/>
      <c r="G853" s="12" t="n"/>
      <c r="L853" s="123" t="n"/>
      <c r="M853" s="123" t="n"/>
      <c r="N853" s="123" t="n"/>
      <c r="O853" s="123" t="n"/>
      <c r="P853" s="123" t="n"/>
      <c r="W853" s="48" t="n"/>
      <c r="AA853" s="267" t="n"/>
    </row>
    <row r="854" customFormat="1" s="211">
      <c r="B854" s="220" t="n"/>
      <c r="C854" s="220" t="n"/>
      <c r="D854" s="220" t="n"/>
      <c r="G854" s="12" t="n"/>
      <c r="L854" s="123" t="n"/>
      <c r="M854" s="123" t="n"/>
      <c r="N854" s="123" t="n"/>
      <c r="O854" s="123" t="n"/>
      <c r="P854" s="123" t="n"/>
      <c r="W854" s="48" t="n"/>
      <c r="AA854" s="267" t="n"/>
    </row>
    <row r="855" customFormat="1" s="211">
      <c r="B855" s="220" t="n"/>
      <c r="C855" s="220" t="n"/>
      <c r="D855" s="220" t="n"/>
      <c r="G855" s="12" t="n"/>
      <c r="L855" s="123" t="n"/>
      <c r="M855" s="123" t="n"/>
      <c r="N855" s="123" t="n"/>
      <c r="O855" s="123" t="n"/>
      <c r="P855" s="123" t="n"/>
      <c r="W855" s="48" t="n"/>
      <c r="AA855" s="267" t="n"/>
    </row>
    <row r="856" customFormat="1" s="211">
      <c r="B856" s="220" t="n"/>
      <c r="C856" s="220" t="n"/>
      <c r="D856" s="220" t="n"/>
      <c r="G856" s="12" t="n"/>
      <c r="L856" s="123" t="n"/>
      <c r="M856" s="123" t="n"/>
      <c r="N856" s="123" t="n"/>
      <c r="O856" s="123" t="n"/>
      <c r="P856" s="123" t="n"/>
      <c r="W856" s="48" t="n"/>
      <c r="AA856" s="267" t="n"/>
    </row>
    <row r="857" customFormat="1" s="211">
      <c r="B857" s="220" t="n"/>
      <c r="C857" s="220" t="n"/>
      <c r="D857" s="220" t="n"/>
      <c r="G857" s="12" t="n"/>
      <c r="L857" s="123" t="n"/>
      <c r="M857" s="123" t="n"/>
      <c r="N857" s="123" t="n"/>
      <c r="O857" s="123" t="n"/>
      <c r="P857" s="123" t="n"/>
      <c r="W857" s="48" t="n"/>
      <c r="AA857" s="267" t="n"/>
    </row>
    <row r="858" customFormat="1" s="211">
      <c r="B858" s="220" t="n"/>
      <c r="C858" s="220" t="n"/>
      <c r="D858" s="220" t="n"/>
      <c r="G858" s="12" t="n"/>
      <c r="L858" s="123" t="n"/>
      <c r="M858" s="123" t="n"/>
      <c r="N858" s="123" t="n"/>
      <c r="O858" s="123" t="n"/>
      <c r="P858" s="123" t="n"/>
      <c r="W858" s="48" t="n"/>
      <c r="AA858" s="267" t="n"/>
    </row>
    <row r="859" customFormat="1" s="211">
      <c r="B859" s="220" t="n"/>
      <c r="C859" s="220" t="n"/>
      <c r="D859" s="220" t="n"/>
      <c r="G859" s="12" t="n"/>
      <c r="L859" s="123" t="n"/>
      <c r="M859" s="123" t="n"/>
      <c r="N859" s="123" t="n"/>
      <c r="O859" s="123" t="n"/>
      <c r="P859" s="123" t="n"/>
      <c r="W859" s="48" t="n"/>
      <c r="AA859" s="267" t="n"/>
    </row>
    <row r="860" customFormat="1" s="211">
      <c r="B860" s="220" t="n"/>
      <c r="C860" s="220" t="n"/>
      <c r="D860" s="220" t="n"/>
      <c r="G860" s="12" t="n"/>
      <c r="L860" s="123" t="n"/>
      <c r="M860" s="123" t="n"/>
      <c r="N860" s="123" t="n"/>
      <c r="O860" s="123" t="n"/>
      <c r="P860" s="123" t="n"/>
      <c r="W860" s="48" t="n"/>
      <c r="AA860" s="267" t="n"/>
    </row>
    <row r="861" customFormat="1" s="211">
      <c r="B861" s="220" t="n"/>
      <c r="C861" s="220" t="n"/>
      <c r="D861" s="220" t="n"/>
      <c r="G861" s="12" t="n"/>
      <c r="L861" s="123" t="n"/>
      <c r="M861" s="123" t="n"/>
      <c r="N861" s="123" t="n"/>
      <c r="O861" s="123" t="n"/>
      <c r="P861" s="123" t="n"/>
      <c r="W861" s="48" t="n"/>
      <c r="AA861" s="267" t="n"/>
    </row>
    <row r="862" customFormat="1" s="211">
      <c r="B862" s="220" t="n"/>
      <c r="C862" s="220" t="n"/>
      <c r="D862" s="220" t="n"/>
      <c r="G862" s="12" t="n"/>
      <c r="L862" s="123" t="n"/>
      <c r="M862" s="123" t="n"/>
      <c r="N862" s="123" t="n"/>
      <c r="O862" s="123" t="n"/>
      <c r="P862" s="123" t="n"/>
      <c r="W862" s="48" t="n"/>
      <c r="AA862" s="267" t="n"/>
    </row>
    <row r="863" customFormat="1" s="211">
      <c r="B863" s="220" t="n"/>
      <c r="C863" s="220" t="n"/>
      <c r="D863" s="220" t="n"/>
      <c r="G863" s="12" t="n"/>
      <c r="L863" s="123" t="n"/>
      <c r="M863" s="123" t="n"/>
      <c r="N863" s="123" t="n"/>
      <c r="O863" s="123" t="n"/>
      <c r="P863" s="123" t="n"/>
      <c r="W863" s="48" t="n"/>
      <c r="AA863" s="267" t="n"/>
    </row>
    <row r="864" customFormat="1" s="211">
      <c r="B864" s="220" t="n"/>
      <c r="C864" s="220" t="n"/>
      <c r="D864" s="220" t="n"/>
      <c r="G864" s="12" t="n"/>
      <c r="L864" s="123" t="n"/>
      <c r="M864" s="123" t="n"/>
      <c r="N864" s="123" t="n"/>
      <c r="O864" s="123" t="n"/>
      <c r="P864" s="123" t="n"/>
      <c r="W864" s="48" t="n"/>
      <c r="AA864" s="267" t="n"/>
    </row>
    <row r="865" customFormat="1" s="211">
      <c r="B865" s="220" t="n"/>
      <c r="C865" s="220" t="n"/>
      <c r="D865" s="220" t="n"/>
      <c r="G865" s="12" t="n"/>
      <c r="L865" s="123" t="n"/>
      <c r="M865" s="123" t="n"/>
      <c r="N865" s="123" t="n"/>
      <c r="O865" s="123" t="n"/>
      <c r="P865" s="123" t="n"/>
      <c r="W865" s="48" t="n"/>
      <c r="AA865" s="267" t="n"/>
    </row>
    <row r="866" customFormat="1" s="211">
      <c r="B866" s="220" t="n"/>
      <c r="C866" s="220" t="n"/>
      <c r="D866" s="220" t="n"/>
      <c r="G866" s="12" t="n"/>
      <c r="L866" s="123" t="n"/>
      <c r="M866" s="123" t="n"/>
      <c r="N866" s="123" t="n"/>
      <c r="O866" s="123" t="n"/>
      <c r="P866" s="123" t="n"/>
      <c r="W866" s="48" t="n"/>
      <c r="AA866" s="267" t="n"/>
    </row>
    <row r="867" customFormat="1" s="211">
      <c r="B867" s="220" t="n"/>
      <c r="C867" s="220" t="n"/>
      <c r="D867" s="220" t="n"/>
      <c r="G867" s="12" t="n"/>
      <c r="L867" s="123" t="n"/>
      <c r="M867" s="123" t="n"/>
      <c r="N867" s="123" t="n"/>
      <c r="O867" s="123" t="n"/>
      <c r="P867" s="123" t="n"/>
      <c r="W867" s="48" t="n"/>
      <c r="AA867" s="267" t="n"/>
    </row>
    <row r="868" customFormat="1" s="211">
      <c r="B868" s="220" t="n"/>
      <c r="C868" s="220" t="n"/>
      <c r="D868" s="220" t="n"/>
      <c r="G868" s="12" t="n"/>
      <c r="L868" s="123" t="n"/>
      <c r="M868" s="123" t="n"/>
      <c r="N868" s="123" t="n"/>
      <c r="O868" s="123" t="n"/>
      <c r="P868" s="123" t="n"/>
      <c r="W868" s="48" t="n"/>
      <c r="AA868" s="267" t="n"/>
    </row>
    <row r="869" customFormat="1" s="211">
      <c r="B869" s="220" t="n"/>
      <c r="C869" s="220" t="n"/>
      <c r="D869" s="220" t="n"/>
      <c r="G869" s="12" t="n"/>
      <c r="L869" s="123" t="n"/>
      <c r="M869" s="123" t="n"/>
      <c r="N869" s="123" t="n"/>
      <c r="O869" s="123" t="n"/>
      <c r="P869" s="123" t="n"/>
      <c r="W869" s="48" t="n"/>
      <c r="AA869" s="267" t="n"/>
    </row>
    <row r="870" customFormat="1" s="211">
      <c r="B870" s="220" t="n"/>
      <c r="C870" s="220" t="n"/>
      <c r="D870" s="220" t="n"/>
      <c r="G870" s="12" t="n"/>
      <c r="L870" s="123" t="n"/>
      <c r="M870" s="123" t="n"/>
      <c r="N870" s="123" t="n"/>
      <c r="O870" s="123" t="n"/>
      <c r="P870" s="123" t="n"/>
      <c r="W870" s="48" t="n"/>
      <c r="AA870" s="267" t="n"/>
    </row>
    <row r="871" customFormat="1" s="211">
      <c r="B871" s="220" t="n"/>
      <c r="C871" s="220" t="n"/>
      <c r="D871" s="220" t="n"/>
      <c r="G871" s="12" t="n"/>
      <c r="L871" s="123" t="n"/>
      <c r="M871" s="123" t="n"/>
      <c r="N871" s="123" t="n"/>
      <c r="O871" s="123" t="n"/>
      <c r="P871" s="123" t="n"/>
      <c r="W871" s="48" t="n"/>
      <c r="AA871" s="267" t="n"/>
    </row>
    <row r="872" customFormat="1" s="211">
      <c r="B872" s="220" t="n"/>
      <c r="C872" s="220" t="n"/>
      <c r="D872" s="220" t="n"/>
      <c r="G872" s="12" t="n"/>
      <c r="L872" s="123" t="n"/>
      <c r="M872" s="123" t="n"/>
      <c r="N872" s="123" t="n"/>
      <c r="O872" s="123" t="n"/>
      <c r="P872" s="123" t="n"/>
      <c r="W872" s="48" t="n"/>
      <c r="AA872" s="267" t="n"/>
    </row>
    <row r="873" customFormat="1" s="211">
      <c r="B873" s="220" t="n"/>
      <c r="C873" s="220" t="n"/>
      <c r="D873" s="220" t="n"/>
      <c r="G873" s="12" t="n"/>
      <c r="L873" s="123" t="n"/>
      <c r="M873" s="123" t="n"/>
      <c r="N873" s="123" t="n"/>
      <c r="O873" s="123" t="n"/>
      <c r="P873" s="123" t="n"/>
      <c r="W873" s="48" t="n"/>
      <c r="AA873" s="267" t="n"/>
    </row>
    <row r="874" customFormat="1" s="211">
      <c r="B874" s="220" t="n"/>
      <c r="C874" s="220" t="n"/>
      <c r="D874" s="220" t="n"/>
      <c r="G874" s="12" t="n"/>
      <c r="L874" s="123" t="n"/>
      <c r="M874" s="123" t="n"/>
      <c r="N874" s="123" t="n"/>
      <c r="O874" s="123" t="n"/>
      <c r="P874" s="123" t="n"/>
      <c r="W874" s="48" t="n"/>
      <c r="AA874" s="267" t="n"/>
    </row>
    <row r="875" customFormat="1" s="211">
      <c r="B875" s="220" t="n"/>
      <c r="C875" s="220" t="n"/>
      <c r="D875" s="220" t="n"/>
      <c r="G875" s="12" t="n"/>
      <c r="L875" s="123" t="n"/>
      <c r="M875" s="123" t="n"/>
      <c r="N875" s="123" t="n"/>
      <c r="O875" s="123" t="n"/>
      <c r="P875" s="123" t="n"/>
      <c r="W875" s="48" t="n"/>
      <c r="AA875" s="267" t="n"/>
    </row>
    <row r="876" customFormat="1" s="211">
      <c r="B876" s="220" t="n"/>
      <c r="C876" s="220" t="n"/>
      <c r="D876" s="220" t="n"/>
      <c r="G876" s="12" t="n"/>
      <c r="L876" s="123" t="n"/>
      <c r="M876" s="123" t="n"/>
      <c r="N876" s="123" t="n"/>
      <c r="O876" s="123" t="n"/>
      <c r="P876" s="123" t="n"/>
      <c r="W876" s="48" t="n"/>
      <c r="AA876" s="267" t="n"/>
    </row>
    <row r="877" customFormat="1" s="211">
      <c r="B877" s="220" t="n"/>
      <c r="C877" s="220" t="n"/>
      <c r="D877" s="220" t="n"/>
      <c r="G877" s="12" t="n"/>
      <c r="L877" s="123" t="n"/>
      <c r="M877" s="123" t="n"/>
      <c r="N877" s="123" t="n"/>
      <c r="O877" s="123" t="n"/>
      <c r="P877" s="123" t="n"/>
      <c r="W877" s="48" t="n"/>
      <c r="AA877" s="267" t="n"/>
    </row>
    <row r="878" customFormat="1" s="211">
      <c r="B878" s="220" t="n"/>
      <c r="C878" s="220" t="n"/>
      <c r="D878" s="220" t="n"/>
      <c r="G878" s="12" t="n"/>
      <c r="L878" s="123" t="n"/>
      <c r="M878" s="123" t="n"/>
      <c r="N878" s="123" t="n"/>
      <c r="O878" s="123" t="n"/>
      <c r="P878" s="123" t="n"/>
      <c r="W878" s="48" t="n"/>
      <c r="AA878" s="267" t="n"/>
    </row>
    <row r="879" customFormat="1" s="211">
      <c r="B879" s="220" t="n"/>
      <c r="C879" s="220" t="n"/>
      <c r="D879" s="220" t="n"/>
      <c r="G879" s="12" t="n"/>
      <c r="L879" s="123" t="n"/>
      <c r="M879" s="123" t="n"/>
      <c r="N879" s="123" t="n"/>
      <c r="O879" s="123" t="n"/>
      <c r="P879" s="123" t="n"/>
      <c r="W879" s="48" t="n"/>
      <c r="AA879" s="267" t="n"/>
    </row>
    <row r="880" customFormat="1" s="211">
      <c r="B880" s="220" t="n"/>
      <c r="C880" s="220" t="n"/>
      <c r="D880" s="220" t="n"/>
      <c r="G880" s="12" t="n"/>
      <c r="L880" s="123" t="n"/>
      <c r="M880" s="123" t="n"/>
      <c r="N880" s="123" t="n"/>
      <c r="O880" s="123" t="n"/>
      <c r="P880" s="123" t="n"/>
      <c r="W880" s="48" t="n"/>
      <c r="AA880" s="267" t="n"/>
    </row>
    <row r="881" customFormat="1" s="211">
      <c r="B881" s="220" t="n"/>
      <c r="C881" s="220" t="n"/>
      <c r="D881" s="220" t="n"/>
      <c r="G881" s="12" t="n"/>
      <c r="L881" s="123" t="n"/>
      <c r="M881" s="123" t="n"/>
      <c r="N881" s="123" t="n"/>
      <c r="O881" s="123" t="n"/>
      <c r="P881" s="123" t="n"/>
      <c r="W881" s="48" t="n"/>
      <c r="AA881" s="267" t="n"/>
    </row>
    <row r="882" customFormat="1" s="211">
      <c r="B882" s="220" t="n"/>
      <c r="C882" s="220" t="n"/>
      <c r="D882" s="220" t="n"/>
      <c r="G882" s="12" t="n"/>
      <c r="L882" s="123" t="n"/>
      <c r="M882" s="123" t="n"/>
      <c r="N882" s="123" t="n"/>
      <c r="O882" s="123" t="n"/>
      <c r="P882" s="123" t="n"/>
      <c r="W882" s="48" t="n"/>
      <c r="AA882" s="267" t="n"/>
    </row>
    <row r="883" customFormat="1" s="211">
      <c r="B883" s="220" t="n"/>
      <c r="C883" s="220" t="n"/>
      <c r="D883" s="220" t="n"/>
      <c r="G883" s="12" t="n"/>
      <c r="L883" s="123" t="n"/>
      <c r="M883" s="123" t="n"/>
      <c r="N883" s="123" t="n"/>
      <c r="O883" s="123" t="n"/>
      <c r="P883" s="123" t="n"/>
      <c r="W883" s="48" t="n"/>
      <c r="AA883" s="267" t="n"/>
    </row>
    <row r="884" customFormat="1" s="211">
      <c r="B884" s="220" t="n"/>
      <c r="C884" s="220" t="n"/>
      <c r="D884" s="220" t="n"/>
      <c r="G884" s="12" t="n"/>
      <c r="L884" s="123" t="n"/>
      <c r="M884" s="123" t="n"/>
      <c r="N884" s="123" t="n"/>
      <c r="O884" s="123" t="n"/>
      <c r="P884" s="123" t="n"/>
      <c r="W884" s="48" t="n"/>
      <c r="AA884" s="267" t="n"/>
    </row>
    <row r="885" customFormat="1" s="211">
      <c r="B885" s="220" t="n"/>
      <c r="C885" s="220" t="n"/>
      <c r="D885" s="220" t="n"/>
      <c r="G885" s="12" t="n"/>
      <c r="L885" s="123" t="n"/>
      <c r="M885" s="123" t="n"/>
      <c r="N885" s="123" t="n"/>
      <c r="O885" s="123" t="n"/>
      <c r="P885" s="123" t="n"/>
      <c r="W885" s="48" t="n"/>
      <c r="AA885" s="267" t="n"/>
    </row>
    <row r="886" customFormat="1" s="211">
      <c r="B886" s="220" t="n"/>
      <c r="C886" s="220" t="n"/>
      <c r="D886" s="220" t="n"/>
      <c r="G886" s="12" t="n"/>
      <c r="L886" s="123" t="n"/>
      <c r="M886" s="123" t="n"/>
      <c r="N886" s="123" t="n"/>
      <c r="O886" s="123" t="n"/>
      <c r="P886" s="123" t="n"/>
      <c r="W886" s="48" t="n"/>
      <c r="AA886" s="267" t="n"/>
    </row>
    <row r="887" customFormat="1" s="211">
      <c r="B887" s="220" t="n"/>
      <c r="C887" s="220" t="n"/>
      <c r="D887" s="220" t="n"/>
      <c r="G887" s="12" t="n"/>
      <c r="L887" s="123" t="n"/>
      <c r="M887" s="123" t="n"/>
      <c r="N887" s="123" t="n"/>
      <c r="O887" s="123" t="n"/>
      <c r="P887" s="123" t="n"/>
      <c r="W887" s="48" t="n"/>
      <c r="AA887" s="267" t="n"/>
    </row>
    <row r="888" customFormat="1" s="211">
      <c r="B888" s="220" t="n"/>
      <c r="C888" s="220" t="n"/>
      <c r="D888" s="220" t="n"/>
      <c r="G888" s="12" t="n"/>
      <c r="L888" s="123" t="n"/>
      <c r="M888" s="123" t="n"/>
      <c r="N888" s="123" t="n"/>
      <c r="O888" s="123" t="n"/>
      <c r="P888" s="123" t="n"/>
      <c r="W888" s="48" t="n"/>
      <c r="AA888" s="267" t="n"/>
    </row>
    <row r="889" customFormat="1" s="211">
      <c r="B889" s="220" t="n"/>
      <c r="C889" s="220" t="n"/>
      <c r="D889" s="220" t="n"/>
      <c r="G889" s="12" t="n"/>
      <c r="L889" s="123" t="n"/>
      <c r="M889" s="123" t="n"/>
      <c r="N889" s="123" t="n"/>
      <c r="O889" s="123" t="n"/>
      <c r="P889" s="123" t="n"/>
      <c r="W889" s="48" t="n"/>
      <c r="AA889" s="267" t="n"/>
    </row>
    <row r="890" customFormat="1" s="211">
      <c r="B890" s="220" t="n"/>
      <c r="C890" s="220" t="n"/>
      <c r="D890" s="220" t="n"/>
      <c r="G890" s="12" t="n"/>
      <c r="L890" s="123" t="n"/>
      <c r="M890" s="123" t="n"/>
      <c r="N890" s="123" t="n"/>
      <c r="O890" s="123" t="n"/>
      <c r="P890" s="123" t="n"/>
      <c r="W890" s="48" t="n"/>
      <c r="AA890" s="267" t="n"/>
    </row>
    <row r="891" customFormat="1" s="211">
      <c r="B891" s="220" t="n"/>
      <c r="C891" s="220" t="n"/>
      <c r="D891" s="220" t="n"/>
      <c r="G891" s="12" t="n"/>
      <c r="L891" s="123" t="n"/>
      <c r="M891" s="123" t="n"/>
      <c r="N891" s="123" t="n"/>
      <c r="O891" s="123" t="n"/>
      <c r="P891" s="123" t="n"/>
      <c r="W891" s="48" t="n"/>
      <c r="AA891" s="267" t="n"/>
    </row>
    <row r="892" customFormat="1" s="211">
      <c r="B892" s="220" t="n"/>
      <c r="C892" s="220" t="n"/>
      <c r="D892" s="220" t="n"/>
      <c r="G892" s="12" t="n"/>
      <c r="L892" s="123" t="n"/>
      <c r="M892" s="123" t="n"/>
      <c r="N892" s="123" t="n"/>
      <c r="O892" s="123" t="n"/>
      <c r="P892" s="123" t="n"/>
      <c r="W892" s="48" t="n"/>
      <c r="AA892" s="267" t="n"/>
    </row>
    <row r="893" customFormat="1" s="211">
      <c r="B893" s="220" t="n"/>
      <c r="C893" s="220" t="n"/>
      <c r="D893" s="220" t="n"/>
      <c r="G893" s="12" t="n"/>
      <c r="L893" s="123" t="n"/>
      <c r="M893" s="123" t="n"/>
      <c r="N893" s="123" t="n"/>
      <c r="O893" s="123" t="n"/>
      <c r="P893" s="123" t="n"/>
      <c r="W893" s="48" t="n"/>
      <c r="AA893" s="267" t="n"/>
    </row>
    <row r="894" customFormat="1" s="211">
      <c r="B894" s="220" t="n"/>
      <c r="C894" s="220" t="n"/>
      <c r="D894" s="220" t="n"/>
      <c r="G894" s="12" t="n"/>
      <c r="L894" s="123" t="n"/>
      <c r="M894" s="123" t="n"/>
      <c r="N894" s="123" t="n"/>
      <c r="O894" s="123" t="n"/>
      <c r="P894" s="123" t="n"/>
      <c r="W894" s="48" t="n"/>
      <c r="AA894" s="267" t="n"/>
    </row>
    <row r="895" customFormat="1" s="211">
      <c r="B895" s="220" t="n"/>
      <c r="C895" s="220" t="n"/>
      <c r="D895" s="220" t="n"/>
      <c r="G895" s="12" t="n"/>
      <c r="L895" s="123" t="n"/>
      <c r="M895" s="123" t="n"/>
      <c r="N895" s="123" t="n"/>
      <c r="O895" s="123" t="n"/>
      <c r="P895" s="123" t="n"/>
      <c r="W895" s="48" t="n"/>
      <c r="AA895" s="267" t="n"/>
    </row>
    <row r="896" customFormat="1" s="211">
      <c r="B896" s="220" t="n"/>
      <c r="C896" s="220" t="n"/>
      <c r="D896" s="220" t="n"/>
      <c r="G896" s="12" t="n"/>
      <c r="L896" s="123" t="n"/>
      <c r="M896" s="123" t="n"/>
      <c r="N896" s="123" t="n"/>
      <c r="O896" s="123" t="n"/>
      <c r="P896" s="123" t="n"/>
      <c r="W896" s="48" t="n"/>
      <c r="AA896" s="267" t="n"/>
    </row>
    <row r="897" customFormat="1" s="211">
      <c r="B897" s="220" t="n"/>
      <c r="C897" s="220" t="n"/>
      <c r="D897" s="220" t="n"/>
      <c r="G897" s="12" t="n"/>
      <c r="L897" s="123" t="n"/>
      <c r="M897" s="123" t="n"/>
      <c r="N897" s="123" t="n"/>
      <c r="O897" s="123" t="n"/>
      <c r="P897" s="123" t="n"/>
      <c r="W897" s="48" t="n"/>
      <c r="AA897" s="267" t="n"/>
    </row>
    <row r="898" customFormat="1" s="211">
      <c r="B898" s="220" t="n"/>
      <c r="C898" s="220" t="n"/>
      <c r="D898" s="220" t="n"/>
      <c r="G898" s="12" t="n"/>
      <c r="L898" s="123" t="n"/>
      <c r="M898" s="123" t="n"/>
      <c r="N898" s="123" t="n"/>
      <c r="O898" s="123" t="n"/>
      <c r="P898" s="123" t="n"/>
      <c r="W898" s="48" t="n"/>
      <c r="AA898" s="267" t="n"/>
    </row>
    <row r="899" customFormat="1" s="211">
      <c r="B899" s="220" t="n"/>
      <c r="C899" s="220" t="n"/>
      <c r="D899" s="220" t="n"/>
      <c r="G899" s="12" t="n"/>
      <c r="L899" s="123" t="n"/>
      <c r="M899" s="123" t="n"/>
      <c r="N899" s="123" t="n"/>
      <c r="O899" s="123" t="n"/>
      <c r="P899" s="123" t="n"/>
      <c r="W899" s="48" t="n"/>
      <c r="AA899" s="267" t="n"/>
    </row>
    <row r="900" customFormat="1" s="211">
      <c r="B900" s="220" t="n"/>
      <c r="C900" s="220" t="n"/>
      <c r="D900" s="220" t="n"/>
      <c r="G900" s="12" t="n"/>
      <c r="L900" s="123" t="n"/>
      <c r="M900" s="123" t="n"/>
      <c r="N900" s="123" t="n"/>
      <c r="O900" s="123" t="n"/>
      <c r="P900" s="123" t="n"/>
      <c r="W900" s="48" t="n"/>
      <c r="AA900" s="267" t="n"/>
    </row>
    <row r="901" customFormat="1" s="211">
      <c r="B901" s="220" t="n"/>
      <c r="C901" s="220" t="n"/>
      <c r="D901" s="220" t="n"/>
      <c r="G901" s="12" t="n"/>
      <c r="L901" s="123" t="n"/>
      <c r="M901" s="123" t="n"/>
      <c r="N901" s="123" t="n"/>
      <c r="O901" s="123" t="n"/>
      <c r="P901" s="123" t="n"/>
      <c r="W901" s="48" t="n"/>
      <c r="AA901" s="267" t="n"/>
    </row>
  </sheetData>
  <mergeCells count="134">
    <mergeCell ref="AD1:AF1"/>
    <mergeCell ref="W4:AD4"/>
    <mergeCell ref="D6:D7"/>
    <mergeCell ref="E6:G6"/>
    <mergeCell ref="I6:I7"/>
    <mergeCell ref="AE6:AF6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I27:I28"/>
    <mergeCell ref="K27:K28"/>
    <mergeCell ref="Q27:Q28"/>
    <mergeCell ref="R27:R28"/>
    <mergeCell ref="AE27:AE28"/>
    <mergeCell ref="AF27:AF28"/>
    <mergeCell ref="K25:K26"/>
    <mergeCell ref="Q25:Q26"/>
    <mergeCell ref="R25:R26"/>
    <mergeCell ref="AE25:AE26"/>
    <mergeCell ref="AF25:AF26"/>
    <mergeCell ref="I25:I26"/>
    <mergeCell ref="D31:D32"/>
    <mergeCell ref="E31:E32"/>
    <mergeCell ref="F31:F32"/>
    <mergeCell ref="G31:G32"/>
    <mergeCell ref="H31:H32"/>
    <mergeCell ref="D29:D30"/>
    <mergeCell ref="E29:E30"/>
    <mergeCell ref="F29:F30"/>
    <mergeCell ref="G29:G30"/>
    <mergeCell ref="H29:H30"/>
    <mergeCell ref="I31:I32"/>
    <mergeCell ref="K31:K32"/>
    <mergeCell ref="Q31:Q32"/>
    <mergeCell ref="R31:R32"/>
    <mergeCell ref="AE31:AE32"/>
    <mergeCell ref="AF31:AF32"/>
    <mergeCell ref="K29:K30"/>
    <mergeCell ref="Q29:Q30"/>
    <mergeCell ref="R29:R30"/>
    <mergeCell ref="AE29:AE30"/>
    <mergeCell ref="AF29:AF30"/>
    <mergeCell ref="I29:I30"/>
    <mergeCell ref="AE82:AF82"/>
    <mergeCell ref="D86:D87"/>
    <mergeCell ref="E86:E87"/>
    <mergeCell ref="F86:F87"/>
    <mergeCell ref="G86:G87"/>
    <mergeCell ref="H86:H87"/>
    <mergeCell ref="I86:I87"/>
    <mergeCell ref="K86:K87"/>
    <mergeCell ref="Q86:Q87"/>
    <mergeCell ref="R86:R87"/>
    <mergeCell ref="F105:F106"/>
    <mergeCell ref="H105:H106"/>
    <mergeCell ref="I105:I106"/>
    <mergeCell ref="J105:J106"/>
    <mergeCell ref="K105:K106"/>
    <mergeCell ref="AE86:AE87"/>
    <mergeCell ref="AF86:AF87"/>
    <mergeCell ref="D99:D101"/>
    <mergeCell ref="E99:E101"/>
    <mergeCell ref="F99:F101"/>
    <mergeCell ref="G99:G101"/>
    <mergeCell ref="H99:H101"/>
    <mergeCell ref="I99:I101"/>
    <mergeCell ref="K99:K101"/>
    <mergeCell ref="Q99:Q101"/>
    <mergeCell ref="Q105:Q106"/>
    <mergeCell ref="R105:R106"/>
    <mergeCell ref="AE105:AE106"/>
    <mergeCell ref="AF105:AF106"/>
    <mergeCell ref="E166:F166"/>
    <mergeCell ref="E167:F167"/>
    <mergeCell ref="R99:R101"/>
    <mergeCell ref="AE99:AE101"/>
    <mergeCell ref="AF99:AF101"/>
    <mergeCell ref="E174:F174"/>
    <mergeCell ref="E175:F175"/>
    <mergeCell ref="E176:F176"/>
    <mergeCell ref="D177:D178"/>
    <mergeCell ref="E177:F178"/>
    <mergeCell ref="G177:G178"/>
    <mergeCell ref="E168:F168"/>
    <mergeCell ref="E169:F169"/>
    <mergeCell ref="E170:F170"/>
    <mergeCell ref="E171:F171"/>
    <mergeCell ref="E172:F172"/>
    <mergeCell ref="E173:F173"/>
    <mergeCell ref="I177:I178"/>
    <mergeCell ref="J177:J178"/>
    <mergeCell ref="K177:K178"/>
    <mergeCell ref="Q177:Q178"/>
    <mergeCell ref="R177:R178"/>
    <mergeCell ref="D105:D106"/>
    <mergeCell ref="E105:E106"/>
    <mergeCell ref="D179:D180"/>
    <mergeCell ref="E179:F180"/>
    <mergeCell ref="G179:G180"/>
    <mergeCell ref="I179:I180"/>
    <mergeCell ref="J179:J180"/>
    <mergeCell ref="E185:F185"/>
    <mergeCell ref="E186:F186"/>
    <mergeCell ref="D187:D188"/>
    <mergeCell ref="E187:F188"/>
    <mergeCell ref="G187:G188"/>
    <mergeCell ref="H187:H188"/>
    <mergeCell ref="K179:K180"/>
    <mergeCell ref="Q179:Q180"/>
    <mergeCell ref="E181:F181"/>
    <mergeCell ref="E182:F182"/>
    <mergeCell ref="E183:F183"/>
    <mergeCell ref="E184:F184"/>
    <mergeCell ref="E193:F193"/>
    <mergeCell ref="E194:F194"/>
    <mergeCell ref="E195:F195"/>
    <mergeCell ref="E196:F196"/>
    <mergeCell ref="E197:F197"/>
    <mergeCell ref="R187:R188"/>
    <mergeCell ref="E189:F189"/>
    <mergeCell ref="E190:F190"/>
    <mergeCell ref="E191:F192"/>
    <mergeCell ref="G191:G192"/>
    <mergeCell ref="I191:I192"/>
    <mergeCell ref="J191:J192"/>
    <mergeCell ref="K191:K192"/>
    <mergeCell ref="Q191:Q192"/>
  </mergeCells>
  <conditionalFormatting sqref="D5">
    <cfRule type="cellIs" priority="1" operator="equal" dxfId="4">
      <formula>1</formula>
    </cfRule>
  </conditionalFormatting>
  <conditionalFormatting sqref="L1:L107 L111:L130 L133:L1048576">
    <cfRule type="cellIs" priority="6" operator="equal" dxfId="4">
      <formula>1</formula>
    </cfRule>
  </conditionalFormatting>
  <conditionalFormatting sqref="M1:M1048576 E108:L110 N108:AD110 E131:L132">
    <cfRule type="cellIs" priority="5" operator="equal" dxfId="3">
      <formula>1</formula>
    </cfRule>
  </conditionalFormatting>
  <conditionalFormatting sqref="N1:N107 N111:N1048576 O131:AD132">
    <cfRule type="cellIs" priority="4" operator="equal" dxfId="2">
      <formula>1</formula>
    </cfRule>
  </conditionalFormatting>
  <conditionalFormatting sqref="O1:O107 O111:O130 O133:O1048576">
    <cfRule type="cellIs" priority="3" operator="equal" dxfId="1">
      <formula>1</formula>
    </cfRule>
  </conditionalFormatting>
  <conditionalFormatting sqref="P1:P107 P111:P130 P133:P1048576">
    <cfRule type="cellIs" priority="2" operator="equal" dxfId="0">
      <formula>1</formula>
    </cfRule>
  </conditionalFormatting>
  <pageMargins left="0.3149606299212598" right="0" top="0.7480314960629921" bottom="0.7480314960629921" header="0.3149606299212598" footer="0.3149606299212598"/>
  <pageSetup orientation="portrait" paperSize="9" scale="75" fitToHeight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60"/>
  <sheetViews>
    <sheetView topLeftCell="A123" workbookViewId="0">
      <selection activeCell="A139" sqref="A139:L139"/>
    </sheetView>
  </sheetViews>
  <sheetFormatPr baseColWidth="8" defaultRowHeight="16.5"/>
  <cols>
    <col width="9.140625" customWidth="1" style="185" min="1" max="1"/>
    <col hidden="1" width="13" customWidth="1" style="185" min="2" max="2"/>
    <col hidden="1" width="12" customWidth="1" style="185" min="3" max="4"/>
    <col width="48.42578125" customWidth="1" style="185" min="5" max="5"/>
    <col width="15.5703125" customWidth="1" style="185" min="6" max="6"/>
    <col width="16.7109375" customWidth="1" style="185" min="7" max="8"/>
    <col width="11" customWidth="1" style="185" min="9" max="9"/>
    <col width="8.7109375" customWidth="1" style="185" min="10" max="10"/>
    <col width="14.42578125" customWidth="1" style="185" min="11" max="11"/>
    <col width="9.140625" customWidth="1" style="185" min="12" max="260"/>
    <col width="53.28515625" customWidth="1" style="185" min="261" max="261"/>
    <col width="15.5703125" customWidth="1" style="185" min="262" max="262"/>
    <col width="16.7109375" customWidth="1" style="185" min="263" max="264"/>
    <col width="11" customWidth="1" style="185" min="265" max="265"/>
    <col width="8.7109375" customWidth="1" style="185" min="266" max="266"/>
    <col width="14.42578125" customWidth="1" style="185" min="267" max="267"/>
    <col width="9.140625" customWidth="1" style="185" min="268" max="516"/>
    <col width="53.28515625" customWidth="1" style="185" min="517" max="517"/>
    <col width="15.5703125" customWidth="1" style="185" min="518" max="518"/>
    <col width="16.7109375" customWidth="1" style="185" min="519" max="520"/>
    <col width="11" customWidth="1" style="185" min="521" max="521"/>
    <col width="8.7109375" customWidth="1" style="185" min="522" max="522"/>
    <col width="14.42578125" customWidth="1" style="185" min="523" max="523"/>
    <col width="9.140625" customWidth="1" style="185" min="524" max="772"/>
    <col width="53.28515625" customWidth="1" style="185" min="773" max="773"/>
    <col width="15.5703125" customWidth="1" style="185" min="774" max="774"/>
    <col width="16.7109375" customWidth="1" style="185" min="775" max="776"/>
    <col width="11" customWidth="1" style="185" min="777" max="777"/>
    <col width="8.7109375" customWidth="1" style="185" min="778" max="778"/>
    <col width="14.42578125" customWidth="1" style="185" min="779" max="779"/>
    <col width="9.140625" customWidth="1" style="185" min="780" max="1028"/>
    <col width="53.28515625" customWidth="1" style="185" min="1029" max="1029"/>
    <col width="15.5703125" customWidth="1" style="185" min="1030" max="1030"/>
    <col width="16.7109375" customWidth="1" style="185" min="1031" max="1032"/>
    <col width="11" customWidth="1" style="185" min="1033" max="1033"/>
    <col width="8.7109375" customWidth="1" style="185" min="1034" max="1034"/>
    <col width="14.42578125" customWidth="1" style="185" min="1035" max="1035"/>
    <col width="9.140625" customWidth="1" style="185" min="1036" max="1284"/>
    <col width="53.28515625" customWidth="1" style="185" min="1285" max="1285"/>
    <col width="15.5703125" customWidth="1" style="185" min="1286" max="1286"/>
    <col width="16.7109375" customWidth="1" style="185" min="1287" max="1288"/>
    <col width="11" customWidth="1" style="185" min="1289" max="1289"/>
    <col width="8.7109375" customWidth="1" style="185" min="1290" max="1290"/>
    <col width="14.42578125" customWidth="1" style="185" min="1291" max="1291"/>
    <col width="9.140625" customWidth="1" style="185" min="1292" max="1540"/>
    <col width="53.28515625" customWidth="1" style="185" min="1541" max="1541"/>
    <col width="15.5703125" customWidth="1" style="185" min="1542" max="1542"/>
    <col width="16.7109375" customWidth="1" style="185" min="1543" max="1544"/>
    <col width="11" customWidth="1" style="185" min="1545" max="1545"/>
    <col width="8.7109375" customWidth="1" style="185" min="1546" max="1546"/>
    <col width="14.42578125" customWidth="1" style="185" min="1547" max="1547"/>
    <col width="9.140625" customWidth="1" style="185" min="1548" max="1796"/>
    <col width="53.28515625" customWidth="1" style="185" min="1797" max="1797"/>
    <col width="15.5703125" customWidth="1" style="185" min="1798" max="1798"/>
    <col width="16.7109375" customWidth="1" style="185" min="1799" max="1800"/>
    <col width="11" customWidth="1" style="185" min="1801" max="1801"/>
    <col width="8.7109375" customWidth="1" style="185" min="1802" max="1802"/>
    <col width="14.42578125" customWidth="1" style="185" min="1803" max="1803"/>
    <col width="9.140625" customWidth="1" style="185" min="1804" max="2052"/>
    <col width="53.28515625" customWidth="1" style="185" min="2053" max="2053"/>
    <col width="15.5703125" customWidth="1" style="185" min="2054" max="2054"/>
    <col width="16.7109375" customWidth="1" style="185" min="2055" max="2056"/>
    <col width="11" customWidth="1" style="185" min="2057" max="2057"/>
    <col width="8.7109375" customWidth="1" style="185" min="2058" max="2058"/>
    <col width="14.42578125" customWidth="1" style="185" min="2059" max="2059"/>
    <col width="9.140625" customWidth="1" style="185" min="2060" max="2308"/>
    <col width="53.28515625" customWidth="1" style="185" min="2309" max="2309"/>
    <col width="15.5703125" customWidth="1" style="185" min="2310" max="2310"/>
    <col width="16.7109375" customWidth="1" style="185" min="2311" max="2312"/>
    <col width="11" customWidth="1" style="185" min="2313" max="2313"/>
    <col width="8.7109375" customWidth="1" style="185" min="2314" max="2314"/>
    <col width="14.42578125" customWidth="1" style="185" min="2315" max="2315"/>
    <col width="9.140625" customWidth="1" style="185" min="2316" max="2564"/>
    <col width="53.28515625" customWidth="1" style="185" min="2565" max="2565"/>
    <col width="15.5703125" customWidth="1" style="185" min="2566" max="2566"/>
    <col width="16.7109375" customWidth="1" style="185" min="2567" max="2568"/>
    <col width="11" customWidth="1" style="185" min="2569" max="2569"/>
    <col width="8.7109375" customWidth="1" style="185" min="2570" max="2570"/>
    <col width="14.42578125" customWidth="1" style="185" min="2571" max="2571"/>
    <col width="9.140625" customWidth="1" style="185" min="2572" max="2820"/>
    <col width="53.28515625" customWidth="1" style="185" min="2821" max="2821"/>
    <col width="15.5703125" customWidth="1" style="185" min="2822" max="2822"/>
    <col width="16.7109375" customWidth="1" style="185" min="2823" max="2824"/>
    <col width="11" customWidth="1" style="185" min="2825" max="2825"/>
    <col width="8.7109375" customWidth="1" style="185" min="2826" max="2826"/>
    <col width="14.42578125" customWidth="1" style="185" min="2827" max="2827"/>
    <col width="9.140625" customWidth="1" style="185" min="2828" max="3076"/>
    <col width="53.28515625" customWidth="1" style="185" min="3077" max="3077"/>
    <col width="15.5703125" customWidth="1" style="185" min="3078" max="3078"/>
    <col width="16.7109375" customWidth="1" style="185" min="3079" max="3080"/>
    <col width="11" customWidth="1" style="185" min="3081" max="3081"/>
    <col width="8.7109375" customWidth="1" style="185" min="3082" max="3082"/>
    <col width="14.42578125" customWidth="1" style="185" min="3083" max="3083"/>
    <col width="9.140625" customWidth="1" style="185" min="3084" max="3332"/>
    <col width="53.28515625" customWidth="1" style="185" min="3333" max="3333"/>
    <col width="15.5703125" customWidth="1" style="185" min="3334" max="3334"/>
    <col width="16.7109375" customWidth="1" style="185" min="3335" max="3336"/>
    <col width="11" customWidth="1" style="185" min="3337" max="3337"/>
    <col width="8.7109375" customWidth="1" style="185" min="3338" max="3338"/>
    <col width="14.42578125" customWidth="1" style="185" min="3339" max="3339"/>
    <col width="9.140625" customWidth="1" style="185" min="3340" max="3588"/>
    <col width="53.28515625" customWidth="1" style="185" min="3589" max="3589"/>
    <col width="15.5703125" customWidth="1" style="185" min="3590" max="3590"/>
    <col width="16.7109375" customWidth="1" style="185" min="3591" max="3592"/>
    <col width="11" customWidth="1" style="185" min="3593" max="3593"/>
    <col width="8.7109375" customWidth="1" style="185" min="3594" max="3594"/>
    <col width="14.42578125" customWidth="1" style="185" min="3595" max="3595"/>
    <col width="9.140625" customWidth="1" style="185" min="3596" max="3844"/>
    <col width="53.28515625" customWidth="1" style="185" min="3845" max="3845"/>
    <col width="15.5703125" customWidth="1" style="185" min="3846" max="3846"/>
    <col width="16.7109375" customWidth="1" style="185" min="3847" max="3848"/>
    <col width="11" customWidth="1" style="185" min="3849" max="3849"/>
    <col width="8.7109375" customWidth="1" style="185" min="3850" max="3850"/>
    <col width="14.42578125" customWidth="1" style="185" min="3851" max="3851"/>
    <col width="9.140625" customWidth="1" style="185" min="3852" max="4100"/>
    <col width="53.28515625" customWidth="1" style="185" min="4101" max="4101"/>
    <col width="15.5703125" customWidth="1" style="185" min="4102" max="4102"/>
    <col width="16.7109375" customWidth="1" style="185" min="4103" max="4104"/>
    <col width="11" customWidth="1" style="185" min="4105" max="4105"/>
    <col width="8.7109375" customWidth="1" style="185" min="4106" max="4106"/>
    <col width="14.42578125" customWidth="1" style="185" min="4107" max="4107"/>
    <col width="9.140625" customWidth="1" style="185" min="4108" max="4356"/>
    <col width="53.28515625" customWidth="1" style="185" min="4357" max="4357"/>
    <col width="15.5703125" customWidth="1" style="185" min="4358" max="4358"/>
    <col width="16.7109375" customWidth="1" style="185" min="4359" max="4360"/>
    <col width="11" customWidth="1" style="185" min="4361" max="4361"/>
    <col width="8.7109375" customWidth="1" style="185" min="4362" max="4362"/>
    <col width="14.42578125" customWidth="1" style="185" min="4363" max="4363"/>
    <col width="9.140625" customWidth="1" style="185" min="4364" max="4612"/>
    <col width="53.28515625" customWidth="1" style="185" min="4613" max="4613"/>
    <col width="15.5703125" customWidth="1" style="185" min="4614" max="4614"/>
    <col width="16.7109375" customWidth="1" style="185" min="4615" max="4616"/>
    <col width="11" customWidth="1" style="185" min="4617" max="4617"/>
    <col width="8.7109375" customWidth="1" style="185" min="4618" max="4618"/>
    <col width="14.42578125" customWidth="1" style="185" min="4619" max="4619"/>
    <col width="9.140625" customWidth="1" style="185" min="4620" max="4868"/>
    <col width="53.28515625" customWidth="1" style="185" min="4869" max="4869"/>
    <col width="15.5703125" customWidth="1" style="185" min="4870" max="4870"/>
    <col width="16.7109375" customWidth="1" style="185" min="4871" max="4872"/>
    <col width="11" customWidth="1" style="185" min="4873" max="4873"/>
    <col width="8.7109375" customWidth="1" style="185" min="4874" max="4874"/>
    <col width="14.42578125" customWidth="1" style="185" min="4875" max="4875"/>
    <col width="9.140625" customWidth="1" style="185" min="4876" max="5124"/>
    <col width="53.28515625" customWidth="1" style="185" min="5125" max="5125"/>
    <col width="15.5703125" customWidth="1" style="185" min="5126" max="5126"/>
    <col width="16.7109375" customWidth="1" style="185" min="5127" max="5128"/>
    <col width="11" customWidth="1" style="185" min="5129" max="5129"/>
    <col width="8.7109375" customWidth="1" style="185" min="5130" max="5130"/>
    <col width="14.42578125" customWidth="1" style="185" min="5131" max="5131"/>
    <col width="9.140625" customWidth="1" style="185" min="5132" max="5380"/>
    <col width="53.28515625" customWidth="1" style="185" min="5381" max="5381"/>
    <col width="15.5703125" customWidth="1" style="185" min="5382" max="5382"/>
    <col width="16.7109375" customWidth="1" style="185" min="5383" max="5384"/>
    <col width="11" customWidth="1" style="185" min="5385" max="5385"/>
    <col width="8.7109375" customWidth="1" style="185" min="5386" max="5386"/>
    <col width="14.42578125" customWidth="1" style="185" min="5387" max="5387"/>
    <col width="9.140625" customWidth="1" style="185" min="5388" max="5636"/>
    <col width="53.28515625" customWidth="1" style="185" min="5637" max="5637"/>
    <col width="15.5703125" customWidth="1" style="185" min="5638" max="5638"/>
    <col width="16.7109375" customWidth="1" style="185" min="5639" max="5640"/>
    <col width="11" customWidth="1" style="185" min="5641" max="5641"/>
    <col width="8.7109375" customWidth="1" style="185" min="5642" max="5642"/>
    <col width="14.42578125" customWidth="1" style="185" min="5643" max="5643"/>
    <col width="9.140625" customWidth="1" style="185" min="5644" max="5892"/>
    <col width="53.28515625" customWidth="1" style="185" min="5893" max="5893"/>
    <col width="15.5703125" customWidth="1" style="185" min="5894" max="5894"/>
    <col width="16.7109375" customWidth="1" style="185" min="5895" max="5896"/>
    <col width="11" customWidth="1" style="185" min="5897" max="5897"/>
    <col width="8.7109375" customWidth="1" style="185" min="5898" max="5898"/>
    <col width="14.42578125" customWidth="1" style="185" min="5899" max="5899"/>
    <col width="9.140625" customWidth="1" style="185" min="5900" max="6148"/>
    <col width="53.28515625" customWidth="1" style="185" min="6149" max="6149"/>
    <col width="15.5703125" customWidth="1" style="185" min="6150" max="6150"/>
    <col width="16.7109375" customWidth="1" style="185" min="6151" max="6152"/>
    <col width="11" customWidth="1" style="185" min="6153" max="6153"/>
    <col width="8.7109375" customWidth="1" style="185" min="6154" max="6154"/>
    <col width="14.42578125" customWidth="1" style="185" min="6155" max="6155"/>
    <col width="9.140625" customWidth="1" style="185" min="6156" max="6404"/>
    <col width="53.28515625" customWidth="1" style="185" min="6405" max="6405"/>
    <col width="15.5703125" customWidth="1" style="185" min="6406" max="6406"/>
    <col width="16.7109375" customWidth="1" style="185" min="6407" max="6408"/>
    <col width="11" customWidth="1" style="185" min="6409" max="6409"/>
    <col width="8.7109375" customWidth="1" style="185" min="6410" max="6410"/>
    <col width="14.42578125" customWidth="1" style="185" min="6411" max="6411"/>
    <col width="9.140625" customWidth="1" style="185" min="6412" max="6660"/>
    <col width="53.28515625" customWidth="1" style="185" min="6661" max="6661"/>
    <col width="15.5703125" customWidth="1" style="185" min="6662" max="6662"/>
    <col width="16.7109375" customWidth="1" style="185" min="6663" max="6664"/>
    <col width="11" customWidth="1" style="185" min="6665" max="6665"/>
    <col width="8.7109375" customWidth="1" style="185" min="6666" max="6666"/>
    <col width="14.42578125" customWidth="1" style="185" min="6667" max="6667"/>
    <col width="9.140625" customWidth="1" style="185" min="6668" max="6916"/>
    <col width="53.28515625" customWidth="1" style="185" min="6917" max="6917"/>
    <col width="15.5703125" customWidth="1" style="185" min="6918" max="6918"/>
    <col width="16.7109375" customWidth="1" style="185" min="6919" max="6920"/>
    <col width="11" customWidth="1" style="185" min="6921" max="6921"/>
    <col width="8.7109375" customWidth="1" style="185" min="6922" max="6922"/>
    <col width="14.42578125" customWidth="1" style="185" min="6923" max="6923"/>
    <col width="9.140625" customWidth="1" style="185" min="6924" max="7172"/>
    <col width="53.28515625" customWidth="1" style="185" min="7173" max="7173"/>
    <col width="15.5703125" customWidth="1" style="185" min="7174" max="7174"/>
    <col width="16.7109375" customWidth="1" style="185" min="7175" max="7176"/>
    <col width="11" customWidth="1" style="185" min="7177" max="7177"/>
    <col width="8.7109375" customWidth="1" style="185" min="7178" max="7178"/>
    <col width="14.42578125" customWidth="1" style="185" min="7179" max="7179"/>
    <col width="9.140625" customWidth="1" style="185" min="7180" max="7428"/>
    <col width="53.28515625" customWidth="1" style="185" min="7429" max="7429"/>
    <col width="15.5703125" customWidth="1" style="185" min="7430" max="7430"/>
    <col width="16.7109375" customWidth="1" style="185" min="7431" max="7432"/>
    <col width="11" customWidth="1" style="185" min="7433" max="7433"/>
    <col width="8.7109375" customWidth="1" style="185" min="7434" max="7434"/>
    <col width="14.42578125" customWidth="1" style="185" min="7435" max="7435"/>
    <col width="9.140625" customWidth="1" style="185" min="7436" max="7684"/>
    <col width="53.28515625" customWidth="1" style="185" min="7685" max="7685"/>
    <col width="15.5703125" customWidth="1" style="185" min="7686" max="7686"/>
    <col width="16.7109375" customWidth="1" style="185" min="7687" max="7688"/>
    <col width="11" customWidth="1" style="185" min="7689" max="7689"/>
    <col width="8.7109375" customWidth="1" style="185" min="7690" max="7690"/>
    <col width="14.42578125" customWidth="1" style="185" min="7691" max="7691"/>
    <col width="9.140625" customWidth="1" style="185" min="7692" max="7940"/>
    <col width="53.28515625" customWidth="1" style="185" min="7941" max="7941"/>
    <col width="15.5703125" customWidth="1" style="185" min="7942" max="7942"/>
    <col width="16.7109375" customWidth="1" style="185" min="7943" max="7944"/>
    <col width="11" customWidth="1" style="185" min="7945" max="7945"/>
    <col width="8.7109375" customWidth="1" style="185" min="7946" max="7946"/>
    <col width="14.42578125" customWidth="1" style="185" min="7947" max="7947"/>
    <col width="9.140625" customWidth="1" style="185" min="7948" max="8196"/>
    <col width="53.28515625" customWidth="1" style="185" min="8197" max="8197"/>
    <col width="15.5703125" customWidth="1" style="185" min="8198" max="8198"/>
    <col width="16.7109375" customWidth="1" style="185" min="8199" max="8200"/>
    <col width="11" customWidth="1" style="185" min="8201" max="8201"/>
    <col width="8.7109375" customWidth="1" style="185" min="8202" max="8202"/>
    <col width="14.42578125" customWidth="1" style="185" min="8203" max="8203"/>
    <col width="9.140625" customWidth="1" style="185" min="8204" max="8452"/>
    <col width="53.28515625" customWidth="1" style="185" min="8453" max="8453"/>
    <col width="15.5703125" customWidth="1" style="185" min="8454" max="8454"/>
    <col width="16.7109375" customWidth="1" style="185" min="8455" max="8456"/>
    <col width="11" customWidth="1" style="185" min="8457" max="8457"/>
    <col width="8.7109375" customWidth="1" style="185" min="8458" max="8458"/>
    <col width="14.42578125" customWidth="1" style="185" min="8459" max="8459"/>
    <col width="9.140625" customWidth="1" style="185" min="8460" max="8708"/>
    <col width="53.28515625" customWidth="1" style="185" min="8709" max="8709"/>
    <col width="15.5703125" customWidth="1" style="185" min="8710" max="8710"/>
    <col width="16.7109375" customWidth="1" style="185" min="8711" max="8712"/>
    <col width="11" customWidth="1" style="185" min="8713" max="8713"/>
    <col width="8.7109375" customWidth="1" style="185" min="8714" max="8714"/>
    <col width="14.42578125" customWidth="1" style="185" min="8715" max="8715"/>
    <col width="9.140625" customWidth="1" style="185" min="8716" max="8964"/>
    <col width="53.28515625" customWidth="1" style="185" min="8965" max="8965"/>
    <col width="15.5703125" customWidth="1" style="185" min="8966" max="8966"/>
    <col width="16.7109375" customWidth="1" style="185" min="8967" max="8968"/>
    <col width="11" customWidth="1" style="185" min="8969" max="8969"/>
    <col width="8.7109375" customWidth="1" style="185" min="8970" max="8970"/>
    <col width="14.42578125" customWidth="1" style="185" min="8971" max="8971"/>
    <col width="9.140625" customWidth="1" style="185" min="8972" max="9220"/>
    <col width="53.28515625" customWidth="1" style="185" min="9221" max="9221"/>
    <col width="15.5703125" customWidth="1" style="185" min="9222" max="9222"/>
    <col width="16.7109375" customWidth="1" style="185" min="9223" max="9224"/>
    <col width="11" customWidth="1" style="185" min="9225" max="9225"/>
    <col width="8.7109375" customWidth="1" style="185" min="9226" max="9226"/>
    <col width="14.42578125" customWidth="1" style="185" min="9227" max="9227"/>
    <col width="9.140625" customWidth="1" style="185" min="9228" max="9476"/>
    <col width="53.28515625" customWidth="1" style="185" min="9477" max="9477"/>
    <col width="15.5703125" customWidth="1" style="185" min="9478" max="9478"/>
    <col width="16.7109375" customWidth="1" style="185" min="9479" max="9480"/>
    <col width="11" customWidth="1" style="185" min="9481" max="9481"/>
    <col width="8.7109375" customWidth="1" style="185" min="9482" max="9482"/>
    <col width="14.42578125" customWidth="1" style="185" min="9483" max="9483"/>
    <col width="9.140625" customWidth="1" style="185" min="9484" max="9732"/>
    <col width="53.28515625" customWidth="1" style="185" min="9733" max="9733"/>
    <col width="15.5703125" customWidth="1" style="185" min="9734" max="9734"/>
    <col width="16.7109375" customWidth="1" style="185" min="9735" max="9736"/>
    <col width="11" customWidth="1" style="185" min="9737" max="9737"/>
    <col width="8.7109375" customWidth="1" style="185" min="9738" max="9738"/>
    <col width="14.42578125" customWidth="1" style="185" min="9739" max="9739"/>
    <col width="9.140625" customWidth="1" style="185" min="9740" max="9988"/>
    <col width="53.28515625" customWidth="1" style="185" min="9989" max="9989"/>
    <col width="15.5703125" customWidth="1" style="185" min="9990" max="9990"/>
    <col width="16.7109375" customWidth="1" style="185" min="9991" max="9992"/>
    <col width="11" customWidth="1" style="185" min="9993" max="9993"/>
    <col width="8.7109375" customWidth="1" style="185" min="9994" max="9994"/>
    <col width="14.42578125" customWidth="1" style="185" min="9995" max="9995"/>
    <col width="9.140625" customWidth="1" style="185" min="9996" max="10244"/>
    <col width="53.28515625" customWidth="1" style="185" min="10245" max="10245"/>
    <col width="15.5703125" customWidth="1" style="185" min="10246" max="10246"/>
    <col width="16.7109375" customWidth="1" style="185" min="10247" max="10248"/>
    <col width="11" customWidth="1" style="185" min="10249" max="10249"/>
    <col width="8.7109375" customWidth="1" style="185" min="10250" max="10250"/>
    <col width="14.42578125" customWidth="1" style="185" min="10251" max="10251"/>
    <col width="9.140625" customWidth="1" style="185" min="10252" max="10500"/>
    <col width="53.28515625" customWidth="1" style="185" min="10501" max="10501"/>
    <col width="15.5703125" customWidth="1" style="185" min="10502" max="10502"/>
    <col width="16.7109375" customWidth="1" style="185" min="10503" max="10504"/>
    <col width="11" customWidth="1" style="185" min="10505" max="10505"/>
    <col width="8.7109375" customWidth="1" style="185" min="10506" max="10506"/>
    <col width="14.42578125" customWidth="1" style="185" min="10507" max="10507"/>
    <col width="9.140625" customWidth="1" style="185" min="10508" max="10756"/>
    <col width="53.28515625" customWidth="1" style="185" min="10757" max="10757"/>
    <col width="15.5703125" customWidth="1" style="185" min="10758" max="10758"/>
    <col width="16.7109375" customWidth="1" style="185" min="10759" max="10760"/>
    <col width="11" customWidth="1" style="185" min="10761" max="10761"/>
    <col width="8.7109375" customWidth="1" style="185" min="10762" max="10762"/>
    <col width="14.42578125" customWidth="1" style="185" min="10763" max="10763"/>
    <col width="9.140625" customWidth="1" style="185" min="10764" max="11012"/>
    <col width="53.28515625" customWidth="1" style="185" min="11013" max="11013"/>
    <col width="15.5703125" customWidth="1" style="185" min="11014" max="11014"/>
    <col width="16.7109375" customWidth="1" style="185" min="11015" max="11016"/>
    <col width="11" customWidth="1" style="185" min="11017" max="11017"/>
    <col width="8.7109375" customWidth="1" style="185" min="11018" max="11018"/>
    <col width="14.42578125" customWidth="1" style="185" min="11019" max="11019"/>
    <col width="9.140625" customWidth="1" style="185" min="11020" max="11268"/>
    <col width="53.28515625" customWidth="1" style="185" min="11269" max="11269"/>
    <col width="15.5703125" customWidth="1" style="185" min="11270" max="11270"/>
    <col width="16.7109375" customWidth="1" style="185" min="11271" max="11272"/>
    <col width="11" customWidth="1" style="185" min="11273" max="11273"/>
    <col width="8.7109375" customWidth="1" style="185" min="11274" max="11274"/>
    <col width="14.42578125" customWidth="1" style="185" min="11275" max="11275"/>
    <col width="9.140625" customWidth="1" style="185" min="11276" max="11524"/>
    <col width="53.28515625" customWidth="1" style="185" min="11525" max="11525"/>
    <col width="15.5703125" customWidth="1" style="185" min="11526" max="11526"/>
    <col width="16.7109375" customWidth="1" style="185" min="11527" max="11528"/>
    <col width="11" customWidth="1" style="185" min="11529" max="11529"/>
    <col width="8.7109375" customWidth="1" style="185" min="11530" max="11530"/>
    <col width="14.42578125" customWidth="1" style="185" min="11531" max="11531"/>
    <col width="9.140625" customWidth="1" style="185" min="11532" max="11780"/>
    <col width="53.28515625" customWidth="1" style="185" min="11781" max="11781"/>
    <col width="15.5703125" customWidth="1" style="185" min="11782" max="11782"/>
    <col width="16.7109375" customWidth="1" style="185" min="11783" max="11784"/>
    <col width="11" customWidth="1" style="185" min="11785" max="11785"/>
    <col width="8.7109375" customWidth="1" style="185" min="11786" max="11786"/>
    <col width="14.42578125" customWidth="1" style="185" min="11787" max="11787"/>
    <col width="9.140625" customWidth="1" style="185" min="11788" max="12036"/>
    <col width="53.28515625" customWidth="1" style="185" min="12037" max="12037"/>
    <col width="15.5703125" customWidth="1" style="185" min="12038" max="12038"/>
    <col width="16.7109375" customWidth="1" style="185" min="12039" max="12040"/>
    <col width="11" customWidth="1" style="185" min="12041" max="12041"/>
    <col width="8.7109375" customWidth="1" style="185" min="12042" max="12042"/>
    <col width="14.42578125" customWidth="1" style="185" min="12043" max="12043"/>
    <col width="9.140625" customWidth="1" style="185" min="12044" max="12292"/>
    <col width="53.28515625" customWidth="1" style="185" min="12293" max="12293"/>
    <col width="15.5703125" customWidth="1" style="185" min="12294" max="12294"/>
    <col width="16.7109375" customWidth="1" style="185" min="12295" max="12296"/>
    <col width="11" customWidth="1" style="185" min="12297" max="12297"/>
    <col width="8.7109375" customWidth="1" style="185" min="12298" max="12298"/>
    <col width="14.42578125" customWidth="1" style="185" min="12299" max="12299"/>
    <col width="9.140625" customWidth="1" style="185" min="12300" max="12548"/>
    <col width="53.28515625" customWidth="1" style="185" min="12549" max="12549"/>
    <col width="15.5703125" customWidth="1" style="185" min="12550" max="12550"/>
    <col width="16.7109375" customWidth="1" style="185" min="12551" max="12552"/>
    <col width="11" customWidth="1" style="185" min="12553" max="12553"/>
    <col width="8.7109375" customWidth="1" style="185" min="12554" max="12554"/>
    <col width="14.42578125" customWidth="1" style="185" min="12555" max="12555"/>
    <col width="9.140625" customWidth="1" style="185" min="12556" max="12804"/>
    <col width="53.28515625" customWidth="1" style="185" min="12805" max="12805"/>
    <col width="15.5703125" customWidth="1" style="185" min="12806" max="12806"/>
    <col width="16.7109375" customWidth="1" style="185" min="12807" max="12808"/>
    <col width="11" customWidth="1" style="185" min="12809" max="12809"/>
    <col width="8.7109375" customWidth="1" style="185" min="12810" max="12810"/>
    <col width="14.42578125" customWidth="1" style="185" min="12811" max="12811"/>
    <col width="9.140625" customWidth="1" style="185" min="12812" max="13060"/>
    <col width="53.28515625" customWidth="1" style="185" min="13061" max="13061"/>
    <col width="15.5703125" customWidth="1" style="185" min="13062" max="13062"/>
    <col width="16.7109375" customWidth="1" style="185" min="13063" max="13064"/>
    <col width="11" customWidth="1" style="185" min="13065" max="13065"/>
    <col width="8.7109375" customWidth="1" style="185" min="13066" max="13066"/>
    <col width="14.42578125" customWidth="1" style="185" min="13067" max="13067"/>
    <col width="9.140625" customWidth="1" style="185" min="13068" max="13316"/>
    <col width="53.28515625" customWidth="1" style="185" min="13317" max="13317"/>
    <col width="15.5703125" customWidth="1" style="185" min="13318" max="13318"/>
    <col width="16.7109375" customWidth="1" style="185" min="13319" max="13320"/>
    <col width="11" customWidth="1" style="185" min="13321" max="13321"/>
    <col width="8.7109375" customWidth="1" style="185" min="13322" max="13322"/>
    <col width="14.42578125" customWidth="1" style="185" min="13323" max="13323"/>
    <col width="9.140625" customWidth="1" style="185" min="13324" max="13572"/>
    <col width="53.28515625" customWidth="1" style="185" min="13573" max="13573"/>
    <col width="15.5703125" customWidth="1" style="185" min="13574" max="13574"/>
    <col width="16.7109375" customWidth="1" style="185" min="13575" max="13576"/>
    <col width="11" customWidth="1" style="185" min="13577" max="13577"/>
    <col width="8.7109375" customWidth="1" style="185" min="13578" max="13578"/>
    <col width="14.42578125" customWidth="1" style="185" min="13579" max="13579"/>
    <col width="9.140625" customWidth="1" style="185" min="13580" max="13828"/>
    <col width="53.28515625" customWidth="1" style="185" min="13829" max="13829"/>
    <col width="15.5703125" customWidth="1" style="185" min="13830" max="13830"/>
    <col width="16.7109375" customWidth="1" style="185" min="13831" max="13832"/>
    <col width="11" customWidth="1" style="185" min="13833" max="13833"/>
    <col width="8.7109375" customWidth="1" style="185" min="13834" max="13834"/>
    <col width="14.42578125" customWidth="1" style="185" min="13835" max="13835"/>
    <col width="9.140625" customWidth="1" style="185" min="13836" max="14084"/>
    <col width="53.28515625" customWidth="1" style="185" min="14085" max="14085"/>
    <col width="15.5703125" customWidth="1" style="185" min="14086" max="14086"/>
    <col width="16.7109375" customWidth="1" style="185" min="14087" max="14088"/>
    <col width="11" customWidth="1" style="185" min="14089" max="14089"/>
    <col width="8.7109375" customWidth="1" style="185" min="14090" max="14090"/>
    <col width="14.42578125" customWidth="1" style="185" min="14091" max="14091"/>
    <col width="9.140625" customWidth="1" style="185" min="14092" max="14340"/>
    <col width="53.28515625" customWidth="1" style="185" min="14341" max="14341"/>
    <col width="15.5703125" customWidth="1" style="185" min="14342" max="14342"/>
    <col width="16.7109375" customWidth="1" style="185" min="14343" max="14344"/>
    <col width="11" customWidth="1" style="185" min="14345" max="14345"/>
    <col width="8.7109375" customWidth="1" style="185" min="14346" max="14346"/>
    <col width="14.42578125" customWidth="1" style="185" min="14347" max="14347"/>
    <col width="9.140625" customWidth="1" style="185" min="14348" max="14596"/>
    <col width="53.28515625" customWidth="1" style="185" min="14597" max="14597"/>
    <col width="15.5703125" customWidth="1" style="185" min="14598" max="14598"/>
    <col width="16.7109375" customWidth="1" style="185" min="14599" max="14600"/>
    <col width="11" customWidth="1" style="185" min="14601" max="14601"/>
    <col width="8.7109375" customWidth="1" style="185" min="14602" max="14602"/>
    <col width="14.42578125" customWidth="1" style="185" min="14603" max="14603"/>
    <col width="9.140625" customWidth="1" style="185" min="14604" max="14852"/>
    <col width="53.28515625" customWidth="1" style="185" min="14853" max="14853"/>
    <col width="15.5703125" customWidth="1" style="185" min="14854" max="14854"/>
    <col width="16.7109375" customWidth="1" style="185" min="14855" max="14856"/>
    <col width="11" customWidth="1" style="185" min="14857" max="14857"/>
    <col width="8.7109375" customWidth="1" style="185" min="14858" max="14858"/>
    <col width="14.42578125" customWidth="1" style="185" min="14859" max="14859"/>
    <col width="9.140625" customWidth="1" style="185" min="14860" max="15108"/>
    <col width="53.28515625" customWidth="1" style="185" min="15109" max="15109"/>
    <col width="15.5703125" customWidth="1" style="185" min="15110" max="15110"/>
    <col width="16.7109375" customWidth="1" style="185" min="15111" max="15112"/>
    <col width="11" customWidth="1" style="185" min="15113" max="15113"/>
    <col width="8.7109375" customWidth="1" style="185" min="15114" max="15114"/>
    <col width="14.42578125" customWidth="1" style="185" min="15115" max="15115"/>
    <col width="9.140625" customWidth="1" style="185" min="15116" max="15364"/>
    <col width="53.28515625" customWidth="1" style="185" min="15365" max="15365"/>
    <col width="15.5703125" customWidth="1" style="185" min="15366" max="15366"/>
    <col width="16.7109375" customWidth="1" style="185" min="15367" max="15368"/>
    <col width="11" customWidth="1" style="185" min="15369" max="15369"/>
    <col width="8.7109375" customWidth="1" style="185" min="15370" max="15370"/>
    <col width="14.42578125" customWidth="1" style="185" min="15371" max="15371"/>
    <col width="9.140625" customWidth="1" style="185" min="15372" max="15620"/>
    <col width="53.28515625" customWidth="1" style="185" min="15621" max="15621"/>
    <col width="15.5703125" customWidth="1" style="185" min="15622" max="15622"/>
    <col width="16.7109375" customWidth="1" style="185" min="15623" max="15624"/>
    <col width="11" customWidth="1" style="185" min="15625" max="15625"/>
    <col width="8.7109375" customWidth="1" style="185" min="15626" max="15626"/>
    <col width="14.42578125" customWidth="1" style="185" min="15627" max="15627"/>
    <col width="9.140625" customWidth="1" style="185" min="15628" max="15876"/>
    <col width="53.28515625" customWidth="1" style="185" min="15877" max="15877"/>
    <col width="15.5703125" customWidth="1" style="185" min="15878" max="15878"/>
    <col width="16.7109375" customWidth="1" style="185" min="15879" max="15880"/>
    <col width="11" customWidth="1" style="185" min="15881" max="15881"/>
    <col width="8.7109375" customWidth="1" style="185" min="15882" max="15882"/>
    <col width="14.42578125" customWidth="1" style="185" min="15883" max="15883"/>
    <col width="9.140625" customWidth="1" style="185" min="15884" max="16132"/>
    <col width="53.28515625" customWidth="1" style="185" min="16133" max="16133"/>
    <col width="15.5703125" customWidth="1" style="185" min="16134" max="16134"/>
    <col width="16.7109375" customWidth="1" style="185" min="16135" max="16136"/>
    <col width="11" customWidth="1" style="185" min="16137" max="16137"/>
    <col width="8.7109375" customWidth="1" style="185" min="16138" max="16138"/>
    <col width="14.42578125" customWidth="1" style="185" min="16139" max="16139"/>
    <col width="9.140625" customWidth="1" style="185" min="16140" max="16384"/>
  </cols>
  <sheetData>
    <row r="1">
      <c r="F1" s="185" t="inlineStr">
        <is>
          <t>売上数量</t>
        </is>
      </c>
      <c r="G1" s="185" t="inlineStr">
        <is>
          <t>売上金額</t>
        </is>
      </c>
      <c r="H1" s="185" t="inlineStr">
        <is>
          <t>粗利</t>
        </is>
      </c>
      <c r="I1" s="185" t="inlineStr">
        <is>
          <t>粗利率</t>
        </is>
      </c>
      <c r="J1" s="185" t="inlineStr">
        <is>
          <t>順位</t>
        </is>
      </c>
      <c r="K1" s="185" t="inlineStr">
        <is>
          <t>構成比(%)</t>
        </is>
      </c>
    </row>
    <row r="2">
      <c r="A2" s="185">
        <f>INT(B2)</f>
        <v/>
      </c>
      <c r="B2" s="185">
        <f>LEFT(RIGHT(C2,4),3)</f>
        <v/>
      </c>
      <c r="C2" s="185" t="inlineStr">
        <is>
          <t>1003550</t>
        </is>
      </c>
      <c r="D2" s="185">
        <f>RIGHT(E2,7)</f>
        <v/>
      </c>
      <c r="E2" s="185" t="inlineStr">
        <is>
          <t>1003550 35X9X16</t>
        </is>
      </c>
      <c r="F2" s="185" t="n">
        <v>326012</v>
      </c>
      <c r="G2" s="185" t="n">
        <v>1806400</v>
      </c>
      <c r="H2" s="185" t="n">
        <v>681358</v>
      </c>
      <c r="I2" s="185" t="n">
        <v>37.7</v>
      </c>
      <c r="J2" s="185" t="n">
        <v>35</v>
      </c>
      <c r="K2" s="185" t="n">
        <v>0.38</v>
      </c>
      <c r="L2" s="185">
        <f>VLOOKUP(A2,'営業技術資料（ストレーナーデータ一覧（参考）'!$D$8:$F$300,1,FALSE)</f>
        <v/>
      </c>
    </row>
    <row r="3">
      <c r="A3" s="185">
        <f>INT(B3)</f>
        <v/>
      </c>
      <c r="B3" s="185">
        <f>LEFT(RIGHT(C3,4),3)</f>
        <v/>
      </c>
      <c r="C3" s="185" t="inlineStr">
        <is>
          <t>1003800</t>
        </is>
      </c>
      <c r="D3" s="185">
        <f>RIGHT(E3,7)</f>
        <v/>
      </c>
      <c r="E3" s="185" t="inlineStr">
        <is>
          <t>1003800 38X6X29</t>
        </is>
      </c>
      <c r="F3" s="185" t="n">
        <v>745800</v>
      </c>
      <c r="G3" s="185" t="n">
        <v>4262280</v>
      </c>
      <c r="H3" s="185" t="n">
        <v>1633280</v>
      </c>
      <c r="I3" s="185" t="n">
        <v>38.3</v>
      </c>
      <c r="J3" s="185" t="n">
        <v>16</v>
      </c>
      <c r="K3" s="185" t="n">
        <v>0.89</v>
      </c>
      <c r="L3" s="185">
        <f>VLOOKUP(A3,'営業技術資料（ストレーナーデータ一覧（参考）'!$D$8:$F$300,1,FALSE)</f>
        <v/>
      </c>
    </row>
    <row r="4">
      <c r="A4" s="185">
        <f>INT(B4)</f>
        <v/>
      </c>
      <c r="B4" s="185">
        <f>LEFT(RIGHT(C4,4),3)</f>
        <v/>
      </c>
      <c r="C4" s="185" t="inlineStr">
        <is>
          <t>1003810</t>
        </is>
      </c>
      <c r="D4" s="185">
        <f>RIGHT(E4,7)</f>
        <v/>
      </c>
      <c r="E4" s="185" t="inlineStr">
        <is>
          <t xml:space="preserve">1003810 38X6X7 </t>
        </is>
      </c>
      <c r="F4" s="185" t="n">
        <v>17600</v>
      </c>
      <c r="G4" s="185" t="n">
        <v>126280</v>
      </c>
      <c r="H4" s="185" t="n">
        <v>63580</v>
      </c>
      <c r="I4" s="185" t="n">
        <v>50.3</v>
      </c>
      <c r="J4" s="185" t="n">
        <v>121</v>
      </c>
      <c r="K4" s="185" t="n">
        <v>0.03</v>
      </c>
      <c r="L4" s="185">
        <f>VLOOKUP(A4,'営業技術資料（ストレーナーデータ一覧（参考）'!$D$8:$F$300,1,FALSE)</f>
        <v/>
      </c>
    </row>
    <row r="5">
      <c r="A5" s="185">
        <f>INT(B5)</f>
        <v/>
      </c>
      <c r="B5" s="185">
        <f>LEFT(RIGHT(C5,4),3)</f>
        <v/>
      </c>
      <c r="C5" s="185" t="inlineStr">
        <is>
          <t>1003830</t>
        </is>
      </c>
      <c r="D5" s="185">
        <f>RIGHT(E5,7)</f>
        <v/>
      </c>
      <c r="E5" s="185" t="inlineStr">
        <is>
          <t>1003830 38X6X11</t>
        </is>
      </c>
      <c r="F5" s="185" t="n">
        <v>13200</v>
      </c>
      <c r="G5" s="185" t="n">
        <v>0</v>
      </c>
      <c r="H5" s="185" t="n">
        <v>0</v>
      </c>
      <c r="I5" s="185" t="n">
        <v>0</v>
      </c>
      <c r="J5" s="185" t="n">
        <v>172</v>
      </c>
      <c r="K5" s="185" t="n">
        <v>0</v>
      </c>
      <c r="L5" s="185">
        <f>VLOOKUP(A5,'営業技術資料（ストレーナーデータ一覧（参考）'!$D$8:$F$300,1,FALSE)</f>
        <v/>
      </c>
    </row>
    <row r="6">
      <c r="A6" s="185">
        <f>INT(B6)</f>
        <v/>
      </c>
      <c r="B6" s="185">
        <f>LEFT(RIGHT(C6,4),3)</f>
        <v/>
      </c>
      <c r="C6" s="185" t="inlineStr">
        <is>
          <t>1003860</t>
        </is>
      </c>
      <c r="D6" s="185">
        <f>RIGHT(E6,7)</f>
        <v/>
      </c>
      <c r="E6" s="185" t="inlineStr">
        <is>
          <t>1003860 38X6X22</t>
        </is>
      </c>
      <c r="F6" s="185" t="n">
        <v>19800</v>
      </c>
      <c r="G6" s="185" t="n">
        <v>104940</v>
      </c>
      <c r="H6" s="185" t="n">
        <v>35640</v>
      </c>
      <c r="I6" s="185" t="n">
        <v>34</v>
      </c>
      <c r="J6" s="185" t="n">
        <v>127</v>
      </c>
      <c r="K6" s="185" t="n">
        <v>0.02</v>
      </c>
      <c r="L6" s="185">
        <f>VLOOKUP(A6,'営業技術資料（ストレーナーデータ一覧（参考）'!$D$8:$F$300,1,FALSE)</f>
        <v/>
      </c>
    </row>
    <row r="7">
      <c r="A7" s="185">
        <f>INT(B7)</f>
        <v/>
      </c>
      <c r="B7" s="185">
        <f>LEFT(RIGHT(C7,4),3)</f>
        <v/>
      </c>
      <c r="C7" s="185" t="inlineStr">
        <is>
          <t>1004000</t>
        </is>
      </c>
      <c r="D7" s="185">
        <f>RIGHT(E7,6)</f>
        <v/>
      </c>
      <c r="E7" s="185" t="inlineStr">
        <is>
          <t>1004000 40X6X8</t>
        </is>
      </c>
      <c r="F7" s="185" t="n">
        <v>96800</v>
      </c>
      <c r="G7" s="185" t="n">
        <v>550000</v>
      </c>
      <c r="H7" s="185" t="n">
        <v>195800</v>
      </c>
      <c r="I7" s="185" t="n">
        <v>35.6</v>
      </c>
      <c r="J7" s="185" t="n">
        <v>74</v>
      </c>
      <c r="K7" s="185" t="n">
        <v>0.12</v>
      </c>
      <c r="L7" s="185">
        <f>VLOOKUP(A7,'営業技術資料（ストレーナーデータ一覧（参考）'!$D$8:$F$300,1,FALSE)</f>
        <v/>
      </c>
    </row>
    <row r="8">
      <c r="A8" s="185">
        <f>INT(B8)</f>
        <v/>
      </c>
      <c r="B8" s="185">
        <f>LEFT(RIGHT(C8,4),3)</f>
        <v/>
      </c>
      <c r="C8" s="185" t="inlineStr">
        <is>
          <t>1004020</t>
        </is>
      </c>
      <c r="D8" s="185">
        <f>RIGHT(E8,7)</f>
        <v/>
      </c>
      <c r="E8" s="185" t="inlineStr">
        <is>
          <t>1004020 40X6X11</t>
        </is>
      </c>
      <c r="F8" s="185" t="n">
        <v>219310</v>
      </c>
      <c r="G8" s="185" t="n">
        <v>1243210</v>
      </c>
      <c r="H8" s="185" t="n">
        <v>449275</v>
      </c>
      <c r="I8" s="185" t="n">
        <v>36.1</v>
      </c>
      <c r="J8" s="185" t="n">
        <v>49</v>
      </c>
      <c r="K8" s="185" t="n">
        <v>0.26</v>
      </c>
      <c r="L8" s="185">
        <f>VLOOKUP(A8,'営業技術資料（ストレーナーデータ一覧（参考）'!$D$8:$F$300,1,FALSE)</f>
        <v/>
      </c>
    </row>
    <row r="9">
      <c r="A9" s="185">
        <f>INT(B9)</f>
        <v/>
      </c>
      <c r="B9" s="185">
        <f>LEFT(RIGHT(C9,4),3)</f>
        <v/>
      </c>
      <c r="C9" s="185" t="inlineStr">
        <is>
          <t>1004030</t>
        </is>
      </c>
      <c r="D9" s="185">
        <f>RIGHT(E9,7)</f>
        <v/>
      </c>
      <c r="E9" s="185" t="inlineStr">
        <is>
          <t>1004030 40X6X11</t>
        </is>
      </c>
      <c r="F9" s="185" t="n">
        <v>41820</v>
      </c>
      <c r="G9" s="185" t="n">
        <v>152680</v>
      </c>
      <c r="H9" s="185" t="n">
        <v>10705</v>
      </c>
      <c r="I9" s="185" t="n">
        <v>7</v>
      </c>
      <c r="J9" s="185" t="n">
        <v>119</v>
      </c>
      <c r="K9" s="185" t="n">
        <v>0.03</v>
      </c>
      <c r="L9" s="185">
        <f>VLOOKUP(A9,'営業技術資料（ストレーナーデータ一覧（参考）'!$D$8:$F$300,1,FALSE)</f>
        <v/>
      </c>
    </row>
    <row r="10">
      <c r="A10" s="185">
        <f>INT(B10)</f>
        <v/>
      </c>
      <c r="B10" s="185">
        <f>LEFT(RIGHT(C10,4),3)</f>
        <v/>
      </c>
      <c r="C10" s="185" t="inlineStr">
        <is>
          <t>1004110</t>
        </is>
      </c>
      <c r="D10" s="185">
        <f>RIGHT(E10,7)</f>
        <v/>
      </c>
      <c r="E10" s="185" t="inlineStr">
        <is>
          <t>1004110 41X8X19</t>
        </is>
      </c>
      <c r="F10" s="185" t="n">
        <v>3412</v>
      </c>
      <c r="G10" s="185" t="n">
        <v>9350</v>
      </c>
      <c r="H10" s="185" t="n">
        <v>3353</v>
      </c>
      <c r="I10" s="185" t="n">
        <v>35.9</v>
      </c>
      <c r="J10" s="185" t="n">
        <v>167</v>
      </c>
      <c r="K10" s="185" t="n">
        <v>0</v>
      </c>
      <c r="L10" s="185">
        <f>VLOOKUP(A10,'営業技術資料（ストレーナーデータ一覧（参考）'!$D$8:$F$300,1,FALSE)</f>
        <v/>
      </c>
    </row>
    <row r="11">
      <c r="A11" s="185">
        <f>INT(B11)</f>
        <v/>
      </c>
      <c r="B11" s="185">
        <f>LEFT(RIGHT(C11,4),3)</f>
        <v/>
      </c>
      <c r="C11" s="185" t="inlineStr">
        <is>
          <t>1004120</t>
        </is>
      </c>
      <c r="D11" s="185">
        <f>RIGHT(E11,7)</f>
        <v/>
      </c>
      <c r="E11" s="185" t="inlineStr">
        <is>
          <t>1004120 41X9X19</t>
        </is>
      </c>
      <c r="F11" s="185" t="n">
        <v>60200</v>
      </c>
      <c r="G11" s="185" t="n">
        <v>341040</v>
      </c>
      <c r="H11" s="185" t="n">
        <v>121940</v>
      </c>
      <c r="I11" s="185" t="n">
        <v>35.8</v>
      </c>
      <c r="J11" s="185" t="n">
        <v>97</v>
      </c>
      <c r="K11" s="185" t="n">
        <v>0.07000000000000001</v>
      </c>
      <c r="L11" s="185">
        <f>VLOOKUP(A11,'営業技術資料（ストレーナーデータ一覧（参考）'!$D$8:$F$300,1,FALSE)</f>
        <v/>
      </c>
    </row>
    <row r="12">
      <c r="A12" s="185">
        <f>INT(B12)</f>
        <v/>
      </c>
      <c r="B12" s="185">
        <f>LEFT(RIGHT(C12,4),3)</f>
        <v/>
      </c>
      <c r="C12" s="185" t="inlineStr">
        <is>
          <t>1004310</t>
        </is>
      </c>
      <c r="D12" s="185">
        <f>RIGHT(E12,7)</f>
        <v/>
      </c>
      <c r="E12" s="185" t="inlineStr">
        <is>
          <t>1004310 43X9X16</t>
        </is>
      </c>
      <c r="F12" s="185" t="n">
        <v>248300</v>
      </c>
      <c r="G12" s="185" t="n">
        <v>1372670</v>
      </c>
      <c r="H12" s="185" t="n">
        <v>478920</v>
      </c>
      <c r="I12" s="185" t="n">
        <v>34.9</v>
      </c>
      <c r="J12" s="185" t="n">
        <v>44</v>
      </c>
      <c r="K12" s="185" t="n">
        <v>0.29</v>
      </c>
      <c r="L12" s="185">
        <f>VLOOKUP(A12,'営業技術資料（ストレーナーデータ一覧（参考）'!$D$8:$F$300,1,FALSE)</f>
        <v/>
      </c>
    </row>
    <row r="13">
      <c r="A13" s="185">
        <f>INT(B13)</f>
        <v/>
      </c>
      <c r="B13" s="185">
        <f>LEFT(RIGHT(C13,4),3)</f>
        <v/>
      </c>
      <c r="C13" s="185" t="inlineStr">
        <is>
          <t>1004320</t>
        </is>
      </c>
      <c r="D13" s="185">
        <f>RIGHT(E13,7)</f>
        <v/>
      </c>
      <c r="E13" s="185" t="inlineStr">
        <is>
          <t xml:space="preserve">1004320 43X9X9 </t>
        </is>
      </c>
      <c r="F13" s="185" t="n">
        <v>56100</v>
      </c>
      <c r="G13" s="185" t="n">
        <v>329940</v>
      </c>
      <c r="H13" s="185" t="n">
        <v>137490</v>
      </c>
      <c r="I13" s="185" t="n">
        <v>41.7</v>
      </c>
      <c r="J13" s="185" t="n">
        <v>98</v>
      </c>
      <c r="K13" s="185" t="n">
        <v>0.07000000000000001</v>
      </c>
      <c r="L13" s="185">
        <f>VLOOKUP(A13,'営業技術資料（ストレーナーデータ一覧（参考）'!$D$8:$F$300,1,FALSE)</f>
        <v/>
      </c>
    </row>
    <row r="14">
      <c r="A14" s="185">
        <f>INT(B14)</f>
        <v/>
      </c>
      <c r="B14" s="185">
        <f>LEFT(RIGHT(C14,4),3)</f>
        <v/>
      </c>
      <c r="C14" s="185" t="inlineStr">
        <is>
          <t>1004330</t>
        </is>
      </c>
      <c r="D14" s="185">
        <f>RIGHT(E14,7)</f>
        <v/>
      </c>
      <c r="E14" s="185" t="inlineStr">
        <is>
          <t>1004330 43X9X19</t>
        </is>
      </c>
      <c r="F14" s="185" t="n">
        <v>523900</v>
      </c>
      <c r="G14" s="185" t="n">
        <v>2763540</v>
      </c>
      <c r="H14" s="185" t="n">
        <v>889590</v>
      </c>
      <c r="I14" s="185" t="n">
        <v>32.2</v>
      </c>
      <c r="J14" s="185" t="n">
        <v>23</v>
      </c>
      <c r="K14" s="185" t="n">
        <v>0.58</v>
      </c>
      <c r="L14" s="185">
        <f>VLOOKUP(A14,'営業技術資料（ストレーナーデータ一覧（参考）'!$D$8:$F$300,1,FALSE)</f>
        <v/>
      </c>
    </row>
    <row r="15">
      <c r="A15" s="185">
        <f>INT(B15)</f>
        <v/>
      </c>
      <c r="B15" s="185">
        <f>LEFT(RIGHT(C15,4),3)</f>
        <v/>
      </c>
      <c r="C15" s="185" t="inlineStr">
        <is>
          <t>1004340</t>
        </is>
      </c>
      <c r="D15" s="185">
        <f>RIGHT(E15,7)</f>
        <v/>
      </c>
      <c r="E15" s="185" t="inlineStr">
        <is>
          <t>1004340 43X9X19</t>
        </is>
      </c>
      <c r="F15" s="185" t="n">
        <v>150800</v>
      </c>
      <c r="G15" s="185" t="n">
        <v>677300</v>
      </c>
      <c r="H15" s="185" t="n">
        <v>146250</v>
      </c>
      <c r="I15" s="185" t="n">
        <v>21.6</v>
      </c>
      <c r="J15" s="185" t="n">
        <v>66</v>
      </c>
      <c r="K15" s="185" t="n">
        <v>0.14</v>
      </c>
      <c r="L15" s="185">
        <f>VLOOKUP(A15,'営業技術資料（ストレーナーデータ一覧（参考）'!$D$8:$F$300,1,FALSE)</f>
        <v/>
      </c>
    </row>
    <row r="16">
      <c r="A16" s="185">
        <f>INT(B16)</f>
        <v/>
      </c>
      <c r="B16" s="185">
        <f>LEFT(RIGHT(C16,4),3)</f>
        <v/>
      </c>
      <c r="C16" s="185" t="inlineStr">
        <is>
          <t>1004350</t>
        </is>
      </c>
      <c r="D16" s="185">
        <f>RIGHT(E16,7)</f>
        <v/>
      </c>
      <c r="E16" s="185" t="inlineStr">
        <is>
          <t>1004350 43X9X16</t>
        </is>
      </c>
      <c r="F16" s="185" t="n">
        <v>50700</v>
      </c>
      <c r="G16" s="185" t="n">
        <v>234650</v>
      </c>
      <c r="H16" s="185" t="n">
        <v>50700</v>
      </c>
      <c r="I16" s="185" t="n">
        <v>21.6</v>
      </c>
      <c r="J16" s="185" t="n">
        <v>110</v>
      </c>
      <c r="K16" s="185" t="n">
        <v>0.05</v>
      </c>
      <c r="L16" s="185">
        <f>VLOOKUP(A16,'営業技術資料（ストレーナーデータ一覧（参考）'!$D$8:$F$300,1,FALSE)</f>
        <v/>
      </c>
    </row>
    <row r="17">
      <c r="A17" s="185">
        <f>INT(B17)</f>
        <v/>
      </c>
      <c r="B17" s="185">
        <f>LEFT(RIGHT(C17,4),3)</f>
        <v/>
      </c>
      <c r="C17" s="185" t="inlineStr">
        <is>
          <t>1004500</t>
        </is>
      </c>
      <c r="D17" s="185">
        <f>RIGHT(E17,7)</f>
        <v/>
      </c>
      <c r="E17" s="185" t="inlineStr">
        <is>
          <t>1004500 45X8X12</t>
        </is>
      </c>
      <c r="F17" s="185" t="n">
        <v>12510</v>
      </c>
      <c r="G17" s="185" t="n">
        <v>56000</v>
      </c>
      <c r="H17" s="185" t="n">
        <v>10960</v>
      </c>
      <c r="I17" s="185" t="n">
        <v>19.6</v>
      </c>
      <c r="J17" s="185" t="n">
        <v>137</v>
      </c>
      <c r="K17" s="185" t="n">
        <v>0.01</v>
      </c>
      <c r="L17" s="185">
        <f>VLOOKUP(A17,'営業技術資料（ストレーナーデータ一覧（参考）'!$D$8:$F$300,1,FALSE)</f>
        <v/>
      </c>
    </row>
    <row r="18">
      <c r="A18" s="185">
        <f>INT(B18)</f>
        <v/>
      </c>
      <c r="B18" s="185">
        <f>LEFT(RIGHT(C18,4),3)</f>
        <v/>
      </c>
      <c r="C18" s="185" t="inlineStr">
        <is>
          <t>1004510</t>
        </is>
      </c>
      <c r="D18" s="185">
        <f>RIGHT(E18,7)</f>
        <v/>
      </c>
      <c r="E18" s="185" t="inlineStr">
        <is>
          <t>1004510 45X10X12 小</t>
        </is>
      </c>
      <c r="F18" s="185" t="n">
        <v>105450</v>
      </c>
      <c r="G18" s="185" t="n">
        <v>458945</v>
      </c>
      <c r="H18" s="185" t="n">
        <v>103170</v>
      </c>
      <c r="I18" s="185" t="n">
        <v>22.5</v>
      </c>
      <c r="J18" s="185" t="n">
        <v>87</v>
      </c>
      <c r="K18" s="185" t="n">
        <v>0.1</v>
      </c>
      <c r="L18" s="185">
        <f>VLOOKUP(A18,'営業技術資料（ストレーナーデータ一覧（参考）'!$D$8:$F$300,1,FALSE)</f>
        <v/>
      </c>
    </row>
    <row r="19">
      <c r="A19" s="185">
        <f>INT(B19)</f>
        <v/>
      </c>
      <c r="B19" s="185">
        <f>LEFT(RIGHT(C19,4),3)</f>
        <v/>
      </c>
      <c r="C19" s="185" t="inlineStr">
        <is>
          <t>1004520</t>
        </is>
      </c>
      <c r="D19" s="185">
        <f>RIGHT(E19,7)</f>
        <v/>
      </c>
      <c r="E19" s="185" t="inlineStr">
        <is>
          <t>1004520 45X10X12 大</t>
        </is>
      </c>
      <c r="F19" s="185" t="n">
        <v>174800</v>
      </c>
      <c r="G19" s="185" t="n">
        <v>1001110</v>
      </c>
      <c r="H19" s="185" t="n">
        <v>392160</v>
      </c>
      <c r="I19" s="185" t="n">
        <v>39.2</v>
      </c>
      <c r="J19" s="185" t="n">
        <v>57</v>
      </c>
      <c r="K19" s="185" t="n">
        <v>0.21</v>
      </c>
      <c r="L19" s="185">
        <f>VLOOKUP(A19,'営業技術資料（ストレーナーデータ一覧（参考）'!$D$8:$F$300,1,FALSE)</f>
        <v/>
      </c>
    </row>
    <row r="20">
      <c r="A20" s="185">
        <f>INT(B20)</f>
        <v/>
      </c>
      <c r="B20" s="185">
        <f>LEFT(RIGHT(C20,4),3)</f>
        <v/>
      </c>
      <c r="C20" s="185" t="inlineStr">
        <is>
          <t>1004530</t>
        </is>
      </c>
      <c r="D20" s="185">
        <f>RIGHT(E20,7)</f>
        <v/>
      </c>
      <c r="E20" s="185" t="inlineStr">
        <is>
          <t>1004530 45X10X17</t>
        </is>
      </c>
      <c r="F20" s="185" t="n">
        <v>26600</v>
      </c>
      <c r="G20" s="185" t="n">
        <v>192850</v>
      </c>
      <c r="H20" s="185" t="n">
        <v>101650</v>
      </c>
      <c r="I20" s="185" t="n">
        <v>52.7</v>
      </c>
      <c r="J20" s="185" t="n">
        <v>113</v>
      </c>
      <c r="K20" s="185" t="n">
        <v>0.04</v>
      </c>
      <c r="L20" s="185">
        <f>VLOOKUP(A20,'営業技術資料（ストレーナーデータ一覧（参考）'!$D$8:$F$300,1,FALSE)</f>
        <v/>
      </c>
    </row>
    <row r="21">
      <c r="A21" s="185">
        <f>INT(B21)</f>
        <v/>
      </c>
      <c r="B21" s="185">
        <f>LEFT(RIGHT(C21,4),3)</f>
        <v/>
      </c>
      <c r="C21" s="185" t="inlineStr">
        <is>
          <t>1014600</t>
        </is>
      </c>
      <c r="D21" s="185">
        <f>RIGHT(E21,7)</f>
        <v/>
      </c>
      <c r="E21" s="185" t="inlineStr">
        <is>
          <t>1014600 46X6X10</t>
        </is>
      </c>
      <c r="F21" s="185" t="n">
        <v>216000</v>
      </c>
      <c r="G21" s="185" t="n">
        <v>1329440</v>
      </c>
      <c r="H21" s="185" t="n">
        <v>452640</v>
      </c>
      <c r="I21" s="185" t="n">
        <v>34</v>
      </c>
      <c r="J21" s="185" t="n">
        <v>46</v>
      </c>
      <c r="K21" s="185" t="n">
        <v>0.28</v>
      </c>
      <c r="L21" s="185">
        <f>VLOOKUP(A21,'営業技術資料（ストレーナーデータ一覧（参考）'!$D$8:$F$300,1,FALSE)</f>
        <v/>
      </c>
    </row>
    <row r="22">
      <c r="A22" s="185">
        <f>INT(B22)</f>
        <v/>
      </c>
      <c r="B22" s="185">
        <f>LEFT(RIGHT(C22,4),3)</f>
        <v/>
      </c>
      <c r="C22" s="185" t="inlineStr">
        <is>
          <t>1014710</t>
        </is>
      </c>
      <c r="D22" s="185">
        <f>RIGHT(E22,7)</f>
        <v/>
      </c>
      <c r="E22" s="185" t="inlineStr">
        <is>
          <t>1014710 47X9X13</t>
        </is>
      </c>
      <c r="F22" s="185" t="n">
        <v>59867</v>
      </c>
      <c r="G22" s="185" t="n">
        <v>370125</v>
      </c>
      <c r="H22" s="185" t="n">
        <v>122252</v>
      </c>
      <c r="I22" s="185" t="n">
        <v>33</v>
      </c>
      <c r="J22" s="185" t="n">
        <v>95</v>
      </c>
      <c r="K22" s="185" t="n">
        <v>0.08</v>
      </c>
      <c r="L22" s="185">
        <f>VLOOKUP(A22,'営業技術資料（ストレーナーデータ一覧（参考）'!$D$8:$F$300,1,FALSE)</f>
        <v/>
      </c>
    </row>
    <row r="23">
      <c r="A23" s="185">
        <f>INT(B23)</f>
        <v/>
      </c>
      <c r="B23" s="185">
        <f>LEFT(RIGHT(C23,4),3)</f>
        <v/>
      </c>
      <c r="C23" s="185" t="inlineStr">
        <is>
          <t>1014800</t>
        </is>
      </c>
      <c r="D23" s="185">
        <f>RIGHT(E23,7)</f>
        <v/>
      </c>
      <c r="E23" s="185" t="inlineStr">
        <is>
          <t>1014800 48X8X17</t>
        </is>
      </c>
      <c r="F23" s="185" t="n">
        <v>106723</v>
      </c>
      <c r="G23" s="185" t="n">
        <v>868560</v>
      </c>
      <c r="H23" s="185" t="n">
        <v>426807</v>
      </c>
      <c r="I23" s="185" t="n">
        <v>49.1</v>
      </c>
      <c r="J23" s="185" t="n">
        <v>59</v>
      </c>
      <c r="K23" s="185" t="n">
        <v>0.18</v>
      </c>
      <c r="L23" s="185">
        <f>VLOOKUP(A23,'営業技術資料（ストレーナーデータ一覧（参考）'!$D$8:$F$300,1,FALSE)</f>
        <v/>
      </c>
    </row>
    <row r="24">
      <c r="A24" s="185">
        <f>INT(B24)</f>
        <v/>
      </c>
      <c r="B24" s="185">
        <f>LEFT(RIGHT(C24,4),3)</f>
        <v/>
      </c>
      <c r="C24" s="185" t="inlineStr">
        <is>
          <t>1014990</t>
        </is>
      </c>
      <c r="D24" s="185">
        <f>RIGHT(E24,7)</f>
        <v/>
      </c>
      <c r="E24" s="185" t="inlineStr">
        <is>
          <t>1014990 50X10X22</t>
        </is>
      </c>
      <c r="F24" s="185" t="n">
        <v>22405</v>
      </c>
      <c r="G24" s="185" t="n">
        <v>107760</v>
      </c>
      <c r="H24" s="185" t="n">
        <v>37340</v>
      </c>
      <c r="I24" s="185" t="n">
        <v>34.7</v>
      </c>
      <c r="J24" s="185" t="n">
        <v>126</v>
      </c>
      <c r="K24" s="185" t="n">
        <v>0.02</v>
      </c>
      <c r="L24" s="185">
        <f>VLOOKUP(A24,'営業技術資料（ストレーナーデータ一覧（参考）'!$D$8:$F$300,1,FALSE)</f>
        <v/>
      </c>
    </row>
    <row r="25">
      <c r="A25" s="185">
        <f>INT(B25)</f>
        <v/>
      </c>
      <c r="B25" s="185">
        <f>LEFT(RIGHT(C25,4),3)</f>
        <v/>
      </c>
      <c r="C25" s="185" t="inlineStr">
        <is>
          <t>1015010</t>
        </is>
      </c>
      <c r="D25" s="185">
        <f>RIGHT(E25,7)</f>
        <v/>
      </c>
      <c r="E25" s="185" t="inlineStr">
        <is>
          <t>1015010 50X7X12</t>
        </is>
      </c>
      <c r="F25" s="185" t="n">
        <v>33020</v>
      </c>
      <c r="G25" s="185" t="n">
        <v>300300</v>
      </c>
      <c r="H25" s="185" t="n">
        <v>177570</v>
      </c>
      <c r="I25" s="185" t="n">
        <v>59.1</v>
      </c>
      <c r="J25" s="185" t="n">
        <v>101</v>
      </c>
      <c r="K25" s="185" t="n">
        <v>0.06</v>
      </c>
      <c r="L25" s="185">
        <f>VLOOKUP(A25,'営業技術資料（ストレーナーデータ一覧（参考）'!$D$8:$F$300,1,FALSE)</f>
        <v/>
      </c>
    </row>
    <row r="26">
      <c r="A26" s="185">
        <f>INT(B26)</f>
        <v/>
      </c>
      <c r="B26" s="185">
        <f>LEFT(RIGHT(C26,4),3)</f>
        <v/>
      </c>
      <c r="C26" s="185" t="inlineStr">
        <is>
          <t>1015020</t>
        </is>
      </c>
      <c r="D26" s="185">
        <f>RIGHT(E26,7)</f>
        <v/>
      </c>
      <c r="E26" s="185" t="inlineStr">
        <is>
          <t>1015020 50X7X15</t>
        </is>
      </c>
      <c r="F26" s="185" t="n">
        <v>75905</v>
      </c>
      <c r="G26" s="185" t="n">
        <v>583000</v>
      </c>
      <c r="H26" s="185" t="n">
        <v>311280</v>
      </c>
      <c r="I26" s="185" t="n">
        <v>53.4</v>
      </c>
      <c r="J26" s="185" t="n">
        <v>70</v>
      </c>
      <c r="K26" s="185" t="n">
        <v>0.12</v>
      </c>
      <c r="L26" s="185">
        <f>VLOOKUP(A26,'営業技術資料（ストレーナーデータ一覧（参考）'!$D$8:$F$300,1,FALSE)</f>
        <v/>
      </c>
    </row>
    <row r="27">
      <c r="A27" s="185">
        <f>INT(B27)</f>
        <v/>
      </c>
      <c r="B27" s="185">
        <f>LEFT(RIGHT(C27,4),3)</f>
        <v/>
      </c>
      <c r="C27" s="185" t="inlineStr">
        <is>
          <t>1015030</t>
        </is>
      </c>
      <c r="D27" s="185">
        <f>RIGHT(E27,7)</f>
        <v/>
      </c>
      <c r="E27" s="185" t="inlineStr">
        <is>
          <t>1015030 50X8X11</t>
        </is>
      </c>
      <c r="F27" s="185" t="n">
        <v>67000</v>
      </c>
      <c r="G27" s="185" t="n">
        <v>475300</v>
      </c>
      <c r="H27" s="185" t="n">
        <v>197300</v>
      </c>
      <c r="I27" s="185" t="n">
        <v>41.5</v>
      </c>
      <c r="J27" s="185" t="n">
        <v>82</v>
      </c>
      <c r="K27" s="185" t="n">
        <v>0.1</v>
      </c>
      <c r="L27" s="185">
        <f>VLOOKUP(A27,'営業技術資料（ストレーナーデータ一覧（参考）'!$D$8:$F$300,1,FALSE)</f>
        <v/>
      </c>
    </row>
    <row r="28">
      <c r="A28" s="185">
        <f>INT(B28)</f>
        <v/>
      </c>
      <c r="B28" s="185">
        <f>LEFT(RIGHT(C28,4),3)</f>
        <v/>
      </c>
      <c r="C28" s="185" t="inlineStr">
        <is>
          <t>1015070</t>
        </is>
      </c>
      <c r="D28" s="185">
        <f>RIGHT(E28,7)</f>
        <v/>
      </c>
      <c r="E28" s="185" t="inlineStr">
        <is>
          <t>1015070 50X8X19</t>
        </is>
      </c>
      <c r="F28" s="185" t="n">
        <v>792035</v>
      </c>
      <c r="G28" s="185" t="n">
        <v>4682000</v>
      </c>
      <c r="H28" s="185" t="n">
        <v>1376352</v>
      </c>
      <c r="I28" s="185" t="n">
        <v>29.4</v>
      </c>
      <c r="J28" s="185" t="n">
        <v>15</v>
      </c>
      <c r="K28" s="185" t="n">
        <v>0.98</v>
      </c>
      <c r="L28" s="185">
        <f>VLOOKUP(A28,'営業技術資料（ストレーナーデータ一覧（参考）'!$D$8:$F$300,1,FALSE)</f>
        <v/>
      </c>
    </row>
    <row r="29">
      <c r="A29" s="185">
        <f>INT(B29)</f>
        <v/>
      </c>
      <c r="B29" s="185">
        <f>LEFT(RIGHT(C29,4),3)</f>
        <v/>
      </c>
      <c r="C29" s="185" t="inlineStr">
        <is>
          <t>1015080</t>
        </is>
      </c>
      <c r="D29" s="185">
        <f>RIGHT(E29,8)</f>
        <v/>
      </c>
      <c r="E29" s="185" t="inlineStr">
        <is>
          <t>1015080 50X10X18</t>
        </is>
      </c>
      <c r="F29" s="185" t="n">
        <v>61615</v>
      </c>
      <c r="G29" s="185" t="n">
        <v>383520</v>
      </c>
      <c r="H29" s="185" t="n">
        <v>133900</v>
      </c>
      <c r="I29" s="185" t="n">
        <v>34.9</v>
      </c>
      <c r="J29" s="185" t="n">
        <v>94</v>
      </c>
      <c r="K29" s="185" t="n">
        <v>0.08</v>
      </c>
      <c r="L29" s="185">
        <f>VLOOKUP(A29,'営業技術資料（ストレーナーデータ一覧（参考）'!$D$8:$F$300,1,FALSE)</f>
        <v/>
      </c>
    </row>
    <row r="30">
      <c r="A30" s="185">
        <f>INT(B30)</f>
        <v/>
      </c>
      <c r="B30" s="185">
        <f>LEFT(RIGHT(C30,4),3)</f>
        <v/>
      </c>
      <c r="C30" s="185" t="inlineStr">
        <is>
          <t>1015090</t>
        </is>
      </c>
      <c r="D30" s="185">
        <f>RIGHT(E30,8)</f>
        <v/>
      </c>
      <c r="E30" s="185" t="inlineStr">
        <is>
          <t>1015090 50X10X19</t>
        </is>
      </c>
      <c r="F30" s="185" t="n">
        <v>100800</v>
      </c>
      <c r="G30" s="185" t="n">
        <v>726240</v>
      </c>
      <c r="H30" s="185" t="n">
        <v>315440</v>
      </c>
      <c r="I30" s="185" t="n">
        <v>43.4</v>
      </c>
      <c r="J30" s="185" t="n">
        <v>63</v>
      </c>
      <c r="K30" s="185" t="n">
        <v>0.15</v>
      </c>
      <c r="L30" s="185">
        <f>VLOOKUP(A30,'営業技術資料（ストレーナーデータ一覧（参考）'!$D$8:$F$300,1,FALSE)</f>
        <v/>
      </c>
    </row>
    <row r="31">
      <c r="A31" s="185">
        <f>INT(B31)</f>
        <v/>
      </c>
      <c r="B31" s="185">
        <f>LEFT(RIGHT(C31,4),3)</f>
        <v/>
      </c>
      <c r="C31" s="185" t="inlineStr">
        <is>
          <t>1015100</t>
        </is>
      </c>
      <c r="D31" s="185">
        <f>RIGHT(E31,8)</f>
        <v/>
      </c>
      <c r="E31" s="185" t="inlineStr">
        <is>
          <t>1015100 51X7X11</t>
        </is>
      </c>
      <c r="F31" s="185" t="n">
        <v>19800</v>
      </c>
      <c r="G31" s="185" t="n">
        <v>110330</v>
      </c>
      <c r="H31" s="185" t="n">
        <v>36630</v>
      </c>
      <c r="I31" s="185" t="n">
        <v>33.2</v>
      </c>
      <c r="J31" s="185" t="n">
        <v>125</v>
      </c>
      <c r="K31" s="185" t="n">
        <v>0.02</v>
      </c>
      <c r="L31" s="185">
        <f>VLOOKUP(A31,'営業技術資料（ストレーナーデータ一覧（参考）'!$D$8:$F$300,1,FALSE)</f>
        <v/>
      </c>
    </row>
    <row r="32">
      <c r="A32" s="185">
        <f>INT(B32)</f>
        <v/>
      </c>
      <c r="B32" s="185">
        <f>LEFT(RIGHT(C32,4),3)</f>
        <v/>
      </c>
      <c r="C32" s="185" t="inlineStr">
        <is>
          <t>1015400</t>
        </is>
      </c>
      <c r="D32" s="185">
        <f>RIGHT(E32,8)</f>
        <v/>
      </c>
      <c r="E32" s="185" t="inlineStr">
        <is>
          <t>1015400 54X7X12</t>
        </is>
      </c>
      <c r="F32" s="185" t="n">
        <v>8800</v>
      </c>
      <c r="G32" s="185" t="n">
        <v>56320</v>
      </c>
      <c r="H32" s="185" t="n">
        <v>19470</v>
      </c>
      <c r="I32" s="185" t="n">
        <v>34.6</v>
      </c>
      <c r="J32" s="185" t="n">
        <v>136</v>
      </c>
      <c r="K32" s="185" t="n">
        <v>0.01</v>
      </c>
      <c r="L32" s="185">
        <f>VLOOKUP(A32,'営業技術資料（ストレーナーデータ一覧（参考）'!$D$8:$F$300,1,FALSE)</f>
        <v/>
      </c>
    </row>
    <row r="33">
      <c r="A33" s="185">
        <f>INT(B33)</f>
        <v/>
      </c>
      <c r="B33" s="185">
        <f>LEFT(RIGHT(C33,4),3)</f>
        <v/>
      </c>
      <c r="C33" s="185" t="inlineStr">
        <is>
          <t>1015410</t>
        </is>
      </c>
      <c r="D33" s="185">
        <f>RIGHT(E33,8)</f>
        <v/>
      </c>
      <c r="E33" s="185" t="inlineStr">
        <is>
          <t>1015410 54X9X32</t>
        </is>
      </c>
      <c r="F33" s="185" t="n">
        <v>80000</v>
      </c>
      <c r="G33" s="185" t="n">
        <v>536800</v>
      </c>
      <c r="H33" s="185" t="n">
        <v>206800</v>
      </c>
      <c r="I33" s="185" t="n">
        <v>38.5</v>
      </c>
      <c r="J33" s="185" t="n">
        <v>76</v>
      </c>
      <c r="K33" s="185" t="n">
        <v>0.11</v>
      </c>
      <c r="L33" s="185">
        <f>VLOOKUP(A33,'営業技術資料（ストレーナーデータ一覧（参考）'!$D$8:$F$300,1,FALSE)</f>
        <v/>
      </c>
    </row>
    <row r="34">
      <c r="A34" s="185">
        <f>INT(B34)</f>
        <v/>
      </c>
      <c r="B34" s="185">
        <f>LEFT(RIGHT(C34,4),3)</f>
        <v/>
      </c>
      <c r="C34" s="185" t="inlineStr">
        <is>
          <t>1015600</t>
        </is>
      </c>
      <c r="D34" s="185">
        <f>RIGHT(E34,8)</f>
        <v/>
      </c>
      <c r="E34" s="185" t="inlineStr">
        <is>
          <t>1015600 56X10X13</t>
        </is>
      </c>
      <c r="F34" s="185" t="n">
        <v>2850</v>
      </c>
      <c r="G34" s="185" t="n">
        <v>10773</v>
      </c>
      <c r="H34" s="185" t="n">
        <v>6213</v>
      </c>
      <c r="I34" s="185" t="n">
        <v>57.7</v>
      </c>
      <c r="J34" s="185" t="n">
        <v>164</v>
      </c>
      <c r="K34" s="185" t="n">
        <v>0</v>
      </c>
      <c r="L34" s="185">
        <f>VLOOKUP(A34,'営業技術資料（ストレーナーデータ一覧（参考）'!$D$8:$F$300,1,FALSE)</f>
        <v/>
      </c>
    </row>
    <row r="35">
      <c r="A35" s="185">
        <f>INT(B35)</f>
        <v/>
      </c>
      <c r="B35" s="185">
        <f>LEFT(RIGHT(C35,4),3)</f>
        <v/>
      </c>
      <c r="C35" s="185" t="inlineStr">
        <is>
          <t>1015601</t>
        </is>
      </c>
      <c r="D35" s="185">
        <f>RIGHT(E35,14)</f>
        <v/>
      </c>
      <c r="E35" s="185" t="inlineStr">
        <is>
          <t>1015601 56X10X13  ｶ-ﾄﾝ</t>
        </is>
      </c>
      <c r="F35" s="185" t="n">
        <v>410400</v>
      </c>
      <c r="G35" s="185" t="n">
        <v>2292768</v>
      </c>
      <c r="H35" s="185" t="n">
        <v>562248</v>
      </c>
      <c r="I35" s="185" t="n">
        <v>24.5</v>
      </c>
      <c r="J35" s="185" t="n">
        <v>29</v>
      </c>
      <c r="K35" s="185" t="n">
        <v>0.48</v>
      </c>
      <c r="L35" s="185">
        <f>VLOOKUP(A35,'営業技術資料（ストレーナーデータ一覧（参考）'!$D$8:$F$300,1,FALSE)</f>
        <v/>
      </c>
    </row>
    <row r="36">
      <c r="A36" s="185">
        <f>INT(B36)</f>
        <v/>
      </c>
      <c r="B36" s="185">
        <f>LEFT(RIGHT(C36,4),3)</f>
        <v/>
      </c>
      <c r="C36" s="185" t="inlineStr">
        <is>
          <t>1015620</t>
        </is>
      </c>
      <c r="D36" s="185">
        <f>RIGHT(E36,8)</f>
        <v/>
      </c>
      <c r="E36" s="185" t="inlineStr">
        <is>
          <t>1015620 56X10X19</t>
        </is>
      </c>
      <c r="F36" s="185" t="n">
        <v>6840</v>
      </c>
      <c r="G36" s="185" t="n">
        <v>0</v>
      </c>
      <c r="H36" s="185" t="n">
        <v>0</v>
      </c>
      <c r="I36" s="185" t="n">
        <v>0</v>
      </c>
      <c r="J36" s="185" t="n">
        <v>172</v>
      </c>
      <c r="K36" s="185" t="n">
        <v>0</v>
      </c>
      <c r="L36" s="185">
        <f>VLOOKUP(A36,'営業技術資料（ストレーナーデータ一覧（参考）'!$D$8:$F$300,1,FALSE)</f>
        <v/>
      </c>
    </row>
    <row r="37">
      <c r="A37" s="185">
        <f>INT(B37)</f>
        <v/>
      </c>
      <c r="B37" s="185">
        <f>LEFT(RIGHT(C37,4),3)</f>
        <v/>
      </c>
      <c r="C37" s="185" t="inlineStr">
        <is>
          <t>1015621</t>
        </is>
      </c>
      <c r="D37" s="185">
        <f>RIGHT(E37,8)</f>
        <v/>
      </c>
      <c r="E37" s="185" t="inlineStr">
        <is>
          <t>1015621 56X10X19</t>
        </is>
      </c>
      <c r="F37" s="185" t="n">
        <v>506730</v>
      </c>
      <c r="G37" s="185" t="n">
        <v>2746944</v>
      </c>
      <c r="H37" s="185" t="n">
        <v>674424</v>
      </c>
      <c r="I37" s="185" t="n">
        <v>24.6</v>
      </c>
      <c r="J37" s="185" t="n">
        <v>24</v>
      </c>
      <c r="K37" s="185" t="n">
        <v>0.57</v>
      </c>
      <c r="L37" s="185">
        <f>VLOOKUP(A37,'営業技術資料（ストレーナーデータ一覧（参考）'!$D$8:$F$300,1,FALSE)</f>
        <v/>
      </c>
    </row>
    <row r="38">
      <c r="A38" s="185">
        <f>INT(B38)</f>
        <v/>
      </c>
      <c r="B38" s="185">
        <f>LEFT(RIGHT(C38,4),3)</f>
        <v/>
      </c>
      <c r="C38" s="185" t="inlineStr">
        <is>
          <t>1015640</t>
        </is>
      </c>
      <c r="D38" s="185">
        <f>RIGHT(E38,8)</f>
        <v/>
      </c>
      <c r="E38" s="185" t="inlineStr">
        <is>
          <t>1015640 56X10X19</t>
        </is>
      </c>
      <c r="F38" s="185" t="n">
        <v>29070</v>
      </c>
      <c r="G38" s="185" t="n">
        <v>275310</v>
      </c>
      <c r="H38" s="185" t="n">
        <v>184680</v>
      </c>
      <c r="I38" s="185" t="n">
        <v>67.09999999999999</v>
      </c>
      <c r="J38" s="185" t="n">
        <v>105</v>
      </c>
      <c r="K38" s="185" t="n">
        <v>0.06</v>
      </c>
      <c r="L38" s="185">
        <f>VLOOKUP(A38,'営業技術資料（ストレーナーデータ一覧（参考）'!$D$8:$F$300,1,FALSE)</f>
        <v/>
      </c>
    </row>
    <row r="39">
      <c r="A39" s="185">
        <f>INT(B39)</f>
        <v/>
      </c>
      <c r="B39" s="185">
        <f>LEFT(RIGHT(C39,4),3)</f>
        <v/>
      </c>
      <c r="C39" s="185" t="inlineStr">
        <is>
          <t>1015641</t>
        </is>
      </c>
      <c r="D39" s="185">
        <f>RIGHT(E39,8)</f>
        <v/>
      </c>
      <c r="E39" s="185" t="inlineStr">
        <is>
          <t>1015641 56X10X19</t>
        </is>
      </c>
      <c r="F39" s="185" t="n">
        <v>355680</v>
      </c>
      <c r="G39" s="185" t="n">
        <v>2158704</v>
      </c>
      <c r="H39" s="185" t="n">
        <v>667584</v>
      </c>
      <c r="I39" s="185" t="n">
        <v>30.9</v>
      </c>
      <c r="J39" s="185" t="n">
        <v>30</v>
      </c>
      <c r="K39" s="185" t="n">
        <v>0.45</v>
      </c>
      <c r="L39" s="185">
        <f>VLOOKUP(A39,'営業技術資料（ストレーナーデータ一覧（参考）'!$D$8:$F$300,1,FALSE)</f>
        <v/>
      </c>
    </row>
    <row r="40">
      <c r="A40" s="185">
        <f>INT(B40)</f>
        <v/>
      </c>
      <c r="B40" s="185">
        <f>LEFT(RIGHT(C40,4),3)</f>
        <v/>
      </c>
      <c r="C40" s="185" t="inlineStr">
        <is>
          <t>1015660</t>
        </is>
      </c>
      <c r="D40" s="185">
        <f>RIGHT(E40,8)</f>
        <v/>
      </c>
      <c r="E40" s="185" t="inlineStr">
        <is>
          <t>1015660 56X10X20</t>
        </is>
      </c>
      <c r="F40" s="185" t="n">
        <v>6270</v>
      </c>
      <c r="G40" s="185" t="n">
        <v>16530</v>
      </c>
      <c r="H40" s="185" t="n">
        <v>9405</v>
      </c>
      <c r="I40" s="185" t="n">
        <v>56.9</v>
      </c>
      <c r="J40" s="185" t="n">
        <v>159</v>
      </c>
      <c r="K40" s="185" t="n">
        <v>0</v>
      </c>
      <c r="L40" s="185">
        <f>VLOOKUP(A40,'営業技術資料（ストレーナーデータ一覧（参考）'!$D$8:$F$300,1,FALSE)</f>
        <v/>
      </c>
    </row>
    <row r="41">
      <c r="A41" s="185">
        <f>INT(B41)</f>
        <v/>
      </c>
      <c r="B41" s="185">
        <f>LEFT(RIGHT(C41,4),3)</f>
        <v/>
      </c>
      <c r="C41" s="185" t="inlineStr">
        <is>
          <t>1015661</t>
        </is>
      </c>
      <c r="D41" s="185">
        <f>RIGHT(E41,14)</f>
        <v/>
      </c>
      <c r="E41" s="185" t="inlineStr">
        <is>
          <t>1015661 56X10X20  ｶ-ﾄﾝ</t>
        </is>
      </c>
      <c r="F41" s="185" t="n">
        <v>246810</v>
      </c>
      <c r="G41" s="185" t="n">
        <v>1496592</v>
      </c>
      <c r="H41" s="185" t="n">
        <v>463752</v>
      </c>
      <c r="I41" s="185" t="n">
        <v>31</v>
      </c>
      <c r="J41" s="185" t="n">
        <v>40</v>
      </c>
      <c r="K41" s="185" t="n">
        <v>0.31</v>
      </c>
      <c r="L41" s="185">
        <f>VLOOKUP(A41,'営業技術資料（ストレーナーデータ一覧（参考）'!$D$8:$F$300,1,FALSE)</f>
        <v/>
      </c>
    </row>
    <row r="42">
      <c r="A42" s="185">
        <f>INT(B42)</f>
        <v/>
      </c>
      <c r="B42" s="185">
        <f>LEFT(RIGHT(C42,4),3)</f>
        <v/>
      </c>
      <c r="C42" s="185" t="inlineStr">
        <is>
          <t>1015680</t>
        </is>
      </c>
      <c r="D42" s="185">
        <f>RIGHT(E42,8)</f>
        <v/>
      </c>
      <c r="E42" s="185" t="inlineStr">
        <is>
          <t>1015680 56X10X22</t>
        </is>
      </c>
      <c r="F42" s="185" t="n">
        <v>35350</v>
      </c>
      <c r="G42" s="185" t="n">
        <v>269895</v>
      </c>
      <c r="H42" s="185" t="n">
        <v>123930</v>
      </c>
      <c r="I42" s="185" t="n">
        <v>45.9</v>
      </c>
      <c r="J42" s="185" t="n">
        <v>106</v>
      </c>
      <c r="K42" s="185" t="n">
        <v>0.06</v>
      </c>
      <c r="L42" s="185">
        <f>VLOOKUP(A42,'営業技術資料（ストレーナーデータ一覧（参考）'!$D$8:$F$300,1,FALSE)</f>
        <v/>
      </c>
    </row>
    <row r="43">
      <c r="A43" s="185">
        <f>INT(B43)</f>
        <v/>
      </c>
      <c r="B43" s="185">
        <f>LEFT(RIGHT(C43,4),3)</f>
        <v/>
      </c>
      <c r="C43" s="185" t="inlineStr">
        <is>
          <t>1015700</t>
        </is>
      </c>
      <c r="D43" s="185">
        <f>RIGHT(E43,8)</f>
        <v/>
      </c>
      <c r="E43" s="185" t="inlineStr">
        <is>
          <t>1015700 56X10X15</t>
        </is>
      </c>
      <c r="F43" s="185" t="n">
        <v>29650</v>
      </c>
      <c r="G43" s="185" t="n">
        <v>288420</v>
      </c>
      <c r="H43" s="185" t="n">
        <v>168680</v>
      </c>
      <c r="I43" s="185" t="n">
        <v>58.5</v>
      </c>
      <c r="J43" s="185" t="n">
        <v>103</v>
      </c>
      <c r="K43" s="185" t="n">
        <v>0.06</v>
      </c>
      <c r="L43" s="185">
        <f>VLOOKUP(A43,'営業技術資料（ストレーナーデータ一覧（参考）'!$D$8:$F$300,1,FALSE)</f>
        <v/>
      </c>
    </row>
    <row r="44">
      <c r="A44" s="185">
        <f>INT(B44)</f>
        <v/>
      </c>
      <c r="B44" s="185">
        <f>LEFT(RIGHT(C44,4),3)</f>
        <v/>
      </c>
      <c r="C44" s="185" t="inlineStr">
        <is>
          <t>1015701</t>
        </is>
      </c>
      <c r="D44" s="185">
        <f>RIGHT(E44,8)</f>
        <v/>
      </c>
      <c r="E44" s="185" t="inlineStr">
        <is>
          <t>1015701 56X10X15</t>
        </is>
      </c>
      <c r="F44" s="185" t="n">
        <v>14250</v>
      </c>
      <c r="G44" s="185" t="n">
        <v>80712</v>
      </c>
      <c r="H44" s="185" t="n">
        <v>25992</v>
      </c>
      <c r="I44" s="185" t="n">
        <v>32.2</v>
      </c>
      <c r="J44" s="185" t="n">
        <v>131</v>
      </c>
      <c r="K44" s="185" t="n">
        <v>0.02</v>
      </c>
      <c r="L44" s="185">
        <f>VLOOKUP(A44,'営業技術資料（ストレーナーデータ一覧（参考）'!$D$8:$F$300,1,FALSE)</f>
        <v/>
      </c>
    </row>
    <row r="45">
      <c r="A45" s="185">
        <f>INT(B45)</f>
        <v/>
      </c>
      <c r="B45" s="185">
        <f>LEFT(RIGHT(C45,4),3)</f>
        <v/>
      </c>
      <c r="C45" s="185" t="inlineStr">
        <is>
          <t>1015730</t>
        </is>
      </c>
      <c r="D45" s="185">
        <f>RIGHT(E45,8)</f>
        <v/>
      </c>
      <c r="E45" s="185" t="inlineStr">
        <is>
          <t>1015730 56X10X17</t>
        </is>
      </c>
      <c r="F45" s="185" t="n">
        <v>38760</v>
      </c>
      <c r="G45" s="185" t="n">
        <v>516420</v>
      </c>
      <c r="H45" s="185" t="n">
        <v>355680</v>
      </c>
      <c r="I45" s="185" t="n">
        <v>68.90000000000001</v>
      </c>
      <c r="J45" s="185" t="n">
        <v>77</v>
      </c>
      <c r="K45" s="185" t="n">
        <v>0.11</v>
      </c>
      <c r="L45" s="185">
        <f>VLOOKUP(A45,'営業技術資料（ストレーナーデータ一覧（参考）'!$D$8:$F$300,1,FALSE)</f>
        <v/>
      </c>
    </row>
    <row r="46">
      <c r="A46" s="185">
        <f>INT(B46)</f>
        <v/>
      </c>
      <c r="B46" s="185">
        <f>LEFT(RIGHT(C46,4),3)</f>
        <v/>
      </c>
      <c r="C46" s="185" t="inlineStr">
        <is>
          <t>1015731</t>
        </is>
      </c>
      <c r="D46" s="185">
        <f>RIGHT(E46,14)</f>
        <v/>
      </c>
      <c r="E46" s="185" t="inlineStr">
        <is>
          <t>1015731 56X10X17  ｶ-ﾄﾝ</t>
        </is>
      </c>
      <c r="F46" s="185" t="n">
        <v>96330</v>
      </c>
      <c r="G46" s="185" t="n">
        <v>581400</v>
      </c>
      <c r="H46" s="185" t="n">
        <v>177840</v>
      </c>
      <c r="I46" s="185" t="n">
        <v>30.6</v>
      </c>
      <c r="J46" s="185" t="n">
        <v>71</v>
      </c>
      <c r="K46" s="185" t="n">
        <v>0.12</v>
      </c>
      <c r="L46" s="185">
        <f>VLOOKUP(A46,'営業技術資料（ストレーナーデータ一覧（参考）'!$D$8:$F$300,1,FALSE)</f>
        <v/>
      </c>
    </row>
    <row r="47">
      <c r="A47" s="185">
        <f>INT(B47)</f>
        <v/>
      </c>
      <c r="B47" s="185">
        <f>LEFT(RIGHT(C47,4),3)</f>
        <v/>
      </c>
      <c r="C47" s="185" t="inlineStr">
        <is>
          <t>1016000</t>
        </is>
      </c>
      <c r="D47" s="185">
        <f>RIGHT(E47,7)</f>
        <v/>
      </c>
      <c r="E47" s="185" t="inlineStr">
        <is>
          <t>1016000 60X7.5X12</t>
        </is>
      </c>
      <c r="F47" s="185" t="n">
        <v>9000</v>
      </c>
      <c r="G47" s="185" t="n">
        <v>52200</v>
      </c>
      <c r="H47" s="185" t="n">
        <v>20700</v>
      </c>
      <c r="I47" s="185" t="n">
        <v>39.7</v>
      </c>
      <c r="J47" s="185" t="n">
        <v>139</v>
      </c>
      <c r="K47" s="185" t="n">
        <v>0.01</v>
      </c>
      <c r="L47" s="185">
        <f>VLOOKUP(A47,'営業技術資料（ストレーナーデータ一覧（参考）'!$D$8:$F$300,1,FALSE)</f>
        <v/>
      </c>
    </row>
    <row r="48">
      <c r="A48" s="185">
        <f>INT(B48)</f>
        <v/>
      </c>
      <c r="B48" s="185">
        <f>LEFT(RIGHT(C48,4),3)</f>
        <v/>
      </c>
      <c r="C48" s="185" t="inlineStr">
        <is>
          <t>1016010</t>
        </is>
      </c>
      <c r="D48" s="185">
        <f>RIGHT(E48,7)</f>
        <v/>
      </c>
      <c r="E48" s="185" t="inlineStr">
        <is>
          <t>1016010 60X10X17</t>
        </is>
      </c>
      <c r="F48" s="185" t="n">
        <v>25950</v>
      </c>
      <c r="G48" s="185" t="n">
        <v>258965</v>
      </c>
      <c r="H48" s="185" t="n">
        <v>136415</v>
      </c>
      <c r="I48" s="185" t="n">
        <v>52.7</v>
      </c>
      <c r="J48" s="185" t="n">
        <v>107</v>
      </c>
      <c r="K48" s="185" t="n">
        <v>0.05</v>
      </c>
      <c r="L48" s="185">
        <f>VLOOKUP(A48,'営業技術資料（ストレーナーデータ一覧（参考）'!$D$8:$F$300,1,FALSE)</f>
        <v/>
      </c>
    </row>
    <row r="49">
      <c r="A49" s="185">
        <f>INT(B49)</f>
        <v/>
      </c>
      <c r="B49" s="185">
        <f>LEFT(RIGHT(C49,4),3)</f>
        <v/>
      </c>
      <c r="C49" s="185" t="inlineStr">
        <is>
          <t>1016030</t>
        </is>
      </c>
      <c r="D49" s="185">
        <f>RIGHT(E49,7)</f>
        <v/>
      </c>
      <c r="E49" s="185" t="inlineStr">
        <is>
          <t>1016030 60X12X18</t>
        </is>
      </c>
      <c r="F49" s="185" t="n">
        <v>3160</v>
      </c>
      <c r="G49" s="185" t="n">
        <v>33750</v>
      </c>
      <c r="H49" s="185" t="n">
        <v>20430</v>
      </c>
      <c r="I49" s="185" t="n">
        <v>60.5</v>
      </c>
      <c r="J49" s="185" t="n">
        <v>145</v>
      </c>
      <c r="K49" s="185" t="n">
        <v>0.01</v>
      </c>
      <c r="L49" s="185">
        <f>VLOOKUP(A49,'営業技術資料（ストレーナーデータ一覧（参考）'!$D$8:$F$300,1,FALSE)</f>
        <v/>
      </c>
    </row>
    <row r="50">
      <c r="A50" s="185">
        <f>INT(B50)</f>
        <v/>
      </c>
      <c r="B50" s="185">
        <f>LEFT(RIGHT(C50,4),3)</f>
        <v/>
      </c>
      <c r="C50" s="185" t="inlineStr">
        <is>
          <t>1016100</t>
        </is>
      </c>
      <c r="D50" s="185">
        <f>RIGHT(E50,7)</f>
        <v/>
      </c>
      <c r="E50" s="185" t="inlineStr">
        <is>
          <t xml:space="preserve">1016100 61X7X15 </t>
        </is>
      </c>
      <c r="F50" s="185" t="n">
        <v>4798</v>
      </c>
      <c r="G50" s="185" t="n">
        <v>36144</v>
      </c>
      <c r="H50" s="185" t="n">
        <v>5758</v>
      </c>
      <c r="I50" s="185" t="n">
        <v>15.9</v>
      </c>
      <c r="J50" s="185" t="n">
        <v>143</v>
      </c>
      <c r="K50" s="185" t="n">
        <v>0.01</v>
      </c>
      <c r="L50" s="185">
        <f>VLOOKUP(A50,'営業技術資料（ストレーナーデータ一覧（参考）'!$D$8:$F$300,1,FALSE)</f>
        <v/>
      </c>
    </row>
    <row r="51">
      <c r="A51" s="185">
        <f>INT(B51)</f>
        <v/>
      </c>
      <c r="B51" s="185">
        <f>LEFT(RIGHT(C51,4),3)</f>
        <v/>
      </c>
      <c r="C51" s="185" t="inlineStr">
        <is>
          <t>1016200</t>
        </is>
      </c>
      <c r="D51" s="185">
        <f>RIGHT(E51,7)</f>
        <v/>
      </c>
      <c r="E51" s="185" t="inlineStr">
        <is>
          <t>1016200 62X10X17</t>
        </is>
      </c>
      <c r="F51" s="185" t="n">
        <v>35640</v>
      </c>
      <c r="G51" s="185" t="n">
        <v>322326</v>
      </c>
      <c r="H51" s="185" t="n">
        <v>114966</v>
      </c>
      <c r="I51" s="185" t="n">
        <v>35.7</v>
      </c>
      <c r="J51" s="185" t="n">
        <v>100</v>
      </c>
      <c r="K51" s="185" t="n">
        <v>0.07000000000000001</v>
      </c>
      <c r="L51" s="185">
        <f>VLOOKUP(A51,'営業技術資料（ストレーナーデータ一覧（参考）'!$D$8:$F$300,1,FALSE)</f>
        <v/>
      </c>
    </row>
    <row r="52">
      <c r="A52" s="185">
        <f>INT(B52)</f>
        <v/>
      </c>
      <c r="B52" s="185">
        <f>LEFT(RIGHT(C52,4),3)</f>
        <v/>
      </c>
      <c r="C52" s="185" t="inlineStr">
        <is>
          <t>1016500</t>
        </is>
      </c>
      <c r="D52" s="185">
        <f>RIGHT(E52,7)</f>
        <v/>
      </c>
      <c r="E52" s="185" t="inlineStr">
        <is>
          <t>1016500 65X7.5X15</t>
        </is>
      </c>
      <c r="F52" s="185" t="n">
        <v>2600</v>
      </c>
      <c r="G52" s="185" t="n">
        <v>24180</v>
      </c>
      <c r="H52" s="185" t="n">
        <v>11830</v>
      </c>
      <c r="I52" s="185" t="n">
        <v>48.9</v>
      </c>
      <c r="J52" s="185" t="n">
        <v>153</v>
      </c>
      <c r="K52" s="185" t="n">
        <v>0.01</v>
      </c>
      <c r="L52" s="185">
        <f>VLOOKUP(A52,'営業技術資料（ストレーナーデータ一覧（参考）'!$D$8:$F$300,1,FALSE)</f>
        <v/>
      </c>
    </row>
    <row r="53">
      <c r="A53" s="185">
        <f>INT(B53)</f>
        <v/>
      </c>
      <c r="B53" s="185">
        <f>LEFT(RIGHT(C53,4),3)</f>
        <v/>
      </c>
      <c r="C53" s="185" t="inlineStr">
        <is>
          <t>1016510</t>
        </is>
      </c>
      <c r="D53" s="185">
        <f>RIGHT(E53,7)</f>
        <v/>
      </c>
      <c r="E53" s="185" t="inlineStr">
        <is>
          <t>1016510 65X10X33</t>
        </is>
      </c>
      <c r="F53" s="185" t="n">
        <v>1500</v>
      </c>
      <c r="G53" s="185" t="n">
        <v>15300</v>
      </c>
      <c r="H53" s="185" t="n">
        <v>4800</v>
      </c>
      <c r="I53" s="185" t="n">
        <v>31.4</v>
      </c>
      <c r="J53" s="185" t="n">
        <v>160</v>
      </c>
      <c r="K53" s="185" t="n">
        <v>0</v>
      </c>
      <c r="L53" s="185">
        <f>VLOOKUP(A53,'営業技術資料（ストレーナーデータ一覧（参考）'!$D$8:$F$300,1,FALSE)</f>
        <v/>
      </c>
    </row>
    <row r="54">
      <c r="A54" s="185">
        <f>INT(B54)</f>
        <v/>
      </c>
      <c r="B54" s="185">
        <f>LEFT(RIGHT(C54,4),3)</f>
        <v/>
      </c>
      <c r="C54" s="186" t="inlineStr">
        <is>
          <t>1016520</t>
        </is>
      </c>
      <c r="D54" s="186">
        <f>RIGHT(E54,7)</f>
        <v/>
      </c>
      <c r="E54" s="186" t="inlineStr">
        <is>
          <t>1016520 65X17X33</t>
        </is>
      </c>
      <c r="F54" s="186" t="n">
        <v>900</v>
      </c>
      <c r="G54" s="186" t="n">
        <v>31500</v>
      </c>
      <c r="H54" s="186" t="n">
        <v>24300</v>
      </c>
      <c r="I54" s="186" t="n">
        <v>77.09999999999999</v>
      </c>
      <c r="J54" s="186" t="n">
        <v>150</v>
      </c>
      <c r="K54" s="186" t="n">
        <v>0.01</v>
      </c>
      <c r="L54" s="186">
        <f>VLOOKUP(A54,'営業技術資料（ストレーナーデータ一覧（参考）'!$D$8:$F$300,1,FALSE)</f>
        <v/>
      </c>
    </row>
    <row r="55">
      <c r="A55" s="185">
        <f>INT(B55)</f>
        <v/>
      </c>
      <c r="B55" s="185">
        <f>LEFT(RIGHT(C55,4),3)</f>
        <v/>
      </c>
      <c r="C55" s="185" t="inlineStr">
        <is>
          <t>1016600</t>
        </is>
      </c>
      <c r="D55" s="185">
        <f>RIGHT(E55,7)</f>
        <v/>
      </c>
      <c r="E55" s="185" t="inlineStr">
        <is>
          <t xml:space="preserve">1016600 66X8X16 </t>
        </is>
      </c>
      <c r="F55" s="185" t="n">
        <v>600</v>
      </c>
      <c r="G55" s="185" t="n">
        <v>5700</v>
      </c>
      <c r="H55" s="185" t="n">
        <v>900</v>
      </c>
      <c r="I55" s="185" t="n">
        <v>15.8</v>
      </c>
      <c r="J55" s="185" t="n">
        <v>170</v>
      </c>
      <c r="K55" s="185" t="n">
        <v>0</v>
      </c>
      <c r="L55" s="185">
        <f>VLOOKUP(A55,'営業技術資料（ストレーナーデータ一覧（参考）'!$D$8:$F$300,1,FALSE)</f>
        <v/>
      </c>
    </row>
    <row r="56">
      <c r="A56" s="185">
        <f>INT(B56)</f>
        <v/>
      </c>
      <c r="B56" s="185">
        <f>LEFT(RIGHT(C56,4),3)</f>
        <v/>
      </c>
      <c r="C56" s="185" t="inlineStr">
        <is>
          <t>1017000</t>
        </is>
      </c>
      <c r="D56" s="185">
        <f>RIGHT(E56,7)</f>
        <v/>
      </c>
      <c r="E56" s="185" t="inlineStr">
        <is>
          <t>1017000 70X10X17</t>
        </is>
      </c>
      <c r="F56" s="185" t="n">
        <v>3960</v>
      </c>
      <c r="G56" s="185" t="n">
        <v>64020</v>
      </c>
      <c r="H56" s="185" t="n">
        <v>31900</v>
      </c>
      <c r="I56" s="185" t="n">
        <v>49.8</v>
      </c>
      <c r="J56" s="185" t="n">
        <v>134</v>
      </c>
      <c r="K56" s="185" t="n">
        <v>0.01</v>
      </c>
      <c r="L56" s="185">
        <f>VLOOKUP(A56,'営業技術資料（ストレーナーデータ一覧（参考）'!$D$8:$F$300,1,FALSE)</f>
        <v/>
      </c>
    </row>
    <row r="57">
      <c r="A57" s="185">
        <f>INT(B57)</f>
        <v/>
      </c>
      <c r="B57" s="185">
        <f>LEFT(RIGHT(C57,4),3)</f>
        <v/>
      </c>
      <c r="C57" s="185" t="inlineStr">
        <is>
          <t>1017010</t>
        </is>
      </c>
      <c r="D57" s="185">
        <f>RIGHT(E57,7)</f>
        <v/>
      </c>
      <c r="E57" s="185" t="inlineStr">
        <is>
          <t>1017010 70X10X21</t>
        </is>
      </c>
      <c r="F57" s="185" t="n">
        <v>30360</v>
      </c>
      <c r="G57" s="185" t="n">
        <v>425524</v>
      </c>
      <c r="H57" s="185" t="n">
        <v>201554</v>
      </c>
      <c r="I57" s="185" t="n">
        <v>47.4</v>
      </c>
      <c r="J57" s="185" t="n">
        <v>92</v>
      </c>
      <c r="K57" s="185" t="n">
        <v>0.09</v>
      </c>
      <c r="L57" s="185">
        <f>VLOOKUP(A57,'営業技術資料（ストレーナーデータ一覧（参考）'!$D$8:$F$300,1,FALSE)</f>
        <v/>
      </c>
    </row>
    <row r="58">
      <c r="A58" s="185">
        <f>INT(B58)</f>
        <v/>
      </c>
      <c r="B58" s="185">
        <f>LEFT(RIGHT(C58,4),3)</f>
        <v/>
      </c>
      <c r="C58" s="185" t="inlineStr">
        <is>
          <t>1017011</t>
        </is>
      </c>
      <c r="D58" s="185">
        <f>RIGHT(E58,7)</f>
        <v/>
      </c>
      <c r="E58" s="185" t="inlineStr">
        <is>
          <t>1017011 70X10X21  ｶ-ﾄﾝ</t>
        </is>
      </c>
      <c r="F58" s="185" t="n">
        <v>232000</v>
      </c>
      <c r="G58" s="185" t="n">
        <v>2571360</v>
      </c>
      <c r="H58" s="185" t="n">
        <v>676160</v>
      </c>
      <c r="I58" s="185" t="n">
        <v>26.3</v>
      </c>
      <c r="J58" s="185" t="n">
        <v>26</v>
      </c>
      <c r="K58" s="185" t="n">
        <v>0.54</v>
      </c>
      <c r="L58" s="185">
        <f>VLOOKUP(A58,'営業技術資料（ストレーナーデータ一覧（参考）'!$D$8:$F$300,1,FALSE)</f>
        <v/>
      </c>
    </row>
    <row r="59">
      <c r="A59" s="185">
        <f>INT(B59)</f>
        <v/>
      </c>
      <c r="B59" s="185">
        <f>LEFT(RIGHT(C59,4),3)</f>
        <v/>
      </c>
      <c r="C59" s="185" t="inlineStr">
        <is>
          <t>1017020</t>
        </is>
      </c>
      <c r="D59" s="185">
        <f>RIGHT(E59,7)</f>
        <v/>
      </c>
      <c r="E59" s="185" t="inlineStr">
        <is>
          <t>1017020 70X10X16</t>
        </is>
      </c>
      <c r="F59" s="185" t="n">
        <v>2205</v>
      </c>
      <c r="G59" s="185" t="n">
        <v>31680</v>
      </c>
      <c r="H59" s="185" t="n">
        <v>21080</v>
      </c>
      <c r="I59" s="185" t="n">
        <v>66.5</v>
      </c>
      <c r="J59" s="185" t="n">
        <v>149</v>
      </c>
      <c r="K59" s="185" t="n">
        <v>0.01</v>
      </c>
      <c r="L59" s="185">
        <f>VLOOKUP(A59,'営業技術資料（ストレーナーデータ一覧（参考）'!$D$8:$F$300,1,FALSE)</f>
        <v/>
      </c>
    </row>
    <row r="60">
      <c r="A60" s="185">
        <f>INT(B60)</f>
        <v/>
      </c>
      <c r="B60" s="185">
        <f>LEFT(RIGHT(C60,4),3)</f>
        <v/>
      </c>
      <c r="C60" s="185" t="inlineStr">
        <is>
          <t>1017440</t>
        </is>
      </c>
      <c r="D60" s="185">
        <f>RIGHT(E60,7)</f>
        <v/>
      </c>
      <c r="E60" s="185" t="inlineStr">
        <is>
          <t>1017440 フタφ４０</t>
        </is>
      </c>
      <c r="F60" s="185" t="n">
        <v>129001</v>
      </c>
      <c r="G60" s="185" t="n">
        <v>1428750</v>
      </c>
      <c r="H60" s="185" t="n">
        <v>353241</v>
      </c>
      <c r="I60" s="185" t="n">
        <v>24.7</v>
      </c>
      <c r="J60" s="185" t="n">
        <v>41</v>
      </c>
      <c r="K60" s="185" t="n">
        <v>0.3</v>
      </c>
    </row>
    <row r="61">
      <c r="A61" s="185">
        <f>INT(B61)</f>
        <v/>
      </c>
      <c r="B61" s="185">
        <f>LEFT(RIGHT(C61,4),3)</f>
        <v/>
      </c>
      <c r="C61" s="185" t="inlineStr">
        <is>
          <t>1017460</t>
        </is>
      </c>
      <c r="D61" s="185">
        <f>RIGHT(E61,7)</f>
        <v/>
      </c>
      <c r="E61" s="185" t="n">
        <v>1017460</v>
      </c>
      <c r="F61" s="185" t="n">
        <v>37122</v>
      </c>
      <c r="G61" s="185" t="n">
        <v>748400</v>
      </c>
      <c r="H61" s="185" t="n">
        <v>379278</v>
      </c>
      <c r="I61" s="185" t="n">
        <v>50.7</v>
      </c>
      <c r="J61" s="185" t="n">
        <v>60</v>
      </c>
      <c r="K61" s="185" t="n">
        <v>0.16</v>
      </c>
    </row>
    <row r="62">
      <c r="A62" s="185">
        <f>INT(B62)</f>
        <v/>
      </c>
      <c r="B62" s="185">
        <f>LEFT(RIGHT(C62,4),3)</f>
        <v/>
      </c>
      <c r="C62" s="185" t="inlineStr">
        <is>
          <t>1027500</t>
        </is>
      </c>
      <c r="D62" s="185">
        <f>RIGHT(E62,7)</f>
        <v/>
      </c>
      <c r="E62" s="185" t="inlineStr">
        <is>
          <t>1027500 75X10X18</t>
        </is>
      </c>
      <c r="F62" s="185" t="n">
        <v>600</v>
      </c>
      <c r="G62" s="185" t="n">
        <v>10050</v>
      </c>
      <c r="H62" s="185" t="n">
        <v>5250</v>
      </c>
      <c r="I62" s="185" t="n">
        <v>52.2</v>
      </c>
      <c r="J62" s="185" t="n">
        <v>165</v>
      </c>
      <c r="K62" s="185" t="n">
        <v>0</v>
      </c>
      <c r="L62" s="185">
        <f>VLOOKUP(A62,'営業技術資料（ストレーナーデータ一覧（参考）'!$D$8:$F$300,1,FALSE)</f>
        <v/>
      </c>
    </row>
    <row r="63">
      <c r="A63" s="185">
        <f>INT(B63)</f>
        <v/>
      </c>
      <c r="B63" s="185">
        <f>LEFT(RIGHT(C63,4),3)</f>
        <v/>
      </c>
      <c r="C63" s="185" t="inlineStr">
        <is>
          <t>1027520</t>
        </is>
      </c>
      <c r="D63" s="185">
        <f>RIGHT(E63,7)</f>
        <v/>
      </c>
      <c r="E63" s="185" t="inlineStr">
        <is>
          <t>1027520 75X13X17</t>
        </is>
      </c>
      <c r="F63" s="185" t="n">
        <v>1540</v>
      </c>
      <c r="G63" s="185" t="n">
        <v>33000</v>
      </c>
      <c r="H63" s="185" t="n">
        <v>20020</v>
      </c>
      <c r="I63" s="185" t="n">
        <v>60.7</v>
      </c>
      <c r="J63" s="185" t="n">
        <v>147</v>
      </c>
      <c r="K63" s="185" t="n">
        <v>0.01</v>
      </c>
      <c r="L63" s="185">
        <f>VLOOKUP(A63,'営業技術資料（ストレーナーデータ一覧（参考）'!$D$8:$F$300,1,FALSE)</f>
        <v/>
      </c>
    </row>
    <row r="64">
      <c r="A64" s="185">
        <f>INT(B64)</f>
        <v/>
      </c>
      <c r="B64" s="185">
        <f>LEFT(RIGHT(C64,4),3)</f>
        <v/>
      </c>
      <c r="C64" s="185" t="inlineStr">
        <is>
          <t>1027530</t>
        </is>
      </c>
      <c r="D64" s="185">
        <f>RIGHT(E64,7)</f>
        <v/>
      </c>
      <c r="E64" s="185" t="inlineStr">
        <is>
          <t>1027530 75X9X19</t>
        </is>
      </c>
      <c r="F64" s="185" t="n">
        <v>6400</v>
      </c>
      <c r="G64" s="185" t="n">
        <v>89600</v>
      </c>
      <c r="H64" s="185" t="n">
        <v>38400</v>
      </c>
      <c r="I64" s="185" t="n">
        <v>42.9</v>
      </c>
      <c r="J64" s="185" t="n">
        <v>129</v>
      </c>
      <c r="K64" s="185" t="n">
        <v>0.02</v>
      </c>
      <c r="L64" s="185">
        <f>VLOOKUP(A64,'営業技術資料（ストレーナーデータ一覧（参考）'!$D$8:$F$300,1,FALSE)</f>
        <v/>
      </c>
    </row>
    <row r="65">
      <c r="A65" s="185">
        <f>INT(B65)</f>
        <v/>
      </c>
      <c r="B65" s="185">
        <f>LEFT(RIGHT(C65,4),3)</f>
        <v/>
      </c>
      <c r="C65" s="185" t="inlineStr">
        <is>
          <t>1027600</t>
        </is>
      </c>
      <c r="D65" s="185">
        <f>RIGHT(E65,7)</f>
        <v/>
      </c>
      <c r="E65" s="185" t="inlineStr">
        <is>
          <t>1027600 76X10X19</t>
        </is>
      </c>
      <c r="F65" s="185" t="n">
        <v>14560</v>
      </c>
      <c r="G65" s="185" t="n">
        <v>247576</v>
      </c>
      <c r="H65" s="185" t="n">
        <v>98056</v>
      </c>
      <c r="I65" s="185" t="n">
        <v>39.6</v>
      </c>
      <c r="J65" s="185" t="n">
        <v>109</v>
      </c>
      <c r="K65" s="185" t="n">
        <v>0.05</v>
      </c>
      <c r="L65" s="185">
        <f>VLOOKUP(A65,'営業技術資料（ストレーナーデータ一覧（参考）'!$D$8:$F$300,1,FALSE)</f>
        <v/>
      </c>
    </row>
    <row r="66">
      <c r="A66" s="185">
        <f>INT(B66)</f>
        <v/>
      </c>
      <c r="B66" s="185">
        <f>LEFT(RIGHT(C66,4),3)</f>
        <v/>
      </c>
      <c r="C66" s="185" t="inlineStr">
        <is>
          <t>1028000</t>
        </is>
      </c>
      <c r="D66" s="185">
        <f>RIGHT(E66,7)</f>
        <v/>
      </c>
      <c r="E66" s="185" t="inlineStr">
        <is>
          <t>1028000 80X10X16</t>
        </is>
      </c>
      <c r="F66" s="185" t="n">
        <v>4430</v>
      </c>
      <c r="G66" s="185" t="n">
        <v>113932</v>
      </c>
      <c r="H66" s="185" t="n">
        <v>62852</v>
      </c>
      <c r="I66" s="185" t="n">
        <v>55.2</v>
      </c>
      <c r="J66" s="185" t="n">
        <v>123</v>
      </c>
      <c r="K66" s="185" t="n">
        <v>0.02</v>
      </c>
      <c r="L66" s="185">
        <f>VLOOKUP(A66,'営業技術資料（ストレーナーデータ一覧（参考）'!$D$8:$F$300,1,FALSE)</f>
        <v/>
      </c>
    </row>
    <row r="67">
      <c r="A67" s="185">
        <f>INT(B67)</f>
        <v/>
      </c>
      <c r="B67" s="185">
        <f>LEFT(RIGHT(C67,4),3)</f>
        <v/>
      </c>
      <c r="C67" s="185" t="inlineStr">
        <is>
          <t>1028020</t>
        </is>
      </c>
      <c r="D67" s="185">
        <f>RIGHT(E67,7)</f>
        <v/>
      </c>
      <c r="E67" s="185" t="inlineStr">
        <is>
          <t>1028020 80X11X23</t>
        </is>
      </c>
      <c r="F67" s="185" t="n">
        <v>80770</v>
      </c>
      <c r="G67" s="185" t="n">
        <v>1827525</v>
      </c>
      <c r="H67" s="185" t="n">
        <v>830515</v>
      </c>
      <c r="I67" s="185" t="n">
        <v>45.4</v>
      </c>
      <c r="J67" s="185" t="n">
        <v>34</v>
      </c>
      <c r="K67" s="185" t="n">
        <v>0.38</v>
      </c>
      <c r="L67" s="185">
        <f>VLOOKUP(A67,'営業技術資料（ストレーナーデータ一覧（参考）'!$D$8:$F$300,1,FALSE)</f>
        <v/>
      </c>
    </row>
    <row r="68">
      <c r="A68" s="185">
        <f>INT(B68)</f>
        <v/>
      </c>
      <c r="B68" s="185">
        <f>LEFT(RIGHT(C68,4),3)</f>
        <v/>
      </c>
      <c r="C68" s="185" t="inlineStr">
        <is>
          <t>1028021</t>
        </is>
      </c>
      <c r="D68" s="185">
        <f>RIGHT(E68,7)</f>
        <v/>
      </c>
      <c r="E68" s="185" t="inlineStr">
        <is>
          <t>1028021 80X11X23  ｶｰﾄﾝ</t>
        </is>
      </c>
      <c r="F68" s="185" t="n">
        <v>81500</v>
      </c>
      <c r="G68" s="185" t="n">
        <v>1409750</v>
      </c>
      <c r="H68" s="185" t="n">
        <v>432750</v>
      </c>
      <c r="I68" s="185" t="n">
        <v>30.7</v>
      </c>
      <c r="J68" s="185" t="n">
        <v>42</v>
      </c>
      <c r="K68" s="185" t="n">
        <v>0.29</v>
      </c>
      <c r="L68" s="185">
        <f>VLOOKUP(A68,'営業技術資料（ストレーナーデータ一覧（参考）'!$D$8:$F$300,1,FALSE)</f>
        <v/>
      </c>
    </row>
    <row r="69">
      <c r="A69" s="185">
        <f>INT(B69)</f>
        <v/>
      </c>
      <c r="B69" s="185">
        <f>LEFT(RIGHT(C69,4),3)</f>
        <v/>
      </c>
      <c r="C69" s="185" t="inlineStr">
        <is>
          <t>1028040</t>
        </is>
      </c>
      <c r="D69" s="185">
        <f>RIGHT(E69,7)</f>
        <v/>
      </c>
      <c r="E69" s="185" t="inlineStr">
        <is>
          <t>1028040 80X12X23</t>
        </is>
      </c>
      <c r="F69" s="185" t="n">
        <v>1100</v>
      </c>
      <c r="G69" s="185" t="n">
        <v>32120</v>
      </c>
      <c r="H69" s="185" t="n">
        <v>18480</v>
      </c>
      <c r="I69" s="185" t="n">
        <v>57.5</v>
      </c>
      <c r="J69" s="185" t="n">
        <v>148</v>
      </c>
      <c r="K69" s="185" t="n">
        <v>0.01</v>
      </c>
      <c r="L69" s="185">
        <f>VLOOKUP(A69,'営業技術資料（ストレーナーデータ一覧（参考）'!$D$8:$F$300,1,FALSE)</f>
        <v/>
      </c>
    </row>
    <row r="70">
      <c r="A70" s="185">
        <f>INT(B70)</f>
        <v/>
      </c>
      <c r="B70" s="185">
        <f>LEFT(RIGHT(C70,4),3)</f>
        <v/>
      </c>
      <c r="C70" s="185" t="inlineStr">
        <is>
          <t>1028410</t>
        </is>
      </c>
      <c r="D70" s="185">
        <f>RIGHT(E70,7)</f>
        <v/>
      </c>
      <c r="E70" s="185" t="inlineStr">
        <is>
          <t>1028410  　84x12x13</t>
        </is>
      </c>
      <c r="F70" s="185" t="n">
        <v>70000</v>
      </c>
      <c r="G70" s="185" t="n">
        <v>1163500</v>
      </c>
      <c r="H70" s="185" t="n">
        <v>248500</v>
      </c>
      <c r="I70" s="185" t="n">
        <v>21.4</v>
      </c>
      <c r="J70" s="185" t="n">
        <v>51</v>
      </c>
      <c r="K70" s="185" t="n">
        <v>0.24</v>
      </c>
      <c r="L70" s="185">
        <f>VLOOKUP(A70,'営業技術資料（ストレーナーデータ一覧（参考）'!$D$8:$F$300,1,FALSE)</f>
        <v/>
      </c>
    </row>
    <row r="71">
      <c r="A71" s="185">
        <f>INT(B71)</f>
        <v/>
      </c>
      <c r="B71" s="185">
        <f>LEFT(RIGHT(C71,4),3)</f>
        <v/>
      </c>
      <c r="C71" s="185" t="inlineStr">
        <is>
          <t>1028420</t>
        </is>
      </c>
      <c r="D71" s="185">
        <f>RIGHT(E71,7)</f>
        <v/>
      </c>
      <c r="E71" s="185" t="inlineStr">
        <is>
          <t>1028420 84X12X20</t>
        </is>
      </c>
      <c r="F71" s="185" t="n">
        <v>95000</v>
      </c>
      <c r="G71" s="185" t="n">
        <v>1520500</v>
      </c>
      <c r="H71" s="185" t="n">
        <v>255500</v>
      </c>
      <c r="I71" s="185" t="n">
        <v>16.8</v>
      </c>
      <c r="J71" s="185" t="n">
        <v>39</v>
      </c>
      <c r="K71" s="185" t="n">
        <v>0.32</v>
      </c>
      <c r="L71" s="185">
        <f>VLOOKUP(A71,'営業技術資料（ストレーナーデータ一覧（参考）'!$D$8:$F$300,1,FALSE)</f>
        <v/>
      </c>
    </row>
    <row r="72">
      <c r="A72" s="185">
        <f>INT(B72)</f>
        <v/>
      </c>
      <c r="B72" s="185">
        <f>LEFT(RIGHT(C72,4),3)</f>
        <v/>
      </c>
      <c r="C72" s="185" t="inlineStr">
        <is>
          <t>1028430</t>
        </is>
      </c>
      <c r="D72" s="185">
        <f>RIGHT(E72,7)</f>
        <v/>
      </c>
      <c r="E72" s="185" t="inlineStr">
        <is>
          <t>1028430  　84x12x8</t>
        </is>
      </c>
      <c r="F72" s="185" t="n">
        <v>79400</v>
      </c>
      <c r="G72" s="185" t="n">
        <v>1364940</v>
      </c>
      <c r="H72" s="185" t="n">
        <v>301140</v>
      </c>
      <c r="I72" s="185" t="n">
        <v>22.1</v>
      </c>
      <c r="J72" s="185" t="n">
        <v>45</v>
      </c>
      <c r="K72" s="185" t="n">
        <v>0.29</v>
      </c>
      <c r="L72" s="185">
        <f>VLOOKUP(A72,'営業技術資料（ストレーナーデータ一覧（参考）'!$D$8:$F$300,1,FALSE)</f>
        <v/>
      </c>
    </row>
    <row r="73">
      <c r="A73" s="185">
        <f>INT(B73)</f>
        <v/>
      </c>
      <c r="B73" s="185">
        <f>LEFT(RIGHT(C73,4),3)</f>
        <v/>
      </c>
      <c r="C73" s="185" t="inlineStr">
        <is>
          <t>1028450</t>
        </is>
      </c>
      <c r="D73" s="185">
        <f>RIGHT(E73,7)</f>
        <v/>
      </c>
      <c r="E73" s="185" t="inlineStr">
        <is>
          <t>1028450  　84x12x10</t>
        </is>
      </c>
      <c r="F73" s="185" t="n">
        <v>10000</v>
      </c>
      <c r="G73" s="185" t="n">
        <v>166700</v>
      </c>
      <c r="H73" s="185" t="n">
        <v>35700</v>
      </c>
      <c r="I73" s="185" t="n">
        <v>21.4</v>
      </c>
      <c r="J73" s="185" t="n">
        <v>116</v>
      </c>
      <c r="K73" s="185" t="n">
        <v>0.03</v>
      </c>
      <c r="L73" s="185">
        <f>VLOOKUP(A73,'営業技術資料（ストレーナーデータ一覧（参考）'!$D$8:$F$300,1,FALSE)</f>
        <v/>
      </c>
    </row>
    <row r="74">
      <c r="A74" s="185">
        <f>INT(B74)</f>
        <v/>
      </c>
      <c r="B74" s="185">
        <f>LEFT(RIGHT(C74,4),3)</f>
        <v/>
      </c>
      <c r="C74" s="185" t="inlineStr">
        <is>
          <t>1028900</t>
        </is>
      </c>
      <c r="D74" s="185">
        <f>RIGHT(E74,7)</f>
        <v/>
      </c>
      <c r="E74" s="185" t="inlineStr">
        <is>
          <t>1028900 89X14X21</t>
        </is>
      </c>
      <c r="F74" s="185" t="n">
        <v>2080</v>
      </c>
      <c r="G74" s="185" t="n">
        <v>84160</v>
      </c>
      <c r="H74" s="185" t="n">
        <v>50240</v>
      </c>
      <c r="I74" s="185" t="n">
        <v>59.7</v>
      </c>
      <c r="J74" s="185" t="n">
        <v>130</v>
      </c>
      <c r="K74" s="185" t="n">
        <v>0.02</v>
      </c>
      <c r="L74" s="185">
        <f>VLOOKUP(A74,'営業技術資料（ストレーナーデータ一覧（参考）'!$D$8:$F$300,1,FALSE)</f>
        <v/>
      </c>
    </row>
    <row r="75">
      <c r="A75" s="185">
        <f>INT(B75)</f>
        <v/>
      </c>
      <c r="B75" s="185">
        <f>LEFT(RIGHT(C75,4),3)</f>
        <v/>
      </c>
      <c r="C75" s="185" t="inlineStr">
        <is>
          <t>1029000</t>
        </is>
      </c>
      <c r="D75" s="185">
        <f>RIGHT(E75,7)</f>
        <v/>
      </c>
      <c r="E75" s="185" t="inlineStr">
        <is>
          <t>1029000 90X13X19</t>
        </is>
      </c>
      <c r="F75" s="185" t="n">
        <v>8100</v>
      </c>
      <c r="G75" s="185" t="n">
        <v>277164</v>
      </c>
      <c r="H75" s="185" t="n">
        <v>137844</v>
      </c>
      <c r="I75" s="185" t="n">
        <v>49.7</v>
      </c>
      <c r="J75" s="185" t="n">
        <v>104</v>
      </c>
      <c r="K75" s="185" t="n">
        <v>0.06</v>
      </c>
      <c r="L75" s="185">
        <f>VLOOKUP(A75,'営業技術資料（ストレーナーデータ一覧（参考）'!$D$8:$F$300,1,FALSE)</f>
        <v/>
      </c>
    </row>
    <row r="76">
      <c r="A76" s="185">
        <f>INT(B76)</f>
        <v/>
      </c>
      <c r="B76" s="185">
        <f>LEFT(RIGHT(C76,4),3)</f>
        <v/>
      </c>
      <c r="C76" s="185" t="inlineStr">
        <is>
          <t>1029001</t>
        </is>
      </c>
      <c r="D76" s="185">
        <f>RIGHT(E76,7)</f>
        <v/>
      </c>
      <c r="E76" s="185" t="inlineStr">
        <is>
          <t>1029001 90X13X19  ｶｰﾄﾝ</t>
        </is>
      </c>
      <c r="F76" s="185" t="n">
        <v>20520</v>
      </c>
      <c r="G76" s="185" t="n">
        <v>473706</v>
      </c>
      <c r="H76" s="185" t="n">
        <v>134946</v>
      </c>
      <c r="I76" s="185" t="n">
        <v>28.5</v>
      </c>
      <c r="J76" s="185" t="n">
        <v>83</v>
      </c>
      <c r="K76" s="185" t="n">
        <v>0.1</v>
      </c>
      <c r="L76" s="185">
        <f>VLOOKUP(A76,'営業技術資料（ストレーナーデータ一覧（参考）'!$D$8:$F$300,1,FALSE)</f>
        <v/>
      </c>
    </row>
    <row r="77">
      <c r="A77" s="185">
        <f>INT(B77)</f>
        <v/>
      </c>
      <c r="B77" s="185">
        <f>LEFT(RIGHT(C77,4),3)</f>
        <v/>
      </c>
      <c r="C77" s="185" t="inlineStr">
        <is>
          <t>1029010</t>
        </is>
      </c>
      <c r="D77" s="185">
        <f>RIGHT(E77,7)</f>
        <v/>
      </c>
      <c r="E77" s="185" t="inlineStr">
        <is>
          <t>1029010 90X14X36</t>
        </is>
      </c>
      <c r="F77" s="185" t="n">
        <v>9440</v>
      </c>
      <c r="G77" s="185" t="n">
        <v>324640</v>
      </c>
      <c r="H77" s="185" t="n">
        <v>169440</v>
      </c>
      <c r="I77" s="185" t="n">
        <v>52.2</v>
      </c>
      <c r="J77" s="185" t="n">
        <v>99</v>
      </c>
      <c r="K77" s="185" t="n">
        <v>0.07000000000000001</v>
      </c>
      <c r="L77" s="185">
        <f>VLOOKUP(A77,'営業技術資料（ストレーナーデータ一覧（参考）'!$D$8:$F$300,1,FALSE)</f>
        <v/>
      </c>
    </row>
    <row r="78">
      <c r="A78" s="185">
        <f>INT(B78)</f>
        <v/>
      </c>
      <c r="B78" s="185">
        <f>LEFT(RIGHT(C78,4),3)</f>
        <v/>
      </c>
      <c r="C78" s="185" t="inlineStr">
        <is>
          <t>1029020</t>
        </is>
      </c>
      <c r="D78" s="185">
        <f>RIGHT(E78,7)</f>
        <v/>
      </c>
      <c r="E78" s="185" t="inlineStr">
        <is>
          <t>1029020 90X17X37</t>
        </is>
      </c>
      <c r="F78" s="185" t="n">
        <v>26537</v>
      </c>
      <c r="G78" s="185" t="n">
        <v>1168086</v>
      </c>
      <c r="H78" s="185" t="n">
        <v>735434</v>
      </c>
      <c r="I78" s="185" t="n">
        <v>63</v>
      </c>
      <c r="J78" s="185" t="n">
        <v>50</v>
      </c>
      <c r="K78" s="185" t="n">
        <v>0.24</v>
      </c>
      <c r="L78" s="185">
        <f>VLOOKUP(A78,'営業技術資料（ストレーナーデータ一覧（参考）'!$D$8:$F$300,1,FALSE)</f>
        <v/>
      </c>
    </row>
    <row r="79">
      <c r="A79" s="185">
        <f>INT(B79)</f>
        <v/>
      </c>
      <c r="B79" s="185">
        <f>LEFT(RIGHT(C79,4),3)</f>
        <v/>
      </c>
      <c r="C79" s="185" t="inlineStr">
        <is>
          <t>1029200</t>
        </is>
      </c>
      <c r="D79" s="185">
        <f>RIGHT(E79,7)</f>
        <v/>
      </c>
      <c r="E79" s="185" t="inlineStr">
        <is>
          <t>1029200 92X14X19</t>
        </is>
      </c>
      <c r="F79" s="185" t="n">
        <v>12320</v>
      </c>
      <c r="G79" s="185" t="n">
        <v>444640</v>
      </c>
      <c r="H79" s="185" t="n">
        <v>166880</v>
      </c>
      <c r="I79" s="185" t="n">
        <v>37.5</v>
      </c>
      <c r="J79" s="185" t="n">
        <v>88</v>
      </c>
      <c r="K79" s="185" t="n">
        <v>0.09</v>
      </c>
      <c r="L79" s="185">
        <f>VLOOKUP(A79,'営業技術資料（ストレーナーデータ一覧（参考）'!$D$8:$F$300,1,FALSE)</f>
        <v/>
      </c>
    </row>
    <row r="80">
      <c r="A80" s="185">
        <f>INT(B80)</f>
        <v/>
      </c>
      <c r="B80" s="185">
        <f>LEFT(RIGHT(C80,4),3)</f>
        <v/>
      </c>
      <c r="C80" s="185" t="inlineStr">
        <is>
          <t>1029400</t>
        </is>
      </c>
      <c r="D80" s="185">
        <f>RIGHT(E80,7)</f>
        <v/>
      </c>
      <c r="E80" s="185" t="inlineStr">
        <is>
          <t>1029400 94X12X37</t>
        </is>
      </c>
      <c r="F80" s="185" t="n">
        <v>3600</v>
      </c>
      <c r="G80" s="185" t="n">
        <v>212400</v>
      </c>
      <c r="H80" s="185" t="n">
        <v>130800</v>
      </c>
      <c r="I80" s="185" t="n">
        <v>61.6</v>
      </c>
      <c r="J80" s="185" t="n">
        <v>111</v>
      </c>
      <c r="K80" s="185" t="n">
        <v>0.04</v>
      </c>
      <c r="L80" s="185">
        <f>VLOOKUP(A80,'営業技術資料（ストレーナーデータ一覧（参考）'!$D$8:$F$300,1,FALSE)</f>
        <v/>
      </c>
    </row>
    <row r="81">
      <c r="A81" s="185">
        <f>INT(B81)</f>
        <v/>
      </c>
      <c r="B81" s="185">
        <f>LEFT(RIGHT(C81,4),3)</f>
        <v/>
      </c>
      <c r="C81" s="185" t="inlineStr">
        <is>
          <t>1029500</t>
        </is>
      </c>
      <c r="D81" s="185">
        <f>RIGHT(E81,7)</f>
        <v/>
      </c>
      <c r="E81" s="185" t="inlineStr">
        <is>
          <t>1029500 104X15X31</t>
        </is>
      </c>
      <c r="F81" s="185" t="n">
        <v>405</v>
      </c>
      <c r="G81" s="185" t="n">
        <v>20800</v>
      </c>
      <c r="H81" s="185" t="n">
        <v>7840</v>
      </c>
      <c r="I81" s="185" t="n">
        <v>37.7</v>
      </c>
      <c r="J81" s="185" t="n">
        <v>156</v>
      </c>
      <c r="K81" s="185" t="n">
        <v>0</v>
      </c>
      <c r="L81" s="185">
        <f>VLOOKUP(A81,'営業技術資料（ストレーナーデータ一覧（参考）'!$D$8:$F$300,1,FALSE)</f>
        <v/>
      </c>
    </row>
    <row r="82">
      <c r="A82" s="185">
        <f>INT(B82)</f>
        <v/>
      </c>
      <c r="B82" s="185">
        <f>LEFT(RIGHT(C82,4),3)</f>
        <v/>
      </c>
      <c r="C82" s="185" t="inlineStr">
        <is>
          <t>1029510</t>
        </is>
      </c>
      <c r="D82" s="185">
        <f>RIGHT(E82,7)</f>
        <v/>
      </c>
      <c r="E82" s="185" t="inlineStr">
        <is>
          <t>1029510 105X15X32</t>
        </is>
      </c>
      <c r="F82" s="185" t="n">
        <v>5605</v>
      </c>
      <c r="G82" s="185" t="n">
        <v>428900</v>
      </c>
      <c r="H82" s="185" t="n">
        <v>226705</v>
      </c>
      <c r="I82" s="185" t="n">
        <v>52.9</v>
      </c>
      <c r="J82" s="185" t="n">
        <v>91</v>
      </c>
      <c r="K82" s="185" t="n">
        <v>0.09</v>
      </c>
      <c r="L82" s="185">
        <f>VLOOKUP(A82,'営業技術資料（ストレーナーデータ一覧（参考）'!$D$8:$F$300,1,FALSE)</f>
        <v/>
      </c>
    </row>
    <row r="83">
      <c r="A83" s="185">
        <f>INT(B83)</f>
        <v/>
      </c>
      <c r="B83" s="185">
        <f>LEFT(RIGHT(C83,4),3)</f>
        <v/>
      </c>
      <c r="C83" s="185" t="inlineStr">
        <is>
          <t>1029520</t>
        </is>
      </c>
      <c r="D83" s="185">
        <f>RIGHT(E83,7)</f>
        <v/>
      </c>
      <c r="E83" s="185" t="inlineStr">
        <is>
          <t>1029520 105X15X56</t>
        </is>
      </c>
      <c r="F83" s="185" t="n">
        <v>12305</v>
      </c>
      <c r="G83" s="185" t="n">
        <v>560300</v>
      </c>
      <c r="H83" s="185" t="n">
        <v>256805</v>
      </c>
      <c r="I83" s="185" t="n">
        <v>45.8</v>
      </c>
      <c r="J83" s="185" t="n">
        <v>72</v>
      </c>
      <c r="K83" s="185" t="n">
        <v>0.12</v>
      </c>
      <c r="L83" s="185">
        <f>VLOOKUP(A83,'営業技術資料（ストレーナーデータ一覧（参考）'!$D$8:$F$300,1,FALSE)</f>
        <v/>
      </c>
    </row>
    <row r="84">
      <c r="A84" s="185">
        <f>INT(B84)</f>
        <v/>
      </c>
      <c r="B84" s="185">
        <f>LEFT(RIGHT(C84,4),3)</f>
        <v/>
      </c>
      <c r="C84" s="185" t="inlineStr">
        <is>
          <t>1029560</t>
        </is>
      </c>
      <c r="D84" s="185">
        <f>RIGHT(E84,7)</f>
        <v/>
      </c>
      <c r="E84" s="185" t="inlineStr">
        <is>
          <t>1029560 110X20X30</t>
        </is>
      </c>
      <c r="F84" s="185" t="n">
        <v>45540</v>
      </c>
      <c r="G84" s="185" t="n">
        <v>3031200</v>
      </c>
      <c r="H84" s="185" t="n">
        <v>1777860</v>
      </c>
      <c r="I84" s="185" t="n">
        <v>58.7</v>
      </c>
      <c r="J84" s="185" t="n">
        <v>22</v>
      </c>
      <c r="K84" s="185" t="n">
        <v>0.63</v>
      </c>
      <c r="L84" s="185">
        <f>VLOOKUP(A84,'営業技術資料（ストレーナーデータ一覧（参考）'!$D$8:$F$300,1,FALSE)</f>
        <v/>
      </c>
    </row>
    <row r="85">
      <c r="A85" s="185">
        <f>INT(B85)</f>
        <v/>
      </c>
      <c r="B85" s="185">
        <f>LEFT(RIGHT(C85,4),3)</f>
        <v/>
      </c>
      <c r="C85" s="185" t="inlineStr">
        <is>
          <t>1029561</t>
        </is>
      </c>
      <c r="D85" s="185">
        <f>RIGHT(E85,7)</f>
        <v/>
      </c>
      <c r="E85" s="185" t="inlineStr">
        <is>
          <t>1029561 110X20X30 検</t>
        </is>
      </c>
      <c r="F85" s="185" t="n">
        <v>22275</v>
      </c>
      <c r="G85" s="185" t="n">
        <v>1009800</v>
      </c>
      <c r="H85" s="185" t="n">
        <v>466200</v>
      </c>
      <c r="I85" s="185" t="n">
        <v>46.2</v>
      </c>
      <c r="J85" s="185" t="n">
        <v>56</v>
      </c>
      <c r="K85" s="185" t="n">
        <v>0.21</v>
      </c>
      <c r="L85" s="185">
        <f>VLOOKUP(A85,'営業技術資料（ストレーナーデータ一覧（参考）'!$D$8:$F$300,1,FALSE)</f>
        <v/>
      </c>
    </row>
    <row r="86">
      <c r="A86" s="185">
        <f>INT(B86)</f>
        <v/>
      </c>
      <c r="B86" s="185">
        <f>LEFT(RIGHT(C86,4),3)</f>
        <v/>
      </c>
      <c r="C86" s="185" t="inlineStr">
        <is>
          <t>1029562</t>
        </is>
      </c>
      <c r="D86" s="185">
        <f>RIGHT(E86,7)</f>
        <v/>
      </c>
      <c r="E86" s="185" t="inlineStr">
        <is>
          <t>1029562 110X20X30 ｶｰﾄﾝ</t>
        </is>
      </c>
      <c r="F86" s="185" t="n">
        <v>6825</v>
      </c>
      <c r="G86" s="185" t="n">
        <v>359100</v>
      </c>
      <c r="H86" s="185" t="n">
        <v>114300</v>
      </c>
      <c r="I86" s="185" t="n">
        <v>31.8</v>
      </c>
      <c r="J86" s="185" t="n">
        <v>96</v>
      </c>
      <c r="K86" s="185" t="n">
        <v>0.08</v>
      </c>
      <c r="L86" s="185">
        <f>VLOOKUP(A86,'営業技術資料（ストレーナーデータ一覧（参考）'!$D$8:$F$300,1,FALSE)</f>
        <v/>
      </c>
    </row>
    <row r="87">
      <c r="A87" s="185">
        <f>INT(B87)</f>
        <v/>
      </c>
      <c r="B87" s="185">
        <f>LEFT(RIGHT(C87,4),3)</f>
        <v/>
      </c>
      <c r="C87" s="185" t="inlineStr">
        <is>
          <t>1029590</t>
        </is>
      </c>
      <c r="D87" s="185">
        <f>RIGHT(E87,7)</f>
        <v/>
      </c>
      <c r="E87" s="185" t="inlineStr">
        <is>
          <t>1029590 129X16X26</t>
        </is>
      </c>
      <c r="F87" s="185" t="n">
        <v>324</v>
      </c>
      <c r="G87" s="185" t="n">
        <v>0</v>
      </c>
      <c r="H87" s="185" t="n">
        <v>0</v>
      </c>
      <c r="I87" s="185" t="n">
        <v>0</v>
      </c>
      <c r="J87" s="185" t="n">
        <v>172</v>
      </c>
      <c r="K87" s="185" t="n">
        <v>0</v>
      </c>
      <c r="L87" s="185">
        <f>VLOOKUP(A87,'営業技術資料（ストレーナーデータ一覧（参考）'!$D$8:$F$300,1,FALSE)</f>
        <v/>
      </c>
    </row>
    <row r="88">
      <c r="A88" s="185">
        <f>INT(B88)</f>
        <v/>
      </c>
      <c r="B88" s="185">
        <f>LEFT(RIGHT(C88,4),3)</f>
        <v/>
      </c>
      <c r="C88" s="185" t="inlineStr">
        <is>
          <t>1029640</t>
        </is>
      </c>
      <c r="D88" s="185">
        <f>RIGHT(E88,7)</f>
        <v/>
      </c>
      <c r="E88" s="185" t="inlineStr">
        <is>
          <t>1029640 130X15X37</t>
        </is>
      </c>
      <c r="F88" s="185" t="n">
        <v>6165</v>
      </c>
      <c r="G88" s="185" t="n">
        <v>492360</v>
      </c>
      <c r="H88" s="185" t="n">
        <v>206135</v>
      </c>
      <c r="I88" s="185" t="n">
        <v>41.9</v>
      </c>
      <c r="J88" s="185" t="n">
        <v>79</v>
      </c>
      <c r="K88" s="185" t="n">
        <v>0.1</v>
      </c>
      <c r="L88" s="185">
        <f>VLOOKUP(A88,'営業技術資料（ストレーナーデータ一覧（参考）'!$D$8:$F$300,1,FALSE)</f>
        <v/>
      </c>
    </row>
    <row r="89">
      <c r="A89" s="185">
        <f>INT(B89)</f>
        <v/>
      </c>
      <c r="B89" s="185">
        <f>LEFT(RIGHT(C89,4),3)</f>
        <v/>
      </c>
      <c r="C89" s="185" t="inlineStr">
        <is>
          <t>1029650</t>
        </is>
      </c>
      <c r="D89" s="185">
        <f>RIGHT(E89,7)</f>
        <v/>
      </c>
      <c r="E89" s="185" t="inlineStr">
        <is>
          <t>1029650 130X20X37</t>
        </is>
      </c>
      <c r="F89" s="185" t="n">
        <v>14644</v>
      </c>
      <c r="G89" s="185" t="n">
        <v>1536680</v>
      </c>
      <c r="H89" s="185" t="n">
        <v>704140</v>
      </c>
      <c r="I89" s="185" t="n">
        <v>45.8</v>
      </c>
      <c r="J89" s="185" t="n">
        <v>38</v>
      </c>
      <c r="K89" s="185" t="n">
        <v>0.32</v>
      </c>
      <c r="L89" s="185">
        <f>VLOOKUP(A89,'営業技術資料（ストレーナーデータ一覧（参考）'!$D$8:$F$300,1,FALSE)</f>
        <v/>
      </c>
    </row>
    <row r="90">
      <c r="A90" s="185">
        <f>INT(B90)</f>
        <v/>
      </c>
      <c r="B90" s="185">
        <f>LEFT(RIGHT(C90,4),3)</f>
        <v/>
      </c>
      <c r="C90" s="185" t="inlineStr">
        <is>
          <t>1029651</t>
        </is>
      </c>
      <c r="D90" s="185">
        <f>RIGHT(E90,7)</f>
        <v/>
      </c>
      <c r="E90" s="185" t="inlineStr">
        <is>
          <t>1029651 130X20X37 検</t>
        </is>
      </c>
      <c r="F90" s="185" t="n">
        <v>27600</v>
      </c>
      <c r="G90" s="185" t="n">
        <v>1280400</v>
      </c>
      <c r="H90" s="185" t="n">
        <v>513600</v>
      </c>
      <c r="I90" s="185" t="n">
        <v>40.1</v>
      </c>
      <c r="J90" s="185" t="n">
        <v>48</v>
      </c>
      <c r="K90" s="185" t="n">
        <v>0.27</v>
      </c>
      <c r="L90" s="185">
        <f>VLOOKUP(A90,'営業技術資料（ストレーナーデータ一覧（参考）'!$D$8:$F$300,1,FALSE)</f>
        <v/>
      </c>
    </row>
    <row r="91">
      <c r="A91" s="185">
        <f>INT(B91)</f>
        <v/>
      </c>
      <c r="B91" s="185">
        <f>LEFT(RIGHT(C91,4),3)</f>
        <v/>
      </c>
      <c r="C91" s="185" t="inlineStr">
        <is>
          <t>1029670</t>
        </is>
      </c>
      <c r="D91" s="185">
        <f>RIGHT(E91,7)</f>
        <v/>
      </c>
      <c r="E91" s="185" t="inlineStr">
        <is>
          <t>1029670 130X20X27</t>
        </is>
      </c>
      <c r="F91" s="185" t="n">
        <v>1400</v>
      </c>
      <c r="G91" s="185" t="n">
        <v>99120</v>
      </c>
      <c r="H91" s="185" t="n">
        <v>18760</v>
      </c>
      <c r="I91" s="185" t="n">
        <v>18.9</v>
      </c>
      <c r="J91" s="185" t="n">
        <v>128</v>
      </c>
      <c r="K91" s="185" t="n">
        <v>0.02</v>
      </c>
      <c r="L91" s="185">
        <f>VLOOKUP(A91,'営業技術資料（ストレーナーデータ一覧（参考）'!$D$8:$F$300,1,FALSE)</f>
        <v/>
      </c>
    </row>
    <row r="92">
      <c r="A92" s="185">
        <f>INT(B92)</f>
        <v/>
      </c>
      <c r="B92" s="185">
        <f>LEFT(RIGHT(C92,4),3)</f>
        <v/>
      </c>
      <c r="C92" s="185" t="inlineStr">
        <is>
          <t>1029671</t>
        </is>
      </c>
      <c r="D92" s="185">
        <f>RIGHT(E92,7)</f>
        <v/>
      </c>
      <c r="E92" s="185" t="inlineStr">
        <is>
          <t>1029671 130X20X27 ｶ-ﾄﾝ</t>
        </is>
      </c>
      <c r="F92" s="185" t="n">
        <v>200</v>
      </c>
      <c r="G92" s="185" t="n">
        <v>13600</v>
      </c>
      <c r="H92" s="185" t="n">
        <v>2600</v>
      </c>
      <c r="I92" s="185" t="n">
        <v>19.1</v>
      </c>
      <c r="J92" s="185" t="n">
        <v>161</v>
      </c>
      <c r="K92" s="185" t="n">
        <v>0</v>
      </c>
      <c r="L92" s="185">
        <f>VLOOKUP(A92,'営業技術資料（ストレーナーデータ一覧（参考）'!$D$8:$F$300,1,FALSE)</f>
        <v/>
      </c>
    </row>
    <row r="93">
      <c r="A93" s="185">
        <f>INT(B93)</f>
        <v/>
      </c>
      <c r="B93" s="185">
        <f>LEFT(RIGHT(C93,4),3)</f>
        <v/>
      </c>
      <c r="C93" s="185" t="inlineStr">
        <is>
          <t>1029700</t>
        </is>
      </c>
      <c r="D93" s="185">
        <f>RIGHT(E93,7)</f>
        <v/>
      </c>
      <c r="E93" s="185" t="inlineStr">
        <is>
          <t>1029700 150X20X38</t>
        </is>
      </c>
      <c r="F93" s="185" t="n">
        <v>5068</v>
      </c>
      <c r="G93" s="185" t="n">
        <v>1930282</v>
      </c>
      <c r="H93" s="185" t="n">
        <v>503262</v>
      </c>
      <c r="I93" s="185" t="n">
        <v>26.1</v>
      </c>
      <c r="J93" s="185" t="n">
        <v>31</v>
      </c>
      <c r="K93" s="185" t="n">
        <v>0.4</v>
      </c>
      <c r="L93" s="185">
        <f>VLOOKUP(A93,'営業技術資料（ストレーナーデータ一覧（参考）'!$D$8:$F$300,1,FALSE)</f>
        <v/>
      </c>
    </row>
    <row r="94">
      <c r="A94" s="185">
        <f>INT(B94)</f>
        <v/>
      </c>
      <c r="B94" s="185">
        <f>LEFT(RIGHT(C94,4),3)</f>
        <v/>
      </c>
      <c r="C94" s="185" t="inlineStr">
        <is>
          <t>1029999</t>
        </is>
      </c>
      <c r="D94" s="185">
        <f>RIGHT(E94,7)</f>
        <v/>
      </c>
      <c r="E94" s="185" t="inlineStr">
        <is>
          <t>1029999 特注品</t>
        </is>
      </c>
      <c r="F94" s="185" t="n">
        <v>6</v>
      </c>
      <c r="G94" s="185" t="n">
        <v>0</v>
      </c>
      <c r="H94" s="185" t="n">
        <v>0</v>
      </c>
      <c r="I94" s="185" t="n">
        <v>0</v>
      </c>
      <c r="J94" s="185" t="n">
        <v>172</v>
      </c>
      <c r="K94" s="185" t="n">
        <v>0</v>
      </c>
      <c r="L94" s="185">
        <f>VLOOKUP(A94,'営業技術資料（ストレーナーデータ一覧（参考）'!$D$8:$F$300,1,FALSE)</f>
        <v/>
      </c>
    </row>
    <row r="95">
      <c r="A95" s="185" t="n">
        <v>31</v>
      </c>
      <c r="B95" s="185">
        <f>RIGHT(C95,3)</f>
        <v/>
      </c>
      <c r="C95" s="185" t="inlineStr">
        <is>
          <t>1030310</t>
        </is>
      </c>
      <c r="D95" s="185">
        <f>RIGHT(E95,7)</f>
        <v/>
      </c>
      <c r="E95" s="185" t="inlineStr">
        <is>
          <t>1030310  ｾﾗﾕｺｼ　 30X5X36</t>
        </is>
      </c>
      <c r="F95" s="185" t="n">
        <v>61200</v>
      </c>
      <c r="G95" s="185" t="n">
        <v>629000</v>
      </c>
      <c r="H95" s="185" t="n">
        <v>61200</v>
      </c>
      <c r="I95" s="185" t="n">
        <v>9.699999999999999</v>
      </c>
      <c r="J95" s="185" t="n">
        <v>68</v>
      </c>
      <c r="K95" s="185" t="n">
        <v>0.13</v>
      </c>
      <c r="L95" s="185">
        <f>VLOOKUP(A95,'営業技術資料（ストレーナーデータ一覧（参考）'!$D$8:$F$300,1,FALSE)</f>
        <v/>
      </c>
    </row>
    <row r="96">
      <c r="A96" s="185">
        <f>INT(B96)</f>
        <v/>
      </c>
      <c r="B96" s="185">
        <f>LEFT(RIGHT(C96,4),3)</f>
        <v/>
      </c>
      <c r="C96" s="185" t="inlineStr">
        <is>
          <t>1030350</t>
        </is>
      </c>
      <c r="D96" s="185">
        <f>RIGHT(E96,7)</f>
        <v/>
      </c>
      <c r="E96" s="185" t="inlineStr">
        <is>
          <t xml:space="preserve">1030350  ｾﾗﾕｺｼ 　35X4X33 </t>
        </is>
      </c>
      <c r="F96" s="185" t="n">
        <v>3200</v>
      </c>
      <c r="G96" s="185" t="n">
        <v>52800</v>
      </c>
      <c r="H96" s="185" t="n">
        <v>24000</v>
      </c>
      <c r="I96" s="185" t="n">
        <v>45.5</v>
      </c>
      <c r="J96" s="185" t="n">
        <v>138</v>
      </c>
      <c r="K96" s="185" t="n">
        <v>0.01</v>
      </c>
      <c r="L96" s="185">
        <f>VLOOKUP(A96,'営業技術資料（ストレーナーデータ一覧（参考）'!$D$8:$F$300,1,FALSE)</f>
        <v/>
      </c>
    </row>
    <row r="97">
      <c r="A97" s="185">
        <f>INT(B97)</f>
        <v/>
      </c>
      <c r="B97" s="185">
        <f>LEFT(RIGHT(C97,4),3)</f>
        <v/>
      </c>
      <c r="C97" s="185" t="inlineStr">
        <is>
          <t>1030400</t>
        </is>
      </c>
      <c r="D97" s="185">
        <f>RIGHT(E97,7)</f>
        <v/>
      </c>
      <c r="E97" s="185" t="inlineStr">
        <is>
          <t xml:space="preserve">1030400  ｾﾗﾕｺｼ 　40X4X46 </t>
        </is>
      </c>
      <c r="F97" s="185" t="n">
        <v>45901</v>
      </c>
      <c r="G97" s="185" t="n">
        <v>514620</v>
      </c>
      <c r="H97" s="185" t="n">
        <v>204111</v>
      </c>
      <c r="I97" s="185" t="n">
        <v>39.7</v>
      </c>
      <c r="J97" s="185" t="n">
        <v>78</v>
      </c>
      <c r="K97" s="185" t="n">
        <v>0.11</v>
      </c>
      <c r="L97" s="185">
        <f>VLOOKUP(A97,'営業技術資料（ストレーナーデータ一覧（参考）'!$D$8:$F$300,1,FALSE)</f>
        <v/>
      </c>
    </row>
    <row r="98">
      <c r="A98" s="185">
        <f>INT(B98)</f>
        <v/>
      </c>
      <c r="B98" s="186">
        <f>LEFT(RIGHT(C98,4),3)</f>
        <v/>
      </c>
      <c r="C98" s="186" t="inlineStr">
        <is>
          <t>1030420</t>
        </is>
      </c>
      <c r="D98" s="186">
        <f>RIGHT(E98,7)</f>
        <v/>
      </c>
      <c r="E98" s="186" t="inlineStr">
        <is>
          <t>1030420  ｾﾗﾕｺｼ   42X10X62</t>
        </is>
      </c>
      <c r="F98" s="186" t="n">
        <v>6300</v>
      </c>
      <c r="G98" s="186" t="n">
        <v>172800</v>
      </c>
      <c r="H98" s="186" t="n">
        <v>115200</v>
      </c>
      <c r="I98" s="186" t="n">
        <v>66.7</v>
      </c>
      <c r="J98" s="186" t="n">
        <v>115</v>
      </c>
      <c r="K98" s="186" t="n">
        <v>0.04</v>
      </c>
      <c r="L98" s="186">
        <f>VLOOKUP(A98,'営業技術資料（ストレーナーデータ一覧（参考）'!$D$8:$F$300,1,FALSE)</f>
        <v/>
      </c>
    </row>
    <row r="99">
      <c r="A99" s="185">
        <f>INT(B99)</f>
        <v/>
      </c>
      <c r="B99" s="185">
        <f>LEFT(RIGHT(C99,4),3)</f>
        <v/>
      </c>
      <c r="C99" s="185" t="inlineStr">
        <is>
          <t>1030450</t>
        </is>
      </c>
      <c r="D99" s="185">
        <f>RIGHT(E99,7)</f>
        <v/>
      </c>
      <c r="E99" s="185" t="inlineStr">
        <is>
          <t xml:space="preserve">1030450  ｾﾗﾕｺｼ 　45X5X53 </t>
        </is>
      </c>
      <c r="F99" s="185" t="n">
        <v>129610</v>
      </c>
      <c r="G99" s="185" t="n">
        <v>2314400</v>
      </c>
      <c r="H99" s="185" t="n">
        <v>1107900</v>
      </c>
      <c r="I99" s="185" t="n">
        <v>47.9</v>
      </c>
      <c r="J99" s="185" t="n">
        <v>28</v>
      </c>
      <c r="K99" s="185" t="n">
        <v>0.48</v>
      </c>
      <c r="L99" s="185">
        <f>VLOOKUP(A99,'営業技術資料（ストレーナーデータ一覧（参考）'!$D$8:$F$300,1,FALSE)</f>
        <v/>
      </c>
    </row>
    <row r="100">
      <c r="A100" s="185">
        <f>INT(B100)</f>
        <v/>
      </c>
      <c r="B100" s="185">
        <f>LEFT(RIGHT(C100,4),3)</f>
        <v/>
      </c>
      <c r="C100" s="185" t="inlineStr">
        <is>
          <t>1030460</t>
        </is>
      </c>
      <c r="D100" s="185">
        <f>RIGHT(E100,7)</f>
        <v/>
      </c>
      <c r="E100" s="185" t="inlineStr">
        <is>
          <t xml:space="preserve">1030460  ｾﾗﾕｺｼ 　45X5X62 </t>
        </is>
      </c>
      <c r="F100" s="185" t="n">
        <v>1600</v>
      </c>
      <c r="G100" s="185" t="n">
        <v>24000</v>
      </c>
      <c r="H100" s="185" t="n">
        <v>9600</v>
      </c>
      <c r="I100" s="185" t="n">
        <v>40</v>
      </c>
      <c r="J100" s="185" t="n">
        <v>154</v>
      </c>
      <c r="K100" s="185" t="n">
        <v>0.01</v>
      </c>
      <c r="L100" s="185">
        <f>VLOOKUP(A100,'営業技術資料（ストレーナーデータ一覧（参考）'!$D$8:$F$300,1,FALSE)</f>
        <v/>
      </c>
    </row>
    <row r="101">
      <c r="A101" s="185">
        <f>INT(B101)</f>
        <v/>
      </c>
      <c r="B101" s="185">
        <f>LEFT(RIGHT(C101,4),3)</f>
        <v/>
      </c>
      <c r="C101" s="185" t="inlineStr">
        <is>
          <t>1030500</t>
        </is>
      </c>
      <c r="D101" s="185">
        <f>RIGHT(E101,7)</f>
        <v/>
      </c>
      <c r="E101" s="185" t="inlineStr">
        <is>
          <t xml:space="preserve">1030500  ｾﾗﾕｺｼ 　50X6X61 </t>
        </is>
      </c>
      <c r="F101" s="185" t="n">
        <v>34670</v>
      </c>
      <c r="G101" s="185" t="n">
        <v>625808</v>
      </c>
      <c r="H101" s="185" t="n">
        <v>267328</v>
      </c>
      <c r="I101" s="185" t="n">
        <v>42.7</v>
      </c>
      <c r="J101" s="185" t="n">
        <v>69</v>
      </c>
      <c r="K101" s="185" t="n">
        <v>0.13</v>
      </c>
      <c r="L101" s="185">
        <f>VLOOKUP(A101,'営業技術資料（ストレーナーデータ一覧（参考）'!$D$8:$F$300,1,FALSE)</f>
        <v/>
      </c>
    </row>
    <row r="102">
      <c r="A102" s="185">
        <f>INT(B102)</f>
        <v/>
      </c>
      <c r="B102" s="185">
        <f>LEFT(RIGHT(C102,4),3)</f>
        <v/>
      </c>
      <c r="C102" s="185" t="inlineStr">
        <is>
          <t>1030510</t>
        </is>
      </c>
      <c r="D102" s="185">
        <f>RIGHT(E102,7)</f>
        <v/>
      </c>
      <c r="E102" s="185" t="inlineStr">
        <is>
          <t>1030510  ｾﾗﾕｺｼ 　50X6X143</t>
        </is>
      </c>
      <c r="F102" s="185" t="n">
        <v>2160</v>
      </c>
      <c r="G102" s="185" t="n">
        <v>17280</v>
      </c>
      <c r="H102" s="185" t="n">
        <v>3240</v>
      </c>
      <c r="I102" s="185" t="n">
        <v>18.8</v>
      </c>
      <c r="J102" s="185" t="n">
        <v>158</v>
      </c>
      <c r="K102" s="185" t="n">
        <v>0</v>
      </c>
      <c r="L102" s="185">
        <f>VLOOKUP(A102,'営業技術資料（ストレーナーデータ一覧（参考）'!$D$8:$F$300,1,FALSE)</f>
        <v/>
      </c>
    </row>
    <row r="103">
      <c r="A103" s="185">
        <f>INT(B103)</f>
        <v/>
      </c>
      <c r="B103" s="185">
        <f>LEFT(RIGHT(C103,4),3)</f>
        <v/>
      </c>
      <c r="C103" s="185" t="inlineStr">
        <is>
          <t>1030520</t>
        </is>
      </c>
      <c r="D103" s="185">
        <f>RIGHT(E103,7)</f>
        <v/>
      </c>
      <c r="E103" s="185" t="inlineStr">
        <is>
          <t>1030520  ｾﾗﾕｺｼ 　50X6X139</t>
        </is>
      </c>
      <c r="F103" s="185" t="n">
        <v>43200</v>
      </c>
      <c r="G103" s="185" t="n">
        <v>675540</v>
      </c>
      <c r="H103" s="185" t="n">
        <v>96660</v>
      </c>
      <c r="I103" s="185" t="n">
        <v>14.3</v>
      </c>
      <c r="J103" s="185" t="n">
        <v>67</v>
      </c>
      <c r="K103" s="185" t="n">
        <v>0.14</v>
      </c>
      <c r="L103" s="185">
        <f>VLOOKUP(A103,'営業技術資料（ストレーナーデータ一覧（参考）'!$D$8:$F$300,1,FALSE)</f>
        <v/>
      </c>
    </row>
    <row r="104">
      <c r="A104" s="185">
        <f>INT(B104)</f>
        <v/>
      </c>
      <c r="B104" s="185">
        <f>LEFT(RIGHT(C104,4),3)</f>
        <v/>
      </c>
      <c r="C104" s="185" t="inlineStr">
        <is>
          <t>1030550</t>
        </is>
      </c>
      <c r="D104" s="185">
        <f>RIGHT(E104,7)</f>
        <v/>
      </c>
      <c r="E104" s="185" t="inlineStr">
        <is>
          <t xml:space="preserve">1030550  ｾﾗﾕｺｼ 　56X6X95 </t>
        </is>
      </c>
      <c r="F104" s="185" t="n">
        <v>6565</v>
      </c>
      <c r="G104" s="185" t="n">
        <v>112176</v>
      </c>
      <c r="H104" s="185" t="n">
        <v>23546</v>
      </c>
      <c r="I104" s="185" t="n">
        <v>21</v>
      </c>
      <c r="J104" s="185" t="n">
        <v>124</v>
      </c>
      <c r="K104" s="185" t="n">
        <v>0.02</v>
      </c>
      <c r="L104" s="185">
        <f>VLOOKUP(A104,'営業技術資料（ストレーナーデータ一覧（参考）'!$D$8:$F$300,1,FALSE)</f>
        <v/>
      </c>
    </row>
    <row r="105">
      <c r="A105" s="185">
        <f>INT(B105)</f>
        <v/>
      </c>
      <c r="B105" s="185">
        <f>LEFT(RIGHT(C105,4),3)</f>
        <v/>
      </c>
      <c r="C105" s="185" t="inlineStr">
        <is>
          <t>1030600</t>
        </is>
      </c>
      <c r="D105" s="185">
        <f>RIGHT(E105,7)</f>
        <v/>
      </c>
      <c r="E105" s="185" t="inlineStr">
        <is>
          <t xml:space="preserve">1030600  ｾﾗﾕｺｼ 　60X7X72 </t>
        </is>
      </c>
      <c r="F105" s="185" t="n">
        <v>20460</v>
      </c>
      <c r="G105" s="185" t="n">
        <v>684420</v>
      </c>
      <c r="H105" s="185" t="n">
        <v>396000</v>
      </c>
      <c r="I105" s="185" t="n">
        <v>57.9</v>
      </c>
      <c r="J105" s="185" t="n">
        <v>65</v>
      </c>
      <c r="K105" s="185" t="n">
        <v>0.14</v>
      </c>
      <c r="L105" s="185">
        <f>VLOOKUP(A105,'営業技術資料（ストレーナーデータ一覧（参考）'!$D$8:$F$300,1,FALSE)</f>
        <v/>
      </c>
    </row>
    <row r="106">
      <c r="A106" s="185">
        <f>INT(B106)</f>
        <v/>
      </c>
      <c r="B106" s="185">
        <f>LEFT(RIGHT(C106,4),3)</f>
        <v/>
      </c>
      <c r="C106" s="185" t="inlineStr">
        <is>
          <t>1030700</t>
        </is>
      </c>
      <c r="D106" s="185">
        <f>RIGHT(E106,7)</f>
        <v/>
      </c>
      <c r="E106" s="185" t="inlineStr">
        <is>
          <t>1030700  N70ｼﾞﾙｺﾝ 　70X10X199　ｶｰﾄﾝ</t>
        </is>
      </c>
      <c r="F106" s="185" t="n">
        <v>93000</v>
      </c>
      <c r="G106" s="185" t="n">
        <v>2631000</v>
      </c>
      <c r="H106" s="185" t="n">
        <v>753000</v>
      </c>
      <c r="I106" s="185" t="n">
        <v>28.6</v>
      </c>
      <c r="J106" s="185" t="n">
        <v>25</v>
      </c>
      <c r="K106" s="185" t="n">
        <v>0.55</v>
      </c>
      <c r="L106" s="185">
        <f>VLOOKUP(A106,'営業技術資料（ストレーナーデータ一覧（参考）'!$D$8:$F$300,1,FALSE)</f>
        <v/>
      </c>
    </row>
    <row r="107">
      <c r="A107" s="185">
        <f>INT(B107)</f>
        <v/>
      </c>
      <c r="B107" s="185">
        <f>LEFT(RIGHT(C107,4),3)</f>
        <v/>
      </c>
      <c r="C107" s="185" t="inlineStr">
        <is>
          <t>1030710</t>
        </is>
      </c>
      <c r="D107" s="185">
        <f>RIGHT(E107,7)</f>
        <v/>
      </c>
      <c r="E107" s="185" t="inlineStr">
        <is>
          <t>1030710  ｾﾗﾕｺｼ 　70X10X94</t>
        </is>
      </c>
      <c r="F107" s="185" t="n">
        <v>183420</v>
      </c>
      <c r="G107" s="185" t="n">
        <v>3388000</v>
      </c>
      <c r="H107" s="185" t="n">
        <v>958450</v>
      </c>
      <c r="I107" s="185" t="n">
        <v>28.3</v>
      </c>
      <c r="J107" s="185" t="n">
        <v>20</v>
      </c>
      <c r="K107" s="185" t="n">
        <v>0.71</v>
      </c>
      <c r="L107" s="185">
        <f>VLOOKUP(A107,'営業技術資料（ストレーナーデータ一覧（参考）'!$D$8:$F$300,1,FALSE)</f>
        <v/>
      </c>
    </row>
    <row r="108">
      <c r="A108" s="185">
        <f>INT(B108)</f>
        <v/>
      </c>
      <c r="B108" s="185">
        <f>LEFT(RIGHT(C108,4),3)</f>
        <v/>
      </c>
      <c r="C108" s="185" t="inlineStr">
        <is>
          <t>1030711</t>
        </is>
      </c>
      <c r="D108" s="185">
        <f>RIGHT(E108,7)</f>
        <v/>
      </c>
      <c r="E108" s="185" t="inlineStr">
        <is>
          <t>1030711  ｼﾞﾙｺﾝ 　70X12X94</t>
        </is>
      </c>
      <c r="F108" s="185" t="n">
        <v>5400</v>
      </c>
      <c r="G108" s="185" t="n">
        <v>250200</v>
      </c>
      <c r="H108" s="185" t="n">
        <v>99000</v>
      </c>
      <c r="I108" s="185" t="n">
        <v>39.6</v>
      </c>
      <c r="J108" s="185" t="n">
        <v>108</v>
      </c>
      <c r="K108" s="185" t="n">
        <v>0.05</v>
      </c>
      <c r="L108" s="185">
        <f>VLOOKUP(A108,'営業技術資料（ストレーナーデータ一覧（参考）'!$D$8:$F$300,1,FALSE)</f>
        <v/>
      </c>
    </row>
    <row r="109">
      <c r="A109" s="185">
        <f>INT(B109)</f>
        <v/>
      </c>
      <c r="B109" s="185">
        <f>LEFT(RIGHT(C109,4),3)</f>
        <v/>
      </c>
      <c r="C109" s="185" t="inlineStr">
        <is>
          <t>1030720</t>
        </is>
      </c>
      <c r="D109" s="185">
        <f>RIGHT(E109,7)</f>
        <v/>
      </c>
      <c r="E109" s="185" t="inlineStr">
        <is>
          <t>1030720  ｾﾗﾕｺｼ　 70X12X199</t>
        </is>
      </c>
      <c r="F109" s="185" t="n">
        <v>2950</v>
      </c>
      <c r="G109" s="185" t="n">
        <v>0</v>
      </c>
      <c r="H109" s="185" t="n">
        <v>-2660</v>
      </c>
      <c r="I109" s="185" t="n">
        <v>0</v>
      </c>
      <c r="J109" s="185" t="n">
        <v>172</v>
      </c>
      <c r="K109" s="185" t="n">
        <v>0</v>
      </c>
      <c r="L109" s="185">
        <f>VLOOKUP(A109,'営業技術資料（ストレーナーデータ一覧（参考）'!$D$8:$F$300,1,FALSE)</f>
        <v/>
      </c>
    </row>
    <row r="110">
      <c r="A110" s="185">
        <f>INT(B110)</f>
        <v/>
      </c>
      <c r="B110" s="185">
        <f>LEFT(RIGHT(C110,4),3)</f>
        <v/>
      </c>
      <c r="C110" s="185" t="inlineStr">
        <is>
          <t>1030721</t>
        </is>
      </c>
      <c r="D110" s="185">
        <f>RIGHT(E110,7)</f>
        <v/>
      </c>
      <c r="E110" s="185" t="inlineStr">
        <is>
          <t>1030721  ｾﾗﾕｺｼ　 70X12X199　ｶ-ﾄﾝ 日産</t>
        </is>
      </c>
      <c r="F110" s="185" t="n">
        <v>929450</v>
      </c>
      <c r="G110" s="185" t="n">
        <v>21558600</v>
      </c>
      <c r="H110" s="185" t="n">
        <v>2592600</v>
      </c>
      <c r="I110" s="185" t="n">
        <v>12</v>
      </c>
      <c r="J110" s="185" t="n">
        <v>2</v>
      </c>
      <c r="K110" s="185" t="n">
        <v>4.51</v>
      </c>
      <c r="L110" s="185">
        <f>VLOOKUP(A110,'営業技術資料（ストレーナーデータ一覧（参考）'!$D$8:$F$300,1,FALSE)</f>
        <v/>
      </c>
    </row>
    <row r="111">
      <c r="A111" s="185">
        <f>INT(B111)</f>
        <v/>
      </c>
      <c r="B111" s="185">
        <f>LEFT(RIGHT(C111,4),3)</f>
        <v/>
      </c>
      <c r="C111" s="185" t="inlineStr">
        <is>
          <t>1030800</t>
        </is>
      </c>
      <c r="D111" s="185">
        <f>RIGHT(E111,7)</f>
        <v/>
      </c>
      <c r="E111" s="185" t="inlineStr">
        <is>
          <t>1030800  ｾﾗﾕｺｼ 　80X12X109</t>
        </is>
      </c>
      <c r="F111" s="185" t="n">
        <v>85320</v>
      </c>
      <c r="G111" s="185" t="n">
        <v>6353820</v>
      </c>
      <c r="H111" s="185" t="n">
        <v>3284820</v>
      </c>
      <c r="I111" s="185" t="n">
        <v>51.7</v>
      </c>
      <c r="J111" s="185" t="n">
        <v>10</v>
      </c>
      <c r="K111" s="185" t="n">
        <v>1.33</v>
      </c>
      <c r="L111" s="185">
        <f>VLOOKUP(A111,'営業技術資料（ストレーナーデータ一覧（参考）'!$D$8:$F$300,1,FALSE)</f>
        <v/>
      </c>
    </row>
    <row r="112">
      <c r="A112" s="185">
        <f>INT(B112)</f>
        <v/>
      </c>
      <c r="B112" s="185">
        <f>LEFT(RIGHT(C112,4),3)</f>
        <v/>
      </c>
      <c r="C112" s="185" t="inlineStr">
        <is>
          <t>1031050</t>
        </is>
      </c>
      <c r="D112" s="185">
        <f>RIGHT(E112,7)</f>
        <v/>
      </c>
      <c r="E112" s="185" t="inlineStr">
        <is>
          <t>1031050  ｾﾗﾕｺｼ 　105X15X188</t>
        </is>
      </c>
      <c r="F112" s="185" t="n">
        <v>8100</v>
      </c>
      <c r="G112" s="185" t="n">
        <v>1128900</v>
      </c>
      <c r="H112" s="185" t="n">
        <v>393600</v>
      </c>
      <c r="I112" s="185" t="n">
        <v>34.9</v>
      </c>
      <c r="J112" s="185" t="n">
        <v>52</v>
      </c>
      <c r="K112" s="185" t="n">
        <v>0.24</v>
      </c>
      <c r="L112" s="185">
        <f>VLOOKUP(A112,'営業技術資料（ストレーナーデータ一覧（参考）'!$D$8:$F$300,1,FALSE)</f>
        <v/>
      </c>
    </row>
    <row r="113">
      <c r="A113" s="185" t="inlineStr">
        <is>
          <t>T40</t>
        </is>
      </c>
      <c r="B113" s="185">
        <f>"T"&amp;LEFT(RIGHT(C113,3),2)</f>
        <v/>
      </c>
      <c r="C113" s="185" t="inlineStr">
        <is>
          <t>1040400</t>
        </is>
      </c>
      <c r="D113" s="185">
        <f>RIGHT(E113,7)</f>
        <v/>
      </c>
      <c r="E113" s="185" t="inlineStr">
        <is>
          <t xml:space="preserve">1040400  Tﾕｺｼ  　40X5X62 </t>
        </is>
      </c>
      <c r="F113" s="185" t="n">
        <v>64000</v>
      </c>
      <c r="G113" s="185" t="n">
        <v>473200</v>
      </c>
      <c r="H113" s="185" t="n">
        <v>229200</v>
      </c>
      <c r="I113" s="185" t="n">
        <v>48.4</v>
      </c>
      <c r="J113" s="185" t="n">
        <v>85</v>
      </c>
      <c r="K113" s="185" t="n">
        <v>0.1</v>
      </c>
      <c r="L113" s="185">
        <f>VLOOKUP(A113,'営業技術資料（ストレーナーデータ一覧（参考）'!$D$8:$F$300,1,FALSE)</f>
        <v/>
      </c>
    </row>
    <row r="114">
      <c r="A114" s="185" t="inlineStr">
        <is>
          <t>T41</t>
        </is>
      </c>
      <c r="B114" s="185">
        <f>"T"&amp;LEFT(RIGHT(C114,3),2)</f>
        <v/>
      </c>
      <c r="C114" s="185" t="inlineStr">
        <is>
          <t>1040410</t>
        </is>
      </c>
      <c r="D114" s="185">
        <f>RIGHT(E114,7)</f>
        <v/>
      </c>
      <c r="E114" s="185" t="inlineStr">
        <is>
          <t xml:space="preserve">1040410  Tﾕｺｼ  　40X8X62 </t>
        </is>
      </c>
      <c r="F114" s="185" t="n">
        <v>146910</v>
      </c>
      <c r="G114" s="185" t="n">
        <v>1863550</v>
      </c>
      <c r="H114" s="185" t="n">
        <v>936590</v>
      </c>
      <c r="I114" s="185" t="n">
        <v>50.3</v>
      </c>
      <c r="J114" s="185" t="n">
        <v>32</v>
      </c>
      <c r="K114" s="185" t="n">
        <v>0.39</v>
      </c>
      <c r="L114" s="185">
        <f>VLOOKUP(A114,'営業技術資料（ストレーナーデータ一覧（参考）'!$D$8:$F$300,1,FALSE)</f>
        <v/>
      </c>
    </row>
    <row r="115">
      <c r="A115" s="185" t="inlineStr">
        <is>
          <t>T45</t>
        </is>
      </c>
      <c r="B115" s="185">
        <f>"T"&amp;LEFT(RIGHT(C115,3),2)</f>
        <v/>
      </c>
      <c r="C115" s="185" t="inlineStr">
        <is>
          <t>1040450</t>
        </is>
      </c>
      <c r="D115" s="185">
        <f>RIGHT(E115,7)</f>
        <v/>
      </c>
      <c r="E115" s="185" t="inlineStr">
        <is>
          <t xml:space="preserve">1040450  Tﾕｺｼ  　45X8X62 </t>
        </is>
      </c>
      <c r="F115" s="185" t="n">
        <v>3000</v>
      </c>
      <c r="G115" s="185" t="n">
        <v>49000</v>
      </c>
      <c r="H115" s="185" t="n">
        <v>30000</v>
      </c>
      <c r="I115" s="185" t="n">
        <v>61.2</v>
      </c>
      <c r="J115" s="185" t="n">
        <v>140</v>
      </c>
      <c r="K115" s="185" t="n">
        <v>0.01</v>
      </c>
      <c r="L115" s="185">
        <f>VLOOKUP(A115,'営業技術資料（ストレーナーデータ一覧（参考）'!$D$8:$F$300,1,FALSE)</f>
        <v/>
      </c>
    </row>
    <row r="116">
      <c r="A116" s="185" t="inlineStr">
        <is>
          <t>T47</t>
        </is>
      </c>
      <c r="B116" s="185">
        <f>"T"&amp;LEFT(RIGHT(C116,3),2)</f>
        <v/>
      </c>
      <c r="C116" s="185" t="inlineStr">
        <is>
          <t>1040470</t>
        </is>
      </c>
      <c r="D116" s="185">
        <f>RIGHT(E116,7)</f>
        <v/>
      </c>
      <c r="E116" s="185" t="inlineStr">
        <is>
          <t xml:space="preserve">1040470  Tﾕｺｼ  　45X8X80 </t>
        </is>
      </c>
      <c r="F116" s="185" t="n">
        <v>3000</v>
      </c>
      <c r="G116" s="185" t="n">
        <v>22000</v>
      </c>
      <c r="H116" s="185" t="n">
        <v>8000</v>
      </c>
      <c r="I116" s="185" t="n">
        <v>36.4</v>
      </c>
      <c r="J116" s="185" t="n">
        <v>155</v>
      </c>
      <c r="K116" s="185" t="n">
        <v>0</v>
      </c>
      <c r="L116" s="185">
        <f>VLOOKUP(A116,'営業技術資料（ストレーナーデータ一覧（参考）'!$D$8:$F$300,1,FALSE)</f>
        <v/>
      </c>
    </row>
    <row r="117">
      <c r="A117" s="185" t="inlineStr">
        <is>
          <t>T48</t>
        </is>
      </c>
      <c r="B117" s="185">
        <f>"T"&amp;LEFT(RIGHT(C117,3),2)</f>
        <v/>
      </c>
      <c r="C117" s="186" t="inlineStr">
        <is>
          <t>1040480</t>
        </is>
      </c>
      <c r="D117" s="186">
        <f>RIGHT(E117,7)</f>
        <v/>
      </c>
      <c r="E117" s="186" t="inlineStr">
        <is>
          <t xml:space="preserve">1040480  Tﾕｺｼ  　50X8X61 </t>
        </is>
      </c>
      <c r="F117" s="186" t="n">
        <v>225400</v>
      </c>
      <c r="G117" s="186" t="n">
        <v>3929380</v>
      </c>
      <c r="H117" s="186" t="n">
        <v>1617980</v>
      </c>
      <c r="I117" s="186" t="n">
        <v>41.2</v>
      </c>
      <c r="J117" s="186" t="n">
        <v>19</v>
      </c>
      <c r="K117" s="186" t="n">
        <v>0.82</v>
      </c>
      <c r="L117" s="186">
        <f>VLOOKUP(A117,'営業技術資料（ストレーナーデータ一覧（参考）'!$D$8:$F$300,1,FALSE)</f>
        <v/>
      </c>
      <c r="M117" s="187" t="inlineStr">
        <is>
          <t>セラ50派生？</t>
        </is>
      </c>
    </row>
    <row r="118">
      <c r="A118" s="185" t="inlineStr">
        <is>
          <t>T49</t>
        </is>
      </c>
      <c r="B118" s="185">
        <f>"T"&amp;LEFT(RIGHT(C118,3),2)</f>
        <v/>
      </c>
      <c r="C118" s="185" t="inlineStr">
        <is>
          <t>1040490</t>
        </is>
      </c>
      <c r="D118" s="185">
        <f>RIGHT(E118,7)</f>
        <v/>
      </c>
      <c r="E118" s="185" t="inlineStr">
        <is>
          <t>1040490  Tﾕｺｼ  　50X10X34</t>
        </is>
      </c>
      <c r="F118" s="185" t="n">
        <v>6400</v>
      </c>
      <c r="G118" s="185" t="n">
        <v>72000</v>
      </c>
      <c r="H118" s="185" t="n">
        <v>46400</v>
      </c>
      <c r="I118" s="185" t="n">
        <v>64.40000000000001</v>
      </c>
      <c r="J118" s="185" t="n">
        <v>132</v>
      </c>
      <c r="K118" s="185" t="n">
        <v>0.02</v>
      </c>
      <c r="L118" s="185">
        <f>VLOOKUP(A118,'営業技術資料（ストレーナーデータ一覧（参考）'!$D$8:$F$300,1,FALSE)</f>
        <v/>
      </c>
    </row>
    <row r="119">
      <c r="A119" s="185" t="inlineStr">
        <is>
          <t>T50</t>
        </is>
      </c>
      <c r="B119" s="185">
        <f>"T"&amp;LEFT(RIGHT(C119,3),2)</f>
        <v/>
      </c>
      <c r="C119" s="185" t="inlineStr">
        <is>
          <t>1040500</t>
        </is>
      </c>
      <c r="D119" s="185">
        <f>RIGHT(E119,7)</f>
        <v/>
      </c>
      <c r="E119" s="185" t="inlineStr">
        <is>
          <t xml:space="preserve">1040500  Tﾕｺｼ  　50X8X96 </t>
        </is>
      </c>
      <c r="F119" s="185" t="n">
        <v>93115</v>
      </c>
      <c r="G119" s="185" t="n">
        <v>1328600</v>
      </c>
      <c r="H119" s="185" t="n">
        <v>440845</v>
      </c>
      <c r="I119" s="185" t="n">
        <v>33.2</v>
      </c>
      <c r="J119" s="185" t="n">
        <v>47</v>
      </c>
      <c r="K119" s="185" t="n">
        <v>0.28</v>
      </c>
      <c r="L119" s="185">
        <f>VLOOKUP(A119,'営業技術資料（ストレーナーデータ一覧（参考）'!$D$8:$F$300,1,FALSE)</f>
        <v/>
      </c>
    </row>
    <row r="120">
      <c r="A120" s="185" t="inlineStr">
        <is>
          <t>T50</t>
        </is>
      </c>
      <c r="B120" s="185">
        <f>"T"&amp;LEFT(RIGHT(C120,3),2)</f>
        <v/>
      </c>
      <c r="C120" s="185" t="inlineStr">
        <is>
          <t>1040501</t>
        </is>
      </c>
      <c r="D120" s="185">
        <f>RIGHT(E120,7)</f>
        <v/>
      </c>
      <c r="E120" s="185" t="inlineStr">
        <is>
          <t>1040501  Tﾕｺｼ 　 50X8X96　検</t>
        </is>
      </c>
      <c r="F120" s="185" t="n">
        <v>2100</v>
      </c>
      <c r="G120" s="185" t="n">
        <v>35700</v>
      </c>
      <c r="H120" s="185" t="n">
        <v>14700</v>
      </c>
      <c r="I120" s="185" t="n">
        <v>41.2</v>
      </c>
      <c r="J120" s="185" t="n">
        <v>144</v>
      </c>
      <c r="K120" s="185" t="n">
        <v>0.01</v>
      </c>
      <c r="L120" s="185">
        <f>VLOOKUP(A120,'営業技術資料（ストレーナーデータ一覧（参考）'!$D$8:$F$300,1,FALSE)</f>
        <v/>
      </c>
    </row>
    <row r="121">
      <c r="A121" s="185" t="inlineStr">
        <is>
          <t>N50</t>
        </is>
      </c>
      <c r="B121" s="185">
        <f>LEFT(RIGHT(C121,4),3)</f>
        <v/>
      </c>
      <c r="C121" s="185" t="inlineStr">
        <is>
          <t>1040502</t>
        </is>
      </c>
      <c r="D121" s="185">
        <f>RIGHT(E121,7)</f>
        <v/>
      </c>
      <c r="E121" s="185" t="inlineStr">
        <is>
          <t>1040502  N50 　　50X8X96　ｶｰﾄﾝ</t>
        </is>
      </c>
      <c r="F121" s="185" t="n">
        <v>436800</v>
      </c>
      <c r="G121" s="185" t="n">
        <v>6192480</v>
      </c>
      <c r="H121" s="185" t="n">
        <v>1706880</v>
      </c>
      <c r="I121" s="185" t="n">
        <v>27.6</v>
      </c>
      <c r="J121" s="185" t="n">
        <v>11</v>
      </c>
      <c r="K121" s="185" t="n">
        <v>1.3</v>
      </c>
    </row>
    <row r="122">
      <c r="A122" s="185" t="inlineStr">
        <is>
          <t>S50</t>
        </is>
      </c>
      <c r="B122" s="185">
        <f>LEFT(RIGHT(C122,4),3)</f>
        <v/>
      </c>
      <c r="C122" s="185" t="inlineStr">
        <is>
          <t>1040503</t>
        </is>
      </c>
      <c r="D122" s="185">
        <f>RIGHT(E122,7)</f>
        <v/>
      </c>
      <c r="E122" s="185" t="inlineStr">
        <is>
          <t>1040503  S50 　　50X8X96　ｶｰﾄﾝ</t>
        </is>
      </c>
      <c r="F122" s="185" t="n">
        <v>362600</v>
      </c>
      <c r="G122" s="185" t="n">
        <v>4760070</v>
      </c>
      <c r="H122" s="185" t="n">
        <v>1092070</v>
      </c>
      <c r="I122" s="185" t="n">
        <v>22.9</v>
      </c>
      <c r="J122" s="185" t="n">
        <v>14</v>
      </c>
      <c r="K122" s="185" t="n">
        <v>1</v>
      </c>
      <c r="L122" s="185">
        <f>VLOOKUP(A122,'営業技術資料（ストレーナーデータ一覧（参考）'!$D$8:$F$300,1,FALSE)</f>
        <v/>
      </c>
    </row>
    <row r="123">
      <c r="A123" s="185" t="inlineStr">
        <is>
          <t>T51</t>
        </is>
      </c>
      <c r="B123" s="185">
        <f>"T"&amp;LEFT(RIGHT(C123,3),2)</f>
        <v/>
      </c>
      <c r="C123" s="185" t="inlineStr">
        <is>
          <t>1040510</t>
        </is>
      </c>
      <c r="D123" s="185">
        <f>RIGHT(E123,7)</f>
        <v/>
      </c>
      <c r="E123" s="185" t="inlineStr">
        <is>
          <t xml:space="preserve">1040510  Tﾕｺｼ  　50X12X96 </t>
        </is>
      </c>
      <c r="F123" s="185" t="n">
        <v>520</v>
      </c>
      <c r="G123" s="185" t="n">
        <v>20800</v>
      </c>
      <c r="H123" s="185" t="n">
        <v>14040</v>
      </c>
      <c r="I123" s="185" t="n">
        <v>67.5</v>
      </c>
      <c r="J123" s="185" t="n">
        <v>156</v>
      </c>
      <c r="K123" s="185" t="n">
        <v>0</v>
      </c>
      <c r="L123" s="185">
        <f>VLOOKUP(A123,'営業技術資料（ストレーナーデータ一覧（参考）'!$D$8:$F$300,1,FALSE)</f>
        <v/>
      </c>
    </row>
    <row r="124">
      <c r="A124" s="185" t="inlineStr">
        <is>
          <t>T53</t>
        </is>
      </c>
      <c r="B124" s="185">
        <f>"T"&amp;LEFT(RIGHT(C124,3),2)</f>
        <v/>
      </c>
      <c r="C124" s="185" t="inlineStr">
        <is>
          <t>1040530</t>
        </is>
      </c>
      <c r="D124" s="185">
        <f>RIGHT(E124,7)</f>
        <v/>
      </c>
      <c r="E124" s="185" t="inlineStr">
        <is>
          <t>1040530  Tﾕｺｼ　　50X10X62</t>
        </is>
      </c>
      <c r="F124" s="185" t="n">
        <v>25810</v>
      </c>
      <c r="G124" s="185" t="n">
        <v>473700</v>
      </c>
      <c r="H124" s="185" t="n">
        <v>209600</v>
      </c>
      <c r="I124" s="185" t="n">
        <v>44.2</v>
      </c>
      <c r="J124" s="185" t="n">
        <v>84</v>
      </c>
      <c r="K124" s="185" t="n">
        <v>0.1</v>
      </c>
      <c r="L124" s="185">
        <f>VLOOKUP(A124,'営業技術資料（ストレーナーデータ一覧（参考）'!$D$8:$F$300,1,FALSE)</f>
        <v/>
      </c>
    </row>
    <row r="125">
      <c r="A125" s="185" t="inlineStr">
        <is>
          <t>T58</t>
        </is>
      </c>
      <c r="B125" s="185">
        <f>"T"&amp;LEFT(RIGHT(C125,3),2)</f>
        <v/>
      </c>
      <c r="C125" s="185" t="inlineStr">
        <is>
          <t>1040580</t>
        </is>
      </c>
      <c r="D125" s="185">
        <f>RIGHT(E125,7)</f>
        <v/>
      </c>
      <c r="E125" s="185" t="inlineStr">
        <is>
          <t>1040580  Tﾕｺｼ  　58X10X95</t>
        </is>
      </c>
      <c r="F125" s="185" t="n">
        <v>10450</v>
      </c>
      <c r="G125" s="185" t="n">
        <v>156420</v>
      </c>
      <c r="H125" s="185" t="n">
        <v>48620</v>
      </c>
      <c r="I125" s="185" t="n">
        <v>31.1</v>
      </c>
      <c r="J125" s="185" t="n">
        <v>117</v>
      </c>
      <c r="K125" s="185" t="n">
        <v>0.03</v>
      </c>
      <c r="L125" s="185">
        <f>VLOOKUP(A125,'営業技術資料（ストレーナーデータ一覧（参考）'!$D$8:$F$300,1,FALSE)</f>
        <v/>
      </c>
    </row>
    <row r="126">
      <c r="A126" s="185" t="inlineStr">
        <is>
          <t>T60</t>
        </is>
      </c>
      <c r="B126" s="185">
        <f>"T"&amp;LEFT(RIGHT(C126,3),2)</f>
        <v/>
      </c>
      <c r="C126" s="185" t="inlineStr">
        <is>
          <t>1040600</t>
        </is>
      </c>
      <c r="D126" s="185">
        <f>RIGHT(E126,7)</f>
        <v/>
      </c>
      <c r="E126" s="185" t="inlineStr">
        <is>
          <t>1040600  Tﾕｺｼ  　60X10X34</t>
        </is>
      </c>
      <c r="F126" s="185" t="n">
        <v>1080</v>
      </c>
      <c r="G126" s="185" t="n">
        <v>24840</v>
      </c>
      <c r="H126" s="185" t="n">
        <v>18360</v>
      </c>
      <c r="I126" s="185" t="n">
        <v>73.90000000000001</v>
      </c>
      <c r="J126" s="185" t="n">
        <v>152</v>
      </c>
      <c r="K126" s="185" t="n">
        <v>0.01</v>
      </c>
      <c r="L126" s="185">
        <f>VLOOKUP(A126,'営業技術資料（ストレーナーデータ一覧（参考）'!$D$8:$F$300,1,FALSE)</f>
        <v/>
      </c>
    </row>
    <row r="127">
      <c r="A127" s="185" t="inlineStr">
        <is>
          <t>T60</t>
        </is>
      </c>
      <c r="B127" s="185">
        <f>"T"&amp;LEFT(RIGHT(C127,3),2)</f>
        <v/>
      </c>
      <c r="C127" s="185" t="inlineStr">
        <is>
          <t>1040601</t>
        </is>
      </c>
      <c r="D127" s="185">
        <f>RIGHT(E127,7)</f>
        <v/>
      </c>
      <c r="E127" s="185" t="inlineStr">
        <is>
          <t>1040601  Tﾕｺｼ　　60X10X34　ｶ-ﾄﾝ</t>
        </is>
      </c>
      <c r="F127" s="185" t="n">
        <v>131760</v>
      </c>
      <c r="G127" s="185" t="n">
        <v>1623888</v>
      </c>
      <c r="H127" s="185" t="n">
        <v>797688</v>
      </c>
      <c r="I127" s="185" t="n">
        <v>49.1</v>
      </c>
      <c r="J127" s="185" t="n">
        <v>37</v>
      </c>
      <c r="K127" s="185" t="n">
        <v>0.34</v>
      </c>
      <c r="L127" s="185">
        <f>VLOOKUP(A127,'営業技術資料（ストレーナーデータ一覧（参考）'!$D$8:$F$300,1,FALSE)</f>
        <v/>
      </c>
    </row>
    <row r="128">
      <c r="A128" s="185" t="inlineStr">
        <is>
          <t>T62</t>
        </is>
      </c>
      <c r="B128" s="185">
        <f>"T"&amp;LEFT(RIGHT(C128,3),2)</f>
        <v/>
      </c>
      <c r="C128" s="185" t="inlineStr">
        <is>
          <t>1040620</t>
        </is>
      </c>
      <c r="D128" s="185">
        <f>RIGHT(E128,7)</f>
        <v/>
      </c>
      <c r="E128" s="185" t="inlineStr">
        <is>
          <t xml:space="preserve">1040620  Tﾕｺｼ  　60X7X93 </t>
        </is>
      </c>
      <c r="F128" s="185" t="n">
        <v>9900</v>
      </c>
      <c r="G128" s="185" t="n">
        <v>179982</v>
      </c>
      <c r="H128" s="185" t="n">
        <v>50622</v>
      </c>
      <c r="I128" s="185" t="n">
        <v>28.1</v>
      </c>
      <c r="J128" s="185" t="n">
        <v>114</v>
      </c>
      <c r="K128" s="185" t="n">
        <v>0.04</v>
      </c>
      <c r="L128" s="185">
        <f>VLOOKUP(A128,'営業技術資料（ストレーナーデータ一覧（参考）'!$D$8:$F$300,1,FALSE)</f>
        <v/>
      </c>
    </row>
    <row r="129">
      <c r="A129" s="185" t="inlineStr">
        <is>
          <t>T65</t>
        </is>
      </c>
      <c r="B129" s="185">
        <f>"T"&amp;LEFT(RIGHT(C129,3),2)</f>
        <v/>
      </c>
      <c r="C129" s="185" t="inlineStr">
        <is>
          <t>1040650</t>
        </is>
      </c>
      <c r="D129" s="185">
        <f>RIGHT(E129,7)</f>
        <v/>
      </c>
      <c r="E129" s="185" t="inlineStr">
        <is>
          <t>1040650  Tﾕｺｼ  　65X10X112</t>
        </is>
      </c>
      <c r="F129" s="185" t="n">
        <v>16471</v>
      </c>
      <c r="G129" s="185" t="n">
        <v>491072</v>
      </c>
      <c r="H129" s="185" t="n">
        <v>218594</v>
      </c>
      <c r="I129" s="185" t="n">
        <v>44.5</v>
      </c>
      <c r="J129" s="185" t="n">
        <v>80</v>
      </c>
      <c r="K129" s="185" t="n">
        <v>0.1</v>
      </c>
      <c r="L129" s="185">
        <f>VLOOKUP(A129,'営業技術資料（ストレーナーデータ一覧（参考）'!$D$8:$F$300,1,FALSE)</f>
        <v/>
      </c>
    </row>
    <row r="130">
      <c r="A130" s="185" t="inlineStr">
        <is>
          <t>T66</t>
        </is>
      </c>
      <c r="B130" s="186">
        <f>"T"&amp;LEFT(RIGHT(C130,3),2)</f>
        <v/>
      </c>
      <c r="C130" s="186" t="inlineStr">
        <is>
          <t>1040660</t>
        </is>
      </c>
      <c r="D130" s="186">
        <f>RIGHT(E130,7)</f>
        <v/>
      </c>
      <c r="E130" s="186" t="inlineStr">
        <is>
          <t>1040660  Tﾕｺｼ　60X8X163</t>
        </is>
      </c>
      <c r="F130" s="186" t="n">
        <v>423005</v>
      </c>
      <c r="G130" s="186" t="n">
        <v>15228000</v>
      </c>
      <c r="H130" s="186" t="n">
        <v>5881880</v>
      </c>
      <c r="I130" s="186" t="n">
        <v>38.6</v>
      </c>
      <c r="J130" s="186" t="n">
        <v>4</v>
      </c>
      <c r="K130" s="186" t="n">
        <v>3.19</v>
      </c>
      <c r="L130" s="186">
        <f>VLOOKUP(A130,'営業技術資料（ストレーナーデータ一覧（参考）'!$D$8:$F$300,1,FALSE)</f>
        <v/>
      </c>
    </row>
    <row r="131">
      <c r="A131" s="185" t="inlineStr">
        <is>
          <t>T70</t>
        </is>
      </c>
      <c r="B131" s="185">
        <f>"T"&amp;LEFT(RIGHT(C131,3),2)</f>
        <v/>
      </c>
      <c r="C131" s="185" t="inlineStr">
        <is>
          <t>1040700</t>
        </is>
      </c>
      <c r="D131" s="185">
        <f>RIGHT(E131,7)</f>
        <v/>
      </c>
      <c r="E131" s="185" t="inlineStr">
        <is>
          <t>1040700  Tﾕｺｼ  　70X10X144</t>
        </is>
      </c>
      <c r="F131" s="185" t="n">
        <v>113970</v>
      </c>
      <c r="G131" s="185" t="n">
        <v>2509760</v>
      </c>
      <c r="H131" s="185" t="n">
        <v>405500</v>
      </c>
      <c r="I131" s="185" t="n">
        <v>16.2</v>
      </c>
      <c r="J131" s="185" t="n">
        <v>27</v>
      </c>
      <c r="K131" s="185" t="n">
        <v>0.53</v>
      </c>
      <c r="L131" s="185">
        <f>VLOOKUP(A131,'営業技術資料（ストレーナーデータ一覧（参考）'!$D$8:$F$300,1,FALSE)</f>
        <v/>
      </c>
    </row>
    <row r="132">
      <c r="A132" s="185" t="inlineStr">
        <is>
          <t>T76</t>
        </is>
      </c>
      <c r="B132" s="185">
        <f>"T"&amp;LEFT(RIGHT(C132,3),2)</f>
        <v/>
      </c>
      <c r="C132" s="185" t="inlineStr">
        <is>
          <t>1040760</t>
        </is>
      </c>
      <c r="D132" s="185">
        <f>RIGHT(E132,7)</f>
        <v/>
      </c>
      <c r="E132" s="185" t="inlineStr">
        <is>
          <t>1040760  Tﾕｺｼ  　75X10X94</t>
        </is>
      </c>
      <c r="F132" s="185" t="n">
        <v>461280</v>
      </c>
      <c r="G132" s="185" t="n">
        <v>9256800</v>
      </c>
      <c r="H132" s="185" t="n">
        <v>-194880</v>
      </c>
      <c r="I132" s="185" t="n">
        <v>-2.1</v>
      </c>
      <c r="J132" s="185" t="n">
        <v>7</v>
      </c>
      <c r="K132" s="185" t="n">
        <v>1.94</v>
      </c>
      <c r="L132" s="185">
        <f>VLOOKUP(A132,'営業技術資料（ストレーナーデータ一覧（参考）'!$D$8:$F$300,1,FALSE)</f>
        <v/>
      </c>
    </row>
    <row r="133">
      <c r="A133" s="185" t="inlineStr">
        <is>
          <t>T88</t>
        </is>
      </c>
      <c r="B133" s="185">
        <f>"T"&amp;LEFT(RIGHT(C133,3),2)</f>
        <v/>
      </c>
      <c r="C133" s="185" t="inlineStr">
        <is>
          <t>1040880</t>
        </is>
      </c>
      <c r="D133" s="185">
        <f>RIGHT(E133,7)</f>
        <v/>
      </c>
      <c r="E133" s="185" t="inlineStr">
        <is>
          <t>1040880  Tﾕｺｼ  　88X12X89</t>
        </is>
      </c>
      <c r="F133" s="185" t="n">
        <v>23606</v>
      </c>
      <c r="G133" s="185" t="n">
        <v>1388800</v>
      </c>
      <c r="H133" s="185" t="n">
        <v>821435</v>
      </c>
      <c r="I133" s="185" t="n">
        <v>59.1</v>
      </c>
      <c r="J133" s="185" t="n">
        <v>43</v>
      </c>
      <c r="K133" s="185" t="n">
        <v>0.29</v>
      </c>
      <c r="L133" s="185">
        <f>VLOOKUP(A133,'営業技術資料（ストレーナーデータ一覧（参考）'!$D$8:$F$300,1,FALSE)</f>
        <v/>
      </c>
    </row>
    <row r="134">
      <c r="A134" s="185" t="inlineStr">
        <is>
          <t>S角41</t>
        </is>
      </c>
      <c r="B134" s="185">
        <f>LEFT(RIGHT(C134,4),3)</f>
        <v/>
      </c>
      <c r="C134" s="185" t="inlineStr">
        <is>
          <t>1050410</t>
        </is>
      </c>
      <c r="D134" s="185">
        <f>RIGHT(E134,7)</f>
        <v/>
      </c>
      <c r="E134" s="185" t="inlineStr">
        <is>
          <t>1050410  Sﾕｺｼ  　角40X40X10　90穴</t>
        </is>
      </c>
      <c r="F134" s="185" t="n">
        <v>350100</v>
      </c>
      <c r="G134" s="185" t="n">
        <v>4125780</v>
      </c>
      <c r="H134" s="185" t="n">
        <v>251280</v>
      </c>
      <c r="I134" s="185" t="n">
        <v>6.1</v>
      </c>
      <c r="J134" s="185" t="n">
        <v>17</v>
      </c>
      <c r="K134" s="185" t="n">
        <v>0.86</v>
      </c>
      <c r="L134" s="185">
        <f>VLOOKUP(A134,'営業技術資料（ストレーナーデータ一覧（参考）'!$D$8:$F$300,1,FALSE)</f>
        <v/>
      </c>
    </row>
    <row r="135">
      <c r="A135" s="185" t="inlineStr">
        <is>
          <t>S角42</t>
        </is>
      </c>
      <c r="B135" s="185">
        <f>LEFT(RIGHT(C135,4),3)</f>
        <v/>
      </c>
      <c r="C135" s="185" t="inlineStr">
        <is>
          <t>1050420</t>
        </is>
      </c>
      <c r="D135" s="185">
        <f>RIGHT(E135,7)</f>
        <v/>
      </c>
      <c r="E135" s="185" t="inlineStr">
        <is>
          <t>1050420  Sﾕｺｼ  　角40X40X20　90穴</t>
        </is>
      </c>
      <c r="F135" s="185" t="n">
        <v>33440</v>
      </c>
      <c r="G135" s="185" t="n">
        <v>442640</v>
      </c>
      <c r="H135" s="185" t="n">
        <v>80080</v>
      </c>
      <c r="I135" s="185" t="n">
        <v>18.1</v>
      </c>
      <c r="J135" s="185" t="n">
        <v>89</v>
      </c>
      <c r="K135" s="185" t="n">
        <v>0.09</v>
      </c>
      <c r="L135" s="185">
        <f>VLOOKUP(A135,'営業技術資料（ストレーナーデータ一覧（参考）'!$D$8:$F$300,1,FALSE)</f>
        <v/>
      </c>
    </row>
    <row r="136">
      <c r="A136" s="185" t="inlineStr">
        <is>
          <t>S角48</t>
        </is>
      </c>
      <c r="B136" s="185">
        <f>LEFT(RIGHT(C136,4),3)</f>
        <v/>
      </c>
      <c r="C136" s="185" t="inlineStr">
        <is>
          <t>1050480</t>
        </is>
      </c>
      <c r="D136" s="185">
        <f>RIGHT(E136,7)</f>
        <v/>
      </c>
      <c r="E136" s="185" t="inlineStr">
        <is>
          <t>1050480  Sﾕｺｼ  　角49X49X7　97穴</t>
        </is>
      </c>
      <c r="F136" s="185" t="n">
        <v>2</v>
      </c>
      <c r="G136" s="185" t="n">
        <v>0</v>
      </c>
      <c r="H136" s="185" t="n">
        <v>0</v>
      </c>
      <c r="I136" s="185" t="n">
        <v>0</v>
      </c>
      <c r="J136" s="185" t="n">
        <v>172</v>
      </c>
      <c r="K136" s="185" t="n">
        <v>0</v>
      </c>
      <c r="L136" s="185">
        <f>VLOOKUP(A136,'営業技術資料（ストレーナーデータ一覧（参考）'!$D$8:$F$300,1,FALSE)</f>
        <v/>
      </c>
    </row>
    <row r="137">
      <c r="A137" s="185" t="inlineStr">
        <is>
          <t>S角49</t>
        </is>
      </c>
      <c r="B137" s="185">
        <f>LEFT(RIGHT(C137,4),3)</f>
        <v/>
      </c>
      <c r="C137" s="185" t="inlineStr">
        <is>
          <t>1050490</t>
        </is>
      </c>
      <c r="D137" s="185">
        <f>RIGHT(E137,7)</f>
        <v/>
      </c>
      <c r="E137" s="185" t="inlineStr">
        <is>
          <t>1050490  Sﾕｺｼ  　角49X49X14　97穴</t>
        </is>
      </c>
      <c r="F137" s="185" t="n">
        <v>171182</v>
      </c>
      <c r="G137" s="185" t="n">
        <v>1857900</v>
      </c>
      <c r="H137" s="185" t="n">
        <v>293394</v>
      </c>
      <c r="I137" s="185" t="n">
        <v>15.8</v>
      </c>
      <c r="J137" s="185" t="n">
        <v>33</v>
      </c>
      <c r="K137" s="185" t="n">
        <v>0.39</v>
      </c>
      <c r="L137" s="185">
        <f>VLOOKUP(A137,'営業技術資料（ストレーナーデータ一覧（参考）'!$D$8:$F$300,1,FALSE)</f>
        <v/>
      </c>
    </row>
    <row r="138">
      <c r="A138" s="185" t="inlineStr">
        <is>
          <t>S角51</t>
        </is>
      </c>
      <c r="B138" s="185">
        <f>LEFT(RIGHT(C138,4),3)</f>
        <v/>
      </c>
      <c r="C138" s="185" t="inlineStr">
        <is>
          <t>1050510</t>
        </is>
      </c>
      <c r="D138" s="185">
        <f>RIGHT(E138,7)</f>
        <v/>
      </c>
      <c r="E138" s="185" t="inlineStr">
        <is>
          <t>1050510  Sﾕｺｼ  　角50X50X10  142穴</t>
        </is>
      </c>
      <c r="F138" s="185" t="n">
        <v>928484</v>
      </c>
      <c r="G138" s="185" t="n">
        <v>15912512</v>
      </c>
      <c r="H138" s="185" t="n">
        <v>1060160</v>
      </c>
      <c r="I138" s="185" t="n">
        <v>6.7</v>
      </c>
      <c r="J138" s="185" t="n">
        <v>3</v>
      </c>
      <c r="K138" s="185" t="n">
        <v>3.33</v>
      </c>
      <c r="L138" s="185">
        <f>VLOOKUP(A138,'営業技術資料（ストレーナーデータ一覧（参考）'!$D$8:$F$300,1,FALSE)</f>
        <v/>
      </c>
    </row>
    <row r="139">
      <c r="A139" s="185" t="inlineStr">
        <is>
          <t>S角52</t>
        </is>
      </c>
      <c r="B139" s="185">
        <f>LEFT(RIGHT(C139,4),3)</f>
        <v/>
      </c>
      <c r="C139" s="185" t="inlineStr">
        <is>
          <t>1050521</t>
        </is>
      </c>
      <c r="D139" s="185">
        <f>RIGHT(E139,7)</f>
        <v/>
      </c>
      <c r="E139" s="185" t="inlineStr">
        <is>
          <t>1050521  Sﾕｺｼ  　角50X50X21  142穴</t>
        </is>
      </c>
      <c r="F139" s="185" t="n">
        <v>29410</v>
      </c>
      <c r="G139" s="185" t="n">
        <v>538710</v>
      </c>
      <c r="H139" s="185" t="n">
        <v>4540</v>
      </c>
      <c r="I139" s="185" t="n">
        <v>0.8</v>
      </c>
      <c r="J139" s="185" t="n">
        <v>75</v>
      </c>
      <c r="K139" s="185" t="n">
        <v>0.11</v>
      </c>
      <c r="L139" s="185">
        <f>VLOOKUP(A139,'営業技術資料（ストレーナーデータ一覧（参考）'!$D$8:$F$300,1,FALSE)</f>
        <v/>
      </c>
    </row>
    <row r="140">
      <c r="A140" s="185" t="inlineStr">
        <is>
          <t>S角57</t>
        </is>
      </c>
      <c r="B140" s="185">
        <f>LEFT(RIGHT(C140,4),3)</f>
        <v/>
      </c>
      <c r="C140" s="185" t="inlineStr">
        <is>
          <t>1050570</t>
        </is>
      </c>
      <c r="D140" s="185">
        <f>RIGHT(E140,7)</f>
        <v/>
      </c>
      <c r="E140" s="185" t="inlineStr">
        <is>
          <t>1050570  Sﾕｺｼ  　角50X75x10　287穴</t>
        </is>
      </c>
      <c r="F140" s="185" t="n">
        <v>8140</v>
      </c>
      <c r="G140" s="185" t="n">
        <v>435450</v>
      </c>
      <c r="H140" s="185" t="n">
        <v>191250</v>
      </c>
      <c r="I140" s="185" t="n">
        <v>43.9</v>
      </c>
      <c r="J140" s="185" t="n">
        <v>90</v>
      </c>
      <c r="K140" s="185" t="n">
        <v>0.09</v>
      </c>
      <c r="L140" s="185">
        <f>VLOOKUP(A140,'営業技術資料（ストレーナーデータ一覧（参考）'!$D$8:$F$300,1,FALSE)</f>
        <v/>
      </c>
    </row>
    <row r="141">
      <c r="A141" s="185" t="inlineStr">
        <is>
          <t>S角57</t>
        </is>
      </c>
      <c r="B141" s="185">
        <f>LEFT(RIGHT(C141,4),3)</f>
        <v/>
      </c>
      <c r="C141" s="185" t="inlineStr">
        <is>
          <t>1050571</t>
        </is>
      </c>
      <c r="D141" s="185">
        <f>RIGHT(E141,7)</f>
        <v/>
      </c>
      <c r="E141" s="185" t="inlineStr">
        <is>
          <t>1050571  Sﾕｺｼ  　角49X74x9　153穴　段付</t>
        </is>
      </c>
      <c r="F141" s="185" t="n">
        <v>87200</v>
      </c>
      <c r="G141" s="185" t="n">
        <v>8960000</v>
      </c>
      <c r="H141" s="185" t="n">
        <v>2746800</v>
      </c>
      <c r="I141" s="185" t="n">
        <v>30.7</v>
      </c>
      <c r="J141" s="185" t="n">
        <v>8</v>
      </c>
      <c r="K141" s="185" t="n">
        <v>1.87</v>
      </c>
      <c r="L141" s="185">
        <f>VLOOKUP(A141,'営業技術資料（ストレーナーデータ一覧（参考）'!$D$8:$F$300,1,FALSE)</f>
        <v/>
      </c>
    </row>
    <row r="142">
      <c r="A142" s="185" t="inlineStr">
        <is>
          <t>S角58</t>
        </is>
      </c>
      <c r="B142" s="185">
        <f>LEFT(RIGHT(C142,4),3)</f>
        <v/>
      </c>
      <c r="C142" s="185" t="inlineStr">
        <is>
          <t>1050580</t>
        </is>
      </c>
      <c r="D142" s="185">
        <f>RIGHT(E142,7)</f>
        <v/>
      </c>
      <c r="E142" s="185" t="inlineStr">
        <is>
          <t>1050580  Sﾕｺｼ  　角50X75x20  187穴</t>
        </is>
      </c>
      <c r="F142" s="185" t="n">
        <v>170</v>
      </c>
      <c r="G142" s="185" t="n">
        <v>7650</v>
      </c>
      <c r="H142" s="185" t="n">
        <v>3570</v>
      </c>
      <c r="I142" s="185" t="n">
        <v>46.7</v>
      </c>
      <c r="J142" s="185" t="n">
        <v>169</v>
      </c>
      <c r="K142" s="185" t="n">
        <v>0</v>
      </c>
      <c r="L142" s="185">
        <f>VLOOKUP(A142,'営業技術資料（ストレーナーデータ一覧（参考）'!$D$8:$F$300,1,FALSE)</f>
        <v/>
      </c>
    </row>
    <row r="143">
      <c r="A143" s="185" t="inlineStr">
        <is>
          <t>S角60</t>
        </is>
      </c>
      <c r="B143" s="185">
        <f>LEFT(RIGHT(C143,4),3)</f>
        <v/>
      </c>
      <c r="C143" s="185" t="inlineStr">
        <is>
          <t>1050600</t>
        </is>
      </c>
      <c r="D143" s="185">
        <f>RIGHT(E143,7)</f>
        <v/>
      </c>
      <c r="E143" s="185" t="inlineStr">
        <is>
          <t>1050600  Sﾕｺｼ  　角60X60X12　202穴</t>
        </is>
      </c>
      <c r="F143" s="185" t="n">
        <v>35650</v>
      </c>
      <c r="G143" s="185" t="n">
        <v>1098240</v>
      </c>
      <c r="H143" s="185" t="n">
        <v>224800</v>
      </c>
      <c r="I143" s="185" t="n">
        <v>20.5</v>
      </c>
      <c r="J143" s="185" t="n">
        <v>53</v>
      </c>
      <c r="K143" s="185" t="n">
        <v>0.23</v>
      </c>
      <c r="L143" s="185">
        <f>VLOOKUP(A143,'営業技術資料（ストレーナーデータ一覧（参考）'!$D$8:$F$300,1,FALSE)</f>
        <v/>
      </c>
    </row>
    <row r="144">
      <c r="A144" s="185" t="inlineStr">
        <is>
          <t>S角62</t>
        </is>
      </c>
      <c r="B144" s="185">
        <f>LEFT(RIGHT(C144,4),3)</f>
        <v/>
      </c>
      <c r="C144" s="185" t="inlineStr">
        <is>
          <t>1050620</t>
        </is>
      </c>
      <c r="D144" s="185">
        <f>RIGHT(E144,7)</f>
        <v/>
      </c>
      <c r="E144" s="185" t="inlineStr">
        <is>
          <t>1050620  Sﾕｺｼ  　角60X60X20　188穴</t>
        </is>
      </c>
      <c r="F144" s="185" t="n">
        <v>18380</v>
      </c>
      <c r="G144" s="185" t="n">
        <v>552420</v>
      </c>
      <c r="H144" s="185" t="n">
        <v>41580</v>
      </c>
      <c r="I144" s="185" t="n">
        <v>7.5</v>
      </c>
      <c r="J144" s="185" t="n">
        <v>73</v>
      </c>
      <c r="K144" s="185" t="n">
        <v>0.12</v>
      </c>
      <c r="L144" s="185">
        <f>VLOOKUP(A144,'営業技術資料（ストレーナーデータ一覧（参考）'!$D$8:$F$300,1,FALSE)</f>
        <v/>
      </c>
    </row>
    <row r="145">
      <c r="A145" s="185" t="inlineStr">
        <is>
          <t>S角74</t>
        </is>
      </c>
      <c r="B145" s="185">
        <f>LEFT(RIGHT(C145,4),3)</f>
        <v/>
      </c>
      <c r="C145" s="185" t="inlineStr">
        <is>
          <t>1050740</t>
        </is>
      </c>
      <c r="D145" s="185">
        <f>RIGHT(E145,7)</f>
        <v/>
      </c>
      <c r="E145" s="185" t="inlineStr">
        <is>
          <t>1050740  Sﾕｺｼ  　角75X75X20X241　3.2φ</t>
        </is>
      </c>
      <c r="F145" s="185" t="n">
        <v>13220</v>
      </c>
      <c r="G145" s="185" t="n">
        <v>737730</v>
      </c>
      <c r="H145" s="185" t="n">
        <v>320415</v>
      </c>
      <c r="I145" s="185" t="n">
        <v>43.4</v>
      </c>
      <c r="J145" s="185" t="n">
        <v>62</v>
      </c>
      <c r="K145" s="185" t="n">
        <v>0.15</v>
      </c>
      <c r="L145" s="185">
        <f>VLOOKUP(A145,'営業技術資料（ストレーナーデータ一覧（参考）'!$D$8:$F$300,1,FALSE)</f>
        <v/>
      </c>
    </row>
    <row r="146">
      <c r="A146" s="185" t="inlineStr">
        <is>
          <t>S角100</t>
        </is>
      </c>
      <c r="B146" s="185">
        <f>LEFT(RIGHT(C146,4),3)</f>
        <v/>
      </c>
      <c r="C146" s="185" t="inlineStr">
        <is>
          <t>1051000</t>
        </is>
      </c>
      <c r="D146" s="185">
        <f>RIGHT(E146,7)</f>
        <v/>
      </c>
      <c r="E146" s="185" t="inlineStr">
        <is>
          <t>1051000  Sﾕｺｼ  　角100X100X20  459穴</t>
        </is>
      </c>
      <c r="F146" s="185" t="n">
        <v>9723</v>
      </c>
      <c r="G146" s="185" t="n">
        <v>1076400</v>
      </c>
      <c r="H146" s="185" t="n">
        <v>443402</v>
      </c>
      <c r="I146" s="185" t="n">
        <v>41.2</v>
      </c>
      <c r="J146" s="185" t="n">
        <v>54</v>
      </c>
      <c r="K146" s="185" t="n">
        <v>0.23</v>
      </c>
      <c r="L146" s="185">
        <f>VLOOKUP(A146,'営業技術資料（ストレーナーデータ一覧（参考）'!$D$8:$F$300,1,FALSE)</f>
        <v/>
      </c>
    </row>
    <row r="147">
      <c r="A147" s="185" t="inlineStr">
        <is>
          <t>S30</t>
        </is>
      </c>
      <c r="B147" s="185">
        <f>LEFT(RIGHT(C147,4),3)</f>
        <v/>
      </c>
      <c r="C147" s="185" t="inlineStr">
        <is>
          <t>1055300</t>
        </is>
      </c>
      <c r="D147" s="185">
        <f>RIGHT(E147,7)</f>
        <v/>
      </c>
      <c r="E147" s="185" t="inlineStr">
        <is>
          <t>1055300  Sﾕｺｼ  　丸30X5X55</t>
        </is>
      </c>
      <c r="F147" s="185" t="n">
        <v>57800</v>
      </c>
      <c r="G147" s="185" t="n">
        <v>409020</v>
      </c>
      <c r="H147" s="185" t="n">
        <v>58820</v>
      </c>
      <c r="I147" s="185" t="n">
        <v>14.4</v>
      </c>
      <c r="J147" s="185" t="n">
        <v>93</v>
      </c>
      <c r="K147" s="185" t="n">
        <v>0.09</v>
      </c>
      <c r="L147" s="185">
        <f>VLOOKUP(A147,'営業技術資料（ストレーナーデータ一覧（参考）'!$D$8:$F$300,1,FALSE)</f>
        <v/>
      </c>
    </row>
    <row r="148">
      <c r="A148" s="185">
        <f>INT(B148)</f>
        <v/>
      </c>
      <c r="B148" s="185">
        <f>LEFT(RIGHT(C148,4),3)</f>
        <v/>
      </c>
      <c r="C148" s="185" t="inlineStr">
        <is>
          <t>1516510</t>
        </is>
      </c>
      <c r="D148" s="185">
        <f>RIGHT(E148,7)</f>
        <v/>
      </c>
      <c r="E148" s="185" t="inlineStr">
        <is>
          <t>1516510  ｼﾘﾏﾅｲﾄ　65X10X33</t>
        </is>
      </c>
      <c r="F148" s="185" t="n">
        <v>10000</v>
      </c>
      <c r="G148" s="185" t="n">
        <v>747500</v>
      </c>
      <c r="H148" s="185" t="n">
        <v>490000</v>
      </c>
      <c r="I148" s="185" t="n">
        <v>65.59999999999999</v>
      </c>
      <c r="J148" s="185" t="n">
        <v>61</v>
      </c>
      <c r="K148" s="185" t="n">
        <v>0.16</v>
      </c>
      <c r="L148" s="185">
        <f>VLOOKUP(A148,'営業技術資料（ストレーナーデータ一覧（参考）'!$D$8:$F$300,1,FALSE)</f>
        <v/>
      </c>
    </row>
    <row r="149">
      <c r="A149" s="185">
        <f>INT(B149)</f>
        <v/>
      </c>
      <c r="B149" s="185">
        <f>LEFT(RIGHT(C149,4),3)</f>
        <v/>
      </c>
      <c r="C149" s="185" t="inlineStr">
        <is>
          <t>1528040</t>
        </is>
      </c>
      <c r="D149" s="185">
        <f>RIGHT(E149,7)</f>
        <v/>
      </c>
      <c r="E149" s="185" t="inlineStr">
        <is>
          <t>1528040  ｼﾘﾏﾅｲﾄ　80X12X23</t>
        </is>
      </c>
      <c r="F149" s="185" t="n">
        <v>1980</v>
      </c>
      <c r="G149" s="185" t="n">
        <v>194700</v>
      </c>
      <c r="H149" s="185" t="n">
        <v>127380</v>
      </c>
      <c r="I149" s="185" t="n">
        <v>65.40000000000001</v>
      </c>
      <c r="J149" s="185" t="n">
        <v>112</v>
      </c>
      <c r="K149" s="185" t="n">
        <v>0.04</v>
      </c>
      <c r="L149" s="185">
        <f>VLOOKUP(A149,'営業技術資料（ストレーナーデータ一覧（参考）'!$D$8:$F$300,1,FALSE)</f>
        <v/>
      </c>
    </row>
    <row r="150">
      <c r="A150" s="185">
        <f>INT(B150)</f>
        <v/>
      </c>
      <c r="B150" s="185">
        <f>LEFT(RIGHT(C150,4),3)</f>
        <v/>
      </c>
      <c r="C150" s="185" t="inlineStr">
        <is>
          <t>1529510</t>
        </is>
      </c>
      <c r="D150" s="185">
        <f>RIGHT(E150,7)</f>
        <v/>
      </c>
      <c r="E150" s="185" t="inlineStr">
        <is>
          <t>1529510  ｼﾘﾏﾅｲﾄ　105X15X32</t>
        </is>
      </c>
      <c r="F150" s="185" t="n">
        <v>900</v>
      </c>
      <c r="G150" s="185" t="n">
        <v>156400</v>
      </c>
      <c r="H150" s="185" t="n">
        <v>-395600</v>
      </c>
      <c r="I150" s="185" t="n">
        <v>0</v>
      </c>
      <c r="J150" s="185" t="n">
        <v>118</v>
      </c>
      <c r="K150" s="185" t="n">
        <v>0.03</v>
      </c>
      <c r="L150" s="185">
        <f>VLOOKUP(A150,'営業技術資料（ストレーナーデータ一覧（参考）'!$D$8:$F$300,1,FALSE)</f>
        <v/>
      </c>
    </row>
    <row r="151">
      <c r="A151" s="185">
        <f>INT(B151)</f>
        <v/>
      </c>
      <c r="B151" s="185">
        <f>LEFT(RIGHT(C151,4),3)</f>
        <v/>
      </c>
      <c r="C151" s="185" t="inlineStr">
        <is>
          <t>1529590</t>
        </is>
      </c>
      <c r="D151" s="185">
        <f>RIGHT(E151,7)</f>
        <v/>
      </c>
      <c r="E151" s="185" t="inlineStr">
        <is>
          <t>1529590  ｼﾘﾏﾅｲﾄ　129X16X26</t>
        </is>
      </c>
      <c r="F151" s="185" t="n">
        <v>202</v>
      </c>
      <c r="G151" s="185" t="n">
        <v>33600</v>
      </c>
      <c r="H151" s="185" t="n">
        <v>18874</v>
      </c>
      <c r="I151" s="185" t="n">
        <v>56.2</v>
      </c>
      <c r="J151" s="185" t="n">
        <v>146</v>
      </c>
      <c r="K151" s="185" t="n">
        <v>0.01</v>
      </c>
      <c r="L151" s="185">
        <f>VLOOKUP(A151,'営業技術資料（ストレーナーデータ一覧（参考）'!$D$8:$F$300,1,FALSE)</f>
        <v/>
      </c>
    </row>
    <row r="152">
      <c r="A152" s="185">
        <f>INT(B152)</f>
        <v/>
      </c>
      <c r="B152" s="185">
        <f>LEFT(RIGHT(C152,4),3)</f>
        <v/>
      </c>
      <c r="C152" s="185" t="inlineStr">
        <is>
          <t>1529591</t>
        </is>
      </c>
      <c r="D152" s="185">
        <f>RIGHT(E152,7)</f>
        <v/>
      </c>
      <c r="E152" s="185" t="inlineStr">
        <is>
          <t>1529591  ﾑﾗｲﾄ　　129X16X26</t>
        </is>
      </c>
      <c r="F152" s="185" t="n">
        <v>250</v>
      </c>
      <c r="G152" s="185" t="n">
        <v>8800</v>
      </c>
      <c r="H152" s="185" t="n">
        <v>4400</v>
      </c>
      <c r="I152" s="185" t="n">
        <v>50</v>
      </c>
      <c r="J152" s="185" t="n">
        <v>168</v>
      </c>
      <c r="K152" s="185" t="n">
        <v>0</v>
      </c>
      <c r="L152" s="185">
        <f>VLOOKUP(A152,'営業技術資料（ストレーナーデータ一覧（参考）'!$D$8:$F$300,1,FALSE)</f>
        <v/>
      </c>
    </row>
    <row r="153">
      <c r="A153" s="185">
        <f>INT(B153)</f>
        <v/>
      </c>
      <c r="B153" s="185">
        <f>LEFT(RIGHT(C153,4),3)</f>
        <v/>
      </c>
      <c r="C153" s="185" t="inlineStr">
        <is>
          <t>1529701</t>
        </is>
      </c>
      <c r="D153" s="185">
        <f>RIGHT(E153,7)</f>
        <v/>
      </c>
      <c r="E153" s="185" t="inlineStr">
        <is>
          <t>1529701  ｼﾘﾏﾅｲﾄ　150X20X38　検</t>
        </is>
      </c>
      <c r="F153" s="185" t="n">
        <v>12070</v>
      </c>
      <c r="G153" s="185" t="n">
        <v>5865000</v>
      </c>
      <c r="H153" s="185" t="n">
        <v>-61200</v>
      </c>
      <c r="I153" s="185" t="n">
        <v>-1</v>
      </c>
      <c r="J153" s="185" t="n">
        <v>12</v>
      </c>
      <c r="K153" s="185" t="n">
        <v>1.23</v>
      </c>
      <c r="L153" s="185">
        <f>VLOOKUP(A153,'営業技術資料（ストレーナーデータ一覧（参考）'!$D$8:$F$300,1,FALSE)</f>
        <v/>
      </c>
    </row>
    <row r="154">
      <c r="A154" s="185">
        <f>INT(B154)</f>
        <v/>
      </c>
      <c r="B154" s="185">
        <f>LEFT(RIGHT(C154,4),3)</f>
        <v/>
      </c>
      <c r="C154" s="185" t="inlineStr">
        <is>
          <t>1530710</t>
        </is>
      </c>
      <c r="D154" s="185">
        <f>RIGHT(E154,7)</f>
        <v/>
      </c>
      <c r="E154" s="185" t="inlineStr">
        <is>
          <t>1530710  ｼﾘﾏﾅｲﾄ  70X10X94</t>
        </is>
      </c>
      <c r="F154" s="185" t="n">
        <v>5</v>
      </c>
      <c r="G154" s="185" t="n">
        <v>0</v>
      </c>
      <c r="H154" s="185" t="n">
        <v>0</v>
      </c>
      <c r="I154" s="185" t="n">
        <v>0</v>
      </c>
      <c r="J154" s="185" t="n">
        <v>172</v>
      </c>
      <c r="K154" s="185" t="n">
        <v>0</v>
      </c>
      <c r="L154" s="185">
        <f>VLOOKUP(A154,'営業技術資料（ストレーナーデータ一覧（参考）'!$D$8:$F$300,1,FALSE)</f>
        <v/>
      </c>
    </row>
    <row r="155">
      <c r="A155" s="188" t="inlineStr">
        <is>
          <t>T63</t>
        </is>
      </c>
      <c r="B155" s="188">
        <f>LEFT(RIGHT(C155,4),3)</f>
        <v/>
      </c>
      <c r="C155" s="188" t="inlineStr">
        <is>
          <t>1540630</t>
        </is>
      </c>
      <c r="D155" s="188">
        <f>RIGHT(E155,7)</f>
        <v/>
      </c>
      <c r="E155" s="188" t="inlineStr">
        <is>
          <t>1540630  ｼﾘﾏﾅｲﾄ　63.5X10.2X163</t>
        </is>
      </c>
      <c r="F155" s="188" t="n">
        <v>118405</v>
      </c>
      <c r="G155" s="188" t="n">
        <v>14523520</v>
      </c>
      <c r="H155" s="188" t="n">
        <v>2433420</v>
      </c>
      <c r="I155" s="188" t="n">
        <v>16.8</v>
      </c>
      <c r="J155" s="188" t="n">
        <v>5</v>
      </c>
      <c r="K155" s="188" t="n">
        <v>3.04</v>
      </c>
      <c r="L155" s="188">
        <f>VLOOKUP(A155,'営業技術資料（ストレーナーデータ一覧（参考）'!$D$8:$F$300,1,FALSE)</f>
        <v/>
      </c>
      <c r="M155" s="185" t="inlineStr">
        <is>
          <t>テーパー消した？</t>
        </is>
      </c>
    </row>
    <row r="156">
      <c r="A156" s="185" t="inlineStr">
        <is>
          <t>S角74</t>
        </is>
      </c>
      <c r="B156" s="185">
        <f>LEFT(RIGHT(C156,4),3)</f>
        <v/>
      </c>
      <c r="C156" s="185" t="inlineStr">
        <is>
          <t>1550740</t>
        </is>
      </c>
      <c r="D156" s="185">
        <f>RIGHT(E156,7)</f>
        <v/>
      </c>
      <c r="E156" s="185" t="inlineStr">
        <is>
          <t>1550740  ｼﾘﾏﾅｲﾄ　S角75X75X20X241　3.2φ</t>
        </is>
      </c>
      <c r="F156" s="185" t="n">
        <v>1475889</v>
      </c>
      <c r="G156" s="185" t="n">
        <v>227944800</v>
      </c>
      <c r="H156" s="185" t="n">
        <v>76899800</v>
      </c>
      <c r="I156" s="185" t="n">
        <v>33.7</v>
      </c>
      <c r="J156" s="185" t="n">
        <v>1</v>
      </c>
      <c r="K156" s="185" t="n">
        <v>47.69</v>
      </c>
      <c r="L156" s="185">
        <f>VLOOKUP(A156,'営業技術資料（ストレーナーデータ一覧（参考）'!$D$8:$F$300,1,FALSE)</f>
        <v/>
      </c>
    </row>
    <row r="157">
      <c r="A157" s="185" t="inlineStr">
        <is>
          <t>S角100</t>
        </is>
      </c>
      <c r="B157" s="185">
        <f>LEFT(RIGHT(C157,4),3)</f>
        <v/>
      </c>
      <c r="C157" s="185" t="inlineStr">
        <is>
          <t>1551001</t>
        </is>
      </c>
      <c r="D157" s="185">
        <f>RIGHT(E157,7)</f>
        <v/>
      </c>
      <c r="E157" s="185" t="inlineStr">
        <is>
          <t>1551001  ｼﾘﾏﾅｲﾄ　S角100X100X20　459穴φ3.2</t>
        </is>
      </c>
      <c r="F157" s="185" t="n">
        <v>7000</v>
      </c>
      <c r="G157" s="185" t="n">
        <v>1750000</v>
      </c>
      <c r="H157" s="185" t="n">
        <v>304000</v>
      </c>
      <c r="I157" s="185" t="n">
        <v>17.4</v>
      </c>
      <c r="J157" s="185" t="n">
        <v>36</v>
      </c>
      <c r="K157" s="185" t="n">
        <v>0.37</v>
      </c>
      <c r="L157" s="185">
        <f>VLOOKUP(A157,'営業技術資料（ストレーナーデータ一覧（参考）'!$D$8:$F$300,1,FALSE)</f>
        <v/>
      </c>
    </row>
    <row r="158">
      <c r="A158" s="185" t="inlineStr">
        <is>
          <t>S角133</t>
        </is>
      </c>
      <c r="B158" s="185">
        <f>LEFT(RIGHT(C158,4),3)</f>
        <v/>
      </c>
      <c r="C158" s="185" t="inlineStr">
        <is>
          <t>1551330</t>
        </is>
      </c>
      <c r="D158" s="185">
        <f>RIGHT(E158,7)</f>
        <v/>
      </c>
      <c r="E158" s="185" t="inlineStr">
        <is>
          <t>1551330  ｼﾘﾏﾅｲﾄ　S角133X133X20　449穴</t>
        </is>
      </c>
      <c r="F158" s="185" t="n">
        <v>4760</v>
      </c>
      <c r="G158" s="185" t="n">
        <v>3382400</v>
      </c>
      <c r="H158" s="185" t="n">
        <v>966400</v>
      </c>
      <c r="I158" s="185" t="n">
        <v>28.6</v>
      </c>
      <c r="J158" s="185" t="n">
        <v>21</v>
      </c>
      <c r="K158" s="185" t="n">
        <v>0.71</v>
      </c>
      <c r="L158" s="185">
        <f>VLOOKUP(A158,'営業技術資料（ストレーナーデータ一覧（参考）'!$D$8:$F$300,1,FALSE)</f>
        <v/>
      </c>
    </row>
    <row r="159">
      <c r="A159" s="185" t="inlineStr">
        <is>
          <t>S角133</t>
        </is>
      </c>
      <c r="B159" s="185">
        <f>LEFT(RIGHT(C159,4),3)</f>
        <v/>
      </c>
      <c r="C159" s="185" t="inlineStr">
        <is>
          <t>1551332</t>
        </is>
      </c>
      <c r="D159" s="185">
        <f>RIGHT(E159,7)</f>
        <v/>
      </c>
      <c r="E159" s="185" t="inlineStr">
        <is>
          <t>1551332  ﾑﾗｲﾄ　　S角133X133X19　449穴</t>
        </is>
      </c>
      <c r="F159" s="185" t="n">
        <v>28586</v>
      </c>
      <c r="G159" s="185" t="n">
        <v>9416400</v>
      </c>
      <c r="H159" s="185" t="n">
        <v>2135325</v>
      </c>
      <c r="I159" s="185" t="n">
        <v>22.7</v>
      </c>
      <c r="J159" s="185" t="n">
        <v>6</v>
      </c>
      <c r="K159" s="185" t="n">
        <v>1.97</v>
      </c>
      <c r="L159" s="185">
        <f>VLOOKUP(A159,'営業技術資料（ストレーナーデータ一覧（参考）'!$D$8:$F$300,1,FALSE)</f>
        <v/>
      </c>
    </row>
    <row r="160">
      <c r="A160" s="185" t="inlineStr">
        <is>
          <t>S角133</t>
        </is>
      </c>
      <c r="B160" s="185">
        <f>LEFT(RIGHT(C160,4),3)</f>
        <v/>
      </c>
      <c r="C160" s="185" t="inlineStr">
        <is>
          <t>1551333</t>
        </is>
      </c>
      <c r="D160" s="185">
        <f>RIGHT(E160,7)</f>
        <v/>
      </c>
      <c r="E160" s="185" t="inlineStr">
        <is>
          <t>1551333  ﾑﾗｲﾄ　　S角133X133X19　449穴　ｶｰﾄﾝ</t>
        </is>
      </c>
      <c r="F160" s="185" t="n">
        <v>12280</v>
      </c>
      <c r="G160" s="185" t="n">
        <v>3969600</v>
      </c>
      <c r="H160" s="185" t="n">
        <v>661600</v>
      </c>
      <c r="I160" s="185" t="n">
        <v>16.7</v>
      </c>
      <c r="J160" s="185" t="n">
        <v>18</v>
      </c>
      <c r="K160" s="185" t="n">
        <v>0.83</v>
      </c>
      <c r="L160" s="185">
        <f>VLOOKUP(A160,'営業技術資料（ストレーナーデータ一覧（参考）'!$D$8:$F$300,1,FALSE)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62"/>
  <sheetViews>
    <sheetView showGridLines="0" showRowColHeaders="0" zoomScaleNormal="100" workbookViewId="0">
      <selection activeCell="N4" sqref="N4"/>
    </sheetView>
  </sheetViews>
  <sheetFormatPr baseColWidth="8" defaultRowHeight="14.25"/>
  <cols>
    <col width="1.28515625" customWidth="1" style="242" min="1" max="1"/>
    <col width="8" customWidth="1" style="242" min="2" max="2"/>
    <col width="7" customWidth="1" style="242" min="3" max="3"/>
    <col width="5.85546875" customWidth="1" style="242" min="4" max="4"/>
    <col width="5.85546875" customWidth="1" style="268" min="5" max="5"/>
    <col width="9.7109375" customWidth="1" style="242" min="6" max="6"/>
    <col width="7.7109375" customWidth="1" style="242" min="7" max="7"/>
    <col width="8.28515625" customWidth="1" style="242" min="8" max="9"/>
    <col width="6" customWidth="1" style="242" min="10" max="10"/>
    <col width="6.7109375" customWidth="1" style="242" min="11" max="11"/>
    <col width="6.85546875" customWidth="1" style="242" min="12" max="12"/>
    <col width="5" customWidth="1" style="242" min="13" max="16"/>
    <col width="9.140625" customWidth="1" style="242" min="17" max="20"/>
    <col width="9.140625" customWidth="1" style="242" min="21" max="16384"/>
  </cols>
  <sheetData>
    <row r="1" ht="21.75" customHeight="1" s="207">
      <c r="A1" s="65" t="n"/>
      <c r="B1" s="66" t="inlineStr">
        <is>
          <t xml:space="preserve">　＊鋳込み重量,材質,C値を入力すると、参考鋳込秒数,及び有効面積 計算＊</t>
        </is>
      </c>
      <c r="C1" s="67" t="n"/>
      <c r="D1" s="67" t="n"/>
      <c r="E1" s="276" t="n"/>
      <c r="F1" s="67" t="n"/>
      <c r="G1" s="67" t="n"/>
      <c r="H1" s="67" t="n"/>
      <c r="I1" s="67" t="n"/>
      <c r="J1" s="67" t="n"/>
      <c r="K1" s="67" t="n"/>
      <c r="L1" s="69" t="n"/>
      <c r="M1" s="69" t="n"/>
      <c r="N1" s="69" t="n"/>
      <c r="O1" s="243" t="inlineStr">
        <is>
          <t>ver.1.1</t>
        </is>
      </c>
    </row>
    <row r="2" ht="21.75" customHeight="1" s="207">
      <c r="A2" s="65" t="n"/>
      <c r="B2" s="66" t="inlineStr">
        <is>
          <t xml:space="preserve">　＊小物鋳物と大物鋳物で入力項目違う為、注意する事＊</t>
        </is>
      </c>
      <c r="C2" s="67" t="n"/>
      <c r="D2" s="67" t="n"/>
      <c r="E2" s="276" t="n"/>
      <c r="F2" s="67" t="n"/>
      <c r="G2" s="67" t="n"/>
      <c r="H2" s="67" t="n"/>
      <c r="I2" s="67" t="n"/>
      <c r="J2" s="67" t="n"/>
      <c r="K2" s="67" t="n"/>
      <c r="L2" s="69" t="n"/>
      <c r="M2" s="69" t="n"/>
      <c r="N2" s="69" t="n"/>
      <c r="O2" s="69" t="n"/>
      <c r="P2" s="69" t="n"/>
    </row>
    <row r="3" ht="30" customHeight="1" s="207">
      <c r="A3" s="65" t="n"/>
      <c r="B3" s="70" t="inlineStr">
        <is>
          <t>【ストレーナー選定方法】</t>
        </is>
      </c>
      <c r="C3" s="67" t="n"/>
      <c r="D3" s="67" t="n"/>
      <c r="E3" s="276" t="n"/>
      <c r="F3" s="67" t="n"/>
      <c r="G3" s="67" t="n"/>
      <c r="H3" s="67" t="n"/>
      <c r="I3" s="67" t="n"/>
      <c r="J3" s="67" t="n"/>
      <c r="K3" s="67" t="n"/>
      <c r="L3" s="69" t="n"/>
      <c r="M3" s="69" t="n"/>
      <c r="N3" s="69" t="n"/>
      <c r="O3" s="69" t="n"/>
      <c r="P3" s="69" t="n"/>
    </row>
    <row r="4" ht="16.5" customHeight="1" s="207" thickBot="1">
      <c r="A4" s="65" t="n"/>
      <c r="B4" s="93" t="inlineStr">
        <is>
          <t xml:space="preserve">　例①【小物のストレーナー選定方法を採用】</t>
        </is>
      </c>
      <c r="C4" s="94" t="n"/>
      <c r="D4" s="94" t="n"/>
      <c r="E4" s="276" t="n"/>
      <c r="F4" s="67" t="n"/>
      <c r="G4" s="67" t="n"/>
      <c r="H4" s="67" t="n"/>
      <c r="I4" s="67" t="n"/>
      <c r="J4" s="67" t="n"/>
      <c r="K4" s="67" t="n"/>
      <c r="L4" s="69" t="n"/>
      <c r="M4" s="69" t="n"/>
      <c r="N4" s="69" t="n"/>
      <c r="O4" s="69" t="n"/>
      <c r="P4" s="69" t="n"/>
    </row>
    <row r="5" ht="22.5" customHeight="1" s="207" thickBot="1">
      <c r="B5" s="119" t="inlineStr">
        <is>
          <t>鋳込重量：</t>
        </is>
      </c>
      <c r="C5" s="92" t="n">
        <v>80</v>
      </c>
      <c r="D5" s="91" t="inlineStr">
        <is>
          <t>kg</t>
        </is>
      </c>
      <c r="E5" s="277" t="n"/>
      <c r="F5" s="98" t="inlineStr">
        <is>
          <t>材質：</t>
        </is>
      </c>
      <c r="G5" s="100" t="inlineStr">
        <is>
          <t>FC</t>
        </is>
      </c>
      <c r="H5" s="67" t="n"/>
      <c r="I5" s="98" t="inlineStr">
        <is>
          <t>C：</t>
        </is>
      </c>
      <c r="J5" s="99" t="n">
        <v>1.5</v>
      </c>
      <c r="K5" s="97" t="inlineStr">
        <is>
          <t>と仮定</t>
        </is>
      </c>
      <c r="L5" s="69" t="n"/>
      <c r="M5" s="69" t="n"/>
      <c r="N5" s="69" t="n"/>
      <c r="O5" s="69" t="n"/>
      <c r="P5" s="69" t="n"/>
    </row>
    <row r="6" ht="15" customHeight="1" s="207" thickBot="1">
      <c r="B6" s="69" t="n"/>
      <c r="C6" s="69" t="n"/>
      <c r="D6" s="69" t="n"/>
      <c r="E6" s="278" t="n"/>
      <c r="F6" s="69" t="n"/>
      <c r="G6" s="69" t="n"/>
      <c r="H6" s="69" t="n"/>
      <c r="I6" s="69" t="n"/>
      <c r="J6" s="69" t="n"/>
      <c r="K6" s="69" t="n"/>
      <c r="L6" s="69" t="n"/>
      <c r="M6" s="69" t="n"/>
      <c r="N6" s="69" t="n"/>
      <c r="O6" s="69" t="n"/>
      <c r="P6" s="69" t="n"/>
    </row>
    <row r="7" ht="15.75" customHeight="1" s="207">
      <c r="B7" s="247" t="inlineStr">
        <is>
          <t>計算結果：</t>
        </is>
      </c>
      <c r="C7" s="248" t="n"/>
      <c r="D7" s="110" t="n"/>
      <c r="E7" s="279" t="inlineStr">
        <is>
          <t>鋳込秒数(s)：</t>
        </is>
      </c>
      <c r="F7" s="280">
        <f>J5*SQRT($C$5)</f>
        <v/>
      </c>
      <c r="G7" s="109" t="inlineStr">
        <is>
          <t>秒</t>
        </is>
      </c>
      <c r="H7" s="69" t="n"/>
      <c r="I7" s="69" t="n"/>
      <c r="J7" s="69" t="n"/>
      <c r="K7" s="69" t="n"/>
      <c r="L7" s="69" t="n"/>
      <c r="M7" s="69" t="n"/>
      <c r="N7" s="69" t="n"/>
      <c r="O7" s="69" t="n"/>
      <c r="P7" s="69" t="n"/>
    </row>
    <row r="8" ht="18.75" customHeight="1" s="207" thickBot="1">
      <c r="B8" s="249" t="n"/>
      <c r="C8" s="250" t="n"/>
      <c r="D8" s="111" t="n"/>
      <c r="E8" s="281" t="inlineStr">
        <is>
          <t>有効面積(mm2)：</t>
        </is>
      </c>
      <c r="F8" s="102">
        <f>IF(G5="FCD",C5/0.7*100/F7,IF(G5="FC",C5/0.8*100/F7))</f>
        <v/>
      </c>
      <c r="G8" s="101" t="inlineStr">
        <is>
          <t>mm2</t>
        </is>
      </c>
      <c r="H8" s="69" t="n"/>
      <c r="I8" s="69" t="n"/>
      <c r="J8" s="69" t="n"/>
      <c r="K8" s="69" t="n"/>
      <c r="L8" s="69" t="n"/>
      <c r="M8" s="69" t="n"/>
      <c r="N8" s="69" t="n"/>
      <c r="O8" s="69" t="n"/>
      <c r="P8" s="69" t="n"/>
    </row>
    <row r="9">
      <c r="B9" s="69" t="n"/>
      <c r="C9" s="69" t="n"/>
      <c r="D9" s="69" t="n"/>
      <c r="E9" s="278" t="n"/>
      <c r="F9" s="69" t="n"/>
      <c r="G9" s="69" t="n"/>
      <c r="H9" s="69" t="n"/>
      <c r="I9" s="69" t="n"/>
      <c r="J9" s="69" t="n"/>
      <c r="K9" s="69" t="n"/>
      <c r="L9" s="69" t="n"/>
      <c r="M9" s="69" t="n"/>
      <c r="N9" s="69" t="n"/>
      <c r="O9" s="69" t="n"/>
      <c r="P9" s="69" t="n"/>
    </row>
    <row r="10">
      <c r="B10" s="69" t="inlineStr">
        <is>
          <t>＜参考＞</t>
        </is>
      </c>
      <c r="C10" s="69" t="n"/>
      <c r="D10" s="69" t="n"/>
      <c r="E10" s="278" t="n"/>
      <c r="F10" s="69" t="n"/>
      <c r="G10" s="69" t="n"/>
      <c r="H10" s="69" t="n"/>
      <c r="I10" s="69" t="n"/>
      <c r="J10" s="69" t="n"/>
      <c r="K10" s="69" t="n"/>
      <c r="L10" s="69" t="n"/>
      <c r="M10" s="69" t="n"/>
      <c r="N10" s="69" t="n"/>
      <c r="O10" s="69" t="n"/>
      <c r="P10" s="69" t="n"/>
    </row>
    <row r="11" ht="29.25" customFormat="1" customHeight="1" s="211" thickBot="1">
      <c r="B11" s="72" t="n"/>
      <c r="C11" s="73" t="inlineStr">
        <is>
          <t>流速</t>
        </is>
      </c>
      <c r="D11" s="73" t="inlineStr">
        <is>
          <t>C</t>
        </is>
      </c>
      <c r="E11" s="282" t="inlineStr">
        <is>
          <t>t(秒)</t>
        </is>
      </c>
      <c r="F11" s="86" t="inlineStr">
        <is>
          <t>有効面積(mm2)</t>
        </is>
      </c>
      <c r="G11" s="75" t="n"/>
      <c r="H11" s="76" t="n"/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 ht="16.5" customHeight="1" s="207" thickTop="1">
      <c r="B12" s="246" t="inlineStr">
        <is>
          <t>FCD</t>
        </is>
      </c>
      <c r="C12" s="246" t="inlineStr">
        <is>
          <t>速</t>
        </is>
      </c>
      <c r="D12" s="246" t="n">
        <v>1.2</v>
      </c>
      <c r="E12" s="283">
        <f>D12*SQRT($C$5)</f>
        <v/>
      </c>
      <c r="F12" s="87">
        <f>SQRT($C$5)/0.84*100</f>
        <v/>
      </c>
      <c r="G12" s="80" t="n"/>
      <c r="H12" s="81" t="inlineStr">
        <is>
          <t>左記有効面積から</t>
        </is>
      </c>
      <c r="I12" s="69" t="n"/>
      <c r="J12" s="69" t="n"/>
      <c r="K12" s="69" t="n"/>
      <c r="L12" s="69" t="n"/>
      <c r="M12" s="69" t="n"/>
      <c r="N12" s="69" t="n"/>
      <c r="O12" s="69" t="n"/>
      <c r="P12" s="69" t="n"/>
    </row>
    <row r="13" ht="16.5" customHeight="1" s="207">
      <c r="B13" s="245" t="n"/>
      <c r="C13" s="244" t="inlineStr">
        <is>
          <t>遅</t>
        </is>
      </c>
      <c r="D13" s="244" t="n">
        <v>1.5</v>
      </c>
      <c r="E13" s="284">
        <f>D13*SQRT($C$5)</f>
        <v/>
      </c>
      <c r="F13" s="88">
        <f>SQRT($C$5)/1.05*100</f>
        <v/>
      </c>
      <c r="G13" s="80" t="n"/>
      <c r="H13" s="81" t="inlineStr">
        <is>
          <t>実際のストレーナー選定するが、</t>
        </is>
      </c>
      <c r="I13" s="69" t="n"/>
      <c r="J13" s="69" t="n"/>
      <c r="K13" s="69" t="n"/>
      <c r="L13" s="69" t="n"/>
      <c r="M13" s="69" t="n"/>
      <c r="N13" s="69" t="n"/>
      <c r="O13" s="69" t="n"/>
      <c r="P13" s="69" t="n"/>
    </row>
    <row r="14" ht="16.5" customHeight="1" s="207">
      <c r="B14" s="244" t="inlineStr">
        <is>
          <t>FC</t>
        </is>
      </c>
      <c r="C14" s="244" t="inlineStr">
        <is>
          <t>速</t>
        </is>
      </c>
      <c r="D14" s="244" t="n">
        <v>1.2</v>
      </c>
      <c r="E14" s="284">
        <f>D14*SQRT($C$5)</f>
        <v/>
      </c>
      <c r="F14" s="88">
        <f>SQRT($C$5)/0.96*100</f>
        <v/>
      </c>
      <c r="G14" s="80" t="n"/>
      <c r="H14" s="69" t="inlineStr">
        <is>
          <t>孔径について検討を別途行う</t>
        </is>
      </c>
      <c r="I14" s="69" t="n"/>
      <c r="J14" s="69" t="n"/>
      <c r="K14" s="69" t="n"/>
      <c r="L14" s="69" t="n"/>
      <c r="M14" s="69" t="n"/>
      <c r="N14" s="69" t="n"/>
      <c r="O14" s="69" t="n"/>
      <c r="P14" s="69" t="n"/>
    </row>
    <row r="15" ht="16.5" customHeight="1" s="207">
      <c r="B15" s="245" t="n"/>
      <c r="C15" s="244" t="inlineStr">
        <is>
          <t>遅</t>
        </is>
      </c>
      <c r="D15" s="244" t="n">
        <v>1.5</v>
      </c>
      <c r="E15" s="284">
        <f>D15*SQRT($C$5)</f>
        <v/>
      </c>
      <c r="F15" s="88">
        <f>SQRT($C$5)/1.2*100</f>
        <v/>
      </c>
      <c r="G15" s="80" t="n"/>
      <c r="H15" s="81" t="inlineStr">
        <is>
          <t>（参考｜例③参照の事）</t>
        </is>
      </c>
      <c r="I15" s="69" t="n"/>
      <c r="J15" s="69" t="n"/>
      <c r="K15" s="69" t="n"/>
      <c r="L15" s="69" t="n"/>
      <c r="M15" s="69" t="n"/>
      <c r="N15" s="69" t="n"/>
      <c r="O15" s="69" t="n"/>
      <c r="P15" s="69" t="n"/>
    </row>
    <row r="16">
      <c r="B16" s="69" t="n"/>
      <c r="C16" s="69" t="n"/>
      <c r="D16" s="69" t="n"/>
      <c r="E16" s="278" t="n"/>
      <c r="F16" s="69" t="n"/>
      <c r="G16" s="69" t="n"/>
      <c r="H16" s="69" t="n"/>
      <c r="I16" s="69" t="n"/>
      <c r="J16" s="69" t="n"/>
      <c r="K16" s="69" t="n"/>
      <c r="L16" s="69" t="n"/>
      <c r="M16" s="69" t="n"/>
      <c r="N16" s="69" t="n"/>
      <c r="O16" s="69" t="n"/>
      <c r="P16" s="69" t="n"/>
    </row>
    <row r="17" ht="18" customHeight="1" s="207">
      <c r="B17" s="69" t="inlineStr">
        <is>
          <t xml:space="preserve">※t =C x </t>
        </is>
      </c>
      <c r="C17" s="69" t="n"/>
      <c r="D17" s="69" t="n"/>
      <c r="E17" s="278" t="n"/>
      <c r="F17" s="69" t="n"/>
      <c r="G17" s="69" t="n"/>
      <c r="H17" s="69" t="n"/>
      <c r="I17" s="69" t="n"/>
      <c r="J17" s="69" t="n"/>
      <c r="K17" s="69" t="n"/>
      <c r="L17" s="69" t="n"/>
      <c r="M17" s="69" t="n"/>
      <c r="N17" s="69" t="n"/>
      <c r="O17" s="69" t="n"/>
      <c r="P17" s="69" t="n"/>
    </row>
    <row r="18">
      <c r="B18" s="69" t="inlineStr">
        <is>
          <t xml:space="preserve">　FCD　有効面積(mm2) ：</t>
        </is>
      </c>
      <c r="C18" s="69" t="n"/>
      <c r="D18" s="69" t="n"/>
      <c r="E18" s="278" t="n"/>
      <c r="F18" s="69" t="n"/>
      <c r="G18" s="69" t="n"/>
      <c r="H18" s="69" t="n"/>
      <c r="I18" s="69" t="inlineStr">
        <is>
          <t>＊流速：遅い場合</t>
        </is>
      </c>
      <c r="J18" s="69" t="n"/>
      <c r="K18" s="69" t="n"/>
      <c r="L18" s="69" t="n"/>
      <c r="M18" s="69" t="n"/>
      <c r="N18" s="69" t="n"/>
      <c r="O18" s="69" t="n"/>
      <c r="P18" s="69" t="n"/>
    </row>
    <row r="19">
      <c r="B19" s="69" t="inlineStr">
        <is>
          <t xml:space="preserve">　FCD　有効面積(mm2) ：</t>
        </is>
      </c>
      <c r="C19" s="69" t="n"/>
      <c r="D19" s="69" t="n"/>
      <c r="E19" s="278" t="n"/>
      <c r="F19" s="69" t="n"/>
      <c r="G19" s="69" t="n"/>
      <c r="H19" s="69" t="n"/>
      <c r="I19" s="69" t="inlineStr">
        <is>
          <t>＊流速：速い場合</t>
        </is>
      </c>
      <c r="J19" s="69" t="n"/>
      <c r="K19" s="69" t="n"/>
      <c r="L19" s="69" t="n"/>
      <c r="M19" s="69" t="n"/>
      <c r="N19" s="69" t="n"/>
      <c r="O19" s="69" t="n"/>
      <c r="P19" s="69" t="n"/>
    </row>
    <row r="20">
      <c r="B20" s="69" t="inlineStr">
        <is>
          <t xml:space="preserve">　FC　有効面積(mm2) ：</t>
        </is>
      </c>
      <c r="C20" s="69" t="n"/>
      <c r="D20" s="69" t="n"/>
      <c r="E20" s="278" t="n"/>
      <c r="F20" s="69" t="n"/>
      <c r="G20" s="69" t="n"/>
      <c r="H20" s="69" t="n"/>
      <c r="I20" s="69" t="inlineStr">
        <is>
          <t>＊流速：遅い場合</t>
        </is>
      </c>
      <c r="J20" s="69" t="n"/>
      <c r="K20" s="69" t="n"/>
      <c r="L20" s="69" t="n"/>
      <c r="M20" s="69" t="n"/>
      <c r="N20" s="69" t="n"/>
      <c r="O20" s="69" t="n"/>
      <c r="P20" s="69" t="n"/>
    </row>
    <row r="21">
      <c r="B21" s="69" t="inlineStr">
        <is>
          <t xml:space="preserve">　FC　有効面積(mm2) ：</t>
        </is>
      </c>
      <c r="C21" s="69" t="n"/>
      <c r="D21" s="69" t="n"/>
      <c r="E21" s="278" t="n"/>
      <c r="F21" s="69" t="n"/>
      <c r="G21" s="69" t="n"/>
      <c r="H21" s="69" t="n"/>
      <c r="I21" s="69" t="inlineStr">
        <is>
          <t>＊流速：速い場合</t>
        </is>
      </c>
      <c r="J21" s="69" t="n"/>
      <c r="K21" s="69" t="n"/>
      <c r="L21" s="69" t="n"/>
      <c r="M21" s="69" t="n"/>
      <c r="N21" s="69" t="n"/>
      <c r="O21" s="69" t="n"/>
      <c r="P21" s="69" t="n"/>
    </row>
    <row r="22">
      <c r="B22" s="69" t="n"/>
      <c r="C22" s="69" t="n"/>
      <c r="D22" s="69" t="n"/>
      <c r="E22" s="278" t="n"/>
      <c r="F22" s="69" t="n"/>
      <c r="G22" s="69" t="n"/>
      <c r="H22" s="69" t="n"/>
      <c r="I22" s="69" t="n"/>
      <c r="J22" s="69" t="n"/>
      <c r="K22" s="69" t="n"/>
      <c r="L22" s="69" t="n"/>
      <c r="M22" s="69" t="n"/>
      <c r="N22" s="69" t="n"/>
      <c r="O22" s="69" t="n"/>
      <c r="P22" s="69" t="n"/>
    </row>
    <row r="23" ht="18.75" customHeight="1" s="207" thickBot="1">
      <c r="B23" s="96" t="inlineStr">
        <is>
          <t>例②【大物のストレーナー選定方法を採用】</t>
        </is>
      </c>
      <c r="C23" s="91" t="n"/>
      <c r="D23" s="91" t="n"/>
      <c r="E23" s="278" t="n"/>
      <c r="F23" s="69" t="n"/>
      <c r="G23" s="69" t="n"/>
      <c r="H23" s="69" t="n"/>
      <c r="I23" s="69" t="n"/>
      <c r="J23" s="69" t="n"/>
      <c r="K23" s="69" t="n"/>
      <c r="L23" s="69" t="n"/>
      <c r="M23" s="69" t="n"/>
      <c r="N23" s="69" t="n"/>
      <c r="O23" s="69" t="n"/>
      <c r="P23" s="69" t="n"/>
    </row>
    <row r="24" ht="22.5" customHeight="1" s="207" thickBot="1">
      <c r="B24" s="119" t="inlineStr">
        <is>
          <t>鋳込重量：</t>
        </is>
      </c>
      <c r="C24" s="104" t="n">
        <v>2000</v>
      </c>
      <c r="D24" s="97" t="inlineStr">
        <is>
          <t>kg</t>
        </is>
      </c>
      <c r="E24" s="277" t="n"/>
      <c r="F24" s="98" t="inlineStr">
        <is>
          <t>材質：</t>
        </is>
      </c>
      <c r="G24" s="100" t="inlineStr">
        <is>
          <t>FCD</t>
        </is>
      </c>
      <c r="H24" s="67" t="n"/>
      <c r="I24" s="98" t="inlineStr">
        <is>
          <t>C：</t>
        </is>
      </c>
      <c r="J24" s="99" t="n">
        <v>1.1</v>
      </c>
      <c r="K24" s="97" t="inlineStr">
        <is>
          <t>と仮定</t>
        </is>
      </c>
      <c r="L24" s="69" t="n"/>
      <c r="M24" s="69" t="n"/>
      <c r="N24" s="69" t="n"/>
      <c r="O24" s="69" t="n"/>
      <c r="P24" s="69" t="n"/>
    </row>
    <row r="25">
      <c r="B25" s="69" t="inlineStr">
        <is>
          <t xml:space="preserve">　※ただし、形状は立方体形状を想定（その他形状がイレギュラーの場合は、C値を再度想定行う）</t>
        </is>
      </c>
      <c r="C25" s="69" t="n"/>
      <c r="D25" s="69" t="n"/>
      <c r="E25" s="278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  <c r="P25" s="69" t="n"/>
    </row>
    <row r="26" ht="15" customHeight="1" s="207" thickBot="1">
      <c r="B26" s="69" t="n"/>
      <c r="C26" s="69" t="n"/>
      <c r="D26" s="69" t="n"/>
      <c r="E26" s="278" t="n"/>
      <c r="F26" s="69" t="n"/>
      <c r="G26" s="69" t="n"/>
      <c r="H26" s="69" t="n"/>
      <c r="I26" s="69" t="n"/>
      <c r="J26" s="69" t="n"/>
      <c r="K26" s="69" t="n"/>
      <c r="L26" s="69" t="n"/>
      <c r="M26" s="69" t="n"/>
      <c r="N26" s="69" t="n"/>
      <c r="O26" s="69" t="n"/>
      <c r="P26" s="69" t="n"/>
    </row>
    <row r="27" ht="15.75" customHeight="1" s="207">
      <c r="B27" s="251" t="inlineStr">
        <is>
          <t>計算結果：</t>
        </is>
      </c>
      <c r="C27" s="252" t="n"/>
      <c r="D27" s="112" t="n"/>
      <c r="E27" s="285" t="inlineStr">
        <is>
          <t>鋳込秒数(s)：</t>
        </is>
      </c>
      <c r="F27" s="286">
        <f>J24*SQRT(C24)</f>
        <v/>
      </c>
      <c r="G27" s="115" t="inlineStr">
        <is>
          <t>秒</t>
        </is>
      </c>
      <c r="H27" s="69" t="n"/>
      <c r="I27" s="69" t="n"/>
      <c r="J27" s="69" t="n"/>
      <c r="K27" s="69" t="n"/>
      <c r="L27" s="69" t="n"/>
      <c r="M27" s="69" t="n"/>
      <c r="N27" s="69" t="n"/>
      <c r="O27" s="69" t="n"/>
      <c r="P27" s="69" t="n"/>
    </row>
    <row r="28" ht="18.75" customHeight="1" s="207">
      <c r="B28" s="253" t="n"/>
      <c r="D28" s="105" t="n"/>
      <c r="E28" s="287" t="inlineStr">
        <is>
          <t>有効面積(mm2)：</t>
        </is>
      </c>
      <c r="F28" s="107">
        <f>IF(G24="FCD",C24/0.7*100/F27,IF(G24="FC",C24/0.8*100/F27))</f>
        <v/>
      </c>
      <c r="G28" s="116" t="inlineStr">
        <is>
          <t>mm2</t>
        </is>
      </c>
      <c r="H28" s="69" t="n"/>
      <c r="I28" s="69" t="n"/>
      <c r="J28" s="69" t="n"/>
      <c r="K28" s="69" t="n"/>
      <c r="L28" s="69" t="n"/>
      <c r="M28" s="69" t="n"/>
      <c r="N28" s="69" t="n"/>
      <c r="O28" s="69" t="n"/>
      <c r="P28" s="69" t="n"/>
    </row>
    <row r="29" ht="18.75" customHeight="1" s="207">
      <c r="B29" s="253" t="n"/>
      <c r="D29" s="105" t="n"/>
      <c r="E29" s="287" t="inlineStr">
        <is>
          <t>堰必要数(Φ20)：</t>
        </is>
      </c>
      <c r="F29" s="107">
        <f>F28/(10^2*PI())</f>
        <v/>
      </c>
      <c r="G29" s="116" t="inlineStr">
        <is>
          <t>本</t>
        </is>
      </c>
      <c r="H29" s="69" t="n"/>
      <c r="I29" s="69" t="n"/>
      <c r="J29" s="69" t="n"/>
      <c r="K29" s="69" t="n"/>
      <c r="L29" s="69" t="n"/>
      <c r="M29" s="69" t="n"/>
      <c r="N29" s="69" t="n"/>
      <c r="O29" s="69" t="n"/>
      <c r="P29" s="69" t="n"/>
    </row>
    <row r="30" ht="18.75" customHeight="1" s="207">
      <c r="B30" s="253" t="n"/>
      <c r="D30" s="288" t="inlineStr">
        <is>
          <t>堰断面積</t>
        </is>
      </c>
      <c r="E30" s="257" t="n"/>
      <c r="F30" s="107">
        <f>10*10*3.14</f>
        <v/>
      </c>
      <c r="G30" s="116" t="inlineStr">
        <is>
          <t>mm2</t>
        </is>
      </c>
      <c r="H30" s="69" t="n"/>
      <c r="I30" s="69" t="n"/>
      <c r="J30" s="69" t="n"/>
      <c r="K30" s="69" t="n"/>
      <c r="L30" s="69" t="n"/>
      <c r="M30" s="69" t="n"/>
      <c r="N30" s="69" t="n"/>
      <c r="O30" s="69" t="n"/>
      <c r="P30" s="69" t="n"/>
    </row>
    <row r="31" ht="18.75" customHeight="1" s="207">
      <c r="B31" s="253" t="n"/>
      <c r="D31" s="105" t="n"/>
      <c r="E31" s="287" t="inlineStr">
        <is>
          <t>堰必要数(Φ25)：</t>
        </is>
      </c>
      <c r="F31" s="107">
        <f>F28/(12.5^2*PI())</f>
        <v/>
      </c>
      <c r="G31" s="116" t="inlineStr">
        <is>
          <t>本</t>
        </is>
      </c>
      <c r="H31" s="69" t="n"/>
      <c r="I31" s="69" t="n"/>
      <c r="J31" s="69" t="n"/>
      <c r="K31" s="69" t="n"/>
      <c r="L31" s="69" t="n"/>
      <c r="M31" s="69" t="n"/>
      <c r="N31" s="69" t="n"/>
      <c r="O31" s="69" t="n"/>
      <c r="P31" s="69" t="n"/>
    </row>
    <row r="32" ht="18.75" customHeight="1" s="207">
      <c r="B32" s="253" t="n"/>
      <c r="D32" s="288" t="inlineStr">
        <is>
          <t>堰断面積</t>
        </is>
      </c>
      <c r="E32" s="257" t="n"/>
      <c r="F32" s="107">
        <f>(12.5)^2*3.14</f>
        <v/>
      </c>
      <c r="G32" s="116" t="inlineStr">
        <is>
          <t>mm2</t>
        </is>
      </c>
      <c r="H32" s="69" t="n"/>
      <c r="I32" s="69" t="n"/>
      <c r="J32" s="69" t="n"/>
      <c r="K32" s="69" t="n"/>
      <c r="L32" s="69" t="n"/>
      <c r="M32" s="69" t="n"/>
      <c r="N32" s="69" t="n"/>
      <c r="O32" s="69" t="n"/>
      <c r="P32" s="69" t="n"/>
    </row>
    <row r="33" ht="18.75" customHeight="1" s="207">
      <c r="B33" s="253" t="n"/>
      <c r="D33" s="105" t="n"/>
      <c r="E33" s="287" t="inlineStr">
        <is>
          <t>堰必要数(Φ30)：</t>
        </is>
      </c>
      <c r="F33" s="107">
        <f>F28/(15^2*PI())</f>
        <v/>
      </c>
      <c r="G33" s="116" t="inlineStr">
        <is>
          <t>本</t>
        </is>
      </c>
      <c r="H33" s="69" t="n"/>
      <c r="I33" s="69" t="n"/>
      <c r="J33" s="69" t="n"/>
      <c r="K33" s="69" t="n"/>
      <c r="L33" s="69" t="n"/>
      <c r="M33" s="69" t="n"/>
      <c r="N33" s="69" t="n"/>
      <c r="O33" s="69" t="n"/>
      <c r="P33" s="69" t="n"/>
    </row>
    <row r="34" ht="18.75" customHeight="1" s="207">
      <c r="B34" s="253" t="n"/>
      <c r="D34" s="288" t="inlineStr">
        <is>
          <t>堰断面積</t>
        </is>
      </c>
      <c r="E34" s="257" t="n"/>
      <c r="F34" s="107">
        <f>(15)^2*3.14</f>
        <v/>
      </c>
      <c r="G34" s="116" t="inlineStr">
        <is>
          <t>mm2</t>
        </is>
      </c>
      <c r="H34" s="69" t="n"/>
      <c r="I34" s="69" t="n"/>
      <c r="J34" s="69" t="n"/>
      <c r="K34" s="69" t="n"/>
      <c r="L34" s="69" t="n"/>
      <c r="M34" s="69" t="n"/>
      <c r="N34" s="69" t="n"/>
      <c r="O34" s="69" t="n"/>
      <c r="P34" s="69" t="n"/>
    </row>
    <row r="35" ht="18.75" customHeight="1" s="207">
      <c r="B35" s="253" t="n"/>
      <c r="D35" s="105" t="n"/>
      <c r="E35" s="287" t="inlineStr">
        <is>
          <t>堰必要数(Φ40)：</t>
        </is>
      </c>
      <c r="F35" s="107">
        <f>F28/(20^2*PI())</f>
        <v/>
      </c>
      <c r="G35" s="116" t="inlineStr">
        <is>
          <t>本</t>
        </is>
      </c>
      <c r="H35" s="69" t="n"/>
      <c r="I35" s="69" t="n"/>
      <c r="J35" s="69" t="n"/>
      <c r="K35" s="69" t="n"/>
      <c r="L35" s="69" t="n"/>
      <c r="M35" s="69" t="n"/>
      <c r="N35" s="69" t="n"/>
      <c r="O35" s="69" t="n"/>
      <c r="P35" s="69" t="n"/>
    </row>
    <row r="36" ht="18" customHeight="1" s="207" thickBot="1">
      <c r="B36" s="254" t="n"/>
      <c r="C36" s="255" t="n"/>
      <c r="D36" s="289" t="inlineStr">
        <is>
          <t>堰断面積</t>
        </is>
      </c>
      <c r="E36" s="259" t="n"/>
      <c r="F36" s="117">
        <f>(20)^2*3.14</f>
        <v/>
      </c>
      <c r="G36" s="118" t="inlineStr">
        <is>
          <t>mm2</t>
        </is>
      </c>
      <c r="H36" s="69" t="n"/>
      <c r="I36" s="69" t="n"/>
      <c r="J36" s="69" t="n"/>
      <c r="K36" s="69" t="n"/>
      <c r="L36" s="69" t="n"/>
      <c r="M36" s="69" t="n"/>
      <c r="N36" s="69" t="n"/>
      <c r="O36" s="69" t="n"/>
      <c r="P36" s="69" t="n"/>
    </row>
    <row r="37" ht="18" customHeight="1" s="207">
      <c r="B37" s="69" t="n"/>
      <c r="C37" s="69" t="n"/>
      <c r="D37" s="69" t="n"/>
      <c r="E37" s="69" t="n"/>
      <c r="F37" s="69" t="n"/>
      <c r="G37" s="69" t="n"/>
      <c r="H37" s="69" t="n"/>
      <c r="I37" s="69" t="n"/>
      <c r="J37" s="69" t="n"/>
      <c r="K37" s="69" t="n"/>
      <c r="L37" s="69" t="n"/>
      <c r="M37" s="69" t="n"/>
      <c r="N37" s="69" t="n"/>
      <c r="O37" s="69" t="n"/>
      <c r="P37" s="69" t="n"/>
    </row>
    <row r="38">
      <c r="B38" s="69" t="inlineStr">
        <is>
          <t>＜参考＞</t>
        </is>
      </c>
      <c r="C38" s="69" t="n"/>
      <c r="D38" s="69" t="n"/>
      <c r="E38" s="278" t="n"/>
      <c r="F38" s="69" t="n"/>
      <c r="G38" s="69" t="n"/>
      <c r="H38" s="69" t="n"/>
      <c r="I38" s="69" t="n"/>
      <c r="J38" s="69" t="n"/>
      <c r="K38" s="69" t="n"/>
      <c r="L38" s="69" t="n"/>
      <c r="M38" s="69" t="n"/>
      <c r="N38" s="69" t="n"/>
      <c r="O38" s="69" t="n"/>
      <c r="P38" s="69" t="n"/>
    </row>
    <row r="39" ht="24.75" customFormat="1" customHeight="1" s="211" thickBot="1">
      <c r="B39" s="72" t="n"/>
      <c r="C39" s="73" t="inlineStr">
        <is>
          <t>流速</t>
        </is>
      </c>
      <c r="D39" s="73" t="inlineStr">
        <is>
          <t>C</t>
        </is>
      </c>
      <c r="E39" s="282" t="inlineStr">
        <is>
          <t>t(秒)</t>
        </is>
      </c>
      <c r="F39" s="86" t="inlineStr">
        <is>
          <t>有効面積(mm2)</t>
        </is>
      </c>
      <c r="G39" s="89" t="inlineStr">
        <is>
          <t>堰必要数　　　Φ30</t>
        </is>
      </c>
      <c r="H39" s="89" t="inlineStr">
        <is>
          <t xml:space="preserve"> 堰必要数　　　　Φ50</t>
        </is>
      </c>
      <c r="I39" s="89" t="inlineStr">
        <is>
          <t>堰必要数　　　Φ70</t>
        </is>
      </c>
      <c r="J39" s="77" t="n"/>
      <c r="K39" s="76" t="n"/>
      <c r="L39" s="77" t="n"/>
      <c r="M39" s="77" t="n"/>
      <c r="N39" s="77" t="n"/>
      <c r="O39" s="77" t="n"/>
      <c r="P39" s="77" t="n"/>
    </row>
    <row r="40" ht="15" customHeight="1" s="207" thickTop="1">
      <c r="B40" s="246" t="inlineStr">
        <is>
          <t>FCD</t>
        </is>
      </c>
      <c r="C40" s="246" t="inlineStr">
        <is>
          <t>速</t>
        </is>
      </c>
      <c r="D40" s="246" t="n">
        <v>0.7</v>
      </c>
      <c r="E40" s="283">
        <f>D40*SQRT(C24)</f>
        <v/>
      </c>
      <c r="F40" s="87">
        <f>SQRT(C24)/0.77*100</f>
        <v/>
      </c>
      <c r="G40" s="90">
        <f>F40/(15^2*PI())</f>
        <v/>
      </c>
      <c r="H40" s="90">
        <f>F40/(25^2*PI())</f>
        <v/>
      </c>
      <c r="I40" s="90">
        <f>F40/(35^2*PI())</f>
        <v/>
      </c>
      <c r="J40" s="69" t="n"/>
      <c r="K40" s="85" t="inlineStr">
        <is>
          <t>左記の堰状況等から</t>
        </is>
      </c>
      <c r="L40" s="69" t="n"/>
      <c r="M40" s="69" t="n"/>
      <c r="N40" s="69" t="n"/>
      <c r="O40" s="69" t="n"/>
      <c r="P40" s="69" t="n"/>
    </row>
    <row r="41">
      <c r="B41" s="245" t="n"/>
      <c r="C41" s="244" t="inlineStr">
        <is>
          <t>遅</t>
        </is>
      </c>
      <c r="D41" s="244" t="n">
        <v>1.1</v>
      </c>
      <c r="E41" s="284">
        <f>D41*SQRT(C24)</f>
        <v/>
      </c>
      <c r="F41" s="88">
        <f>SQRT(C24)/0.49*100</f>
        <v/>
      </c>
      <c r="G41" s="90">
        <f>F41/(15^2*PI())</f>
        <v/>
      </c>
      <c r="H41" s="90">
        <f>F41/(25^2*PI())</f>
        <v/>
      </c>
      <c r="I41" s="90">
        <f>F41/(35^2*PI())</f>
        <v/>
      </c>
      <c r="J41" s="69" t="n"/>
      <c r="K41" s="85" t="inlineStr">
        <is>
          <t>フィルター設置個所により検討する。</t>
        </is>
      </c>
      <c r="L41" s="69" t="n"/>
      <c r="M41" s="69" t="n"/>
      <c r="N41" s="69" t="n"/>
      <c r="O41" s="69" t="n"/>
      <c r="P41" s="69" t="n"/>
    </row>
    <row r="42">
      <c r="B42" s="244" t="inlineStr">
        <is>
          <t>FC</t>
        </is>
      </c>
      <c r="C42" s="244" t="inlineStr">
        <is>
          <t>速</t>
        </is>
      </c>
      <c r="D42" s="244" t="n">
        <v>0.7</v>
      </c>
      <c r="E42" s="284">
        <f>D42*SQRT(C24)</f>
        <v/>
      </c>
      <c r="F42" s="88">
        <f>SQRT(C24)/0.88*100</f>
        <v/>
      </c>
      <c r="G42" s="90">
        <f>F42/(15^2*PI())</f>
        <v/>
      </c>
      <c r="H42" s="90">
        <f>F42/(25^2*PI())</f>
        <v/>
      </c>
      <c r="I42" s="90">
        <f>F42/(35^2*PI())</f>
        <v/>
      </c>
      <c r="J42" s="69" t="n"/>
      <c r="K42" s="77" t="inlineStr">
        <is>
          <t>孔径について検討を別途行う</t>
        </is>
      </c>
      <c r="L42" s="69" t="n"/>
      <c r="M42" s="69" t="n"/>
      <c r="N42" s="69" t="n"/>
      <c r="O42" s="69" t="n"/>
      <c r="P42" s="69" t="n"/>
    </row>
    <row r="43">
      <c r="B43" s="245" t="n"/>
      <c r="C43" s="244" t="inlineStr">
        <is>
          <t>遅</t>
        </is>
      </c>
      <c r="D43" s="244" t="n">
        <v>1.1</v>
      </c>
      <c r="E43" s="284">
        <f>D43*SQRT(C24)</f>
        <v/>
      </c>
      <c r="F43" s="88">
        <f>SQRT(C24)/0.56*100</f>
        <v/>
      </c>
      <c r="G43" s="90">
        <f>F43/(15^2*PI())</f>
        <v/>
      </c>
      <c r="H43" s="90">
        <f>F43/(25^2*PI())</f>
        <v/>
      </c>
      <c r="I43" s="90">
        <f>F43/(35^2*PI())</f>
        <v/>
      </c>
      <c r="J43" s="69" t="n"/>
      <c r="K43" s="85" t="inlineStr">
        <is>
          <t>（参考｜例③参照の事）</t>
        </is>
      </c>
      <c r="L43" s="69" t="n"/>
      <c r="M43" s="69" t="n"/>
      <c r="N43" s="69" t="n"/>
      <c r="O43" s="69" t="n"/>
      <c r="P43" s="69" t="n"/>
    </row>
    <row r="44">
      <c r="B44" s="69" t="n"/>
      <c r="C44" s="69" t="n"/>
      <c r="D44" s="69" t="n"/>
      <c r="E44" s="278" t="n"/>
      <c r="F44" s="69" t="n"/>
      <c r="G44" s="69" t="n"/>
      <c r="H44" s="69" t="n"/>
      <c r="I44" s="69" t="n"/>
      <c r="J44" s="69" t="n"/>
      <c r="K44" s="69" t="n"/>
      <c r="L44" s="69" t="n"/>
      <c r="M44" s="69" t="n"/>
      <c r="N44" s="69" t="n"/>
      <c r="O44" s="69" t="n"/>
      <c r="P44" s="69" t="n"/>
    </row>
    <row r="45" ht="16.5" customHeight="1" s="207">
      <c r="B45" s="69" t="inlineStr">
        <is>
          <t xml:space="preserve">※t =C x </t>
        </is>
      </c>
      <c r="C45" s="69" t="n"/>
      <c r="D45" s="69" t="n"/>
      <c r="E45" s="278" t="n"/>
      <c r="F45" s="69" t="n"/>
      <c r="G45" s="69" t="n"/>
      <c r="H45" s="69" t="n"/>
      <c r="I45" s="69" t="n"/>
      <c r="J45" s="69" t="n"/>
      <c r="K45" s="69" t="n"/>
      <c r="L45" s="69" t="n"/>
      <c r="M45" s="69" t="n"/>
      <c r="N45" s="69" t="n"/>
      <c r="O45" s="69" t="n"/>
      <c r="P45" s="69" t="n"/>
    </row>
    <row r="46">
      <c r="B46" s="69" t="inlineStr">
        <is>
          <t xml:space="preserve">　FCD　有効面積(mm2) ：</t>
        </is>
      </c>
      <c r="C46" s="69" t="n"/>
      <c r="D46" s="69" t="n"/>
      <c r="E46" s="278" t="n"/>
      <c r="F46" s="69" t="n"/>
      <c r="G46" s="69" t="n"/>
      <c r="H46" s="69" t="n"/>
      <c r="I46" s="69" t="inlineStr">
        <is>
          <t>＊流速：遅い場合</t>
        </is>
      </c>
      <c r="J46" s="69" t="n"/>
      <c r="K46" s="77" t="n"/>
      <c r="L46" s="69" t="n"/>
      <c r="M46" s="69" t="n"/>
      <c r="N46" s="69" t="n"/>
      <c r="O46" s="69" t="n"/>
      <c r="P46" s="69" t="n"/>
    </row>
    <row r="47">
      <c r="B47" s="69" t="inlineStr">
        <is>
          <t xml:space="preserve">　FCD　有効面積(mm2) ：</t>
        </is>
      </c>
      <c r="C47" s="69" t="n"/>
      <c r="D47" s="69" t="n"/>
      <c r="E47" s="278" t="n"/>
      <c r="F47" s="69" t="n"/>
      <c r="G47" s="69" t="n"/>
      <c r="H47" s="69" t="n"/>
      <c r="I47" s="69" t="inlineStr">
        <is>
          <t>＊流速：速い場合</t>
        </is>
      </c>
      <c r="J47" s="69" t="n"/>
      <c r="K47" s="69" t="n"/>
      <c r="L47" s="69" t="n"/>
      <c r="M47" s="69" t="n"/>
      <c r="N47" s="69" t="n"/>
      <c r="O47" s="69" t="n"/>
      <c r="P47" s="69" t="n"/>
    </row>
    <row r="48">
      <c r="B48" s="69" t="inlineStr">
        <is>
          <t xml:space="preserve">　FC　有効面積(mm2) ：</t>
        </is>
      </c>
      <c r="C48" s="69" t="n"/>
      <c r="D48" s="69" t="n"/>
      <c r="E48" s="278" t="n"/>
      <c r="F48" s="69" t="n"/>
      <c r="G48" s="69" t="n"/>
      <c r="H48" s="69" t="n"/>
      <c r="I48" s="69" t="inlineStr">
        <is>
          <t>＊流速：遅い場合</t>
        </is>
      </c>
      <c r="J48" s="69" t="n"/>
      <c r="K48" s="69" t="n"/>
      <c r="L48" s="69" t="n"/>
      <c r="M48" s="69" t="n"/>
      <c r="N48" s="69" t="n"/>
      <c r="O48" s="69" t="n"/>
      <c r="P48" s="69" t="n"/>
    </row>
    <row r="49">
      <c r="B49" s="69" t="inlineStr">
        <is>
          <t xml:space="preserve">　FC　有効面積(mm2) ：</t>
        </is>
      </c>
      <c r="C49" s="69" t="n"/>
      <c r="D49" s="69" t="n"/>
      <c r="E49" s="278" t="n"/>
      <c r="F49" s="69" t="n"/>
      <c r="G49" s="69" t="n"/>
      <c r="H49" s="69" t="n"/>
      <c r="I49" s="69" t="inlineStr">
        <is>
          <t>＊流速：速い場合</t>
        </is>
      </c>
      <c r="J49" s="69" t="n"/>
      <c r="K49" s="69" t="n"/>
      <c r="L49" s="69" t="n"/>
      <c r="M49" s="69" t="n"/>
      <c r="N49" s="69" t="n"/>
      <c r="O49" s="69" t="n"/>
      <c r="P49" s="69" t="n"/>
    </row>
    <row r="50">
      <c r="B50" s="69" t="n"/>
      <c r="C50" s="69" t="n"/>
      <c r="D50" s="69" t="n"/>
      <c r="E50" s="278" t="n"/>
      <c r="F50" s="69" t="n"/>
      <c r="G50" s="69" t="n"/>
      <c r="H50" s="69" t="n"/>
      <c r="I50" s="69" t="n"/>
      <c r="J50" s="69" t="n"/>
      <c r="K50" s="69" t="n"/>
      <c r="L50" s="69" t="n"/>
      <c r="M50" s="69" t="n"/>
      <c r="N50" s="69" t="n"/>
      <c r="O50" s="69" t="n"/>
      <c r="P50" s="69" t="n"/>
    </row>
    <row r="51">
      <c r="B51" s="84" t="inlineStr">
        <is>
          <t>例③【孔径について】</t>
        </is>
      </c>
      <c r="C51" s="69" t="n"/>
      <c r="D51" s="69" t="n"/>
      <c r="E51" s="278" t="n"/>
      <c r="F51" s="69" t="n"/>
      <c r="G51" s="69" t="n"/>
      <c r="H51" s="69" t="n"/>
      <c r="I51" s="69" t="n"/>
      <c r="J51" s="69" t="n"/>
      <c r="K51" s="69" t="n"/>
      <c r="L51" s="69" t="n"/>
      <c r="M51" s="69" t="n"/>
      <c r="N51" s="69" t="n"/>
      <c r="O51" s="69" t="n"/>
      <c r="P51" s="69" t="n"/>
    </row>
    <row r="52">
      <c r="B52" s="69" t="inlineStr">
        <is>
          <t xml:space="preserve">　＜現状＞No.560 Φ6.5（有効面積：431mm2)を使用。</t>
        </is>
      </c>
      <c r="C52" s="69" t="n"/>
      <c r="D52" s="69" t="n"/>
      <c r="E52" s="278" t="n"/>
      <c r="F52" s="69" t="n"/>
      <c r="G52" s="69" t="n"/>
      <c r="H52" s="69" t="n"/>
      <c r="I52" s="69" t="n"/>
      <c r="J52" s="69" t="n"/>
      <c r="K52" s="69" t="n"/>
      <c r="L52" s="69" t="n"/>
      <c r="M52" s="69" t="n"/>
      <c r="N52" s="69" t="n"/>
      <c r="O52" s="69" t="n"/>
      <c r="P52" s="69" t="n"/>
    </row>
    <row r="53">
      <c r="B53" s="69" t="inlineStr">
        <is>
          <t xml:space="preserve">　＜目的＞スラグ除去を目的として、ストレーナー孔径が小さい物をトライしたい。</t>
        </is>
      </c>
      <c r="C53" s="69" t="n"/>
      <c r="D53" s="69" t="n"/>
      <c r="E53" s="278" t="n"/>
      <c r="F53" s="69" t="n"/>
      <c r="G53" s="69" t="n"/>
      <c r="H53" s="69" t="n"/>
      <c r="I53" s="69" t="n"/>
      <c r="J53" s="69" t="n"/>
      <c r="K53" s="69" t="n"/>
      <c r="L53" s="69" t="n"/>
      <c r="M53" s="69" t="n"/>
      <c r="N53" s="69" t="n"/>
      <c r="O53" s="69" t="n"/>
      <c r="P53" s="69" t="n"/>
    </row>
    <row r="54">
      <c r="B54" s="69" t="inlineStr">
        <is>
          <t xml:space="preserve">　＜提案例＞</t>
        </is>
      </c>
      <c r="C54" s="69" t="n"/>
      <c r="D54" s="69" t="n"/>
      <c r="E54" s="278" t="n"/>
      <c r="F54" s="69" t="n"/>
      <c r="G54" s="69" t="n"/>
      <c r="H54" s="69" t="n"/>
      <c r="I54" s="69" t="n"/>
      <c r="J54" s="69" t="n"/>
      <c r="K54" s="69" t="n"/>
      <c r="L54" s="69" t="n"/>
      <c r="M54" s="69" t="n"/>
      <c r="N54" s="69" t="n"/>
      <c r="O54" s="69" t="n"/>
      <c r="P54" s="69" t="n"/>
    </row>
    <row r="55">
      <c r="B55" s="69" t="inlineStr">
        <is>
          <t xml:space="preserve">　　例えば現在T56 Φ４（有効面積：552mm2),T57 Φ3（有効面積：438mm2)を</t>
        </is>
      </c>
      <c r="C55" s="69" t="n"/>
      <c r="D55" s="69" t="n"/>
      <c r="E55" s="278" t="n"/>
      <c r="F55" s="69" t="n"/>
      <c r="G55" s="69" t="n"/>
      <c r="H55" s="69" t="n"/>
      <c r="I55" s="69" t="n"/>
      <c r="J55" s="69" t="n"/>
      <c r="K55" s="69" t="n"/>
      <c r="L55" s="69" t="n"/>
      <c r="M55" s="69" t="n"/>
      <c r="N55" s="69" t="n"/>
      <c r="O55" s="69" t="n"/>
      <c r="P55" s="69" t="n"/>
    </row>
    <row r="56">
      <c r="B56" s="69" t="inlineStr">
        <is>
          <t xml:space="preserve">　　仮選定した場合、</t>
        </is>
      </c>
      <c r="C56" s="69" t="n"/>
      <c r="D56" s="69" t="n"/>
      <c r="E56" s="278" t="n"/>
      <c r="F56" s="69" t="n"/>
      <c r="G56" s="69" t="n"/>
      <c r="H56" s="69" t="n"/>
      <c r="I56" s="69" t="n"/>
      <c r="J56" s="69" t="n"/>
      <c r="K56" s="69" t="n"/>
      <c r="L56" s="69" t="n"/>
      <c r="M56" s="69" t="n"/>
      <c r="N56" s="69" t="n"/>
      <c r="O56" s="69" t="n"/>
      <c r="P56" s="69" t="n"/>
    </row>
    <row r="57">
      <c r="B57" s="69" t="inlineStr">
        <is>
          <t xml:space="preserve">　　　1. T57は同有効面積だが、孔径がΦ3 となる為、セオリーからいくと</t>
        </is>
      </c>
      <c r="C57" s="69" t="n"/>
      <c r="D57" s="69" t="n"/>
      <c r="E57" s="278" t="n"/>
      <c r="F57" s="69" t="n"/>
      <c r="G57" s="69" t="n"/>
      <c r="H57" s="69" t="n"/>
      <c r="I57" s="69" t="n"/>
      <c r="J57" s="69" t="n"/>
      <c r="K57" s="69" t="n"/>
      <c r="L57" s="69" t="n"/>
      <c r="M57" s="69" t="n"/>
      <c r="N57" s="69" t="n"/>
      <c r="O57" s="69" t="n"/>
      <c r="P57" s="69" t="n"/>
    </row>
    <row r="58">
      <c r="B58" s="69" t="inlineStr">
        <is>
          <t xml:space="preserve">　　　　まず、T56 Φ4 （有効面積：552mm2) 有効面積28%UPを採用行いトライ</t>
        </is>
      </c>
      <c r="C58" s="69" t="n"/>
      <c r="D58" s="69" t="n"/>
      <c r="E58" s="278" t="n"/>
      <c r="F58" s="69" t="n"/>
      <c r="G58" s="69" t="n"/>
      <c r="H58" s="69" t="n"/>
      <c r="I58" s="69" t="n"/>
      <c r="J58" s="69" t="n"/>
      <c r="K58" s="69" t="n"/>
      <c r="L58" s="69" t="n"/>
      <c r="M58" s="69" t="n"/>
      <c r="N58" s="69" t="n"/>
      <c r="O58" s="69" t="n"/>
      <c r="P58" s="69" t="n"/>
    </row>
    <row r="59">
      <c r="B59" s="69" t="inlineStr">
        <is>
          <t xml:space="preserve">　　　　（Φ6 ⇒ Φ3 有効面積１０％UP,今回はT57よりはT56を選定）</t>
        </is>
      </c>
      <c r="C59" s="69" t="n"/>
      <c r="D59" s="69" t="n"/>
      <c r="E59" s="278" t="n"/>
      <c r="F59" s="69" t="n"/>
      <c r="G59" s="69" t="n"/>
      <c r="H59" s="69" t="n"/>
      <c r="I59" s="69" t="n"/>
      <c r="J59" s="69" t="n"/>
      <c r="K59" s="69" t="n"/>
      <c r="L59" s="69" t="n"/>
      <c r="M59" s="69" t="n"/>
      <c r="N59" s="69" t="n"/>
      <c r="O59" s="69" t="n"/>
      <c r="P59" s="69" t="n"/>
    </row>
    <row r="60">
      <c r="B60" s="69" t="inlineStr">
        <is>
          <t xml:space="preserve">　　　2. 結果からT57をトライしてみる等、提案を進めていく。</t>
        </is>
      </c>
      <c r="C60" s="69" t="n"/>
      <c r="D60" s="69" t="n"/>
      <c r="E60" s="278" t="n"/>
      <c r="F60" s="69" t="n"/>
      <c r="G60" s="69" t="n"/>
      <c r="H60" s="69" t="n"/>
      <c r="I60" s="69" t="n"/>
      <c r="J60" s="69" t="n"/>
      <c r="K60" s="69" t="n"/>
      <c r="L60" s="69" t="n"/>
      <c r="M60" s="69" t="n"/>
      <c r="N60" s="69" t="n"/>
      <c r="O60" s="69" t="n"/>
      <c r="P60" s="69" t="n"/>
    </row>
    <row r="61">
      <c r="B61" s="69" t="inlineStr">
        <is>
          <t xml:space="preserve">　　　　（今回は結果から砂カミ発生,注湯時間短縮するか？まず想定確認行う。</t>
        </is>
      </c>
      <c r="C61" s="69" t="n"/>
      <c r="D61" s="69" t="n"/>
      <c r="E61" s="278" t="n"/>
      <c r="F61" s="69" t="n"/>
      <c r="G61" s="69" t="n"/>
      <c r="H61" s="69" t="n"/>
      <c r="I61" s="69" t="n"/>
      <c r="J61" s="69" t="n"/>
      <c r="K61" s="69" t="n"/>
      <c r="L61" s="69" t="n"/>
      <c r="M61" s="69" t="n"/>
      <c r="N61" s="69" t="n"/>
      <c r="O61" s="69" t="n"/>
      <c r="P61" s="69" t="n"/>
    </row>
    <row r="62">
      <c r="B62" s="69" t="inlineStr">
        <is>
          <t xml:space="preserve">　　　　　仮に出た場合、孔を消して再トライ行う事も可能）＊金型条件は別紙参照の事</t>
        </is>
      </c>
      <c r="C62" s="69" t="n"/>
      <c r="D62" s="69" t="n"/>
      <c r="E62" s="278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</row>
  </sheetData>
  <mergeCells count="11">
    <mergeCell ref="O1:P1"/>
    <mergeCell ref="B42:B43"/>
    <mergeCell ref="B40:B41"/>
    <mergeCell ref="B7:C8"/>
    <mergeCell ref="B27:C36"/>
    <mergeCell ref="D30:E30"/>
    <mergeCell ref="D32:E32"/>
    <mergeCell ref="D34:E34"/>
    <mergeCell ref="D36:E36"/>
    <mergeCell ref="B12:B13"/>
    <mergeCell ref="B14:B15"/>
  </mergeCells>
  <dataValidations xWindow="125" yWindow="392" count="5">
    <dataValidation sqref="C5" showErrorMessage="1" showInputMessage="1" allowBlank="0" errorTitle="指定値以外" error="100kg以上であり、_x000a_参考の結果が出ないかもしれません。" promptTitle="0-100kg以内で数値を入力して下さい." prompt="0-100kg以内で数値を入力して下さい。" type="decimal">
      <formula1>0</formula1>
      <formula2>100</formula2>
    </dataValidation>
    <dataValidation sqref="G5 G24" showErrorMessage="1" showInputMessage="1" allowBlank="0" type="list">
      <formula1>"FCD,FC"</formula1>
    </dataValidation>
    <dataValidation sqref="J5" showErrorMessage="1" showInputMessage="1" allowBlank="0" errorTitle="入力範囲外" error="1.2-1.5で入力して下さい。_x000a_例：1.3" promptTitle="1.2-1.5で入力して下さい。" prompt="1.2から1.5で入力して下さい。_x000a_例：1.3" type="decimal">
      <formula1>1.2</formula1>
      <formula2>1.5</formula2>
    </dataValidation>
    <dataValidation sqref="C24" showErrorMessage="1" showInputMessage="1" allowBlank="0" errorTitle="指定値以外" error="100kg以下等であり、_x000a_参考の結果が出ないかもしれません。" promptTitle="100kgより大きい数値を入力して下さい。" prompt="100kgより大きい数値を入力して下さい。" type="decimal" operator="greaterThanOrEqual">
      <formula1>100</formula1>
    </dataValidation>
    <dataValidation sqref="J24" showErrorMessage="1" showInputMessage="1" allowBlank="0" errorTitle="入力範囲外" error="0.7-1.1で入力して下さい。_x000a_例：0.9" promptTitle="0.7-1.1で入力して下さい。" prompt="0.7から1.1で入力して下さい。_x000a_＊形状により適宜C値を想定して下さい。_x000a_例：横に広い為、0.9_x000a_　　　高さがある為、1.1 等_x000a_" type="decimal">
      <formula1>0.7</formula1>
      <formula2>1.1</formula2>
    </dataValidation>
  </dataValidations>
  <pageMargins left="0.7" right="0.7" top="0.75" bottom="0.75" header="0.3" footer="0.3"/>
  <pageSetup orientation="portrait" paperSize="9" fitToHeight="0"/>
</worksheet>
</file>

<file path=xl/worksheets/sheet6.xml><?xml version="1.0" encoding="utf-8"?>
<worksheet xmlns="http://schemas.openxmlformats.org/spreadsheetml/2006/main">
  <sheetPr>
    <tabColor theme="4"/>
    <outlinePr summaryBelow="1" summaryRight="1"/>
    <pageSetUpPr/>
  </sheetPr>
  <dimension ref="B1:E23"/>
  <sheetViews>
    <sheetView workbookViewId="0">
      <selection activeCell="N4" sqref="N4"/>
    </sheetView>
  </sheetViews>
  <sheetFormatPr baseColWidth="8" defaultRowHeight="15"/>
  <cols>
    <col width="4" customWidth="1" style="207" min="1" max="1"/>
    <col width="8.28515625" customWidth="1" style="207" min="2" max="2"/>
    <col width="10" customWidth="1" style="207" min="3" max="3"/>
    <col width="10.42578125" customWidth="1" style="207" min="4" max="4"/>
  </cols>
  <sheetData>
    <row r="1">
      <c r="B1" s="261" t="inlineStr">
        <is>
          <t>【金型設計について】</t>
        </is>
      </c>
    </row>
    <row r="2">
      <c r="B2" s="261" t="inlineStr">
        <is>
          <t xml:space="preserve">　＜条件＞</t>
        </is>
      </c>
    </row>
    <row r="3">
      <c r="B3" s="261" t="inlineStr">
        <is>
          <t xml:space="preserve">　　　・</t>
        </is>
      </c>
    </row>
    <row r="4">
      <c r="B4" s="261" t="inlineStr">
        <is>
          <t xml:space="preserve">　　　・</t>
        </is>
      </c>
    </row>
    <row r="16">
      <c r="B16" s="261" t="inlineStr">
        <is>
          <t xml:space="preserve">　＜計算式｜紺の塗潰し箇所を入力行う＞</t>
        </is>
      </c>
    </row>
    <row r="17">
      <c r="C17" s="261" t="inlineStr">
        <is>
          <t>孔径</t>
        </is>
      </c>
      <c r="D17" s="121" t="n">
        <v>13</v>
      </c>
      <c r="E17" s="261" t="inlineStr">
        <is>
          <t>Φ</t>
        </is>
      </c>
    </row>
    <row r="18">
      <c r="C18" s="261" t="inlineStr">
        <is>
          <t>孔数</t>
        </is>
      </c>
      <c r="D18" s="121" t="n">
        <v>52</v>
      </c>
      <c r="E18" s="261" t="inlineStr">
        <is>
          <t>個</t>
        </is>
      </c>
    </row>
    <row r="22">
      <c r="C22" s="261" t="inlineStr">
        <is>
          <t>孔部断面積</t>
        </is>
      </c>
      <c r="D22" s="290">
        <f>(D17/2)^2*PI()*D18</f>
        <v/>
      </c>
      <c r="E22" s="261" t="inlineStr">
        <is>
          <t>mm2</t>
        </is>
      </c>
    </row>
    <row r="23">
      <c r="C23" s="261" t="inlineStr">
        <is>
          <t>全体断面積</t>
        </is>
      </c>
    </row>
  </sheetData>
  <dataValidations count="2">
    <dataValidation sqref="D18" showErrorMessage="1" showInputMessage="1" allowBlank="0" errorTitle="指定値以外" promptTitle="0-2000以内で数値を入力して下さい." prompt="0-2000以内で数値を入力して下さい。" type="decimal">
      <formula1>0</formula1>
      <formula2>2000</formula2>
    </dataValidation>
    <dataValidation sqref="D17" showErrorMessage="1" showInputMessage="1" allowBlank="0" errorTitle="指定値以外" error="50Φ以上でエラー_x000a_" promptTitle="0-50Φ以内で数値を入力して下さい." prompt="0-50Φ以内で数値を入力して下さい。" type="decimal">
      <formula1>0</formula1>
      <formula2>50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06"/>
  <sheetViews>
    <sheetView showGridLines="0" topLeftCell="A4" workbookViewId="0">
      <selection activeCell="N4" sqref="N4"/>
    </sheetView>
  </sheetViews>
  <sheetFormatPr baseColWidth="8" defaultRowHeight="15"/>
  <cols>
    <col width="2.42578125" customWidth="1" style="207" min="1" max="1"/>
  </cols>
  <sheetData>
    <row r="2" ht="30.75" customHeight="1" s="207">
      <c r="B2" s="2" t="inlineStr">
        <is>
          <t>*ストレーナーの選定方法</t>
        </is>
      </c>
      <c r="C2" s="3" t="n"/>
      <c r="D2" s="3" t="n"/>
      <c r="E2" s="3" t="n"/>
      <c r="F2" s="4" t="n"/>
      <c r="G2" s="4" t="n"/>
      <c r="H2" s="4" t="n"/>
      <c r="I2" s="4" t="n"/>
      <c r="J2" s="4" t="n"/>
    </row>
    <row r="3" ht="30.75" customHeight="1" s="207">
      <c r="B3" s="5" t="inlineStr">
        <is>
          <t xml:space="preserve">  大物鋳物</t>
        </is>
      </c>
      <c r="C3" s="6" t="n"/>
      <c r="D3" s="6" t="n"/>
      <c r="E3" s="6" t="n"/>
      <c r="F3" s="4" t="n"/>
      <c r="G3" s="4" t="n"/>
      <c r="H3" s="4" t="n"/>
      <c r="I3" s="4" t="n"/>
      <c r="J3" s="4" t="n"/>
    </row>
    <row r="4" ht="30.75" customHeight="1" s="207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 ht="24.95" customHeight="1" s="207">
      <c r="B5" s="4" t="inlineStr">
        <is>
          <t>●有効面積の決定方法</t>
        </is>
      </c>
      <c r="C5" s="4" t="n"/>
      <c r="D5" s="4" t="n"/>
      <c r="E5" s="4" t="n"/>
      <c r="F5" s="4" t="n"/>
      <c r="G5" s="4" t="n"/>
      <c r="H5" s="4" t="n"/>
      <c r="I5" s="4" t="n"/>
      <c r="J5" s="4" t="n"/>
    </row>
    <row r="6" ht="24.95" customHeight="1" s="207">
      <c r="B6" s="4" t="inlineStr">
        <is>
          <t xml:space="preserve">　１、ダクタイル鋳鉄の場合の有効面積（cm2)</t>
        </is>
      </c>
      <c r="C6" s="4" t="n"/>
      <c r="D6" s="4" t="n"/>
      <c r="E6" s="4" t="n"/>
      <c r="F6" s="4" t="n"/>
      <c r="G6" s="4" t="n"/>
      <c r="H6" s="4" t="n"/>
      <c r="I6" s="4" t="n"/>
      <c r="J6" s="4" t="n"/>
    </row>
    <row r="7" ht="24.95" customHeight="1" s="207"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 ht="24.95" customHeight="1" s="207">
      <c r="B8" s="4" t="n"/>
      <c r="C8" s="4" t="inlineStr">
        <is>
          <t>鋳込速度遅い場合</t>
        </is>
      </c>
      <c r="D8" s="4" t="n"/>
      <c r="E8" s="4" t="n"/>
      <c r="F8" s="4" t="inlineStr">
        <is>
          <t>鋳込速度速い場合</t>
        </is>
      </c>
      <c r="G8" s="4" t="n"/>
      <c r="H8" s="4" t="n"/>
      <c r="I8" s="4" t="n"/>
      <c r="J8" s="4" t="n"/>
    </row>
    <row r="9" ht="24.95" customHeight="1" s="207"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 ht="24.95" customHeight="1" s="207" thickBot="1">
      <c r="B10" s="4" t="n"/>
      <c r="C10" s="4" t="n"/>
      <c r="D10" s="4" t="n"/>
      <c r="E10" s="260" t="inlineStr">
        <is>
          <t>〜</t>
        </is>
      </c>
      <c r="F10" s="4" t="n"/>
      <c r="G10" s="4" t="n"/>
      <c r="H10" s="4" t="n"/>
      <c r="I10" s="4" t="n"/>
      <c r="J10" s="4" t="n"/>
    </row>
    <row r="11" ht="24.95" customHeight="1" s="207">
      <c r="B11" s="4" t="n"/>
      <c r="C11" s="262" t="n">
        <v>0.77</v>
      </c>
      <c r="D11" s="248" t="n"/>
      <c r="F11" s="262" t="n">
        <v>0.49</v>
      </c>
      <c r="G11" s="248" t="n"/>
      <c r="H11" s="4" t="n"/>
      <c r="I11" s="4" t="n"/>
      <c r="J11" s="4" t="n"/>
    </row>
    <row r="12" ht="24.95" customHeight="1" s="207"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 ht="24.95" customHeight="1" s="207">
      <c r="B13" s="4" t="inlineStr">
        <is>
          <t xml:space="preserve">　２、ＦＣの場合の有効面積（cm2）</t>
        </is>
      </c>
      <c r="C13" s="4" t="n"/>
      <c r="D13" s="4" t="n"/>
      <c r="E13" s="4" t="n"/>
      <c r="F13" s="4" t="n"/>
      <c r="G13" s="4" t="n"/>
      <c r="H13" s="4" t="n"/>
      <c r="I13" s="4" t="n"/>
      <c r="J13" s="4" t="n"/>
    </row>
    <row r="14" ht="24.95" customHeight="1" s="207"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 ht="24.95" customHeight="1" s="207">
      <c r="B15" s="4" t="n"/>
      <c r="C15" s="4" t="inlineStr">
        <is>
          <t>鋳込速度遅い場合</t>
        </is>
      </c>
      <c r="D15" s="4" t="n"/>
      <c r="E15" s="4" t="n"/>
      <c r="F15" s="4" t="inlineStr">
        <is>
          <t>鋳込速度速い場合</t>
        </is>
      </c>
      <c r="G15" s="4" t="n"/>
      <c r="H15" s="4" t="n"/>
      <c r="I15" s="4" t="n"/>
      <c r="J15" s="4" t="n"/>
    </row>
    <row r="16" ht="24.95" customHeight="1" s="207"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 ht="24.95" customHeight="1" s="207" thickBot="1">
      <c r="B17" s="4" t="n"/>
      <c r="C17" s="4" t="n"/>
      <c r="D17" s="4" t="n"/>
      <c r="E17" s="260" t="inlineStr">
        <is>
          <t>〜</t>
        </is>
      </c>
      <c r="F17" s="4" t="n"/>
      <c r="G17" s="4" t="n"/>
      <c r="H17" s="4" t="n"/>
      <c r="I17" s="4" t="n"/>
      <c r="J17" s="4" t="n"/>
    </row>
    <row r="18" ht="24.95" customHeight="1" s="207">
      <c r="B18" s="4" t="n"/>
      <c r="C18" s="262" t="n">
        <v>0.88</v>
      </c>
      <c r="D18" s="248" t="n"/>
      <c r="F18" s="262" t="n">
        <v>0.5600000000000001</v>
      </c>
      <c r="G18" s="248" t="n"/>
      <c r="H18" s="4" t="n"/>
      <c r="I18" s="4" t="n"/>
      <c r="J18" s="4" t="n"/>
    </row>
    <row r="19" ht="24.95" customHeight="1" s="207"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 ht="24.95" customHeight="1" s="207">
      <c r="B20" s="7" t="inlineStr">
        <is>
          <t>参考</t>
        </is>
      </c>
      <c r="C20" s="4" t="n"/>
      <c r="D20" s="4" t="n"/>
      <c r="E20" s="4" t="n"/>
      <c r="F20" s="4" t="n"/>
      <c r="G20" s="4" t="n"/>
      <c r="H20" s="4" t="n"/>
      <c r="I20" s="4" t="n"/>
      <c r="J20" s="4" t="n"/>
    </row>
    <row r="21" ht="24.95" customHeight="1" s="207">
      <c r="B21" s="4" t="inlineStr">
        <is>
          <t xml:space="preserve">　*鋳物の鋳込み時間は従来より</t>
        </is>
      </c>
      <c r="C21" s="4" t="n"/>
      <c r="D21" s="4" t="n"/>
      <c r="E21" s="4" t="n"/>
      <c r="F21" s="4" t="n"/>
      <c r="G21" s="4" t="n"/>
      <c r="H21" s="4" t="n"/>
      <c r="I21" s="4" t="n"/>
      <c r="J21" s="4" t="n"/>
    </row>
    <row r="22" ht="24.95" customHeight="1" s="207">
      <c r="B22" s="4" t="n"/>
      <c r="C22" s="4" t="inlineStr">
        <is>
          <t>ｔ(秒) ＝ Ｃ  ×</t>
        </is>
      </c>
      <c r="D22" s="4" t="n"/>
      <c r="E22" s="4" t="n"/>
      <c r="H22" s="4" t="n"/>
      <c r="I22" s="4" t="n"/>
      <c r="J22" s="4" t="n"/>
    </row>
    <row r="23" ht="24.95" customHeight="1" s="207">
      <c r="B23" s="4" t="n"/>
      <c r="C23" s="4" t="n"/>
      <c r="D23" s="4" t="n"/>
      <c r="E23" s="4" t="n"/>
      <c r="H23" s="260" t="inlineStr">
        <is>
          <t>速い</t>
        </is>
      </c>
      <c r="I23" s="260" t="inlineStr">
        <is>
          <t>遅い</t>
        </is>
      </c>
      <c r="J23" s="4" t="n"/>
    </row>
    <row r="24" ht="24.95" customHeight="1" s="207">
      <c r="B24" s="4" t="n"/>
      <c r="C24" s="4" t="inlineStr">
        <is>
          <t>Ｃ：係数　（鋳造カレッジ文献より　　　C＝</t>
        </is>
      </c>
      <c r="D24" s="4" t="n"/>
      <c r="E24" s="4" t="n"/>
      <c r="F24" s="4" t="n"/>
      <c r="G24" s="4" t="n"/>
      <c r="H24" s="4" t="inlineStr">
        <is>
          <t>０．７ ～ １．１）</t>
        </is>
      </c>
      <c r="I24" s="4" t="n"/>
      <c r="J24" s="4" t="n"/>
    </row>
    <row r="25" ht="24.95" customHeight="1" s="207"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 ht="24.95" customHeight="1" s="207">
      <c r="B26" s="4" t="inlineStr">
        <is>
          <t xml:space="preserve">　*時間あたりの鋳込み重量は過去の弊社経験値より</t>
        </is>
      </c>
      <c r="C26" s="4" t="n"/>
      <c r="D26" s="4" t="n"/>
      <c r="E26" s="4" t="n"/>
      <c r="F26" s="4" t="n"/>
      <c r="G26" s="4" t="n"/>
      <c r="H26" s="4" t="n"/>
      <c r="I26" s="4" t="n"/>
      <c r="J26" s="4" t="n"/>
    </row>
    <row r="27" ht="24.95" customHeight="1" s="207">
      <c r="B27" s="4" t="inlineStr">
        <is>
          <t xml:space="preserve">　　　ダクタイルの場合　　　Ｗ  (kg/秒)　＝　０．７　×　有効面積　(ｃ㎡)</t>
        </is>
      </c>
      <c r="C27" s="4" t="n"/>
      <c r="D27" s="4" t="n"/>
      <c r="E27" s="4" t="n"/>
      <c r="F27" s="4" t="n"/>
      <c r="G27" s="4" t="n"/>
      <c r="H27" s="4" t="n"/>
      <c r="I27" s="4" t="n"/>
      <c r="J27" s="4" t="n"/>
    </row>
    <row r="28" ht="24.95" customHeight="1" s="207">
      <c r="B28" s="4" t="inlineStr">
        <is>
          <t xml:space="preserve">　　　ＦＣの場合　　　　　　Ｗ  (kg/秒)　＝　０．８　×　有効面積　(ｃ㎡)</t>
        </is>
      </c>
      <c r="C28" s="4" t="n"/>
      <c r="D28" s="4" t="n"/>
      <c r="E28" s="4" t="n"/>
      <c r="F28" s="4" t="n"/>
      <c r="G28" s="4" t="n"/>
      <c r="H28" s="4" t="n"/>
      <c r="I28" s="4" t="n"/>
      <c r="J28" s="4" t="n"/>
    </row>
    <row r="29" ht="19.5" customHeight="1" s="207"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 ht="18" customHeight="1" s="207"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 ht="30.75" customHeight="1" s="207">
      <c r="B31" s="2" t="inlineStr">
        <is>
          <t>*ストレーナーの選定方法</t>
        </is>
      </c>
      <c r="C31" s="3" t="n"/>
      <c r="D31" s="3" t="n"/>
      <c r="E31" s="3" t="n"/>
      <c r="F31" s="4" t="n"/>
      <c r="G31" s="4" t="n"/>
      <c r="H31" s="4" t="n"/>
      <c r="I31" s="4" t="n"/>
      <c r="J31" s="4" t="n"/>
    </row>
    <row r="32" ht="30.75" customHeight="1" s="207">
      <c r="B32" s="9" t="inlineStr">
        <is>
          <t xml:space="preserve">　小物鋳物（数十ｋｇ想定）</t>
        </is>
      </c>
      <c r="C32" s="10" t="n"/>
      <c r="D32" s="10" t="n"/>
      <c r="E32" s="10" t="n"/>
      <c r="F32" s="4" t="n"/>
      <c r="G32" s="4" t="n"/>
      <c r="H32" s="4" t="n"/>
      <c r="I32" s="4" t="n"/>
      <c r="J32" s="4" t="n"/>
    </row>
    <row r="33" ht="30.75" customHeight="1" s="207"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 ht="24.95" customHeight="1" s="207">
      <c r="B34" s="4" t="inlineStr">
        <is>
          <t>●有効面積の決定方法</t>
        </is>
      </c>
      <c r="C34" s="4" t="n"/>
      <c r="D34" s="4" t="n"/>
      <c r="E34" s="4" t="n"/>
      <c r="F34" s="4" t="n"/>
      <c r="G34" s="4" t="n"/>
      <c r="H34" s="4" t="n"/>
      <c r="I34" s="4" t="n"/>
      <c r="J34" s="4" t="n"/>
    </row>
    <row r="35" ht="24.95" customHeight="1" s="207">
      <c r="B35" s="4" t="inlineStr">
        <is>
          <t xml:space="preserve">　１、ダクタイル鋳鉄の場合の有効面積（cm2)</t>
        </is>
      </c>
      <c r="C35" s="4" t="n"/>
      <c r="D35" s="4" t="n"/>
      <c r="E35" s="4" t="n"/>
      <c r="F35" s="4" t="n"/>
      <c r="G35" s="4" t="n"/>
      <c r="H35" s="4" t="n"/>
      <c r="I35" s="4" t="n"/>
      <c r="J35" s="4" t="n"/>
    </row>
    <row r="36" ht="24.95" customHeight="1" s="207"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 ht="24.95" customHeight="1" s="207">
      <c r="B37" s="4" t="n"/>
      <c r="C37" s="4" t="inlineStr">
        <is>
          <t>鋳込速度遅い場合</t>
        </is>
      </c>
      <c r="D37" s="4" t="n"/>
      <c r="E37" s="4" t="n"/>
      <c r="F37" s="4" t="inlineStr">
        <is>
          <t>鋳込速度速い場合</t>
        </is>
      </c>
      <c r="G37" s="4" t="n"/>
      <c r="H37" s="4" t="n"/>
      <c r="I37" s="4" t="n"/>
      <c r="J37" s="4" t="n"/>
    </row>
    <row r="38" ht="24.95" customHeight="1" s="207"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 ht="24.95" customHeight="1" s="207" thickBot="1">
      <c r="B39" s="4" t="n"/>
      <c r="C39" s="4" t="n"/>
      <c r="D39" s="4" t="n"/>
      <c r="E39" s="260" t="inlineStr">
        <is>
          <t>〜</t>
        </is>
      </c>
      <c r="F39" s="4" t="n"/>
      <c r="G39" s="4" t="n"/>
      <c r="H39" s="4" t="n"/>
      <c r="I39" s="4" t="n"/>
      <c r="J39" s="4" t="n"/>
    </row>
    <row r="40" ht="24.95" customHeight="1" s="207">
      <c r="B40" s="4" t="n"/>
      <c r="C40" s="262" t="n">
        <v>1.05</v>
      </c>
      <c r="D40" s="248" t="n"/>
      <c r="F40" s="262" t="n">
        <v>0.84</v>
      </c>
      <c r="G40" s="248" t="n"/>
      <c r="H40" s="4" t="n"/>
      <c r="I40" s="4" t="n"/>
      <c r="J40" s="4" t="n"/>
    </row>
    <row r="41" ht="24.95" customHeight="1" s="207"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 ht="24.95" customHeight="1" s="207">
      <c r="B42" s="4" t="inlineStr">
        <is>
          <t xml:space="preserve">　２、ＦＣの場合の有効面積（cm2）</t>
        </is>
      </c>
      <c r="C42" s="4" t="n"/>
      <c r="D42" s="4" t="n"/>
      <c r="E42" s="4" t="n"/>
      <c r="F42" s="4" t="n"/>
      <c r="G42" s="4" t="n"/>
      <c r="H42" s="4" t="n"/>
      <c r="I42" s="4" t="n"/>
      <c r="J42" s="4" t="n"/>
    </row>
    <row r="43" ht="24.95" customHeight="1" s="207"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 ht="24.95" customHeight="1" s="207">
      <c r="B44" s="4" t="n"/>
      <c r="C44" s="4" t="inlineStr">
        <is>
          <t>鋳込速度遅い場合</t>
        </is>
      </c>
      <c r="D44" s="4" t="n"/>
      <c r="E44" s="4" t="n"/>
      <c r="F44" s="4" t="inlineStr">
        <is>
          <t>鋳込速度速い場合</t>
        </is>
      </c>
      <c r="G44" s="4" t="n"/>
      <c r="H44" s="4" t="n"/>
      <c r="I44" s="4" t="n"/>
      <c r="J44" s="4" t="n"/>
    </row>
    <row r="45" ht="24.95" customHeight="1" s="207"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 ht="24.95" customHeight="1" s="207" thickBot="1">
      <c r="B46" s="4" t="n"/>
      <c r="C46" s="4" t="n"/>
      <c r="D46" s="4" t="n"/>
      <c r="E46" s="260" t="inlineStr">
        <is>
          <t>〜</t>
        </is>
      </c>
      <c r="F46" s="4" t="n"/>
      <c r="G46" s="4" t="n"/>
      <c r="H46" s="4" t="n"/>
      <c r="I46" s="4" t="n"/>
      <c r="J46" s="4" t="n"/>
    </row>
    <row r="47" ht="24.95" customHeight="1" s="207">
      <c r="B47" s="4" t="n"/>
      <c r="C47" s="262" t="n">
        <v>1.2</v>
      </c>
      <c r="D47" s="248" t="n"/>
      <c r="F47" s="262" t="n">
        <v>0.96</v>
      </c>
      <c r="G47" s="248" t="n"/>
      <c r="H47" s="4" t="n"/>
      <c r="I47" s="4" t="n"/>
      <c r="J47" s="4" t="n"/>
    </row>
    <row r="48" ht="24.95" customHeight="1" s="207"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 ht="24.95" customHeight="1" s="207">
      <c r="B49" s="7" t="inlineStr">
        <is>
          <t>参考</t>
        </is>
      </c>
      <c r="C49" s="4" t="n"/>
      <c r="D49" s="4" t="n"/>
      <c r="E49" s="4" t="n"/>
      <c r="F49" s="4" t="n"/>
      <c r="G49" s="4" t="n"/>
      <c r="H49" s="4" t="n"/>
      <c r="I49" s="4" t="n"/>
      <c r="J49" s="4" t="n"/>
    </row>
    <row r="50" ht="24.95" customHeight="1" s="207">
      <c r="B50" s="4" t="inlineStr">
        <is>
          <t xml:space="preserve">　*鋳物の鋳込み時間は従来より</t>
        </is>
      </c>
      <c r="C50" s="4" t="n"/>
      <c r="D50" s="4" t="n"/>
      <c r="E50" s="4" t="n"/>
      <c r="F50" s="4" t="n"/>
      <c r="G50" s="4" t="n"/>
      <c r="H50" s="4" t="n"/>
      <c r="I50" s="4" t="n"/>
      <c r="J50" s="4" t="n"/>
    </row>
    <row r="51" ht="24.95" customHeight="1" s="207">
      <c r="B51" s="4" t="n"/>
      <c r="C51" s="4" t="inlineStr">
        <is>
          <t>ｔ(秒) ＝ Ｃ  ×</t>
        </is>
      </c>
      <c r="D51" s="4" t="n"/>
      <c r="E51" s="4" t="n"/>
      <c r="H51" s="4" t="n"/>
      <c r="I51" s="4" t="n"/>
      <c r="J51" s="4" t="n"/>
    </row>
    <row r="52" ht="24.95" customHeight="1" s="207">
      <c r="B52" s="4" t="n"/>
      <c r="C52" s="4" t="n"/>
      <c r="D52" s="4" t="n"/>
      <c r="E52" s="4" t="n"/>
      <c r="H52" s="260" t="inlineStr">
        <is>
          <t>速い</t>
        </is>
      </c>
      <c r="I52" s="260" t="inlineStr">
        <is>
          <t>遅い</t>
        </is>
      </c>
      <c r="J52" s="4" t="n"/>
    </row>
    <row r="53" ht="24.95" customHeight="1" s="207">
      <c r="B53" s="4" t="n"/>
      <c r="C53" s="4" t="inlineStr">
        <is>
          <t>Ｃ：係数</t>
        </is>
      </c>
      <c r="D53" s="4" t="n"/>
      <c r="E53" s="4" t="inlineStr">
        <is>
          <t>（各種文献より　　　C＝</t>
        </is>
      </c>
      <c r="F53" s="4" t="n"/>
      <c r="G53" s="4" t="n"/>
      <c r="H53" s="4" t="inlineStr">
        <is>
          <t>１．２ ～ １．５）</t>
        </is>
      </c>
      <c r="I53" s="4" t="n"/>
      <c r="J53" s="4" t="n"/>
    </row>
    <row r="54" ht="24.95" customHeight="1" s="207"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 ht="24.95" customHeight="1" s="207">
      <c r="B55" s="4" t="inlineStr">
        <is>
          <t xml:space="preserve">　*時間あたりの鋳込み重量は過去の弊社経験値より</t>
        </is>
      </c>
      <c r="C55" s="4" t="n"/>
      <c r="D55" s="4" t="n"/>
      <c r="E55" s="4" t="n"/>
      <c r="F55" s="4" t="n"/>
      <c r="G55" s="4" t="n"/>
      <c r="H55" s="4" t="n"/>
      <c r="I55" s="4" t="n"/>
      <c r="J55" s="4" t="n"/>
    </row>
    <row r="56" ht="24.95" customHeight="1" s="207">
      <c r="B56" s="4" t="inlineStr">
        <is>
          <t xml:space="preserve">　　　ダクタイルの場合　　　Ｗ  (kg/秒)　＝　０．７　×　有効面積　(ｃ㎡)</t>
        </is>
      </c>
      <c r="C56" s="4" t="n"/>
      <c r="D56" s="4" t="n"/>
      <c r="E56" s="4" t="n"/>
      <c r="F56" s="4" t="n"/>
      <c r="G56" s="4" t="n"/>
      <c r="H56" s="4" t="n"/>
      <c r="I56" s="4" t="n"/>
      <c r="J56" s="4" t="n"/>
    </row>
    <row r="57" ht="24.95" customHeight="1" s="207">
      <c r="B57" s="4" t="inlineStr">
        <is>
          <t xml:space="preserve">　　　ＦＣの場合　　　　　　Ｗ  (kg/秒)　＝　０．８　×　有効面積　(ｃ㎡)</t>
        </is>
      </c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 ht="16.5" customFormat="1" customHeight="1" s="44">
      <c r="B59" s="45" t="inlineStr">
        <is>
          <t>参考</t>
        </is>
      </c>
      <c r="C59" s="45" t="n"/>
      <c r="D59" s="45" t="n"/>
      <c r="E59" s="45" t="n"/>
      <c r="F59" s="45" t="n"/>
      <c r="G59" s="45" t="n"/>
      <c r="H59" s="45" t="n"/>
      <c r="I59" s="45" t="n"/>
      <c r="J59" s="45" t="n"/>
    </row>
    <row r="60" ht="16.5" customFormat="1" customHeight="1" s="44">
      <c r="B60" s="45" t="inlineStr">
        <is>
          <t xml:space="preserve">　＊C値について、形状により想定のCと違うケースがある。</t>
        </is>
      </c>
      <c r="C60" s="45" t="n"/>
      <c r="D60" s="45" t="n"/>
      <c r="E60" s="45" t="n"/>
      <c r="F60" s="45" t="n"/>
      <c r="G60" s="45" t="n"/>
      <c r="H60" s="45" t="n"/>
      <c r="I60" s="45" t="n"/>
      <c r="J60" s="45" t="n"/>
    </row>
    <row r="61" ht="16.5" customFormat="1" customHeight="1" s="44">
      <c r="B61" s="45" t="inlineStr">
        <is>
          <t xml:space="preserve">　　例えば、横に長い（高さが無い）場合はCを高めに想定</t>
        </is>
      </c>
      <c r="C61" s="45" t="n"/>
      <c r="D61" s="45" t="n"/>
      <c r="E61" s="45" t="n"/>
      <c r="F61" s="45" t="n"/>
      <c r="G61" s="45" t="n"/>
      <c r="H61" s="45" t="n"/>
      <c r="I61" s="45" t="n"/>
      <c r="J61" s="45" t="n"/>
    </row>
    <row r="62" ht="16.5" customFormat="1" customHeight="1" s="44">
      <c r="B62" s="45" t="n"/>
      <c r="C62" s="45" t="inlineStr">
        <is>
          <t xml:space="preserve">　　高さが高い場合はCを低めに想定している場合もある為、注意行う。</t>
        </is>
      </c>
      <c r="D62" s="45" t="n"/>
      <c r="E62" s="45" t="n"/>
      <c r="F62" s="45" t="n"/>
      <c r="G62" s="45" t="n"/>
      <c r="H62" s="45" t="n"/>
      <c r="I62" s="45" t="n"/>
      <c r="J62" s="45" t="n"/>
    </row>
    <row r="63" ht="16.5" customFormat="1" customHeight="1" s="44">
      <c r="B63" s="45" t="n"/>
      <c r="C63" s="45" t="inlineStr">
        <is>
          <t xml:space="preserve">　　</t>
        </is>
      </c>
      <c r="D63" s="45" t="n"/>
      <c r="E63" s="45" t="n"/>
      <c r="F63" s="45" t="n"/>
      <c r="G63" s="45" t="n"/>
      <c r="H63" s="45" t="n"/>
      <c r="I63" s="45" t="n"/>
      <c r="J63" s="45" t="n"/>
    </row>
    <row r="64" ht="16.5" customFormat="1" customHeight="1" s="44">
      <c r="B64" s="45" t="inlineStr">
        <is>
          <t xml:space="preserve">　　＜参考資料｜大物鋳物に対する数式根拠＞</t>
        </is>
      </c>
      <c r="C64" s="45" t="n"/>
      <c r="D64" s="45" t="n"/>
      <c r="E64" s="45" t="n"/>
      <c r="F64" s="45" t="n"/>
      <c r="G64" s="45" t="n"/>
      <c r="H64" s="45" t="n"/>
      <c r="I64" s="45" t="n"/>
      <c r="J64" s="45" t="n"/>
    </row>
    <row r="65" ht="16.5" customFormat="1" customHeight="1" s="44">
      <c r="B65" s="45" t="n"/>
      <c r="C65" s="45" t="n"/>
      <c r="D65" s="45" t="n"/>
      <c r="E65" s="45" t="n"/>
      <c r="F65" s="45" t="n"/>
      <c r="G65" s="45" t="n"/>
      <c r="H65" s="45" t="n"/>
      <c r="I65" s="45" t="n"/>
      <c r="J65" s="45" t="n"/>
    </row>
    <row r="66" ht="16.5" customFormat="1" customHeight="1" s="44">
      <c r="B66" s="45" t="n"/>
      <c r="C66" s="45" t="n"/>
      <c r="D66" s="45" t="n"/>
      <c r="E66" s="45" t="n"/>
      <c r="F66" s="45" t="n"/>
      <c r="G66" s="45" t="n"/>
      <c r="H66" s="45" t="n"/>
      <c r="I66" s="45" t="n"/>
      <c r="J66" s="45" t="n"/>
    </row>
    <row r="67" ht="16.5" customFormat="1" customHeight="1" s="44">
      <c r="B67" s="45" t="n"/>
      <c r="C67" s="45" t="n"/>
      <c r="D67" s="45" t="n"/>
      <c r="E67" s="45" t="n"/>
      <c r="F67" s="45" t="n"/>
      <c r="G67" s="45" t="n"/>
      <c r="H67" s="45" t="n"/>
      <c r="I67" s="45" t="n"/>
      <c r="J67" s="45" t="n"/>
    </row>
    <row r="68" ht="16.5" customFormat="1" customHeight="1" s="44">
      <c r="B68" s="45" t="n"/>
      <c r="C68" s="45" t="n"/>
      <c r="D68" s="45" t="n"/>
      <c r="E68" s="45" t="n"/>
      <c r="F68" s="45" t="n"/>
      <c r="G68" s="45" t="n"/>
      <c r="H68" s="45" t="n"/>
      <c r="I68" s="45" t="n"/>
      <c r="J68" s="45" t="n"/>
    </row>
    <row r="69" ht="16.5" customFormat="1" customHeight="1" s="44">
      <c r="B69" s="45" t="n"/>
      <c r="C69" s="45" t="n"/>
      <c r="D69" s="45" t="n"/>
      <c r="E69" s="45" t="n"/>
      <c r="F69" s="45" t="n"/>
      <c r="G69" s="45" t="n"/>
      <c r="H69" s="45" t="n"/>
      <c r="I69" s="45" t="n"/>
      <c r="J69" s="45" t="n"/>
    </row>
    <row r="70" ht="16.5" customFormat="1" customHeight="1" s="44">
      <c r="B70" s="45" t="n"/>
      <c r="C70" s="45" t="n"/>
      <c r="D70" s="45" t="n"/>
      <c r="E70" s="45" t="n"/>
      <c r="F70" s="45" t="n"/>
      <c r="G70" s="45" t="n"/>
      <c r="H70" s="45" t="n"/>
      <c r="I70" s="45" t="n"/>
      <c r="J70" s="45" t="n"/>
    </row>
    <row r="71" ht="16.5" customFormat="1" customHeight="1" s="44">
      <c r="B71" s="45" t="n"/>
      <c r="C71" s="45" t="n"/>
      <c r="D71" s="45" t="n"/>
      <c r="E71" s="45" t="n"/>
      <c r="F71" s="45" t="n"/>
      <c r="G71" s="45" t="n"/>
      <c r="H71" s="45" t="n"/>
      <c r="I71" s="45" t="n"/>
      <c r="J71" s="45" t="n"/>
    </row>
    <row r="72" ht="16.5" customFormat="1" customHeight="1" s="44">
      <c r="B72" s="45" t="n"/>
      <c r="C72" s="45" t="n"/>
      <c r="D72" s="45" t="n"/>
      <c r="E72" s="45" t="n"/>
      <c r="F72" s="45" t="n"/>
      <c r="G72" s="45" t="n"/>
      <c r="H72" s="45" t="n"/>
      <c r="I72" s="45" t="n"/>
      <c r="J72" s="45" t="n"/>
    </row>
    <row r="73" ht="16.5" customFormat="1" customHeight="1" s="44">
      <c r="B73" s="45" t="n"/>
      <c r="C73" s="45" t="n"/>
      <c r="D73" s="45" t="n"/>
      <c r="E73" s="45" t="n"/>
      <c r="F73" s="45" t="n"/>
      <c r="G73" s="45" t="n"/>
      <c r="H73" s="45" t="n"/>
      <c r="I73" s="45" t="n"/>
      <c r="J73" s="45" t="n"/>
    </row>
    <row r="74" ht="16.5" customFormat="1" customHeight="1" s="44">
      <c r="B74" s="45" t="n"/>
      <c r="C74" s="45" t="n"/>
      <c r="D74" s="45" t="n"/>
      <c r="E74" s="45" t="n"/>
      <c r="F74" s="45" t="n"/>
      <c r="G74" s="45" t="n"/>
      <c r="H74" s="45" t="n"/>
      <c r="I74" s="45" t="n"/>
      <c r="J74" s="45" t="n"/>
    </row>
    <row r="75" ht="16.5" customFormat="1" customHeight="1" s="44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</row>
    <row r="76" ht="16.5" customFormat="1" customHeight="1" s="44">
      <c r="B76" s="45" t="n"/>
      <c r="C76" s="45" t="n"/>
      <c r="D76" s="45" t="n"/>
      <c r="E76" s="45" t="n"/>
      <c r="F76" s="45" t="n"/>
      <c r="G76" s="45" t="n"/>
      <c r="H76" s="45" t="n"/>
      <c r="I76" s="45" t="n"/>
      <c r="J76" s="45" t="n"/>
    </row>
    <row r="77" ht="16.5" customFormat="1" customHeight="1" s="44">
      <c r="B77" s="45" t="n"/>
      <c r="C77" s="45" t="n"/>
      <c r="D77" s="45" t="n"/>
      <c r="E77" s="45" t="n"/>
      <c r="F77" s="45" t="n"/>
      <c r="G77" s="45" t="n"/>
      <c r="H77" s="45" t="n"/>
      <c r="I77" s="45" t="n"/>
      <c r="J77" s="45" t="n"/>
    </row>
    <row r="78" ht="16.5" customFormat="1" customHeight="1" s="44">
      <c r="B78" s="45" t="n"/>
      <c r="C78" s="45" t="n"/>
      <c r="D78" s="45" t="n"/>
      <c r="E78" s="45" t="n"/>
      <c r="F78" s="45" t="n"/>
      <c r="G78" s="45" t="n"/>
      <c r="H78" s="45" t="n"/>
      <c r="I78" s="45" t="n"/>
      <c r="J78" s="45" t="n"/>
    </row>
    <row r="79" ht="16.5" customFormat="1" customHeight="1" s="44">
      <c r="B79" s="45" t="n"/>
      <c r="C79" s="45" t="n"/>
      <c r="D79" s="45" t="n"/>
      <c r="E79" s="45" t="n"/>
      <c r="F79" s="45" t="n"/>
      <c r="G79" s="45" t="n"/>
      <c r="H79" s="45" t="n"/>
      <c r="I79" s="45" t="n"/>
      <c r="J79" s="45" t="n"/>
    </row>
    <row r="80" ht="16.5" customFormat="1" customHeight="1" s="44">
      <c r="B80" s="45" t="inlineStr">
        <is>
          <t xml:space="preserve">　　ただし、実際は・・・</t>
        </is>
      </c>
      <c r="C80" s="45" t="n"/>
      <c r="D80" s="45" t="n"/>
      <c r="E80" s="45" t="n"/>
      <c r="F80" s="45" t="n"/>
      <c r="G80" s="45" t="n"/>
      <c r="H80" s="45" t="n"/>
      <c r="I80" s="45" t="n"/>
      <c r="J80" s="45" t="n"/>
    </row>
    <row r="81" ht="16.5" customFormat="1" customHeight="1" s="44">
      <c r="B81" s="45" t="n"/>
      <c r="D81" s="45" t="n"/>
      <c r="E81" s="45" t="n"/>
      <c r="F81" s="45" t="n"/>
      <c r="G81" s="45" t="inlineStr">
        <is>
          <t xml:space="preserve">高さが高い　</t>
        </is>
      </c>
      <c r="H81" s="45" t="n"/>
      <c r="I81" s="45" t="n"/>
      <c r="J81" s="45" t="n"/>
    </row>
    <row r="82" ht="16.5" customFormat="1" customHeight="1" s="44">
      <c r="B82" s="45" t="n"/>
      <c r="C82" s="45" t="inlineStr">
        <is>
          <t>横に長く、高さが低い</t>
        </is>
      </c>
      <c r="D82" s="45" t="n"/>
      <c r="E82" s="45" t="n"/>
      <c r="F82" s="45" t="n"/>
      <c r="G82" s="46" t="inlineStr">
        <is>
          <t>⇒鋳込み重量に対し、C高く想定</t>
        </is>
      </c>
      <c r="H82" s="45" t="n"/>
      <c r="I82" s="45" t="n"/>
      <c r="J82" s="45" t="n"/>
    </row>
    <row r="83" ht="16.5" customFormat="1" customHeight="1" s="44">
      <c r="B83" s="45" t="n"/>
      <c r="C83" s="46" t="inlineStr">
        <is>
          <t>⇒鋳込み重量に対し、C低く想定</t>
        </is>
      </c>
      <c r="D83" s="45" t="n"/>
      <c r="E83" s="45" t="n"/>
      <c r="F83" s="45" t="n"/>
      <c r="G83" s="45" t="n"/>
      <c r="H83" s="45" t="n"/>
      <c r="I83" s="45" t="n"/>
      <c r="J83" s="45" t="n"/>
    </row>
    <row r="84"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B91" s="45" t="inlineStr">
        <is>
          <t xml:space="preserve">　＊孔径について、ケースによるが</t>
        </is>
      </c>
      <c r="C91" s="45" t="n"/>
      <c r="D91" s="4" t="n"/>
      <c r="E91" s="4" t="n"/>
      <c r="F91" s="4" t="n"/>
      <c r="G91" s="4" t="n"/>
      <c r="H91" s="4" t="n"/>
      <c r="I91" s="4" t="n"/>
      <c r="J91" s="4" t="n"/>
    </row>
    <row r="92" ht="16.5" customHeight="1" s="207">
      <c r="B92" s="45" t="inlineStr">
        <is>
          <t xml:space="preserve">　  Φ６　⇒　Φ３　に変更した場合、有効面積は１０％程UPさせた方が良い</t>
        </is>
      </c>
      <c r="C92" s="44" t="n"/>
    </row>
    <row r="93" ht="16.5" customHeight="1" s="207">
      <c r="B93" s="45" t="n"/>
      <c r="C93" s="44" t="n"/>
    </row>
    <row r="94" ht="16.5" customHeight="1" s="207">
      <c r="B94" s="45" t="inlineStr">
        <is>
          <t xml:space="preserve">　 ただし、</t>
        </is>
      </c>
      <c r="C94" s="44" t="n"/>
    </row>
    <row r="95">
      <c r="B95" s="45" t="n"/>
      <c r="C95" s="45" t="inlineStr">
        <is>
          <t>溶湯温度が低い（湯流れが悪い）　⇒　１０％UPでも無理な場合有り</t>
        </is>
      </c>
      <c r="D95" s="45" t="n"/>
      <c r="E95" s="45" t="n"/>
    </row>
    <row r="96">
      <c r="B96" s="45" t="n"/>
      <c r="C96" s="45" t="inlineStr">
        <is>
          <t>溶湯温度が高い（湯流れが良い）　⇒　１０％UPだと湯流れ速くなる場合有り</t>
        </is>
      </c>
      <c r="D96" s="45" t="n"/>
      <c r="E96" s="45" t="n"/>
    </row>
    <row r="97">
      <c r="B97" s="45" t="n"/>
      <c r="C97" s="45" t="n"/>
      <c r="D97" s="45" t="n"/>
      <c r="E97" s="45" t="n"/>
      <c r="F97" s="45" t="inlineStr">
        <is>
          <t xml:space="preserve">　　　 もしかすると砂カミ等発生可能性も</t>
        </is>
      </c>
    </row>
    <row r="98">
      <c r="B98" s="45" t="n"/>
      <c r="C98" s="45" t="inlineStr">
        <is>
          <t>ヘッド圧がかかる　　　　　　　　⇒　１０％UPでも変わらないかもしれない</t>
        </is>
      </c>
      <c r="D98" s="45" t="n"/>
      <c r="E98" s="45" t="n"/>
    </row>
    <row r="99" ht="20.25" customHeight="1" s="207">
      <c r="B99" s="45" t="n"/>
      <c r="C99" s="45" t="inlineStr">
        <is>
          <t>湯口部にセット　　　　　　　　　⇒　流れないかもしれない</t>
        </is>
      </c>
      <c r="D99" s="45" t="n"/>
      <c r="E99" s="45" t="n"/>
    </row>
    <row r="100">
      <c r="B100" s="45" t="inlineStr">
        <is>
          <t xml:space="preserve">　　様々な要因を想定行う必要がある為、ユーザー使用環境を把握し提案を進めていく。</t>
        </is>
      </c>
      <c r="C100" s="45" t="n"/>
      <c r="D100" s="45" t="n"/>
      <c r="E100" s="45" t="n"/>
    </row>
    <row r="101">
      <c r="B101" s="45" t="n"/>
      <c r="C101" s="45" t="n"/>
      <c r="D101" s="45" t="n"/>
      <c r="E101" s="45" t="n"/>
    </row>
    <row r="102">
      <c r="B102" s="45" t="n"/>
      <c r="C102" s="45" t="n"/>
      <c r="D102" s="45" t="n"/>
      <c r="E102" s="45" t="n"/>
    </row>
    <row r="103">
      <c r="B103" s="45" t="n"/>
      <c r="C103" s="45" t="n"/>
      <c r="D103" s="45" t="n"/>
      <c r="E103" s="45" t="n"/>
    </row>
    <row r="104">
      <c r="B104" s="45" t="n"/>
      <c r="C104" s="45" t="n"/>
      <c r="D104" s="45" t="n"/>
      <c r="E104" s="45" t="n"/>
    </row>
    <row r="105">
      <c r="B105" s="45" t="n"/>
      <c r="C105" s="45" t="n"/>
      <c r="D105" s="45" t="n"/>
      <c r="E105" s="45" t="n"/>
    </row>
    <row r="106">
      <c r="B106" s="45" t="n"/>
      <c r="C106" s="45" t="n"/>
      <c r="D106" s="45" t="n"/>
      <c r="E106" s="45" t="n"/>
    </row>
  </sheetData>
  <mergeCells count="12">
    <mergeCell ref="E39:E40"/>
    <mergeCell ref="C40:D40"/>
    <mergeCell ref="F40:G40"/>
    <mergeCell ref="E46:E47"/>
    <mergeCell ref="C47:D47"/>
    <mergeCell ref="F47:G47"/>
    <mergeCell ref="E10:E11"/>
    <mergeCell ref="C11:D11"/>
    <mergeCell ref="F11:G11"/>
    <mergeCell ref="E17:E18"/>
    <mergeCell ref="C18:D18"/>
    <mergeCell ref="F18:G18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N4" sqref="N4"/>
    </sheetView>
  </sheetViews>
  <sheetFormatPr baseColWidth="8" defaultRowHeight="11.25"/>
  <cols>
    <col width="1" customWidth="1" style="159" min="1" max="1"/>
    <col width="4.7109375" customWidth="1" style="159" min="2" max="2"/>
    <col width="9.140625" customWidth="1" style="154" min="3" max="7"/>
    <col width="11.28515625" customWidth="1" style="154" min="8" max="8"/>
    <col width="12.28515625" customWidth="1" style="291" min="9" max="9"/>
    <col width="5.7109375" customWidth="1" style="156" min="10" max="10"/>
    <col width="9.140625" customWidth="1" style="160" min="11" max="11"/>
    <col width="10.140625" customWidth="1" style="159" min="12" max="12"/>
    <col width="9.140625" customWidth="1" style="159" min="13" max="16"/>
    <col width="9.140625" customWidth="1" style="159" min="17" max="16384"/>
  </cols>
  <sheetData>
    <row r="1" ht="12" customHeight="1" s="207">
      <c r="A1" s="153" t="n"/>
      <c r="B1" s="153" t="n"/>
      <c r="K1" s="157" t="inlineStr">
        <is>
          <t>作成</t>
        </is>
      </c>
      <c r="L1" s="158" t="n">
        <v>43593</v>
      </c>
    </row>
    <row r="3" ht="19.5" customHeight="1" s="207" thickBot="1">
      <c r="C3" s="263" t="inlineStr">
        <is>
          <t>他社ストレーナー、当社ストレーナー比較資料</t>
        </is>
      </c>
      <c r="D3" s="250" t="n"/>
      <c r="E3" s="250" t="n"/>
      <c r="F3" s="250" t="n"/>
      <c r="G3" s="250" t="n"/>
      <c r="H3" s="250" t="n"/>
      <c r="I3" s="250" t="n"/>
    </row>
    <row r="5">
      <c r="C5" s="161" t="inlineStr">
        <is>
          <t>※数値上は同様でも、配列が異なる場合があります。</t>
        </is>
      </c>
    </row>
    <row r="6">
      <c r="C6" s="161" t="inlineStr">
        <is>
          <t>※製品は焼き物であり、寸法公差があるため、予めご了承ください。</t>
        </is>
      </c>
    </row>
    <row r="7">
      <c r="C7" s="161" t="n"/>
    </row>
    <row r="8">
      <c r="C8" s="161" t="n"/>
    </row>
    <row r="9" ht="15" customHeight="1" s="207">
      <c r="C9" s="264" t="inlineStr">
        <is>
          <t>品番</t>
        </is>
      </c>
      <c r="D9" s="264" t="inlineStr">
        <is>
          <t>外径(Φ)</t>
        </is>
      </c>
      <c r="E9" s="265" t="n"/>
      <c r="F9" s="264" t="inlineStr">
        <is>
          <t>肉厚</t>
        </is>
      </c>
      <c r="G9" s="264" t="inlineStr">
        <is>
          <t>孔径</t>
        </is>
      </c>
      <c r="H9" s="264" t="inlineStr">
        <is>
          <t>孔数</t>
        </is>
      </c>
      <c r="I9" s="292" t="inlineStr">
        <is>
          <t>有効面積</t>
        </is>
      </c>
    </row>
    <row r="10">
      <c r="C10" s="245" t="n"/>
      <c r="D10" s="264" t="inlineStr">
        <is>
          <t>A</t>
        </is>
      </c>
      <c r="E10" s="264" t="inlineStr">
        <is>
          <t>B</t>
        </is>
      </c>
      <c r="F10" s="264" t="inlineStr">
        <is>
          <t>mm</t>
        </is>
      </c>
      <c r="G10" s="264" t="inlineStr">
        <is>
          <t>Φ</t>
        </is>
      </c>
      <c r="H10" s="245" t="n"/>
      <c r="I10" s="292" t="inlineStr">
        <is>
          <t>mm2</t>
        </is>
      </c>
    </row>
    <row r="11">
      <c r="B11" s="159" t="inlineStr">
        <is>
          <t>他社</t>
        </is>
      </c>
      <c r="C11" s="164" t="inlineStr">
        <is>
          <t>No.1</t>
        </is>
      </c>
      <c r="D11" s="164" t="n">
        <v>40</v>
      </c>
      <c r="E11" s="164" t="n">
        <v>38</v>
      </c>
      <c r="F11" s="164" t="n">
        <v>6</v>
      </c>
      <c r="G11" s="164" t="n">
        <v>5</v>
      </c>
      <c r="H11" s="164" t="n">
        <v>8</v>
      </c>
      <c r="I11" s="293">
        <f>(G11/2)^2*PI()*H11</f>
        <v/>
      </c>
    </row>
    <row r="12">
      <c r="B12" s="159" t="inlineStr">
        <is>
          <t>当社</t>
        </is>
      </c>
      <c r="C12" s="166" t="n">
        <v>400</v>
      </c>
      <c r="D12" s="166" t="n">
        <v>40</v>
      </c>
      <c r="E12" s="166" t="n">
        <v>38</v>
      </c>
      <c r="F12" s="166" t="n">
        <v>6</v>
      </c>
      <c r="G12" s="166" t="n">
        <v>5</v>
      </c>
      <c r="H12" s="166" t="n">
        <v>8</v>
      </c>
      <c r="I12" s="294">
        <f>(G12/2)^2*PI()*H12</f>
        <v/>
      </c>
    </row>
    <row r="13">
      <c r="C13" s="164" t="inlineStr">
        <is>
          <t>No.2</t>
        </is>
      </c>
      <c r="D13" s="164" t="n">
        <v>46</v>
      </c>
      <c r="E13" s="164" t="n">
        <v>44</v>
      </c>
      <c r="F13" s="164" t="n">
        <v>6</v>
      </c>
      <c r="G13" s="164" t="n">
        <v>5</v>
      </c>
      <c r="H13" s="164" t="n">
        <v>10</v>
      </c>
      <c r="I13" s="293">
        <f>(G13/2)^2*PI()*H13</f>
        <v/>
      </c>
    </row>
    <row r="14">
      <c r="C14" s="166" t="n">
        <v>460</v>
      </c>
      <c r="D14" s="166" t="n">
        <v>46</v>
      </c>
      <c r="E14" s="166" t="n">
        <v>44</v>
      </c>
      <c r="F14" s="166" t="n">
        <v>6</v>
      </c>
      <c r="G14" s="166" t="n">
        <v>5</v>
      </c>
      <c r="H14" s="166" t="n">
        <v>10</v>
      </c>
      <c r="I14" s="294">
        <f>(G14/2)^2*PI()*H14</f>
        <v/>
      </c>
    </row>
    <row r="15">
      <c r="C15" s="164" t="inlineStr">
        <is>
          <t>No.3</t>
        </is>
      </c>
      <c r="D15" s="164" t="n">
        <v>51</v>
      </c>
      <c r="E15" s="164" t="n">
        <v>49</v>
      </c>
      <c r="F15" s="164" t="n">
        <v>7</v>
      </c>
      <c r="G15" s="164" t="n">
        <v>5.4</v>
      </c>
      <c r="H15" s="164" t="n">
        <v>11</v>
      </c>
      <c r="I15" s="293">
        <f>(G15/2)^2*PI()*H15</f>
        <v/>
      </c>
    </row>
    <row r="16">
      <c r="C16" s="166" t="inlineStr">
        <is>
          <t>510?</t>
        </is>
      </c>
      <c r="D16" s="166" t="n"/>
      <c r="E16" s="166" t="n"/>
      <c r="F16" s="166" t="n"/>
      <c r="G16" s="166" t="n"/>
      <c r="H16" s="166" t="n"/>
      <c r="I16" s="294" t="n"/>
    </row>
    <row r="17">
      <c r="C17" s="164" t="inlineStr">
        <is>
          <t>No.4</t>
        </is>
      </c>
      <c r="D17" s="164" t="n">
        <v>54</v>
      </c>
      <c r="E17" s="164" t="n">
        <v>52</v>
      </c>
      <c r="F17" s="164" t="n">
        <v>7</v>
      </c>
      <c r="G17" s="164" t="n">
        <v>5.6</v>
      </c>
      <c r="H17" s="164" t="n">
        <v>12</v>
      </c>
      <c r="I17" s="293">
        <f>(G17/2)^2*PI()*H17</f>
        <v/>
      </c>
    </row>
    <row r="18">
      <c r="C18" s="166" t="n">
        <v>540</v>
      </c>
      <c r="D18" s="166" t="n">
        <v>54</v>
      </c>
      <c r="E18" s="166" t="n">
        <v>51</v>
      </c>
      <c r="F18" s="166" t="n">
        <v>7</v>
      </c>
      <c r="G18" s="166" t="n">
        <v>5.6</v>
      </c>
      <c r="H18" s="166" t="n">
        <v>12</v>
      </c>
      <c r="I18" s="294">
        <f>(G18/2)^2*PI()*H18</f>
        <v/>
      </c>
      <c r="J18" s="168" t="inlineStr">
        <is>
          <t>※納期要調整</t>
        </is>
      </c>
    </row>
    <row r="19">
      <c r="C19" s="164" t="inlineStr">
        <is>
          <t>No.5</t>
        </is>
      </c>
      <c r="D19" s="164" t="n">
        <v>61</v>
      </c>
      <c r="E19" s="164" t="n">
        <v>58</v>
      </c>
      <c r="F19" s="164" t="n">
        <v>7</v>
      </c>
      <c r="G19" s="164" t="n">
        <v>5.8</v>
      </c>
      <c r="H19" s="164" t="n">
        <v>15</v>
      </c>
      <c r="I19" s="293">
        <f>(G19/2)^2*PI()*H19</f>
        <v/>
      </c>
    </row>
    <row r="20">
      <c r="C20" s="166" t="n">
        <v>610</v>
      </c>
      <c r="D20" s="166" t="n">
        <v>61</v>
      </c>
      <c r="E20" s="166" t="n">
        <v>58</v>
      </c>
      <c r="F20" s="166" t="n">
        <v>7</v>
      </c>
      <c r="G20" s="166" t="n">
        <v>5.8</v>
      </c>
      <c r="H20" s="166" t="n">
        <v>15</v>
      </c>
      <c r="I20" s="294">
        <f>(G20/2)^2*PI()*H20</f>
        <v/>
      </c>
      <c r="J20" s="168" t="inlineStr">
        <is>
          <t>※納期要調整</t>
        </is>
      </c>
    </row>
    <row r="21">
      <c r="C21" s="164" t="inlineStr">
        <is>
          <t>No.6</t>
        </is>
      </c>
      <c r="D21" s="164" t="n">
        <v>66</v>
      </c>
      <c r="E21" s="164" t="n">
        <v>63</v>
      </c>
      <c r="F21" s="164" t="n">
        <v>8</v>
      </c>
      <c r="G21" s="164" t="n">
        <v>6.3</v>
      </c>
      <c r="H21" s="164" t="n">
        <v>16</v>
      </c>
      <c r="I21" s="293">
        <f>(G21/2)^2*PI()*H21</f>
        <v/>
      </c>
    </row>
    <row r="22">
      <c r="C22" s="166" t="n">
        <v>660</v>
      </c>
      <c r="D22" s="166" t="n">
        <v>66</v>
      </c>
      <c r="E22" s="166" t="n">
        <v>63</v>
      </c>
      <c r="F22" s="166" t="n">
        <v>8</v>
      </c>
      <c r="G22" s="166" t="n">
        <v>6.3</v>
      </c>
      <c r="H22" s="166" t="n">
        <v>16</v>
      </c>
      <c r="I22" s="294">
        <f>(G22/2)^2*PI()*H22</f>
        <v/>
      </c>
      <c r="J22" s="168" t="inlineStr">
        <is>
          <t>※納期要調整</t>
        </is>
      </c>
    </row>
    <row r="23">
      <c r="C23" s="164" t="inlineStr">
        <is>
          <t>No.7</t>
        </is>
      </c>
      <c r="D23" s="164" t="n">
        <v>76</v>
      </c>
      <c r="E23" s="164" t="n">
        <v>74</v>
      </c>
      <c r="F23" s="164" t="n">
        <v>10</v>
      </c>
      <c r="G23" s="164" t="n">
        <v>6.6</v>
      </c>
      <c r="H23" s="164" t="n">
        <v>19</v>
      </c>
      <c r="I23" s="293">
        <f>(G23/2)^2*PI()*H23</f>
        <v/>
      </c>
    </row>
    <row r="24">
      <c r="C24" s="166" t="n">
        <v>760</v>
      </c>
      <c r="D24" s="166" t="n">
        <v>76</v>
      </c>
      <c r="E24" s="166" t="n">
        <v>74</v>
      </c>
      <c r="F24" s="166" t="n">
        <v>10</v>
      </c>
      <c r="G24" s="166" t="n">
        <v>6.6</v>
      </c>
      <c r="H24" s="166" t="n">
        <v>19</v>
      </c>
      <c r="I24" s="294">
        <f>(G24/2)^2*PI()*H24</f>
        <v/>
      </c>
      <c r="J24" s="168" t="n"/>
    </row>
    <row r="25">
      <c r="C25" s="164" t="inlineStr">
        <is>
          <t>8-T</t>
        </is>
      </c>
      <c r="D25" s="164" t="n">
        <v>89</v>
      </c>
      <c r="E25" s="164" t="n">
        <v>85</v>
      </c>
      <c r="F25" s="164" t="n">
        <v>14</v>
      </c>
      <c r="G25" s="164" t="n">
        <v>7</v>
      </c>
      <c r="H25" s="164" t="n">
        <v>21</v>
      </c>
      <c r="I25" s="293">
        <f>(G25/2)^2*PI()*H25</f>
        <v/>
      </c>
    </row>
    <row r="26">
      <c r="C26" s="166" t="n">
        <v>890</v>
      </c>
      <c r="D26" s="166" t="n">
        <v>89</v>
      </c>
      <c r="E26" s="166" t="n">
        <v>85</v>
      </c>
      <c r="F26" s="166" t="n">
        <v>14</v>
      </c>
      <c r="G26" s="166" t="n">
        <v>7</v>
      </c>
      <c r="H26" s="166" t="n">
        <v>21</v>
      </c>
      <c r="I26" s="294">
        <f>(G26/2)^2*PI()*H26</f>
        <v/>
      </c>
      <c r="J26" s="168" t="inlineStr">
        <is>
          <t>※納期要調整</t>
        </is>
      </c>
    </row>
    <row r="27">
      <c r="C27" s="164" t="inlineStr">
        <is>
          <t>10-T</t>
        </is>
      </c>
      <c r="D27" s="164" t="n">
        <v>104</v>
      </c>
      <c r="E27" s="164" t="n">
        <v>100</v>
      </c>
      <c r="F27" s="164" t="n">
        <v>15</v>
      </c>
      <c r="G27" s="164" t="n">
        <v>7</v>
      </c>
      <c r="H27" s="164" t="n">
        <v>31</v>
      </c>
      <c r="I27" s="293">
        <f>(G27/2)^2*PI()*H27</f>
        <v/>
      </c>
    </row>
    <row r="28">
      <c r="C28" s="169" t="inlineStr">
        <is>
          <t>該当なし　※要打合せ。近しいものは951</t>
        </is>
      </c>
      <c r="D28" s="164" t="n"/>
      <c r="E28" s="164" t="n"/>
      <c r="F28" s="164" t="n"/>
      <c r="G28" s="164" t="n"/>
      <c r="H28" s="164" t="n"/>
      <c r="I28" s="293" t="n"/>
    </row>
    <row r="29">
      <c r="C29" s="164" t="inlineStr">
        <is>
          <t>K-8</t>
        </is>
      </c>
      <c r="D29" s="164" t="n">
        <v>80</v>
      </c>
      <c r="E29" s="164" t="n">
        <v>77</v>
      </c>
      <c r="F29" s="164" t="n">
        <v>10</v>
      </c>
      <c r="G29" s="164" t="n">
        <v>10</v>
      </c>
      <c r="H29" s="164" t="n">
        <v>16</v>
      </c>
      <c r="I29" s="293">
        <f>(G29/2)^2*PI()*H29</f>
        <v/>
      </c>
    </row>
    <row r="30">
      <c r="C30" s="166" t="n">
        <v>800</v>
      </c>
      <c r="D30" s="166" t="n">
        <v>80</v>
      </c>
      <c r="E30" s="166" t="n">
        <v>77</v>
      </c>
      <c r="F30" s="166" t="n">
        <v>10</v>
      </c>
      <c r="G30" s="170" t="n">
        <v>11</v>
      </c>
      <c r="H30" s="166" t="n">
        <v>16</v>
      </c>
      <c r="I30" s="295">
        <f>(G30/2)^2*PI()*H30</f>
        <v/>
      </c>
      <c r="J30" s="172">
        <f>I30/I29-1</f>
        <v/>
      </c>
      <c r="K30" s="160" t="inlineStr">
        <is>
          <t>有効面積UP</t>
        </is>
      </c>
    </row>
    <row r="31">
      <c r="C31" s="164" t="inlineStr">
        <is>
          <t>K-9</t>
        </is>
      </c>
      <c r="D31" s="164" t="n">
        <v>92</v>
      </c>
      <c r="E31" s="164" t="n">
        <v>88</v>
      </c>
      <c r="F31" s="164" t="n">
        <v>14</v>
      </c>
      <c r="G31" s="164" t="n">
        <v>10</v>
      </c>
      <c r="H31" s="164" t="n">
        <v>19</v>
      </c>
      <c r="I31" s="293">
        <f>(G31/2)^2*PI()*H31</f>
        <v/>
      </c>
    </row>
    <row r="32">
      <c r="C32" s="166" t="n">
        <v>920</v>
      </c>
      <c r="D32" s="166" t="n">
        <v>92</v>
      </c>
      <c r="E32" s="166" t="n">
        <v>88</v>
      </c>
      <c r="F32" s="166" t="n">
        <v>14</v>
      </c>
      <c r="G32" s="166" t="n">
        <v>10</v>
      </c>
      <c r="H32" s="166" t="n">
        <v>19</v>
      </c>
      <c r="I32" s="294">
        <f>(G32/2)^2*PI()*H32</f>
        <v/>
      </c>
    </row>
    <row r="33">
      <c r="C33" s="164" t="inlineStr">
        <is>
          <t>K-10</t>
        </is>
      </c>
      <c r="D33" s="164" t="n">
        <v>110</v>
      </c>
      <c r="E33" s="164" t="n">
        <v>106</v>
      </c>
      <c r="F33" s="164" t="n">
        <v>15</v>
      </c>
      <c r="G33" s="164" t="inlineStr">
        <is>
          <t>10,11,12</t>
        </is>
      </c>
      <c r="H33" s="164" t="inlineStr">
        <is>
          <t>16,6,1</t>
        </is>
      </c>
      <c r="I33" s="293">
        <f>((10/2)^2*16+(11/2)^2*6+(12/2)^2)*PI()</f>
        <v/>
      </c>
    </row>
    <row r="34">
      <c r="C34" s="166" t="n">
        <v>956</v>
      </c>
      <c r="D34" s="166" t="n">
        <v>110</v>
      </c>
      <c r="E34" s="166" t="n">
        <v>106</v>
      </c>
      <c r="F34" s="170" t="n">
        <v>20</v>
      </c>
      <c r="G34" s="170" t="n">
        <v>9.5</v>
      </c>
      <c r="H34" s="170" t="n">
        <v>30</v>
      </c>
      <c r="I34" s="295">
        <f>(G34/2)^2*PI()*H34</f>
        <v/>
      </c>
      <c r="J34" s="172">
        <f>I34/I33-1</f>
        <v/>
      </c>
      <c r="K34" s="160" t="inlineStr">
        <is>
          <t>有効面積UP,厚みに差あり</t>
        </is>
      </c>
    </row>
    <row r="35">
      <c r="C35" s="164" t="inlineStr">
        <is>
          <t>Y-5</t>
        </is>
      </c>
      <c r="D35" s="164" t="n">
        <v>60</v>
      </c>
      <c r="E35" s="164" t="n">
        <v>56</v>
      </c>
      <c r="F35" s="164" t="n">
        <v>7.5</v>
      </c>
      <c r="G35" s="164" t="n">
        <v>7</v>
      </c>
      <c r="H35" s="164" t="n">
        <v>12</v>
      </c>
      <c r="I35" s="293">
        <f>(G35/2)^2*PI()*H35</f>
        <v/>
      </c>
    </row>
    <row r="36">
      <c r="C36" s="166" t="n">
        <v>601</v>
      </c>
      <c r="D36" s="166" t="n">
        <v>60</v>
      </c>
      <c r="E36" s="170" t="n">
        <v>55</v>
      </c>
      <c r="F36" s="170" t="n">
        <v>10</v>
      </c>
      <c r="G36" s="170" t="n">
        <v>6</v>
      </c>
      <c r="H36" s="170" t="n">
        <v>17</v>
      </c>
      <c r="I36" s="295">
        <f>(G36/2)^2*PI()*H36</f>
        <v/>
      </c>
      <c r="J36" s="172">
        <f>I36/I35-1</f>
        <v/>
      </c>
      <c r="K36" s="160" t="inlineStr">
        <is>
          <t>有効面積UP,厚みに差あり</t>
        </is>
      </c>
    </row>
    <row r="37">
      <c r="C37" s="164" t="inlineStr">
        <is>
          <t>Y-6</t>
        </is>
      </c>
      <c r="D37" s="164" t="n">
        <v>65</v>
      </c>
      <c r="E37" s="164" t="n">
        <v>60</v>
      </c>
      <c r="F37" s="164" t="n">
        <v>7.5</v>
      </c>
      <c r="G37" s="164" t="n">
        <v>7</v>
      </c>
      <c r="H37" s="164" t="n">
        <v>15</v>
      </c>
      <c r="I37" s="293">
        <f>(G37/2)^2*PI()*H37</f>
        <v/>
      </c>
    </row>
    <row r="38">
      <c r="C38" s="166" t="n"/>
      <c r="D38" s="166" t="n"/>
      <c r="E38" s="166" t="n"/>
      <c r="F38" s="166" t="n"/>
      <c r="G38" s="166" t="n"/>
      <c r="H38" s="166" t="n"/>
      <c r="I38" s="294">
        <f>(G38/2)^2*PI()*H38</f>
        <v/>
      </c>
    </row>
    <row r="39">
      <c r="C39" s="164" t="inlineStr">
        <is>
          <t>Y-7</t>
        </is>
      </c>
      <c r="D39" s="164" t="n">
        <v>75</v>
      </c>
      <c r="E39" s="164" t="n">
        <v>70</v>
      </c>
      <c r="F39" s="164" t="n">
        <v>10</v>
      </c>
      <c r="G39" s="164" t="n">
        <v>7.5</v>
      </c>
      <c r="H39" s="164" t="n">
        <v>18</v>
      </c>
      <c r="I39" s="293">
        <f>(G39/2)^2*PI()*H39</f>
        <v/>
      </c>
    </row>
    <row r="40">
      <c r="C40" s="166" t="n">
        <v>750</v>
      </c>
      <c r="D40" s="166" t="n">
        <v>75</v>
      </c>
      <c r="E40" s="166" t="n">
        <v>70</v>
      </c>
      <c r="F40" s="166" t="n">
        <v>10</v>
      </c>
      <c r="G40" s="166" t="n">
        <v>7.5</v>
      </c>
      <c r="H40" s="166" t="n">
        <v>18</v>
      </c>
      <c r="I40" s="294">
        <f>(G40/2)^2*PI()*H40</f>
        <v/>
      </c>
      <c r="J40" s="168" t="inlineStr">
        <is>
          <t>※納期要調整</t>
        </is>
      </c>
    </row>
    <row r="41">
      <c r="C41" s="164" t="inlineStr">
        <is>
          <t>Y-8</t>
        </is>
      </c>
      <c r="D41" s="164" t="n">
        <v>80</v>
      </c>
      <c r="E41" s="164" t="n">
        <v>74</v>
      </c>
      <c r="F41" s="164" t="n">
        <v>12</v>
      </c>
      <c r="G41" s="164" t="n">
        <v>8.5</v>
      </c>
      <c r="H41" s="164" t="n">
        <v>18</v>
      </c>
      <c r="I41" s="293">
        <f>(G41/2)^2*PI()*H41</f>
        <v/>
      </c>
    </row>
    <row r="42">
      <c r="C42" s="166" t="n">
        <v>804</v>
      </c>
      <c r="D42" s="166" t="n">
        <v>80</v>
      </c>
      <c r="E42" s="166" t="n">
        <v>74</v>
      </c>
      <c r="F42" s="166" t="n">
        <v>12</v>
      </c>
      <c r="G42" s="170" t="n">
        <v>7.5</v>
      </c>
      <c r="H42" s="170" t="n">
        <v>23</v>
      </c>
      <c r="I42" s="295">
        <f>(G42/2)^2*PI()*H42</f>
        <v/>
      </c>
      <c r="J42" s="172">
        <f>I41/I42-1</f>
        <v/>
      </c>
      <c r="K42" s="160" t="inlineStr">
        <is>
          <t>有効面積DOWN</t>
        </is>
      </c>
    </row>
    <row r="43">
      <c r="C43" s="164" t="inlineStr">
        <is>
          <t>KN-2</t>
        </is>
      </c>
      <c r="D43" s="164" t="n">
        <v>60</v>
      </c>
      <c r="E43" s="164" t="n">
        <v>56</v>
      </c>
      <c r="F43" s="164" t="n">
        <v>10</v>
      </c>
      <c r="G43" s="164" t="inlineStr">
        <is>
          <t>10,12</t>
        </is>
      </c>
      <c r="H43" s="164" t="inlineStr">
        <is>
          <t>7,1</t>
        </is>
      </c>
      <c r="I43" s="293">
        <f>((10/2)^2*7+(12/2)^2)*PI()</f>
        <v/>
      </c>
    </row>
    <row r="44">
      <c r="C44" s="166" t="n">
        <v>603</v>
      </c>
      <c r="D44" s="166" t="n">
        <v>60</v>
      </c>
      <c r="E44" s="170" t="n">
        <v>58</v>
      </c>
      <c r="F44" s="170" t="n">
        <v>12</v>
      </c>
      <c r="G44" s="170" t="n">
        <v>7.5</v>
      </c>
      <c r="H44" s="170" t="n">
        <v>18</v>
      </c>
      <c r="I44" s="295">
        <f>(G44/2)^2*PI()*H44</f>
        <v/>
      </c>
      <c r="J44" s="172">
        <f>I44/I43-1</f>
        <v/>
      </c>
      <c r="K44" s="160" t="inlineStr">
        <is>
          <t>有効面積UP,厚みに差あり</t>
        </is>
      </c>
    </row>
    <row r="45">
      <c r="C45" s="164" t="inlineStr">
        <is>
          <t>KN-3</t>
        </is>
      </c>
      <c r="D45" s="164" t="n">
        <v>80</v>
      </c>
      <c r="E45" s="164" t="n">
        <v>74</v>
      </c>
      <c r="F45" s="164" t="n">
        <v>15</v>
      </c>
      <c r="G45" s="164" t="inlineStr">
        <is>
          <t>11,10</t>
        </is>
      </c>
      <c r="H45" s="164" t="inlineStr">
        <is>
          <t>9,3</t>
        </is>
      </c>
      <c r="I45" s="293">
        <f>((11/2)^2*9+(10/2)^2*3)*PI()</f>
        <v/>
      </c>
    </row>
    <row r="46">
      <c r="C46" s="166" t="n">
        <v>802</v>
      </c>
      <c r="D46" s="166" t="n">
        <v>80</v>
      </c>
      <c r="E46" s="170" t="n">
        <v>77</v>
      </c>
      <c r="F46" s="170" t="n">
        <v>11</v>
      </c>
      <c r="G46" s="170" t="n">
        <v>8</v>
      </c>
      <c r="H46" s="170" t="n">
        <v>23</v>
      </c>
      <c r="I46" s="295">
        <f>(G46/2)^2*PI()*H46</f>
        <v/>
      </c>
      <c r="J46" s="172">
        <f>I46/I45-1</f>
        <v/>
      </c>
      <c r="K46" s="160" t="inlineStr">
        <is>
          <t>有効面積UP,厚みに差あり</t>
        </is>
      </c>
    </row>
    <row r="47">
      <c r="C47" s="164" t="inlineStr">
        <is>
          <t>KO-1</t>
        </is>
      </c>
      <c r="D47" s="164" t="n">
        <v>70</v>
      </c>
      <c r="E47" s="164" t="n">
        <v>68</v>
      </c>
      <c r="F47" s="164" t="n">
        <v>8</v>
      </c>
      <c r="G47" s="164" t="n">
        <v>7</v>
      </c>
      <c r="H47" s="164" t="n">
        <v>15</v>
      </c>
      <c r="I47" s="293">
        <f>(G47/2)^2*PI()*H47</f>
        <v/>
      </c>
    </row>
    <row r="48">
      <c r="C48" s="166" t="n">
        <v>700</v>
      </c>
      <c r="D48" s="166" t="n">
        <v>70</v>
      </c>
      <c r="E48" s="166" t="n">
        <v>67</v>
      </c>
      <c r="F48" s="166" t="n">
        <v>10</v>
      </c>
      <c r="G48" s="166" t="n">
        <v>7</v>
      </c>
      <c r="H48" s="166" t="n">
        <v>17</v>
      </c>
      <c r="I48" s="294">
        <f>(G48/2)^2*PI()*H48</f>
        <v/>
      </c>
    </row>
    <row r="49">
      <c r="C49" s="164" t="inlineStr">
        <is>
          <t>F-16</t>
        </is>
      </c>
      <c r="D49" s="164" t="n">
        <v>35</v>
      </c>
      <c r="E49" s="164" t="n">
        <v>33</v>
      </c>
      <c r="F49" s="164" t="n">
        <v>9</v>
      </c>
      <c r="G49" s="164" t="n">
        <v>4</v>
      </c>
      <c r="H49" s="164" t="n">
        <v>16</v>
      </c>
      <c r="I49" s="293">
        <f>(G49/2)^2*PI()*H49</f>
        <v/>
      </c>
    </row>
    <row r="50">
      <c r="C50" s="166" t="n">
        <v>355</v>
      </c>
      <c r="D50" s="166" t="n">
        <v>35</v>
      </c>
      <c r="E50" s="166" t="n">
        <v>33</v>
      </c>
      <c r="F50" s="166" t="n">
        <v>9</v>
      </c>
      <c r="G50" s="166" t="n">
        <v>4</v>
      </c>
      <c r="H50" s="166" t="n">
        <v>16</v>
      </c>
      <c r="I50" s="294">
        <f>(G50/2)^2*PI()*H50</f>
        <v/>
      </c>
    </row>
    <row r="51">
      <c r="C51" s="164" t="inlineStr">
        <is>
          <t>HS-1</t>
        </is>
      </c>
      <c r="D51" s="164" t="n">
        <v>40</v>
      </c>
      <c r="E51" s="164" t="n">
        <v>38</v>
      </c>
      <c r="F51" s="164" t="n">
        <v>6</v>
      </c>
      <c r="G51" s="164" t="n">
        <v>6</v>
      </c>
      <c r="H51" s="164" t="n">
        <v>11</v>
      </c>
      <c r="I51" s="293">
        <f>(G51/2)^2*PI()*H51</f>
        <v/>
      </c>
    </row>
    <row r="52">
      <c r="C52" s="166" t="n">
        <v>403</v>
      </c>
      <c r="D52" s="166" t="n">
        <v>40</v>
      </c>
      <c r="E52" s="166" t="n">
        <v>38</v>
      </c>
      <c r="F52" s="166" t="n">
        <v>6</v>
      </c>
      <c r="G52" s="166" t="n">
        <v>6</v>
      </c>
      <c r="H52" s="166" t="n">
        <v>11</v>
      </c>
      <c r="I52" s="294">
        <f>(G52/2)^2*PI()*H52</f>
        <v/>
      </c>
    </row>
    <row r="53">
      <c r="C53" s="164" t="inlineStr">
        <is>
          <t>C-3</t>
        </is>
      </c>
      <c r="D53" s="164" t="n">
        <v>50</v>
      </c>
      <c r="E53" s="164" t="n">
        <v>50</v>
      </c>
      <c r="F53" s="164" t="n">
        <v>8</v>
      </c>
      <c r="G53" s="164" t="n">
        <v>8</v>
      </c>
      <c r="H53" s="164" t="n">
        <v>11</v>
      </c>
      <c r="I53" s="293">
        <f>(G53/2)^2*PI()*H53</f>
        <v/>
      </c>
    </row>
    <row r="54">
      <c r="C54" s="166" t="n">
        <v>503</v>
      </c>
      <c r="D54" s="166" t="n">
        <v>50</v>
      </c>
      <c r="E54" s="166" t="n">
        <v>50</v>
      </c>
      <c r="F54" s="166" t="n">
        <v>8</v>
      </c>
      <c r="G54" s="166" t="n">
        <v>8</v>
      </c>
      <c r="H54" s="166" t="n">
        <v>11</v>
      </c>
      <c r="I54" s="294">
        <f>(G54/2)^2*PI()*H54</f>
        <v/>
      </c>
    </row>
    <row r="55">
      <c r="C55" s="164" t="inlineStr">
        <is>
          <t>DT-1</t>
        </is>
      </c>
      <c r="D55" s="164" t="n">
        <v>105</v>
      </c>
      <c r="E55" s="164" t="n">
        <v>102</v>
      </c>
      <c r="F55" s="164" t="n">
        <v>15</v>
      </c>
      <c r="G55" s="164" t="n">
        <v>9</v>
      </c>
      <c r="H55" s="164" t="n">
        <v>32</v>
      </c>
      <c r="I55" s="293">
        <f>(G55/2)^2*PI()*H55</f>
        <v/>
      </c>
    </row>
    <row r="56">
      <c r="C56" s="166" t="n">
        <v>951</v>
      </c>
      <c r="D56" s="166" t="n">
        <v>105</v>
      </c>
      <c r="E56" s="166" t="n">
        <v>102</v>
      </c>
      <c r="F56" s="166" t="n">
        <v>15</v>
      </c>
      <c r="G56" s="166" t="n">
        <v>9</v>
      </c>
      <c r="H56" s="166" t="n">
        <v>32</v>
      </c>
      <c r="I56" s="294">
        <f>(G56/2)^2*PI()*H56</f>
        <v/>
      </c>
    </row>
    <row r="57">
      <c r="C57" s="164" t="inlineStr">
        <is>
          <t>DT-2</t>
        </is>
      </c>
      <c r="D57" s="164" t="n">
        <v>120</v>
      </c>
      <c r="E57" s="164" t="n">
        <v>118</v>
      </c>
      <c r="F57" s="164" t="n">
        <v>17</v>
      </c>
      <c r="G57" s="164" t="inlineStr">
        <is>
          <t>14,15</t>
        </is>
      </c>
      <c r="H57" s="164" t="inlineStr">
        <is>
          <t>7,12</t>
        </is>
      </c>
      <c r="I57" s="293">
        <f>((14/2)^2*7+(15/2)^2*12)*PI()</f>
        <v/>
      </c>
    </row>
    <row r="58">
      <c r="C58" s="169" t="inlineStr">
        <is>
          <t>該当なし　※要打合せ。近しいものは964</t>
        </is>
      </c>
      <c r="D58" s="164" t="n"/>
      <c r="E58" s="164" t="n"/>
      <c r="F58" s="164" t="n"/>
      <c r="G58" s="164" t="n"/>
      <c r="H58" s="164" t="n"/>
      <c r="I58" s="293" t="n"/>
    </row>
    <row r="59">
      <c r="C59" s="164" t="inlineStr">
        <is>
          <t>NTK-1</t>
        </is>
      </c>
      <c r="D59" s="164" t="n">
        <v>130</v>
      </c>
      <c r="E59" s="164" t="n">
        <v>125</v>
      </c>
      <c r="F59" s="164" t="n">
        <v>15</v>
      </c>
      <c r="G59" s="164" t="n">
        <v>8</v>
      </c>
      <c r="H59" s="164" t="n">
        <v>43</v>
      </c>
      <c r="I59" s="293">
        <f>(G59/2)^2*PI()*H59</f>
        <v/>
      </c>
    </row>
    <row r="60">
      <c r="C60" s="169" t="inlineStr">
        <is>
          <t>該当なし　※要打合せ。近しいものは964</t>
        </is>
      </c>
      <c r="D60" s="164" t="n"/>
      <c r="E60" s="164" t="n"/>
      <c r="F60" s="164" t="n"/>
      <c r="G60" s="164" t="n"/>
      <c r="H60" s="164" t="n"/>
      <c r="I60" s="293" t="n"/>
    </row>
    <row r="61">
      <c r="C61" s="164" t="inlineStr">
        <is>
          <t>NTK-2</t>
        </is>
      </c>
      <c r="D61" s="164" t="n">
        <v>130</v>
      </c>
      <c r="E61" s="164" t="n">
        <v>125</v>
      </c>
      <c r="F61" s="164" t="n">
        <v>15</v>
      </c>
      <c r="G61" s="164" t="n">
        <v>10</v>
      </c>
      <c r="H61" s="164" t="n">
        <v>39</v>
      </c>
      <c r="I61" s="293">
        <f>(G61/2)^2*PI()*H61</f>
        <v/>
      </c>
    </row>
    <row r="62">
      <c r="C62" s="169" t="inlineStr">
        <is>
          <t>該当なし　※要打合せ。近しいものは964</t>
        </is>
      </c>
      <c r="D62" s="164" t="n"/>
      <c r="E62" s="164" t="n"/>
      <c r="F62" s="164" t="n"/>
      <c r="G62" s="164" t="n"/>
      <c r="H62" s="164" t="n"/>
      <c r="I62" s="293" t="n"/>
    </row>
    <row r="63">
      <c r="C63" s="164" t="inlineStr">
        <is>
          <t>NTK-3</t>
        </is>
      </c>
      <c r="D63" s="164" t="n">
        <v>130</v>
      </c>
      <c r="E63" s="164" t="n">
        <v>125</v>
      </c>
      <c r="F63" s="164" t="n">
        <v>15</v>
      </c>
      <c r="G63" s="164" t="n">
        <v>11</v>
      </c>
      <c r="H63" s="164" t="n">
        <v>37</v>
      </c>
      <c r="I63" s="293">
        <f>(G63/2)^2*PI()*H63</f>
        <v/>
      </c>
    </row>
    <row r="64">
      <c r="C64" s="166" t="n">
        <v>964</v>
      </c>
      <c r="D64" s="166" t="n">
        <v>130</v>
      </c>
      <c r="E64" s="166" t="n">
        <v>126</v>
      </c>
      <c r="F64" s="166" t="n">
        <v>15</v>
      </c>
      <c r="G64" s="166" t="n">
        <v>11</v>
      </c>
      <c r="H64" s="166" t="n">
        <v>37</v>
      </c>
      <c r="I64" s="294">
        <f>(G64/2)^2*PI()*H64</f>
        <v/>
      </c>
    </row>
    <row r="65">
      <c r="C65" s="164" t="inlineStr">
        <is>
          <t>SNK-150</t>
        </is>
      </c>
      <c r="D65" s="164" t="n">
        <v>150</v>
      </c>
      <c r="E65" s="164" t="n">
        <v>138</v>
      </c>
      <c r="F65" s="164" t="n">
        <v>20</v>
      </c>
      <c r="G65" s="164" t="n">
        <v>13</v>
      </c>
      <c r="H65" s="164" t="n">
        <v>38</v>
      </c>
      <c r="I65" s="293">
        <f>(G65/2)^2*PI()*H65</f>
        <v/>
      </c>
    </row>
    <row r="66">
      <c r="C66" s="166" t="n">
        <v>970</v>
      </c>
      <c r="D66" s="166" t="n">
        <v>150</v>
      </c>
      <c r="E66" s="170" t="n">
        <v>144</v>
      </c>
      <c r="F66" s="166" t="n">
        <v>20</v>
      </c>
      <c r="G66" s="166" t="n">
        <v>13</v>
      </c>
      <c r="H66" s="166" t="n">
        <v>38</v>
      </c>
      <c r="I66" s="294">
        <f>(G66/2)^2*PI()*H66</f>
        <v/>
      </c>
      <c r="J66" s="168" t="inlineStr">
        <is>
          <t>外径に差あり</t>
        </is>
      </c>
    </row>
    <row r="67">
      <c r="C67" s="164" t="inlineStr">
        <is>
          <t>TKT-50</t>
        </is>
      </c>
      <c r="D67" s="164" t="n">
        <v>50</v>
      </c>
      <c r="E67" s="164" t="n">
        <v>48</v>
      </c>
      <c r="F67" s="164" t="n">
        <v>7</v>
      </c>
      <c r="G67" s="164" t="n">
        <v>3</v>
      </c>
      <c r="H67" s="164" t="n">
        <v>56</v>
      </c>
      <c r="I67" s="293">
        <f>(G67/2)^2*PI()*H67</f>
        <v/>
      </c>
    </row>
    <row r="68">
      <c r="C68" s="166" t="inlineStr">
        <is>
          <t>T53</t>
        </is>
      </c>
      <c r="D68" s="166" t="n">
        <v>50</v>
      </c>
      <c r="E68" s="170" t="n">
        <v>49</v>
      </c>
      <c r="F68" s="170" t="n">
        <v>10</v>
      </c>
      <c r="G68" s="166" t="n">
        <v>3</v>
      </c>
      <c r="H68" s="170" t="n">
        <v>62</v>
      </c>
      <c r="I68" s="295">
        <f>(G68/2)^2*PI()*H68</f>
        <v/>
      </c>
      <c r="J68" s="172">
        <f>I68/I67-1</f>
        <v/>
      </c>
      <c r="K68" s="160" t="inlineStr">
        <is>
          <t>有効面積UP</t>
        </is>
      </c>
    </row>
    <row r="69">
      <c r="C69" s="164" t="inlineStr">
        <is>
          <t>TKT-60</t>
        </is>
      </c>
      <c r="D69" s="164" t="n">
        <v>60</v>
      </c>
      <c r="E69" s="164" t="n">
        <v>58</v>
      </c>
      <c r="F69" s="164" t="n">
        <v>7</v>
      </c>
      <c r="G69" s="164" t="n">
        <v>3</v>
      </c>
      <c r="H69" s="164" t="n">
        <v>93</v>
      </c>
      <c r="I69" s="293">
        <f>(G69/2)^2*PI()*H69</f>
        <v/>
      </c>
    </row>
    <row r="70">
      <c r="C70" s="166" t="inlineStr">
        <is>
          <t>T62</t>
        </is>
      </c>
      <c r="D70" s="166" t="n">
        <v>60</v>
      </c>
      <c r="E70" s="166" t="n">
        <v>58</v>
      </c>
      <c r="F70" s="166" t="n">
        <v>7</v>
      </c>
      <c r="G70" s="166" t="n">
        <v>3</v>
      </c>
      <c r="H70" s="166" t="n">
        <v>93</v>
      </c>
      <c r="I70" s="294">
        <f>(G70/2)^2*PI()*H70</f>
        <v/>
      </c>
    </row>
    <row r="71">
      <c r="C71" s="164" t="inlineStr">
        <is>
          <t>TKT-70</t>
        </is>
      </c>
      <c r="D71" s="164" t="n">
        <v>70</v>
      </c>
      <c r="E71" s="164" t="n">
        <v>68</v>
      </c>
      <c r="F71" s="164" t="n">
        <v>10</v>
      </c>
      <c r="G71" s="164" t="n">
        <v>3</v>
      </c>
      <c r="H71" s="164" t="n">
        <v>140</v>
      </c>
      <c r="I71" s="293">
        <f>(G71/2)^2*PI()*H71</f>
        <v/>
      </c>
    </row>
    <row r="72">
      <c r="C72" s="166" t="inlineStr">
        <is>
          <t>T70</t>
        </is>
      </c>
      <c r="D72" s="166" t="n">
        <v>70</v>
      </c>
      <c r="E72" s="166" t="n">
        <v>68</v>
      </c>
      <c r="F72" s="166" t="n">
        <v>10</v>
      </c>
      <c r="G72" s="166" t="n">
        <v>3</v>
      </c>
      <c r="H72" s="170" t="n">
        <v>144</v>
      </c>
      <c r="I72" s="295">
        <f>(G72/2)^2*PI()*H72</f>
        <v/>
      </c>
      <c r="J72" s="172">
        <f>I72/I71-1</f>
        <v/>
      </c>
      <c r="K72" s="160" t="inlineStr">
        <is>
          <t>有効面積UP</t>
        </is>
      </c>
    </row>
    <row r="73">
      <c r="C73" s="164" t="inlineStr">
        <is>
          <t>TKT-80</t>
        </is>
      </c>
      <c r="D73" s="164" t="n">
        <v>80</v>
      </c>
      <c r="E73" s="164" t="n">
        <v>76</v>
      </c>
      <c r="F73" s="164" t="n">
        <v>10</v>
      </c>
      <c r="G73" s="164" t="n">
        <v>3.5</v>
      </c>
      <c r="H73" s="164" t="n">
        <v>120</v>
      </c>
      <c r="I73" s="293">
        <f>(G73/2)^2*PI()*H73</f>
        <v/>
      </c>
    </row>
    <row r="74">
      <c r="C74" s="166" t="inlineStr">
        <is>
          <t>セラ80</t>
        </is>
      </c>
      <c r="D74" s="166" t="n">
        <v>80</v>
      </c>
      <c r="E74" s="170" t="n">
        <v>74</v>
      </c>
      <c r="F74" s="170" t="n">
        <v>12</v>
      </c>
      <c r="G74" s="166" t="n">
        <v>3.5</v>
      </c>
      <c r="H74" s="170" t="n">
        <v>109</v>
      </c>
      <c r="I74" s="295">
        <f>(G74/2)^2*PI()*H74</f>
        <v/>
      </c>
      <c r="J74" s="168" t="inlineStr">
        <is>
          <t>外径に差あり。厚みに差あり</t>
        </is>
      </c>
    </row>
    <row r="75">
      <c r="C75" s="164" t="inlineStr">
        <is>
          <t>TKT-92</t>
        </is>
      </c>
      <c r="D75" s="164" t="n">
        <v>92</v>
      </c>
      <c r="E75" s="164" t="n">
        <v>88</v>
      </c>
      <c r="F75" s="164" t="n">
        <v>12</v>
      </c>
      <c r="G75" s="164" t="n">
        <v>3.5</v>
      </c>
      <c r="H75" s="164" t="n">
        <v>151</v>
      </c>
      <c r="I75" s="293">
        <f>(G75/2)^2*PI()*H75</f>
        <v/>
      </c>
    </row>
    <row r="76">
      <c r="C76" s="169" t="inlineStr">
        <is>
          <t>該当なし　※近しいものは T88</t>
        </is>
      </c>
      <c r="D76" s="164" t="n"/>
      <c r="E76" s="164" t="n"/>
      <c r="F76" s="164" t="n"/>
      <c r="G76" s="164" t="n"/>
      <c r="H76" s="164" t="n"/>
      <c r="I76" s="293" t="n"/>
    </row>
    <row r="77">
      <c r="C77" s="164" t="inlineStr">
        <is>
          <t>TKT-105</t>
        </is>
      </c>
      <c r="D77" s="164" t="n">
        <v>105</v>
      </c>
      <c r="E77" s="164" t="n">
        <v>102</v>
      </c>
      <c r="F77" s="164" t="n">
        <v>15</v>
      </c>
      <c r="G77" s="164" t="n">
        <v>4.5</v>
      </c>
      <c r="H77" s="164" t="n">
        <v>135</v>
      </c>
      <c r="I77" s="293">
        <f>(G77/2)^2*PI()*H77</f>
        <v/>
      </c>
    </row>
    <row r="78">
      <c r="C78" s="166" t="inlineStr">
        <is>
          <t>セラ105</t>
        </is>
      </c>
      <c r="D78" s="166" t="n">
        <v>105</v>
      </c>
      <c r="E78" s="166" t="n">
        <v>102</v>
      </c>
      <c r="F78" s="166" t="n">
        <v>15</v>
      </c>
      <c r="G78" s="170" t="n">
        <v>4</v>
      </c>
      <c r="H78" s="170" t="n">
        <v>188</v>
      </c>
      <c r="I78" s="295">
        <f>(G78/2)^2*PI()*H78</f>
        <v/>
      </c>
      <c r="J78" s="172">
        <f>I78/I77-1</f>
        <v/>
      </c>
      <c r="K78" s="160" t="inlineStr">
        <is>
          <t>有効面積UP</t>
        </is>
      </c>
    </row>
  </sheetData>
  <mergeCells count="4">
    <mergeCell ref="C3:I3"/>
    <mergeCell ref="C9:C10"/>
    <mergeCell ref="D9:E9"/>
    <mergeCell ref="H9:H1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h-inoue</dc:creator>
  <dcterms:created xmlns:dcterms="http://purl.org/dc/terms/" xmlns:xsi="http://www.w3.org/2001/XMLSchema-instance" xsi:type="dcterms:W3CDTF">2018-01-22T01:25:57Z</dcterms:created>
  <dcterms:modified xmlns:dcterms="http://purl.org/dc/terms/" xmlns:xsi="http://www.w3.org/2001/XMLSchema-instance" xsi:type="dcterms:W3CDTF">2023-07-05T05:28:58Z</dcterms:modified>
  <cp:lastModifiedBy>H-INOUE</cp:lastModifiedBy>
</cp:coreProperties>
</file>