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-INOUE\Desktop\PythonScripts\Code\Inspection\"/>
    </mc:Choice>
  </mc:AlternateContent>
  <xr:revisionPtr revIDLastSave="0" documentId="13_ncr:1_{774793CA-675E-4F69-A643-25DD39F83422}" xr6:coauthVersionLast="47" xr6:coauthVersionMax="47" xr10:uidLastSave="{00000000-0000-0000-0000-000000000000}"/>
  <bookViews>
    <workbookView xWindow="5100" yWindow="2385" windowWidth="20460" windowHeight="11490" tabRatio="1000" xr2:uid="{00000000-000D-0000-FFFF-FFFF00000000}"/>
  </bookViews>
  <sheets>
    <sheet name="Sheet1" sheetId="17" r:id="rId1"/>
    <sheet name="営業技術資料（ストレーナーデータ一覧（参考）" sheetId="9" state="hidden" r:id="rId2"/>
    <sheet name="a" sheetId="16" state="hidden" r:id="rId3"/>
    <sheet name="temp" sheetId="15" state="hidden" r:id="rId4"/>
    <sheet name="ストレーナー選定方法" sheetId="11" state="hidden" r:id="rId5"/>
    <sheet name="金型設計" sheetId="13" state="hidden" r:id="rId6"/>
    <sheet name="ストレーナー選定方法（計算方法根拠）" sheetId="7" state="hidden" r:id="rId7"/>
    <sheet name="山悦カタログ比較201905" sheetId="14" r:id="rId8"/>
  </sheets>
  <calcPr calcId="181029"/>
  <customWorkbookViews>
    <customWorkbookView name="ユーザー表示用" guid="{E0EA2619-00D5-4BEE-B74D-E78210539F45}" xWindow="125" yWindow="27" windowWidth="1203" windowHeight="710" activeSheetId="11" showFormulaBar="0"/>
  </customWorkbookViews>
</workbook>
</file>

<file path=xl/calcChain.xml><?xml version="1.0" encoding="utf-8"?>
<calcChain xmlns="http://schemas.openxmlformats.org/spreadsheetml/2006/main">
  <c r="AD197" i="16" l="1"/>
  <c r="AC197" i="16"/>
  <c r="AB197" i="16"/>
  <c r="AA197" i="16"/>
  <c r="Z197" i="16"/>
  <c r="Y197" i="16"/>
  <c r="X197" i="16"/>
  <c r="W197" i="16"/>
  <c r="U197" i="16"/>
  <c r="T197" i="16"/>
  <c r="C197" i="16"/>
  <c r="AD196" i="16"/>
  <c r="AC196" i="16"/>
  <c r="AB196" i="16"/>
  <c r="AA196" i="16"/>
  <c r="Z196" i="16"/>
  <c r="Y196" i="16"/>
  <c r="X196" i="16"/>
  <c r="W196" i="16"/>
  <c r="U196" i="16"/>
  <c r="T196" i="16"/>
  <c r="C196" i="16"/>
  <c r="AD195" i="16"/>
  <c r="AC195" i="16"/>
  <c r="AB195" i="16"/>
  <c r="AA195" i="16"/>
  <c r="Z195" i="16"/>
  <c r="Y195" i="16"/>
  <c r="X195" i="16"/>
  <c r="W195" i="16"/>
  <c r="U195" i="16"/>
  <c r="T195" i="16"/>
  <c r="S195" i="16"/>
  <c r="C195" i="16"/>
  <c r="AD194" i="16"/>
  <c r="AC194" i="16"/>
  <c r="AB194" i="16"/>
  <c r="AA194" i="16"/>
  <c r="Z194" i="16"/>
  <c r="Y194" i="16"/>
  <c r="X194" i="16"/>
  <c r="W194" i="16"/>
  <c r="U194" i="16"/>
  <c r="T194" i="16"/>
  <c r="S194" i="16"/>
  <c r="C194" i="16"/>
  <c r="AD193" i="16"/>
  <c r="AC193" i="16"/>
  <c r="AB193" i="16"/>
  <c r="AA193" i="16"/>
  <c r="Z193" i="16"/>
  <c r="Y193" i="16"/>
  <c r="X193" i="16"/>
  <c r="W193" i="16"/>
  <c r="U193" i="16"/>
  <c r="T193" i="16"/>
  <c r="S193" i="16"/>
  <c r="C193" i="16"/>
  <c r="S192" i="16"/>
  <c r="AD191" i="16"/>
  <c r="AC191" i="16"/>
  <c r="AB191" i="16"/>
  <c r="AA191" i="16"/>
  <c r="Z191" i="16"/>
  <c r="Y191" i="16"/>
  <c r="X191" i="16"/>
  <c r="W191" i="16"/>
  <c r="U191" i="16"/>
  <c r="T191" i="16"/>
  <c r="S191" i="16"/>
  <c r="C191" i="16"/>
  <c r="AD190" i="16"/>
  <c r="AC190" i="16"/>
  <c r="AB190" i="16"/>
  <c r="AA190" i="16"/>
  <c r="Z190" i="16"/>
  <c r="Y190" i="16"/>
  <c r="X190" i="16"/>
  <c r="W190" i="16"/>
  <c r="U190" i="16"/>
  <c r="T190" i="16"/>
  <c r="S190" i="16"/>
  <c r="C190" i="16"/>
  <c r="AD189" i="16"/>
  <c r="AC189" i="16"/>
  <c r="AB189" i="16"/>
  <c r="AA189" i="16"/>
  <c r="Z189" i="16"/>
  <c r="Y189" i="16"/>
  <c r="X189" i="16"/>
  <c r="W189" i="16"/>
  <c r="U189" i="16"/>
  <c r="T189" i="16"/>
  <c r="S189" i="16"/>
  <c r="C189" i="16"/>
  <c r="AD188" i="16"/>
  <c r="AC188" i="16"/>
  <c r="AB188" i="16"/>
  <c r="AA188" i="16"/>
  <c r="Z188" i="16"/>
  <c r="Y188" i="16"/>
  <c r="X188" i="16"/>
  <c r="W188" i="16"/>
  <c r="U188" i="16"/>
  <c r="T188" i="16"/>
  <c r="AD187" i="16"/>
  <c r="AC187" i="16"/>
  <c r="AB187" i="16"/>
  <c r="AA187" i="16"/>
  <c r="Z187" i="16"/>
  <c r="Y187" i="16"/>
  <c r="X187" i="16"/>
  <c r="W187" i="16"/>
  <c r="U187" i="16"/>
  <c r="T187" i="16"/>
  <c r="S187" i="16"/>
  <c r="C187" i="16"/>
  <c r="AD186" i="16"/>
  <c r="AC186" i="16"/>
  <c r="AB186" i="16"/>
  <c r="AA186" i="16"/>
  <c r="Z186" i="16"/>
  <c r="Y186" i="16"/>
  <c r="X186" i="16"/>
  <c r="W186" i="16"/>
  <c r="U186" i="16"/>
  <c r="T186" i="16"/>
  <c r="S186" i="16"/>
  <c r="C186" i="16"/>
  <c r="AD185" i="16"/>
  <c r="AC185" i="16"/>
  <c r="AB185" i="16"/>
  <c r="AA185" i="16"/>
  <c r="Z185" i="16"/>
  <c r="Y185" i="16"/>
  <c r="X185" i="16"/>
  <c r="W185" i="16"/>
  <c r="U185" i="16"/>
  <c r="T185" i="16"/>
  <c r="S185" i="16"/>
  <c r="C185" i="16"/>
  <c r="AD184" i="16"/>
  <c r="AC184" i="16"/>
  <c r="AB184" i="16"/>
  <c r="AA184" i="16"/>
  <c r="Z184" i="16"/>
  <c r="Y184" i="16"/>
  <c r="X184" i="16"/>
  <c r="W184" i="16"/>
  <c r="U184" i="16"/>
  <c r="T184" i="16"/>
  <c r="S184" i="16"/>
  <c r="C184" i="16"/>
  <c r="AD183" i="16"/>
  <c r="AC183" i="16"/>
  <c r="AB183" i="16"/>
  <c r="AA183" i="16"/>
  <c r="Z183" i="16"/>
  <c r="Y183" i="16"/>
  <c r="X183" i="16"/>
  <c r="W183" i="16"/>
  <c r="U183" i="16"/>
  <c r="T183" i="16"/>
  <c r="S183" i="16"/>
  <c r="C183" i="16"/>
  <c r="AD182" i="16"/>
  <c r="AC182" i="16"/>
  <c r="AB182" i="16"/>
  <c r="AA182" i="16"/>
  <c r="Z182" i="16"/>
  <c r="Y182" i="16"/>
  <c r="X182" i="16"/>
  <c r="W182" i="16"/>
  <c r="U182" i="16"/>
  <c r="T182" i="16"/>
  <c r="S182" i="16"/>
  <c r="C182" i="16"/>
  <c r="AD181" i="16"/>
  <c r="AC181" i="16"/>
  <c r="AB181" i="16"/>
  <c r="AA181" i="16"/>
  <c r="Z181" i="16"/>
  <c r="Y181" i="16"/>
  <c r="X181" i="16"/>
  <c r="W181" i="16"/>
  <c r="U181" i="16"/>
  <c r="T181" i="16"/>
  <c r="S181" i="16"/>
  <c r="C181" i="16"/>
  <c r="S180" i="16"/>
  <c r="AD179" i="16"/>
  <c r="AC179" i="16"/>
  <c r="AB179" i="16"/>
  <c r="AA179" i="16"/>
  <c r="Z179" i="16"/>
  <c r="Y179" i="16"/>
  <c r="X179" i="16"/>
  <c r="W179" i="16"/>
  <c r="U179" i="16"/>
  <c r="T179" i="16"/>
  <c r="S179" i="16"/>
  <c r="C179" i="16"/>
  <c r="AD177" i="16"/>
  <c r="AC177" i="16"/>
  <c r="AB177" i="16"/>
  <c r="AA177" i="16"/>
  <c r="Z177" i="16"/>
  <c r="Y177" i="16"/>
  <c r="X177" i="16"/>
  <c r="W177" i="16"/>
  <c r="U177" i="16"/>
  <c r="T177" i="16"/>
  <c r="S177" i="16"/>
  <c r="C177" i="16"/>
  <c r="AD176" i="16"/>
  <c r="AC176" i="16"/>
  <c r="AB176" i="16"/>
  <c r="AA176" i="16"/>
  <c r="Z176" i="16"/>
  <c r="Y176" i="16"/>
  <c r="X176" i="16"/>
  <c r="W176" i="16"/>
  <c r="U176" i="16"/>
  <c r="T176" i="16"/>
  <c r="S176" i="16"/>
  <c r="C176" i="16"/>
  <c r="AD175" i="16"/>
  <c r="AC175" i="16"/>
  <c r="AB175" i="16"/>
  <c r="AA175" i="16"/>
  <c r="Z175" i="16"/>
  <c r="Y175" i="16"/>
  <c r="X175" i="16"/>
  <c r="W175" i="16"/>
  <c r="U175" i="16"/>
  <c r="T175" i="16"/>
  <c r="S175" i="16"/>
  <c r="C175" i="16"/>
  <c r="AD174" i="16"/>
  <c r="AC174" i="16"/>
  <c r="AB174" i="16"/>
  <c r="AA174" i="16"/>
  <c r="Z174" i="16"/>
  <c r="Y174" i="16"/>
  <c r="X174" i="16"/>
  <c r="W174" i="16"/>
  <c r="U174" i="16"/>
  <c r="T174" i="16"/>
  <c r="S174" i="16"/>
  <c r="C174" i="16"/>
  <c r="AD173" i="16"/>
  <c r="AC173" i="16"/>
  <c r="AB173" i="16"/>
  <c r="AA173" i="16"/>
  <c r="Z173" i="16"/>
  <c r="Y173" i="16"/>
  <c r="X173" i="16"/>
  <c r="W173" i="16"/>
  <c r="U173" i="16"/>
  <c r="T173" i="16"/>
  <c r="S173" i="16"/>
  <c r="C173" i="16"/>
  <c r="AD172" i="16"/>
  <c r="AC172" i="16"/>
  <c r="AB172" i="16"/>
  <c r="AA172" i="16"/>
  <c r="Z172" i="16"/>
  <c r="Y172" i="16"/>
  <c r="X172" i="16"/>
  <c r="W172" i="16"/>
  <c r="U172" i="16"/>
  <c r="T172" i="16"/>
  <c r="S172" i="16"/>
  <c r="C172" i="16"/>
  <c r="AD171" i="16"/>
  <c r="AC171" i="16"/>
  <c r="AB171" i="16"/>
  <c r="AA171" i="16"/>
  <c r="Z171" i="16"/>
  <c r="Y171" i="16"/>
  <c r="X171" i="16"/>
  <c r="W171" i="16"/>
  <c r="U171" i="16"/>
  <c r="T171" i="16"/>
  <c r="S171" i="16"/>
  <c r="C171" i="16"/>
  <c r="AD170" i="16"/>
  <c r="AC170" i="16"/>
  <c r="AB170" i="16"/>
  <c r="AA170" i="16"/>
  <c r="Z170" i="16"/>
  <c r="Y170" i="16"/>
  <c r="X170" i="16"/>
  <c r="W170" i="16"/>
  <c r="U170" i="16"/>
  <c r="T170" i="16"/>
  <c r="S170" i="16"/>
  <c r="C170" i="16"/>
  <c r="AD169" i="16"/>
  <c r="AC169" i="16"/>
  <c r="AB169" i="16"/>
  <c r="AA169" i="16"/>
  <c r="Z169" i="16"/>
  <c r="Y169" i="16"/>
  <c r="X169" i="16"/>
  <c r="W169" i="16"/>
  <c r="U169" i="16"/>
  <c r="T169" i="16"/>
  <c r="S169" i="16"/>
  <c r="C169" i="16"/>
  <c r="AD168" i="16"/>
  <c r="AC168" i="16"/>
  <c r="AB168" i="16"/>
  <c r="AA168" i="16"/>
  <c r="Z168" i="16"/>
  <c r="Y168" i="16"/>
  <c r="X168" i="16"/>
  <c r="W168" i="16"/>
  <c r="U168" i="16"/>
  <c r="T168" i="16"/>
  <c r="S168" i="16"/>
  <c r="C168" i="16"/>
  <c r="AD167" i="16"/>
  <c r="AC167" i="16"/>
  <c r="AB167" i="16"/>
  <c r="AA167" i="16"/>
  <c r="Z167" i="16"/>
  <c r="Y167" i="16"/>
  <c r="X167" i="16"/>
  <c r="W167" i="16"/>
  <c r="U167" i="16"/>
  <c r="T167" i="16"/>
  <c r="S167" i="16"/>
  <c r="C167" i="16"/>
  <c r="AD166" i="16"/>
  <c r="AC166" i="16"/>
  <c r="AB166" i="16"/>
  <c r="AA166" i="16"/>
  <c r="Z166" i="16"/>
  <c r="Y166" i="16"/>
  <c r="X166" i="16"/>
  <c r="W166" i="16"/>
  <c r="U166" i="16"/>
  <c r="T166" i="16"/>
  <c r="S166" i="16"/>
  <c r="C166" i="16"/>
  <c r="AD165" i="16"/>
  <c r="AC165" i="16"/>
  <c r="AB165" i="16"/>
  <c r="AA165" i="16"/>
  <c r="Z165" i="16"/>
  <c r="Y165" i="16"/>
  <c r="X165" i="16"/>
  <c r="W165" i="16"/>
  <c r="U165" i="16"/>
  <c r="T165" i="16"/>
  <c r="S165" i="16"/>
  <c r="C165" i="16"/>
  <c r="AD164" i="16"/>
  <c r="AC164" i="16"/>
  <c r="AB164" i="16"/>
  <c r="AA164" i="16"/>
  <c r="Z164" i="16"/>
  <c r="Y164" i="16"/>
  <c r="X164" i="16"/>
  <c r="W164" i="16"/>
  <c r="U164" i="16"/>
  <c r="T164" i="16"/>
  <c r="S164" i="16"/>
  <c r="C164" i="16"/>
  <c r="AD163" i="16"/>
  <c r="AC163" i="16"/>
  <c r="AB163" i="16"/>
  <c r="AA163" i="16"/>
  <c r="Z163" i="16"/>
  <c r="Y163" i="16"/>
  <c r="X163" i="16"/>
  <c r="W163" i="16"/>
  <c r="U163" i="16"/>
  <c r="T163" i="16"/>
  <c r="S163" i="16"/>
  <c r="C163" i="16"/>
  <c r="AD162" i="16"/>
  <c r="AC162" i="16"/>
  <c r="AB162" i="16"/>
  <c r="AA162" i="16"/>
  <c r="Z162" i="16"/>
  <c r="Y162" i="16"/>
  <c r="X162" i="16"/>
  <c r="W162" i="16"/>
  <c r="U162" i="16"/>
  <c r="T162" i="16"/>
  <c r="S162" i="16"/>
  <c r="C162" i="16"/>
  <c r="AD161" i="16"/>
  <c r="AC161" i="16"/>
  <c r="AB161" i="16"/>
  <c r="AA161" i="16"/>
  <c r="Z161" i="16"/>
  <c r="Y161" i="16"/>
  <c r="X161" i="16"/>
  <c r="W161" i="16"/>
  <c r="U161" i="16"/>
  <c r="T161" i="16"/>
  <c r="S161" i="16"/>
  <c r="C161" i="16"/>
  <c r="AD160" i="16"/>
  <c r="AC160" i="16"/>
  <c r="AB160" i="16"/>
  <c r="AA160" i="16"/>
  <c r="Z160" i="16"/>
  <c r="Y160" i="16"/>
  <c r="X160" i="16"/>
  <c r="W160" i="16"/>
  <c r="U160" i="16"/>
  <c r="T160" i="16"/>
  <c r="S160" i="16"/>
  <c r="C160" i="16"/>
  <c r="AD157" i="16"/>
  <c r="AC157" i="16"/>
  <c r="AB157" i="16"/>
  <c r="AA157" i="16"/>
  <c r="Z157" i="16"/>
  <c r="Y157" i="16"/>
  <c r="X157" i="16"/>
  <c r="W157" i="16"/>
  <c r="U157" i="16"/>
  <c r="T157" i="16"/>
  <c r="S157" i="16"/>
  <c r="C157" i="16"/>
  <c r="AD156" i="16"/>
  <c r="AC156" i="16"/>
  <c r="AB156" i="16"/>
  <c r="AA156" i="16"/>
  <c r="Z156" i="16"/>
  <c r="Y156" i="16"/>
  <c r="X156" i="16"/>
  <c r="W156" i="16"/>
  <c r="U156" i="16"/>
  <c r="T156" i="16"/>
  <c r="S156" i="16"/>
  <c r="C156" i="16"/>
  <c r="AD155" i="16"/>
  <c r="AC155" i="16"/>
  <c r="AB155" i="16"/>
  <c r="AA155" i="16"/>
  <c r="Z155" i="16"/>
  <c r="Y155" i="16"/>
  <c r="X155" i="16"/>
  <c r="W155" i="16"/>
  <c r="U155" i="16"/>
  <c r="T155" i="16"/>
  <c r="S155" i="16"/>
  <c r="C155" i="16"/>
  <c r="AD154" i="16"/>
  <c r="AC154" i="16"/>
  <c r="AB154" i="16"/>
  <c r="AA154" i="16"/>
  <c r="Z154" i="16"/>
  <c r="Y154" i="16"/>
  <c r="X154" i="16"/>
  <c r="W154" i="16"/>
  <c r="U154" i="16"/>
  <c r="T154" i="16"/>
  <c r="S154" i="16"/>
  <c r="C154" i="16"/>
  <c r="AD153" i="16"/>
  <c r="AC153" i="16"/>
  <c r="AB153" i="16"/>
  <c r="AA153" i="16"/>
  <c r="Z153" i="16"/>
  <c r="Y153" i="16"/>
  <c r="X153" i="16"/>
  <c r="W153" i="16"/>
  <c r="U153" i="16"/>
  <c r="T153" i="16"/>
  <c r="S153" i="16"/>
  <c r="C153" i="16"/>
  <c r="AD152" i="16"/>
  <c r="AC152" i="16"/>
  <c r="AB152" i="16"/>
  <c r="AA152" i="16"/>
  <c r="Z152" i="16"/>
  <c r="Y152" i="16"/>
  <c r="X152" i="16"/>
  <c r="W152" i="16"/>
  <c r="U152" i="16"/>
  <c r="T152" i="16"/>
  <c r="S152" i="16"/>
  <c r="C152" i="16"/>
  <c r="AD151" i="16"/>
  <c r="AC151" i="16"/>
  <c r="AB151" i="16"/>
  <c r="AA151" i="16"/>
  <c r="Z151" i="16"/>
  <c r="Y151" i="16"/>
  <c r="X151" i="16"/>
  <c r="W151" i="16"/>
  <c r="U151" i="16"/>
  <c r="T151" i="16"/>
  <c r="S151" i="16"/>
  <c r="C151" i="16"/>
  <c r="AD150" i="16"/>
  <c r="AC150" i="16"/>
  <c r="AB150" i="16"/>
  <c r="AA150" i="16"/>
  <c r="Z150" i="16"/>
  <c r="Y150" i="16"/>
  <c r="X150" i="16"/>
  <c r="W150" i="16"/>
  <c r="U150" i="16"/>
  <c r="T150" i="16"/>
  <c r="S150" i="16"/>
  <c r="C150" i="16"/>
  <c r="AD149" i="16"/>
  <c r="AC149" i="16"/>
  <c r="AB149" i="16"/>
  <c r="AA149" i="16"/>
  <c r="Z149" i="16"/>
  <c r="Y149" i="16"/>
  <c r="X149" i="16"/>
  <c r="W149" i="16"/>
  <c r="U149" i="16"/>
  <c r="T149" i="16"/>
  <c r="S149" i="16"/>
  <c r="C149" i="16"/>
  <c r="AD148" i="16"/>
  <c r="AC148" i="16"/>
  <c r="AB148" i="16"/>
  <c r="AA148" i="16"/>
  <c r="Z148" i="16"/>
  <c r="Y148" i="16"/>
  <c r="X148" i="16"/>
  <c r="W148" i="16"/>
  <c r="U148" i="16"/>
  <c r="T148" i="16"/>
  <c r="S148" i="16"/>
  <c r="C148" i="16"/>
  <c r="AD147" i="16"/>
  <c r="AC147" i="16"/>
  <c r="AB147" i="16"/>
  <c r="AA147" i="16"/>
  <c r="Z147" i="16"/>
  <c r="Y147" i="16"/>
  <c r="X147" i="16"/>
  <c r="W147" i="16"/>
  <c r="U147" i="16"/>
  <c r="T147" i="16"/>
  <c r="S147" i="16"/>
  <c r="C147" i="16"/>
  <c r="AD146" i="16"/>
  <c r="AC146" i="16"/>
  <c r="AB146" i="16"/>
  <c r="AA146" i="16"/>
  <c r="Z146" i="16"/>
  <c r="Y146" i="16"/>
  <c r="X146" i="16"/>
  <c r="W146" i="16"/>
  <c r="U146" i="16"/>
  <c r="T146" i="16"/>
  <c r="S146" i="16"/>
  <c r="C146" i="16"/>
  <c r="AD145" i="16"/>
  <c r="AC145" i="16"/>
  <c r="AB145" i="16"/>
  <c r="AA145" i="16"/>
  <c r="Z145" i="16"/>
  <c r="Y145" i="16"/>
  <c r="X145" i="16"/>
  <c r="W145" i="16"/>
  <c r="U145" i="16"/>
  <c r="T145" i="16"/>
  <c r="S145" i="16"/>
  <c r="C145" i="16"/>
  <c r="AD144" i="16"/>
  <c r="AC144" i="16"/>
  <c r="AB144" i="16"/>
  <c r="AA144" i="16"/>
  <c r="Z144" i="16"/>
  <c r="Y144" i="16"/>
  <c r="X144" i="16"/>
  <c r="W144" i="16"/>
  <c r="U144" i="16"/>
  <c r="T144" i="16"/>
  <c r="S144" i="16"/>
  <c r="C144" i="16"/>
  <c r="AD143" i="16"/>
  <c r="AC143" i="16"/>
  <c r="AB143" i="16"/>
  <c r="AA143" i="16"/>
  <c r="Z143" i="16"/>
  <c r="Y143" i="16"/>
  <c r="X143" i="16"/>
  <c r="W143" i="16"/>
  <c r="U143" i="16"/>
  <c r="T143" i="16"/>
  <c r="S143" i="16"/>
  <c r="C143" i="16"/>
  <c r="AD142" i="16"/>
  <c r="AC142" i="16"/>
  <c r="AB142" i="16"/>
  <c r="AA142" i="16"/>
  <c r="Z142" i="16"/>
  <c r="Y142" i="16"/>
  <c r="X142" i="16"/>
  <c r="W142" i="16"/>
  <c r="U142" i="16"/>
  <c r="T142" i="16"/>
  <c r="S142" i="16"/>
  <c r="C142" i="16"/>
  <c r="AD141" i="16"/>
  <c r="AC141" i="16"/>
  <c r="AB141" i="16"/>
  <c r="AA141" i="16"/>
  <c r="Z141" i="16"/>
  <c r="Y141" i="16"/>
  <c r="X141" i="16"/>
  <c r="W141" i="16"/>
  <c r="U141" i="16"/>
  <c r="T141" i="16"/>
  <c r="S141" i="16"/>
  <c r="C141" i="16"/>
  <c r="AD140" i="16"/>
  <c r="AC140" i="16"/>
  <c r="AB140" i="16"/>
  <c r="AA140" i="16"/>
  <c r="Z140" i="16"/>
  <c r="Y140" i="16"/>
  <c r="X140" i="16"/>
  <c r="W140" i="16"/>
  <c r="U140" i="16"/>
  <c r="T140" i="16"/>
  <c r="S140" i="16"/>
  <c r="C140" i="16"/>
  <c r="AD139" i="16"/>
  <c r="AC139" i="16"/>
  <c r="AB139" i="16"/>
  <c r="AA139" i="16"/>
  <c r="Z139" i="16"/>
  <c r="Y139" i="16"/>
  <c r="X139" i="16"/>
  <c r="W139" i="16"/>
  <c r="U139" i="16"/>
  <c r="T139" i="16"/>
  <c r="S139" i="16"/>
  <c r="C139" i="16"/>
  <c r="AD138" i="16"/>
  <c r="AC138" i="16"/>
  <c r="AB138" i="16"/>
  <c r="AA138" i="16"/>
  <c r="Z138" i="16"/>
  <c r="Y138" i="16"/>
  <c r="X138" i="16"/>
  <c r="W138" i="16"/>
  <c r="U138" i="16"/>
  <c r="T138" i="16"/>
  <c r="S138" i="16"/>
  <c r="C138" i="16"/>
  <c r="AD137" i="16"/>
  <c r="AC137" i="16"/>
  <c r="AB137" i="16"/>
  <c r="AA137" i="16"/>
  <c r="Z137" i="16"/>
  <c r="Y137" i="16"/>
  <c r="X137" i="16"/>
  <c r="W137" i="16"/>
  <c r="U137" i="16"/>
  <c r="T137" i="16"/>
  <c r="S137" i="16"/>
  <c r="C137" i="16"/>
  <c r="AD136" i="16"/>
  <c r="AC136" i="16"/>
  <c r="AB136" i="16"/>
  <c r="AA136" i="16"/>
  <c r="Z136" i="16"/>
  <c r="Y136" i="16"/>
  <c r="X136" i="16"/>
  <c r="W136" i="16"/>
  <c r="U136" i="16"/>
  <c r="T136" i="16"/>
  <c r="S136" i="16"/>
  <c r="C136" i="16"/>
  <c r="AD135" i="16"/>
  <c r="AC135" i="16"/>
  <c r="AB135" i="16"/>
  <c r="AA135" i="16"/>
  <c r="Z135" i="16"/>
  <c r="Y135" i="16"/>
  <c r="X135" i="16"/>
  <c r="W135" i="16"/>
  <c r="U135" i="16"/>
  <c r="T135" i="16"/>
  <c r="S135" i="16"/>
  <c r="C135" i="16"/>
  <c r="AD134" i="16"/>
  <c r="AC134" i="16"/>
  <c r="AB134" i="16"/>
  <c r="AA134" i="16"/>
  <c r="Z134" i="16"/>
  <c r="Y134" i="16"/>
  <c r="X134" i="16"/>
  <c r="W134" i="16"/>
  <c r="U134" i="16"/>
  <c r="T134" i="16"/>
  <c r="S134" i="16"/>
  <c r="C134" i="16"/>
  <c r="AD133" i="16"/>
  <c r="AC133" i="16"/>
  <c r="AB133" i="16"/>
  <c r="AA133" i="16"/>
  <c r="Z133" i="16"/>
  <c r="Y133" i="16"/>
  <c r="X133" i="16"/>
  <c r="W133" i="16"/>
  <c r="U133" i="16"/>
  <c r="T133" i="16"/>
  <c r="S133" i="16"/>
  <c r="C133" i="16"/>
  <c r="AD130" i="16"/>
  <c r="AC130" i="16"/>
  <c r="AB130" i="16"/>
  <c r="AA130" i="16"/>
  <c r="Z130" i="16"/>
  <c r="Y130" i="16"/>
  <c r="X130" i="16"/>
  <c r="W130" i="16"/>
  <c r="U130" i="16"/>
  <c r="T130" i="16"/>
  <c r="S130" i="16"/>
  <c r="C130" i="16"/>
  <c r="AD129" i="16"/>
  <c r="AC129" i="16"/>
  <c r="AB129" i="16"/>
  <c r="AA129" i="16"/>
  <c r="Z129" i="16"/>
  <c r="Y129" i="16"/>
  <c r="X129" i="16"/>
  <c r="W129" i="16"/>
  <c r="U129" i="16"/>
  <c r="T129" i="16"/>
  <c r="S129" i="16"/>
  <c r="C129" i="16"/>
  <c r="AD128" i="16"/>
  <c r="AC128" i="16"/>
  <c r="AB128" i="16"/>
  <c r="AA128" i="16"/>
  <c r="Z128" i="16"/>
  <c r="Y128" i="16"/>
  <c r="X128" i="16"/>
  <c r="W128" i="16"/>
  <c r="U128" i="16"/>
  <c r="T128" i="16"/>
  <c r="S128" i="16"/>
  <c r="C128" i="16"/>
  <c r="AD127" i="16"/>
  <c r="AC127" i="16"/>
  <c r="AB127" i="16"/>
  <c r="AA127" i="16"/>
  <c r="Z127" i="16"/>
  <c r="Y127" i="16"/>
  <c r="X127" i="16"/>
  <c r="W127" i="16"/>
  <c r="U127" i="16"/>
  <c r="T127" i="16"/>
  <c r="S127" i="16"/>
  <c r="C127" i="16"/>
  <c r="AD126" i="16"/>
  <c r="AC126" i="16"/>
  <c r="AB126" i="16"/>
  <c r="AA126" i="16"/>
  <c r="Z126" i="16"/>
  <c r="Y126" i="16"/>
  <c r="X126" i="16"/>
  <c r="W126" i="16"/>
  <c r="U126" i="16"/>
  <c r="T126" i="16"/>
  <c r="S126" i="16"/>
  <c r="C126" i="16"/>
  <c r="AD125" i="16"/>
  <c r="AC125" i="16"/>
  <c r="AB125" i="16"/>
  <c r="AA125" i="16"/>
  <c r="Z125" i="16"/>
  <c r="Y125" i="16"/>
  <c r="X125" i="16"/>
  <c r="W125" i="16"/>
  <c r="U125" i="16"/>
  <c r="T125" i="16"/>
  <c r="S125" i="16"/>
  <c r="C125" i="16"/>
  <c r="AD124" i="16"/>
  <c r="AC124" i="16"/>
  <c r="AB124" i="16"/>
  <c r="AA124" i="16"/>
  <c r="Z124" i="16"/>
  <c r="Y124" i="16"/>
  <c r="X124" i="16"/>
  <c r="W124" i="16"/>
  <c r="U124" i="16"/>
  <c r="T124" i="16"/>
  <c r="S124" i="16"/>
  <c r="C124" i="16"/>
  <c r="AD123" i="16"/>
  <c r="AC123" i="16"/>
  <c r="AB123" i="16"/>
  <c r="AA123" i="16"/>
  <c r="Z123" i="16"/>
  <c r="Y123" i="16"/>
  <c r="X123" i="16"/>
  <c r="W123" i="16"/>
  <c r="U123" i="16"/>
  <c r="T123" i="16"/>
  <c r="S123" i="16"/>
  <c r="C123" i="16"/>
  <c r="AD122" i="16"/>
  <c r="AC122" i="16"/>
  <c r="AB122" i="16"/>
  <c r="AA122" i="16"/>
  <c r="Z122" i="16"/>
  <c r="Y122" i="16"/>
  <c r="X122" i="16"/>
  <c r="W122" i="16"/>
  <c r="U122" i="16"/>
  <c r="T122" i="16"/>
  <c r="S122" i="16"/>
  <c r="C122" i="16"/>
  <c r="AD121" i="16"/>
  <c r="AC121" i="16"/>
  <c r="AB121" i="16"/>
  <c r="AA121" i="16"/>
  <c r="Z121" i="16"/>
  <c r="Y121" i="16"/>
  <c r="X121" i="16"/>
  <c r="W121" i="16"/>
  <c r="U121" i="16"/>
  <c r="T121" i="16"/>
  <c r="S121" i="16"/>
  <c r="C121" i="16"/>
  <c r="AD120" i="16"/>
  <c r="AC120" i="16"/>
  <c r="AB120" i="16"/>
  <c r="AA120" i="16"/>
  <c r="Z120" i="16"/>
  <c r="Y120" i="16"/>
  <c r="X120" i="16"/>
  <c r="W120" i="16"/>
  <c r="U120" i="16"/>
  <c r="T120" i="16"/>
  <c r="S120" i="16"/>
  <c r="C120" i="16"/>
  <c r="AD119" i="16"/>
  <c r="AC119" i="16"/>
  <c r="AB119" i="16"/>
  <c r="AA119" i="16"/>
  <c r="Z119" i="16"/>
  <c r="Y119" i="16"/>
  <c r="X119" i="16"/>
  <c r="W119" i="16"/>
  <c r="U119" i="16"/>
  <c r="T119" i="16"/>
  <c r="S119" i="16"/>
  <c r="C119" i="16"/>
  <c r="AD118" i="16"/>
  <c r="AC118" i="16"/>
  <c r="AB118" i="16"/>
  <c r="AA118" i="16"/>
  <c r="Z118" i="16"/>
  <c r="Y118" i="16"/>
  <c r="X118" i="16"/>
  <c r="W118" i="16"/>
  <c r="U118" i="16"/>
  <c r="T118" i="16"/>
  <c r="S118" i="16"/>
  <c r="C118" i="16"/>
  <c r="AD117" i="16"/>
  <c r="AC117" i="16"/>
  <c r="AB117" i="16"/>
  <c r="AA117" i="16"/>
  <c r="Z117" i="16"/>
  <c r="Y117" i="16"/>
  <c r="X117" i="16"/>
  <c r="W117" i="16"/>
  <c r="U117" i="16"/>
  <c r="T117" i="16"/>
  <c r="S117" i="16"/>
  <c r="C117" i="16"/>
  <c r="AD116" i="16"/>
  <c r="AC116" i="16"/>
  <c r="AB116" i="16"/>
  <c r="AA116" i="16"/>
  <c r="Z116" i="16"/>
  <c r="Y116" i="16"/>
  <c r="X116" i="16"/>
  <c r="W116" i="16"/>
  <c r="U116" i="16"/>
  <c r="T116" i="16"/>
  <c r="S116" i="16"/>
  <c r="C116" i="16"/>
  <c r="AD115" i="16"/>
  <c r="AC115" i="16"/>
  <c r="AB115" i="16"/>
  <c r="AA115" i="16"/>
  <c r="Z115" i="16"/>
  <c r="Y115" i="16"/>
  <c r="X115" i="16"/>
  <c r="W115" i="16"/>
  <c r="U115" i="16"/>
  <c r="T115" i="16"/>
  <c r="S115" i="16"/>
  <c r="C115" i="16"/>
  <c r="AD114" i="16"/>
  <c r="AC114" i="16"/>
  <c r="AB114" i="16"/>
  <c r="AA114" i="16"/>
  <c r="Z114" i="16"/>
  <c r="Y114" i="16"/>
  <c r="X114" i="16"/>
  <c r="W114" i="16"/>
  <c r="U114" i="16"/>
  <c r="T114" i="16"/>
  <c r="S114" i="16"/>
  <c r="C114" i="16"/>
  <c r="AD113" i="16"/>
  <c r="AC113" i="16"/>
  <c r="AB113" i="16"/>
  <c r="AA113" i="16"/>
  <c r="Z113" i="16"/>
  <c r="Y113" i="16"/>
  <c r="X113" i="16"/>
  <c r="W113" i="16"/>
  <c r="U113" i="16"/>
  <c r="T113" i="16"/>
  <c r="S113" i="16"/>
  <c r="C113" i="16"/>
  <c r="AD112" i="16"/>
  <c r="AC112" i="16"/>
  <c r="AB112" i="16"/>
  <c r="AA112" i="16"/>
  <c r="Z112" i="16"/>
  <c r="Y112" i="16"/>
  <c r="X112" i="16"/>
  <c r="W112" i="16"/>
  <c r="U112" i="16"/>
  <c r="T112" i="16"/>
  <c r="S112" i="16"/>
  <c r="C112" i="16"/>
  <c r="AD111" i="16"/>
  <c r="AC111" i="16"/>
  <c r="AB111" i="16"/>
  <c r="AA111" i="16"/>
  <c r="Z111" i="16"/>
  <c r="Y111" i="16"/>
  <c r="X111" i="16"/>
  <c r="W111" i="16"/>
  <c r="U111" i="16"/>
  <c r="T111" i="16"/>
  <c r="S111" i="16"/>
  <c r="C111" i="16"/>
  <c r="AD107" i="16"/>
  <c r="AC107" i="16"/>
  <c r="AB107" i="16"/>
  <c r="AA107" i="16"/>
  <c r="Z107" i="16"/>
  <c r="Y107" i="16"/>
  <c r="X107" i="16"/>
  <c r="W107" i="16"/>
  <c r="U107" i="16"/>
  <c r="T107" i="16"/>
  <c r="S107" i="16"/>
  <c r="C107" i="16"/>
  <c r="U106" i="16"/>
  <c r="T106" i="16"/>
  <c r="S106" i="16"/>
  <c r="AD105" i="16"/>
  <c r="AC105" i="16"/>
  <c r="AB105" i="16"/>
  <c r="AA105" i="16"/>
  <c r="Z105" i="16"/>
  <c r="Y105" i="16"/>
  <c r="X105" i="16"/>
  <c r="W105" i="16"/>
  <c r="U105" i="16"/>
  <c r="T105" i="16"/>
  <c r="S105" i="16"/>
  <c r="C105" i="16"/>
  <c r="AD104" i="16"/>
  <c r="AC104" i="16"/>
  <c r="AB104" i="16"/>
  <c r="AA104" i="16"/>
  <c r="Z104" i="16"/>
  <c r="Y104" i="16"/>
  <c r="X104" i="16"/>
  <c r="W104" i="16"/>
  <c r="U104" i="16"/>
  <c r="T104" i="16"/>
  <c r="S104" i="16"/>
  <c r="C104" i="16"/>
  <c r="AD103" i="16"/>
  <c r="AC103" i="16"/>
  <c r="AB103" i="16"/>
  <c r="AA103" i="16"/>
  <c r="Z103" i="16"/>
  <c r="Y103" i="16"/>
  <c r="X103" i="16"/>
  <c r="W103" i="16"/>
  <c r="U103" i="16"/>
  <c r="T103" i="16"/>
  <c r="S103" i="16"/>
  <c r="C103" i="16"/>
  <c r="AD102" i="16"/>
  <c r="AC102" i="16"/>
  <c r="AB102" i="16"/>
  <c r="AA102" i="16"/>
  <c r="Z102" i="16"/>
  <c r="Y102" i="16"/>
  <c r="X102" i="16"/>
  <c r="W102" i="16"/>
  <c r="U102" i="16"/>
  <c r="T102" i="16"/>
  <c r="S102" i="16"/>
  <c r="C102" i="16"/>
  <c r="AD101" i="16"/>
  <c r="AC101" i="16"/>
  <c r="AB101" i="16"/>
  <c r="AA101" i="16"/>
  <c r="Z101" i="16"/>
  <c r="Y101" i="16"/>
  <c r="X101" i="16"/>
  <c r="W101" i="16"/>
  <c r="U101" i="16"/>
  <c r="T101" i="16"/>
  <c r="S101" i="16"/>
  <c r="AD100" i="16"/>
  <c r="AC100" i="16"/>
  <c r="AB100" i="16"/>
  <c r="AA100" i="16"/>
  <c r="Z100" i="16"/>
  <c r="Y100" i="16"/>
  <c r="X100" i="16"/>
  <c r="W100" i="16"/>
  <c r="U100" i="16"/>
  <c r="T100" i="16"/>
  <c r="S100" i="16"/>
  <c r="AD99" i="16"/>
  <c r="AC99" i="16"/>
  <c r="AB99" i="16"/>
  <c r="AA99" i="16"/>
  <c r="Z99" i="16"/>
  <c r="Y99" i="16"/>
  <c r="X99" i="16"/>
  <c r="W99" i="16"/>
  <c r="U99" i="16"/>
  <c r="T99" i="16"/>
  <c r="S99" i="16"/>
  <c r="AD98" i="16"/>
  <c r="AC98" i="16"/>
  <c r="AB98" i="16"/>
  <c r="AA98" i="16"/>
  <c r="Z98" i="16"/>
  <c r="Y98" i="16"/>
  <c r="X98" i="16"/>
  <c r="W98" i="16"/>
  <c r="U98" i="16"/>
  <c r="T98" i="16"/>
  <c r="S98" i="16"/>
  <c r="C98" i="16"/>
  <c r="AD97" i="16"/>
  <c r="AC97" i="16"/>
  <c r="AB97" i="16"/>
  <c r="AA97" i="16"/>
  <c r="Z97" i="16"/>
  <c r="Y97" i="16"/>
  <c r="X97" i="16"/>
  <c r="W97" i="16"/>
  <c r="U97" i="16"/>
  <c r="T97" i="16"/>
  <c r="S97" i="16"/>
  <c r="C97" i="16"/>
  <c r="AD96" i="16"/>
  <c r="AC96" i="16"/>
  <c r="AB96" i="16"/>
  <c r="AA96" i="16"/>
  <c r="Z96" i="16"/>
  <c r="Y96" i="16"/>
  <c r="X96" i="16"/>
  <c r="W96" i="16"/>
  <c r="U96" i="16"/>
  <c r="T96" i="16"/>
  <c r="S96" i="16"/>
  <c r="C96" i="16"/>
  <c r="AD95" i="16"/>
  <c r="AC95" i="16"/>
  <c r="AB95" i="16"/>
  <c r="AA95" i="16"/>
  <c r="Z95" i="16"/>
  <c r="Y95" i="16"/>
  <c r="X95" i="16"/>
  <c r="W95" i="16"/>
  <c r="U95" i="16"/>
  <c r="T95" i="16"/>
  <c r="S95" i="16"/>
  <c r="C95" i="16"/>
  <c r="AD94" i="16"/>
  <c r="AC94" i="16"/>
  <c r="AB94" i="16"/>
  <c r="AA94" i="16"/>
  <c r="Z94" i="16"/>
  <c r="Y94" i="16"/>
  <c r="X94" i="16"/>
  <c r="W94" i="16"/>
  <c r="U94" i="16"/>
  <c r="T94" i="16"/>
  <c r="S94" i="16"/>
  <c r="C94" i="16"/>
  <c r="AD93" i="16"/>
  <c r="AC93" i="16"/>
  <c r="AB93" i="16"/>
  <c r="AA93" i="16"/>
  <c r="Z93" i="16"/>
  <c r="Y93" i="16"/>
  <c r="X93" i="16"/>
  <c r="W93" i="16"/>
  <c r="U93" i="16"/>
  <c r="T93" i="16"/>
  <c r="S93" i="16"/>
  <c r="C93" i="16"/>
  <c r="AD92" i="16"/>
  <c r="AC92" i="16"/>
  <c r="AB92" i="16"/>
  <c r="AA92" i="16"/>
  <c r="Z92" i="16"/>
  <c r="Y92" i="16"/>
  <c r="X92" i="16"/>
  <c r="W92" i="16"/>
  <c r="U92" i="16"/>
  <c r="T92" i="16"/>
  <c r="S92" i="16"/>
  <c r="C92" i="16"/>
  <c r="AD91" i="16"/>
  <c r="AC91" i="16"/>
  <c r="AB91" i="16"/>
  <c r="AA91" i="16"/>
  <c r="Z91" i="16"/>
  <c r="Y91" i="16"/>
  <c r="X91" i="16"/>
  <c r="W91" i="16"/>
  <c r="U91" i="16"/>
  <c r="T91" i="16"/>
  <c r="S91" i="16"/>
  <c r="C91" i="16"/>
  <c r="AD90" i="16"/>
  <c r="AC90" i="16"/>
  <c r="AB90" i="16"/>
  <c r="AA90" i="16"/>
  <c r="Z90" i="16"/>
  <c r="Y90" i="16"/>
  <c r="X90" i="16"/>
  <c r="W90" i="16"/>
  <c r="U90" i="16"/>
  <c r="T90" i="16"/>
  <c r="S90" i="16"/>
  <c r="C90" i="16"/>
  <c r="AD89" i="16"/>
  <c r="AC89" i="16"/>
  <c r="AB89" i="16"/>
  <c r="AA89" i="16"/>
  <c r="Z89" i="16"/>
  <c r="Y89" i="16"/>
  <c r="X89" i="16"/>
  <c r="W89" i="16"/>
  <c r="U89" i="16"/>
  <c r="T89" i="16"/>
  <c r="S89" i="16"/>
  <c r="C89" i="16"/>
  <c r="AD88" i="16"/>
  <c r="AC88" i="16"/>
  <c r="AB88" i="16"/>
  <c r="AA88" i="16"/>
  <c r="Z88" i="16"/>
  <c r="Y88" i="16"/>
  <c r="X88" i="16"/>
  <c r="W88" i="16"/>
  <c r="U88" i="16"/>
  <c r="T88" i="16"/>
  <c r="S88" i="16"/>
  <c r="C88" i="16"/>
  <c r="AD87" i="16"/>
  <c r="AC87" i="16"/>
  <c r="AB87" i="16"/>
  <c r="AA87" i="16"/>
  <c r="Z87" i="16"/>
  <c r="Y87" i="16"/>
  <c r="X87" i="16"/>
  <c r="W87" i="16"/>
  <c r="U87" i="16"/>
  <c r="T87" i="16"/>
  <c r="C87" i="16"/>
  <c r="AD86" i="16"/>
  <c r="AC86" i="16"/>
  <c r="AB86" i="16"/>
  <c r="AA86" i="16"/>
  <c r="Z86" i="16"/>
  <c r="Y86" i="16"/>
  <c r="X86" i="16"/>
  <c r="W86" i="16"/>
  <c r="U86" i="16"/>
  <c r="T86" i="16"/>
  <c r="S86" i="16"/>
  <c r="C86" i="16"/>
  <c r="AD85" i="16"/>
  <c r="AC85" i="16"/>
  <c r="AB85" i="16"/>
  <c r="AA85" i="16"/>
  <c r="Z85" i="16"/>
  <c r="Y85" i="16"/>
  <c r="X85" i="16"/>
  <c r="W85" i="16"/>
  <c r="U85" i="16"/>
  <c r="T85" i="16"/>
  <c r="S85" i="16"/>
  <c r="C85" i="16"/>
  <c r="AD84" i="16"/>
  <c r="AC84" i="16"/>
  <c r="AB84" i="16"/>
  <c r="AA84" i="16"/>
  <c r="Z84" i="16"/>
  <c r="Y84" i="16"/>
  <c r="X84" i="16"/>
  <c r="W84" i="16"/>
  <c r="U84" i="16"/>
  <c r="T84" i="16"/>
  <c r="S84" i="16"/>
  <c r="C84" i="16"/>
  <c r="AD83" i="16"/>
  <c r="AC83" i="16"/>
  <c r="AB83" i="16"/>
  <c r="AA83" i="16"/>
  <c r="Z83" i="16"/>
  <c r="Y83" i="16"/>
  <c r="X83" i="16"/>
  <c r="W83" i="16"/>
  <c r="U83" i="16"/>
  <c r="T83" i="16"/>
  <c r="S83" i="16"/>
  <c r="C83" i="16"/>
  <c r="AD82" i="16"/>
  <c r="AC82" i="16"/>
  <c r="AB82" i="16"/>
  <c r="AA82" i="16"/>
  <c r="Z82" i="16"/>
  <c r="Y82" i="16"/>
  <c r="X82" i="16"/>
  <c r="W82" i="16"/>
  <c r="U82" i="16"/>
  <c r="T82" i="16"/>
  <c r="S82" i="16"/>
  <c r="C82" i="16"/>
  <c r="AD81" i="16"/>
  <c r="AC81" i="16"/>
  <c r="AB81" i="16"/>
  <c r="AA81" i="16"/>
  <c r="Z81" i="16"/>
  <c r="Y81" i="16"/>
  <c r="X81" i="16"/>
  <c r="W81" i="16"/>
  <c r="U81" i="16"/>
  <c r="T81" i="16"/>
  <c r="S81" i="16"/>
  <c r="C81" i="16"/>
  <c r="AD80" i="16"/>
  <c r="AC80" i="16"/>
  <c r="AB80" i="16"/>
  <c r="AA80" i="16"/>
  <c r="Z80" i="16"/>
  <c r="Y80" i="16"/>
  <c r="X80" i="16"/>
  <c r="W80" i="16"/>
  <c r="U80" i="16"/>
  <c r="T80" i="16"/>
  <c r="S80" i="16"/>
  <c r="C80" i="16"/>
  <c r="AD79" i="16"/>
  <c r="AC79" i="16"/>
  <c r="AB79" i="16"/>
  <c r="AA79" i="16"/>
  <c r="Z79" i="16"/>
  <c r="Y79" i="16"/>
  <c r="X79" i="16"/>
  <c r="W79" i="16"/>
  <c r="U79" i="16"/>
  <c r="T79" i="16"/>
  <c r="S79" i="16"/>
  <c r="C79" i="16"/>
  <c r="AD78" i="16"/>
  <c r="AC78" i="16"/>
  <c r="AB78" i="16"/>
  <c r="AA78" i="16"/>
  <c r="Z78" i="16"/>
  <c r="Y78" i="16"/>
  <c r="X78" i="16"/>
  <c r="W78" i="16"/>
  <c r="U78" i="16"/>
  <c r="T78" i="16"/>
  <c r="S78" i="16"/>
  <c r="C78" i="16"/>
  <c r="AD77" i="16"/>
  <c r="AC77" i="16"/>
  <c r="AB77" i="16"/>
  <c r="AA77" i="16"/>
  <c r="Z77" i="16"/>
  <c r="Y77" i="16"/>
  <c r="X77" i="16"/>
  <c r="W77" i="16"/>
  <c r="U77" i="16"/>
  <c r="T77" i="16"/>
  <c r="S77" i="16"/>
  <c r="C77" i="16"/>
  <c r="AD76" i="16"/>
  <c r="AC76" i="16"/>
  <c r="AB76" i="16"/>
  <c r="AA76" i="16"/>
  <c r="Z76" i="16"/>
  <c r="Y76" i="16"/>
  <c r="X76" i="16"/>
  <c r="W76" i="16"/>
  <c r="U76" i="16"/>
  <c r="T76" i="16"/>
  <c r="S76" i="16"/>
  <c r="C76" i="16"/>
  <c r="AD75" i="16"/>
  <c r="AC75" i="16"/>
  <c r="AB75" i="16"/>
  <c r="AA75" i="16"/>
  <c r="Z75" i="16"/>
  <c r="Y75" i="16"/>
  <c r="X75" i="16"/>
  <c r="W75" i="16"/>
  <c r="U75" i="16"/>
  <c r="T75" i="16"/>
  <c r="S75" i="16"/>
  <c r="C75" i="16"/>
  <c r="AD74" i="16"/>
  <c r="AC74" i="16"/>
  <c r="AB74" i="16"/>
  <c r="AA74" i="16"/>
  <c r="Z74" i="16"/>
  <c r="Y74" i="16"/>
  <c r="X74" i="16"/>
  <c r="W74" i="16"/>
  <c r="U74" i="16"/>
  <c r="T74" i="16"/>
  <c r="S74" i="16"/>
  <c r="C74" i="16"/>
  <c r="AD73" i="16"/>
  <c r="AC73" i="16"/>
  <c r="AB73" i="16"/>
  <c r="AA73" i="16"/>
  <c r="Z73" i="16"/>
  <c r="Y73" i="16"/>
  <c r="X73" i="16"/>
  <c r="W73" i="16"/>
  <c r="U73" i="16"/>
  <c r="T73" i="16"/>
  <c r="S73" i="16"/>
  <c r="C73" i="16"/>
  <c r="AD72" i="16"/>
  <c r="AC72" i="16"/>
  <c r="AB72" i="16"/>
  <c r="AA72" i="16"/>
  <c r="Z72" i="16"/>
  <c r="Y72" i="16"/>
  <c r="X72" i="16"/>
  <c r="W72" i="16"/>
  <c r="U72" i="16"/>
  <c r="T72" i="16"/>
  <c r="S72" i="16"/>
  <c r="C72" i="16"/>
  <c r="AD71" i="16"/>
  <c r="AC71" i="16"/>
  <c r="AB71" i="16"/>
  <c r="AA71" i="16"/>
  <c r="Z71" i="16"/>
  <c r="Y71" i="16"/>
  <c r="X71" i="16"/>
  <c r="W71" i="16"/>
  <c r="U71" i="16"/>
  <c r="T71" i="16"/>
  <c r="S71" i="16"/>
  <c r="C71" i="16"/>
  <c r="AD70" i="16"/>
  <c r="AC70" i="16"/>
  <c r="AB70" i="16"/>
  <c r="AA70" i="16"/>
  <c r="Z70" i="16"/>
  <c r="Y70" i="16"/>
  <c r="X70" i="16"/>
  <c r="W70" i="16"/>
  <c r="U70" i="16"/>
  <c r="T70" i="16"/>
  <c r="S70" i="16"/>
  <c r="C70" i="16"/>
  <c r="AD69" i="16"/>
  <c r="AC69" i="16"/>
  <c r="AB69" i="16"/>
  <c r="AA69" i="16"/>
  <c r="Z69" i="16"/>
  <c r="Y69" i="16"/>
  <c r="X69" i="16"/>
  <c r="W69" i="16"/>
  <c r="U69" i="16"/>
  <c r="T69" i="16"/>
  <c r="S69" i="16"/>
  <c r="C69" i="16"/>
  <c r="AD68" i="16"/>
  <c r="AC68" i="16"/>
  <c r="AB68" i="16"/>
  <c r="AA68" i="16"/>
  <c r="Z68" i="16"/>
  <c r="Y68" i="16"/>
  <c r="X68" i="16"/>
  <c r="W68" i="16"/>
  <c r="U68" i="16"/>
  <c r="T68" i="16"/>
  <c r="S68" i="16"/>
  <c r="C68" i="16"/>
  <c r="AD67" i="16"/>
  <c r="AC67" i="16"/>
  <c r="AB67" i="16"/>
  <c r="AA67" i="16"/>
  <c r="Z67" i="16"/>
  <c r="Y67" i="16"/>
  <c r="X67" i="16"/>
  <c r="W67" i="16"/>
  <c r="U67" i="16"/>
  <c r="T67" i="16"/>
  <c r="S67" i="16"/>
  <c r="C67" i="16"/>
  <c r="AD66" i="16"/>
  <c r="AC66" i="16"/>
  <c r="AB66" i="16"/>
  <c r="AA66" i="16"/>
  <c r="Z66" i="16"/>
  <c r="Y66" i="16"/>
  <c r="X66" i="16"/>
  <c r="W66" i="16"/>
  <c r="U66" i="16"/>
  <c r="T66" i="16"/>
  <c r="S66" i="16"/>
  <c r="C66" i="16"/>
  <c r="AD65" i="16"/>
  <c r="AC65" i="16"/>
  <c r="AB65" i="16"/>
  <c r="AA65" i="16"/>
  <c r="Z65" i="16"/>
  <c r="Y65" i="16"/>
  <c r="X65" i="16"/>
  <c r="W65" i="16"/>
  <c r="U65" i="16"/>
  <c r="T65" i="16"/>
  <c r="S65" i="16"/>
  <c r="C65" i="16"/>
  <c r="AD64" i="16"/>
  <c r="AC64" i="16"/>
  <c r="AB64" i="16"/>
  <c r="AA64" i="16"/>
  <c r="Z64" i="16"/>
  <c r="Y64" i="16"/>
  <c r="X64" i="16"/>
  <c r="W64" i="16"/>
  <c r="U64" i="16"/>
  <c r="T64" i="16"/>
  <c r="S64" i="16"/>
  <c r="C64" i="16"/>
  <c r="AD63" i="16"/>
  <c r="AC63" i="16"/>
  <c r="AB63" i="16"/>
  <c r="AA63" i="16"/>
  <c r="Z63" i="16"/>
  <c r="Y63" i="16"/>
  <c r="X63" i="16"/>
  <c r="W63" i="16"/>
  <c r="U63" i="16"/>
  <c r="T63" i="16"/>
  <c r="S63" i="16"/>
  <c r="C63" i="16"/>
  <c r="AD62" i="16"/>
  <c r="AC62" i="16"/>
  <c r="AB62" i="16"/>
  <c r="AA62" i="16"/>
  <c r="Z62" i="16"/>
  <c r="Y62" i="16"/>
  <c r="X62" i="16"/>
  <c r="W62" i="16"/>
  <c r="U62" i="16"/>
  <c r="T62" i="16"/>
  <c r="S62" i="16"/>
  <c r="C62" i="16"/>
  <c r="AD61" i="16"/>
  <c r="AC61" i="16"/>
  <c r="AB61" i="16"/>
  <c r="AA61" i="16"/>
  <c r="Z61" i="16"/>
  <c r="Y61" i="16"/>
  <c r="X61" i="16"/>
  <c r="W61" i="16"/>
  <c r="U61" i="16"/>
  <c r="T61" i="16"/>
  <c r="S61" i="16"/>
  <c r="C61" i="16"/>
  <c r="AD60" i="16"/>
  <c r="AC60" i="16"/>
  <c r="AB60" i="16"/>
  <c r="AA60" i="16"/>
  <c r="Z60" i="16"/>
  <c r="Y60" i="16"/>
  <c r="X60" i="16"/>
  <c r="W60" i="16"/>
  <c r="U60" i="16"/>
  <c r="T60" i="16"/>
  <c r="S60" i="16"/>
  <c r="C60" i="16"/>
  <c r="AD59" i="16"/>
  <c r="AC59" i="16"/>
  <c r="AB59" i="16"/>
  <c r="AA59" i="16"/>
  <c r="Z59" i="16"/>
  <c r="Y59" i="16"/>
  <c r="X59" i="16"/>
  <c r="W59" i="16"/>
  <c r="U59" i="16"/>
  <c r="T59" i="16"/>
  <c r="S59" i="16"/>
  <c r="C59" i="16"/>
  <c r="AD58" i="16"/>
  <c r="AC58" i="16"/>
  <c r="AB58" i="16"/>
  <c r="AA58" i="16"/>
  <c r="Z58" i="16"/>
  <c r="Y58" i="16"/>
  <c r="X58" i="16"/>
  <c r="W58" i="16"/>
  <c r="U58" i="16"/>
  <c r="T58" i="16"/>
  <c r="S58" i="16"/>
  <c r="C58" i="16"/>
  <c r="AD57" i="16"/>
  <c r="AC57" i="16"/>
  <c r="AB57" i="16"/>
  <c r="AA57" i="16"/>
  <c r="Z57" i="16"/>
  <c r="Y57" i="16"/>
  <c r="X57" i="16"/>
  <c r="W57" i="16"/>
  <c r="U57" i="16"/>
  <c r="T57" i="16"/>
  <c r="S57" i="16"/>
  <c r="C57" i="16"/>
  <c r="AD56" i="16"/>
  <c r="AC56" i="16"/>
  <c r="AB56" i="16"/>
  <c r="AA56" i="16"/>
  <c r="Z56" i="16"/>
  <c r="Y56" i="16"/>
  <c r="X56" i="16"/>
  <c r="W56" i="16"/>
  <c r="U56" i="16"/>
  <c r="T56" i="16"/>
  <c r="S56" i="16"/>
  <c r="C56" i="16"/>
  <c r="AD55" i="16"/>
  <c r="AC55" i="16"/>
  <c r="AB55" i="16"/>
  <c r="AA55" i="16"/>
  <c r="Z55" i="16"/>
  <c r="Y55" i="16"/>
  <c r="X55" i="16"/>
  <c r="W55" i="16"/>
  <c r="U55" i="16"/>
  <c r="T55" i="16"/>
  <c r="S55" i="16"/>
  <c r="C55" i="16"/>
  <c r="AD54" i="16"/>
  <c r="AC54" i="16"/>
  <c r="AB54" i="16"/>
  <c r="AA54" i="16"/>
  <c r="Z54" i="16"/>
  <c r="Y54" i="16"/>
  <c r="X54" i="16"/>
  <c r="W54" i="16"/>
  <c r="U54" i="16"/>
  <c r="T54" i="16"/>
  <c r="S54" i="16"/>
  <c r="C54" i="16"/>
  <c r="AD53" i="16"/>
  <c r="AC53" i="16"/>
  <c r="AB53" i="16"/>
  <c r="AA53" i="16"/>
  <c r="Z53" i="16"/>
  <c r="Y53" i="16"/>
  <c r="X53" i="16"/>
  <c r="W53" i="16"/>
  <c r="U53" i="16"/>
  <c r="T53" i="16"/>
  <c r="S53" i="16"/>
  <c r="C53" i="16"/>
  <c r="AD52" i="16"/>
  <c r="AC52" i="16"/>
  <c r="AB52" i="16"/>
  <c r="AA52" i="16"/>
  <c r="Z52" i="16"/>
  <c r="Y52" i="16"/>
  <c r="X52" i="16"/>
  <c r="W52" i="16"/>
  <c r="U52" i="16"/>
  <c r="T52" i="16"/>
  <c r="S52" i="16"/>
  <c r="C52" i="16"/>
  <c r="AD51" i="16"/>
  <c r="AC51" i="16"/>
  <c r="AB51" i="16"/>
  <c r="AA51" i="16"/>
  <c r="Z51" i="16"/>
  <c r="Y51" i="16"/>
  <c r="X51" i="16"/>
  <c r="W51" i="16"/>
  <c r="U51" i="16"/>
  <c r="T51" i="16"/>
  <c r="S51" i="16"/>
  <c r="C51" i="16"/>
  <c r="AD50" i="16"/>
  <c r="AC50" i="16"/>
  <c r="AB50" i="16"/>
  <c r="AA50" i="16"/>
  <c r="Z50" i="16"/>
  <c r="Y50" i="16"/>
  <c r="X50" i="16"/>
  <c r="W50" i="16"/>
  <c r="U50" i="16"/>
  <c r="T50" i="16"/>
  <c r="S50" i="16"/>
  <c r="C50" i="16"/>
  <c r="AD49" i="16"/>
  <c r="AC49" i="16"/>
  <c r="AB49" i="16"/>
  <c r="AA49" i="16"/>
  <c r="Z49" i="16"/>
  <c r="Y49" i="16"/>
  <c r="X49" i="16"/>
  <c r="W49" i="16"/>
  <c r="U49" i="16"/>
  <c r="T49" i="16"/>
  <c r="S49" i="16"/>
  <c r="C49" i="16"/>
  <c r="AD48" i="16"/>
  <c r="AC48" i="16"/>
  <c r="AB48" i="16"/>
  <c r="AA48" i="16"/>
  <c r="Z48" i="16"/>
  <c r="Y48" i="16"/>
  <c r="X48" i="16"/>
  <c r="W48" i="16"/>
  <c r="U48" i="16"/>
  <c r="T48" i="16"/>
  <c r="S48" i="16"/>
  <c r="C48" i="16"/>
  <c r="AD47" i="16"/>
  <c r="AC47" i="16"/>
  <c r="AB47" i="16"/>
  <c r="AA47" i="16"/>
  <c r="Z47" i="16"/>
  <c r="Y47" i="16"/>
  <c r="X47" i="16"/>
  <c r="W47" i="16"/>
  <c r="U47" i="16"/>
  <c r="T47" i="16"/>
  <c r="S47" i="16"/>
  <c r="C47" i="16"/>
  <c r="AD46" i="16"/>
  <c r="AC46" i="16"/>
  <c r="AB46" i="16"/>
  <c r="AA46" i="16"/>
  <c r="Z46" i="16"/>
  <c r="Y46" i="16"/>
  <c r="X46" i="16"/>
  <c r="W46" i="16"/>
  <c r="U46" i="16"/>
  <c r="T46" i="16"/>
  <c r="S46" i="16"/>
  <c r="C46" i="16"/>
  <c r="AD45" i="16"/>
  <c r="AC45" i="16"/>
  <c r="AB45" i="16"/>
  <c r="AA45" i="16"/>
  <c r="Z45" i="16"/>
  <c r="Y45" i="16"/>
  <c r="X45" i="16"/>
  <c r="W45" i="16"/>
  <c r="U45" i="16"/>
  <c r="T45" i="16"/>
  <c r="S45" i="16"/>
  <c r="C45" i="16"/>
  <c r="AD44" i="16"/>
  <c r="AC44" i="16"/>
  <c r="AB44" i="16"/>
  <c r="AA44" i="16"/>
  <c r="Z44" i="16"/>
  <c r="Y44" i="16"/>
  <c r="X44" i="16"/>
  <c r="W44" i="16"/>
  <c r="U44" i="16"/>
  <c r="T44" i="16"/>
  <c r="S44" i="16"/>
  <c r="C44" i="16"/>
  <c r="AD43" i="16"/>
  <c r="AC43" i="16"/>
  <c r="AB43" i="16"/>
  <c r="AA43" i="16"/>
  <c r="Z43" i="16"/>
  <c r="Y43" i="16"/>
  <c r="X43" i="16"/>
  <c r="W43" i="16"/>
  <c r="U43" i="16"/>
  <c r="T43" i="16"/>
  <c r="S43" i="16"/>
  <c r="C43" i="16"/>
  <c r="AD42" i="16"/>
  <c r="AC42" i="16"/>
  <c r="AB42" i="16"/>
  <c r="AA42" i="16"/>
  <c r="Z42" i="16"/>
  <c r="Y42" i="16"/>
  <c r="X42" i="16"/>
  <c r="W42" i="16"/>
  <c r="U42" i="16"/>
  <c r="T42" i="16"/>
  <c r="S42" i="16"/>
  <c r="C42" i="16"/>
  <c r="AD41" i="16"/>
  <c r="AC41" i="16"/>
  <c r="AB41" i="16"/>
  <c r="AA41" i="16"/>
  <c r="Z41" i="16"/>
  <c r="Y41" i="16"/>
  <c r="X41" i="16"/>
  <c r="W41" i="16"/>
  <c r="U41" i="16"/>
  <c r="T41" i="16"/>
  <c r="S41" i="16"/>
  <c r="C41" i="16"/>
  <c r="AD40" i="16"/>
  <c r="AC40" i="16"/>
  <c r="AB40" i="16"/>
  <c r="AA40" i="16"/>
  <c r="Z40" i="16"/>
  <c r="Y40" i="16"/>
  <c r="X40" i="16"/>
  <c r="W40" i="16"/>
  <c r="U40" i="16"/>
  <c r="T40" i="16"/>
  <c r="S40" i="16"/>
  <c r="C40" i="16"/>
  <c r="AD39" i="16"/>
  <c r="AC39" i="16"/>
  <c r="AB39" i="16"/>
  <c r="AA39" i="16"/>
  <c r="Z39" i="16"/>
  <c r="Y39" i="16"/>
  <c r="X39" i="16"/>
  <c r="W39" i="16"/>
  <c r="U39" i="16"/>
  <c r="T39" i="16"/>
  <c r="S39" i="16"/>
  <c r="C39" i="16"/>
  <c r="AD38" i="16"/>
  <c r="AC38" i="16"/>
  <c r="AB38" i="16"/>
  <c r="AA38" i="16"/>
  <c r="Z38" i="16"/>
  <c r="Y38" i="16"/>
  <c r="X38" i="16"/>
  <c r="W38" i="16"/>
  <c r="U38" i="16"/>
  <c r="T38" i="16"/>
  <c r="S38" i="16"/>
  <c r="C38" i="16"/>
  <c r="AD37" i="16"/>
  <c r="AC37" i="16"/>
  <c r="AB37" i="16"/>
  <c r="AA37" i="16"/>
  <c r="Z37" i="16"/>
  <c r="Y37" i="16"/>
  <c r="X37" i="16"/>
  <c r="W37" i="16"/>
  <c r="U37" i="16"/>
  <c r="T37" i="16"/>
  <c r="S37" i="16"/>
  <c r="C37" i="16"/>
  <c r="AD36" i="16"/>
  <c r="AC36" i="16"/>
  <c r="AB36" i="16"/>
  <c r="AA36" i="16"/>
  <c r="Z36" i="16"/>
  <c r="Y36" i="16"/>
  <c r="X36" i="16"/>
  <c r="W36" i="16"/>
  <c r="U36" i="16"/>
  <c r="T36" i="16"/>
  <c r="S36" i="16"/>
  <c r="C36" i="16"/>
  <c r="AD35" i="16"/>
  <c r="AC35" i="16"/>
  <c r="AB35" i="16"/>
  <c r="AA35" i="16"/>
  <c r="Z35" i="16"/>
  <c r="Y35" i="16"/>
  <c r="X35" i="16"/>
  <c r="W35" i="16"/>
  <c r="U35" i="16"/>
  <c r="T35" i="16"/>
  <c r="S35" i="16"/>
  <c r="C35" i="16"/>
  <c r="AD34" i="16"/>
  <c r="AC34" i="16"/>
  <c r="AB34" i="16"/>
  <c r="AA34" i="16"/>
  <c r="Z34" i="16"/>
  <c r="Y34" i="16"/>
  <c r="X34" i="16"/>
  <c r="W34" i="16"/>
  <c r="U34" i="16"/>
  <c r="T34" i="16"/>
  <c r="S34" i="16"/>
  <c r="C34" i="16"/>
  <c r="AD33" i="16"/>
  <c r="AC33" i="16"/>
  <c r="AB33" i="16"/>
  <c r="AA33" i="16"/>
  <c r="Z33" i="16"/>
  <c r="Y33" i="16"/>
  <c r="X33" i="16"/>
  <c r="W33" i="16"/>
  <c r="U33" i="16"/>
  <c r="T33" i="16"/>
  <c r="S33" i="16"/>
  <c r="C33" i="16"/>
  <c r="U32" i="16"/>
  <c r="T32" i="16"/>
  <c r="AD31" i="16"/>
  <c r="AC31" i="16"/>
  <c r="AB31" i="16"/>
  <c r="AA31" i="16"/>
  <c r="Z31" i="16"/>
  <c r="Y31" i="16"/>
  <c r="X31" i="16"/>
  <c r="W31" i="16"/>
  <c r="U31" i="16"/>
  <c r="T31" i="16"/>
  <c r="S31" i="16"/>
  <c r="C31" i="16"/>
  <c r="U30" i="16"/>
  <c r="T30" i="16"/>
  <c r="AD29" i="16"/>
  <c r="AC29" i="16"/>
  <c r="AB29" i="16"/>
  <c r="AA29" i="16"/>
  <c r="Z29" i="16"/>
  <c r="Y29" i="16"/>
  <c r="X29" i="16"/>
  <c r="W29" i="16"/>
  <c r="U29" i="16"/>
  <c r="T29" i="16"/>
  <c r="S29" i="16"/>
  <c r="C29" i="16"/>
  <c r="U28" i="16"/>
  <c r="T28" i="16"/>
  <c r="AD27" i="16"/>
  <c r="AC27" i="16"/>
  <c r="AB27" i="16"/>
  <c r="AA27" i="16"/>
  <c r="Z27" i="16"/>
  <c r="Y27" i="16"/>
  <c r="X27" i="16"/>
  <c r="W27" i="16"/>
  <c r="U27" i="16"/>
  <c r="T27" i="16"/>
  <c r="S27" i="16"/>
  <c r="C27" i="16"/>
  <c r="U26" i="16"/>
  <c r="T26" i="16"/>
  <c r="AD25" i="16"/>
  <c r="AC25" i="16"/>
  <c r="AB25" i="16"/>
  <c r="AA25" i="16"/>
  <c r="Z25" i="16"/>
  <c r="Y25" i="16"/>
  <c r="X25" i="16"/>
  <c r="W25" i="16"/>
  <c r="U25" i="16"/>
  <c r="T25" i="16"/>
  <c r="S25" i="16"/>
  <c r="C25" i="16"/>
  <c r="AD24" i="16"/>
  <c r="AC24" i="16"/>
  <c r="AB24" i="16"/>
  <c r="AA24" i="16"/>
  <c r="Z24" i="16"/>
  <c r="Y24" i="16"/>
  <c r="X24" i="16"/>
  <c r="W24" i="16"/>
  <c r="U24" i="16"/>
  <c r="T24" i="16"/>
  <c r="S24" i="16"/>
  <c r="C24" i="16"/>
  <c r="AD23" i="16"/>
  <c r="AC23" i="16"/>
  <c r="AB23" i="16"/>
  <c r="AA23" i="16"/>
  <c r="Z23" i="16"/>
  <c r="Y23" i="16"/>
  <c r="X23" i="16"/>
  <c r="W23" i="16"/>
  <c r="U23" i="16"/>
  <c r="T23" i="16"/>
  <c r="S23" i="16"/>
  <c r="C23" i="16"/>
  <c r="AD22" i="16"/>
  <c r="AC22" i="16"/>
  <c r="AB22" i="16"/>
  <c r="AA22" i="16"/>
  <c r="Z22" i="16"/>
  <c r="Y22" i="16"/>
  <c r="X22" i="16"/>
  <c r="W22" i="16"/>
  <c r="U22" i="16"/>
  <c r="T22" i="16"/>
  <c r="S22" i="16"/>
  <c r="C22" i="16"/>
  <c r="AD21" i="16"/>
  <c r="AC21" i="16"/>
  <c r="AB21" i="16"/>
  <c r="AA21" i="16"/>
  <c r="Z21" i="16"/>
  <c r="Y21" i="16"/>
  <c r="X21" i="16"/>
  <c r="W21" i="16"/>
  <c r="U21" i="16"/>
  <c r="T21" i="16"/>
  <c r="S21" i="16"/>
  <c r="C21" i="16"/>
  <c r="AD20" i="16"/>
  <c r="AC20" i="16"/>
  <c r="AB20" i="16"/>
  <c r="AA20" i="16"/>
  <c r="Z20" i="16"/>
  <c r="Y20" i="16"/>
  <c r="X20" i="16"/>
  <c r="W20" i="16"/>
  <c r="U20" i="16"/>
  <c r="T20" i="16"/>
  <c r="S20" i="16"/>
  <c r="C20" i="16"/>
  <c r="AD19" i="16"/>
  <c r="AC19" i="16"/>
  <c r="AB19" i="16"/>
  <c r="AA19" i="16"/>
  <c r="Z19" i="16"/>
  <c r="Y19" i="16"/>
  <c r="X19" i="16"/>
  <c r="W19" i="16"/>
  <c r="U19" i="16"/>
  <c r="T19" i="16"/>
  <c r="S19" i="16"/>
  <c r="C19" i="16"/>
  <c r="AD18" i="16"/>
  <c r="AC18" i="16"/>
  <c r="AB18" i="16"/>
  <c r="AA18" i="16"/>
  <c r="Z18" i="16"/>
  <c r="Y18" i="16"/>
  <c r="X18" i="16"/>
  <c r="W18" i="16"/>
  <c r="U18" i="16"/>
  <c r="T18" i="16"/>
  <c r="S18" i="16"/>
  <c r="C18" i="16"/>
  <c r="AD17" i="16"/>
  <c r="AC17" i="16"/>
  <c r="AB17" i="16"/>
  <c r="AA17" i="16"/>
  <c r="Z17" i="16"/>
  <c r="Y17" i="16"/>
  <c r="X17" i="16"/>
  <c r="W17" i="16"/>
  <c r="U17" i="16"/>
  <c r="T17" i="16"/>
  <c r="S17" i="16"/>
  <c r="C17" i="16"/>
  <c r="AD16" i="16"/>
  <c r="AC16" i="16"/>
  <c r="AB16" i="16"/>
  <c r="AA16" i="16"/>
  <c r="Z16" i="16"/>
  <c r="Y16" i="16"/>
  <c r="X16" i="16"/>
  <c r="W16" i="16"/>
  <c r="U16" i="16"/>
  <c r="T16" i="16"/>
  <c r="S16" i="16"/>
  <c r="C16" i="16"/>
  <c r="AD15" i="16"/>
  <c r="AC15" i="16"/>
  <c r="AB15" i="16"/>
  <c r="AA15" i="16"/>
  <c r="Z15" i="16"/>
  <c r="Y15" i="16"/>
  <c r="X15" i="16"/>
  <c r="W15" i="16"/>
  <c r="U15" i="16"/>
  <c r="T15" i="16"/>
  <c r="S15" i="16"/>
  <c r="C15" i="16"/>
  <c r="AD14" i="16"/>
  <c r="AC14" i="16"/>
  <c r="AB14" i="16"/>
  <c r="AA14" i="16"/>
  <c r="Z14" i="16"/>
  <c r="Y14" i="16"/>
  <c r="X14" i="16"/>
  <c r="W14" i="16"/>
  <c r="U14" i="16"/>
  <c r="T14" i="16"/>
  <c r="S14" i="16"/>
  <c r="C14" i="16"/>
  <c r="AD13" i="16"/>
  <c r="AC13" i="16"/>
  <c r="AB13" i="16"/>
  <c r="AA13" i="16"/>
  <c r="Z13" i="16"/>
  <c r="Y13" i="16"/>
  <c r="X13" i="16"/>
  <c r="W13" i="16"/>
  <c r="U13" i="16"/>
  <c r="T13" i="16"/>
  <c r="S13" i="16"/>
  <c r="C13" i="16"/>
  <c r="AD12" i="16"/>
  <c r="AC12" i="16"/>
  <c r="AB12" i="16"/>
  <c r="AA12" i="16"/>
  <c r="Z12" i="16"/>
  <c r="Y12" i="16"/>
  <c r="X12" i="16"/>
  <c r="W12" i="16"/>
  <c r="U12" i="16"/>
  <c r="T12" i="16"/>
  <c r="S12" i="16"/>
  <c r="C12" i="16"/>
  <c r="AD11" i="16"/>
  <c r="AC11" i="16"/>
  <c r="AB11" i="16"/>
  <c r="AA11" i="16"/>
  <c r="Z11" i="16"/>
  <c r="Y11" i="16"/>
  <c r="X11" i="16"/>
  <c r="W11" i="16"/>
  <c r="U11" i="16"/>
  <c r="T11" i="16"/>
  <c r="S11" i="16"/>
  <c r="C11" i="16"/>
  <c r="AD10" i="16"/>
  <c r="AC10" i="16"/>
  <c r="AB10" i="16"/>
  <c r="AA10" i="16"/>
  <c r="Z10" i="16"/>
  <c r="Y10" i="16"/>
  <c r="X10" i="16"/>
  <c r="W10" i="16"/>
  <c r="U10" i="16"/>
  <c r="T10" i="16"/>
  <c r="S10" i="16"/>
  <c r="C10" i="16"/>
  <c r="AD9" i="16"/>
  <c r="AC9" i="16"/>
  <c r="AB9" i="16"/>
  <c r="AA9" i="16"/>
  <c r="Z9" i="16"/>
  <c r="Y9" i="16"/>
  <c r="X9" i="16"/>
  <c r="W9" i="16"/>
  <c r="U9" i="16"/>
  <c r="T9" i="16"/>
  <c r="S9" i="16"/>
  <c r="C9" i="16"/>
  <c r="AD8" i="16"/>
  <c r="AC8" i="16"/>
  <c r="AB8" i="16"/>
  <c r="AA8" i="16"/>
  <c r="Z8" i="16"/>
  <c r="Y8" i="16"/>
  <c r="X8" i="16"/>
  <c r="W8" i="16"/>
  <c r="U8" i="16"/>
  <c r="T8" i="16"/>
  <c r="S8" i="16"/>
  <c r="C8" i="16"/>
  <c r="L155" i="15"/>
  <c r="L156" i="15"/>
  <c r="L157" i="15"/>
  <c r="L158" i="15"/>
  <c r="L159" i="15"/>
  <c r="L160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D46" i="15"/>
  <c r="D43" i="15"/>
  <c r="D44" i="15"/>
  <c r="D45" i="15"/>
  <c r="D42" i="15"/>
  <c r="D41" i="15"/>
  <c r="D37" i="15"/>
  <c r="D38" i="15"/>
  <c r="D39" i="15"/>
  <c r="D40" i="15"/>
  <c r="D36" i="15"/>
  <c r="D30" i="15"/>
  <c r="D31" i="15"/>
  <c r="D32" i="15"/>
  <c r="D33" i="15"/>
  <c r="D34" i="15"/>
  <c r="D29" i="15"/>
  <c r="L95" i="15"/>
  <c r="L113" i="15"/>
  <c r="L114" i="15"/>
  <c r="L115" i="15"/>
  <c r="L116" i="15"/>
  <c r="L117" i="15"/>
  <c r="L118" i="15"/>
  <c r="L119" i="15"/>
  <c r="L120" i="15"/>
  <c r="L122" i="15"/>
  <c r="L123" i="15"/>
  <c r="L124" i="15"/>
  <c r="L125" i="15"/>
  <c r="L126" i="15"/>
  <c r="L127" i="15"/>
  <c r="L128" i="15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9" i="9"/>
  <c r="C181" i="9"/>
  <c r="C182" i="9"/>
  <c r="C183" i="9"/>
  <c r="C184" i="9"/>
  <c r="C185" i="9"/>
  <c r="C186" i="9"/>
  <c r="C187" i="9"/>
  <c r="C189" i="9"/>
  <c r="C190" i="9"/>
  <c r="C191" i="9"/>
  <c r="C193" i="9"/>
  <c r="C194" i="9"/>
  <c r="C195" i="9"/>
  <c r="C196" i="9"/>
  <c r="C197" i="9"/>
  <c r="C133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11" i="9"/>
  <c r="C107" i="9"/>
  <c r="C103" i="9"/>
  <c r="C104" i="9"/>
  <c r="C105" i="9"/>
  <c r="C102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33" i="9"/>
  <c r="C31" i="9"/>
  <c r="C29" i="9"/>
  <c r="C27" i="9"/>
  <c r="C25" i="9"/>
  <c r="B156" i="15"/>
  <c r="B124" i="15"/>
  <c r="B125" i="15"/>
  <c r="B126" i="15"/>
  <c r="B127" i="15"/>
  <c r="B128" i="15"/>
  <c r="B129" i="15"/>
  <c r="B130" i="15"/>
  <c r="B131" i="15"/>
  <c r="B132" i="15"/>
  <c r="B133" i="15"/>
  <c r="B123" i="15"/>
  <c r="B114" i="15"/>
  <c r="B115" i="15"/>
  <c r="B116" i="15"/>
  <c r="B117" i="15"/>
  <c r="B118" i="15"/>
  <c r="B119" i="15"/>
  <c r="B120" i="15"/>
  <c r="B113" i="15"/>
  <c r="B95" i="15"/>
  <c r="B57" i="15"/>
  <c r="A57" i="15" s="1"/>
  <c r="L57" i="15" s="1"/>
  <c r="B58" i="15"/>
  <c r="A58" i="15" s="1"/>
  <c r="L58" i="15" s="1"/>
  <c r="B59" i="15"/>
  <c r="A59" i="15" s="1"/>
  <c r="L59" i="15" s="1"/>
  <c r="B60" i="15"/>
  <c r="A60" i="15" s="1"/>
  <c r="B61" i="15"/>
  <c r="A61" i="15" s="1"/>
  <c r="B62" i="15"/>
  <c r="A62" i="15" s="1"/>
  <c r="L62" i="15" s="1"/>
  <c r="B63" i="15"/>
  <c r="A63" i="15" s="1"/>
  <c r="L63" i="15" s="1"/>
  <c r="B64" i="15"/>
  <c r="A64" i="15" s="1"/>
  <c r="L64" i="15" s="1"/>
  <c r="B65" i="15"/>
  <c r="A65" i="15" s="1"/>
  <c r="L65" i="15" s="1"/>
  <c r="B66" i="15"/>
  <c r="A66" i="15" s="1"/>
  <c r="L66" i="15" s="1"/>
  <c r="B67" i="15"/>
  <c r="A67" i="15" s="1"/>
  <c r="L67" i="15" s="1"/>
  <c r="B68" i="15"/>
  <c r="A68" i="15" s="1"/>
  <c r="L68" i="15" s="1"/>
  <c r="B69" i="15"/>
  <c r="A69" i="15" s="1"/>
  <c r="L69" i="15" s="1"/>
  <c r="B70" i="15"/>
  <c r="A70" i="15" s="1"/>
  <c r="L70" i="15" s="1"/>
  <c r="B71" i="15"/>
  <c r="A71" i="15" s="1"/>
  <c r="L71" i="15" s="1"/>
  <c r="B72" i="15"/>
  <c r="A72" i="15" s="1"/>
  <c r="L72" i="15" s="1"/>
  <c r="B73" i="15"/>
  <c r="A73" i="15" s="1"/>
  <c r="L73" i="15" s="1"/>
  <c r="B74" i="15"/>
  <c r="A74" i="15" s="1"/>
  <c r="L74" i="15" s="1"/>
  <c r="B75" i="15"/>
  <c r="A75" i="15" s="1"/>
  <c r="L75" i="15" s="1"/>
  <c r="B76" i="15"/>
  <c r="A76" i="15" s="1"/>
  <c r="L76" i="15" s="1"/>
  <c r="B77" i="15"/>
  <c r="A77" i="15" s="1"/>
  <c r="L77" i="15" s="1"/>
  <c r="B78" i="15"/>
  <c r="A78" i="15" s="1"/>
  <c r="L78" i="15" s="1"/>
  <c r="B79" i="15"/>
  <c r="A79" i="15" s="1"/>
  <c r="L79" i="15" s="1"/>
  <c r="B80" i="15"/>
  <c r="A80" i="15" s="1"/>
  <c r="L80" i="15" s="1"/>
  <c r="B81" i="15"/>
  <c r="A81" i="15" s="1"/>
  <c r="L81" i="15" s="1"/>
  <c r="B82" i="15"/>
  <c r="A82" i="15" s="1"/>
  <c r="L82" i="15" s="1"/>
  <c r="B83" i="15"/>
  <c r="A83" i="15" s="1"/>
  <c r="L83" i="15" s="1"/>
  <c r="B84" i="15"/>
  <c r="A84" i="15" s="1"/>
  <c r="L84" i="15" s="1"/>
  <c r="B85" i="15"/>
  <c r="A85" i="15" s="1"/>
  <c r="L85" i="15" s="1"/>
  <c r="B86" i="15"/>
  <c r="A86" i="15" s="1"/>
  <c r="L86" i="15" s="1"/>
  <c r="B87" i="15"/>
  <c r="A87" i="15" s="1"/>
  <c r="L87" i="15" s="1"/>
  <c r="B88" i="15"/>
  <c r="A88" i="15" s="1"/>
  <c r="L88" i="15" s="1"/>
  <c r="B89" i="15"/>
  <c r="A89" i="15" s="1"/>
  <c r="L89" i="15" s="1"/>
  <c r="B90" i="15"/>
  <c r="A90" i="15" s="1"/>
  <c r="L90" i="15" s="1"/>
  <c r="B91" i="15"/>
  <c r="A91" i="15" s="1"/>
  <c r="L91" i="15" s="1"/>
  <c r="B92" i="15"/>
  <c r="A92" i="15" s="1"/>
  <c r="L92" i="15" s="1"/>
  <c r="B93" i="15"/>
  <c r="A93" i="15" s="1"/>
  <c r="L93" i="15" s="1"/>
  <c r="B94" i="15"/>
  <c r="A94" i="15" s="1"/>
  <c r="L94" i="15" s="1"/>
  <c r="B96" i="15"/>
  <c r="A96" i="15" s="1"/>
  <c r="L96" i="15" s="1"/>
  <c r="B97" i="15"/>
  <c r="A97" i="15" s="1"/>
  <c r="L97" i="15" s="1"/>
  <c r="B98" i="15"/>
  <c r="A98" i="15" s="1"/>
  <c r="L98" i="15" s="1"/>
  <c r="B99" i="15"/>
  <c r="A99" i="15" s="1"/>
  <c r="L99" i="15" s="1"/>
  <c r="B100" i="15"/>
  <c r="A100" i="15" s="1"/>
  <c r="L100" i="15" s="1"/>
  <c r="B101" i="15"/>
  <c r="A101" i="15" s="1"/>
  <c r="L101" i="15" s="1"/>
  <c r="B102" i="15"/>
  <c r="A102" i="15" s="1"/>
  <c r="L102" i="15" s="1"/>
  <c r="B103" i="15"/>
  <c r="A103" i="15" s="1"/>
  <c r="L103" i="15" s="1"/>
  <c r="B104" i="15"/>
  <c r="A104" i="15" s="1"/>
  <c r="L104" i="15" s="1"/>
  <c r="B105" i="15"/>
  <c r="A105" i="15" s="1"/>
  <c r="L105" i="15" s="1"/>
  <c r="B106" i="15"/>
  <c r="A106" i="15" s="1"/>
  <c r="L106" i="15" s="1"/>
  <c r="B107" i="15"/>
  <c r="A107" i="15" s="1"/>
  <c r="L107" i="15" s="1"/>
  <c r="B108" i="15"/>
  <c r="A108" i="15" s="1"/>
  <c r="L108" i="15" s="1"/>
  <c r="B109" i="15"/>
  <c r="A109" i="15" s="1"/>
  <c r="L109" i="15" s="1"/>
  <c r="B110" i="15"/>
  <c r="A110" i="15" s="1"/>
  <c r="L110" i="15" s="1"/>
  <c r="B111" i="15"/>
  <c r="A111" i="15" s="1"/>
  <c r="L111" i="15" s="1"/>
  <c r="B112" i="15"/>
  <c r="A112" i="15" s="1"/>
  <c r="L112" i="15" s="1"/>
  <c r="B121" i="15"/>
  <c r="B122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A148" i="15" s="1"/>
  <c r="L148" i="15" s="1"/>
  <c r="B149" i="15"/>
  <c r="A149" i="15" s="1"/>
  <c r="L149" i="15" s="1"/>
  <c r="B150" i="15"/>
  <c r="A150" i="15" s="1"/>
  <c r="L150" i="15" s="1"/>
  <c r="B151" i="15"/>
  <c r="A151" i="15" s="1"/>
  <c r="L151" i="15" s="1"/>
  <c r="B152" i="15"/>
  <c r="A152" i="15" s="1"/>
  <c r="L152" i="15" s="1"/>
  <c r="B153" i="15"/>
  <c r="A153" i="15" s="1"/>
  <c r="L153" i="15" s="1"/>
  <c r="B154" i="15"/>
  <c r="A154" i="15" s="1"/>
  <c r="L154" i="15" s="1"/>
  <c r="B155" i="15"/>
  <c r="B157" i="15"/>
  <c r="B158" i="15"/>
  <c r="B159" i="15"/>
  <c r="B160" i="15"/>
  <c r="B3" i="15"/>
  <c r="A3" i="15" s="1"/>
  <c r="B4" i="15"/>
  <c r="A4" i="15" s="1"/>
  <c r="L4" i="15" s="1"/>
  <c r="B5" i="15"/>
  <c r="A5" i="15" s="1"/>
  <c r="L5" i="15" s="1"/>
  <c r="B6" i="15"/>
  <c r="A6" i="15" s="1"/>
  <c r="L6" i="15" s="1"/>
  <c r="B7" i="15"/>
  <c r="A7" i="15" s="1"/>
  <c r="L7" i="15" s="1"/>
  <c r="B8" i="15"/>
  <c r="A8" i="15" s="1"/>
  <c r="L8" i="15" s="1"/>
  <c r="B9" i="15"/>
  <c r="A9" i="15" s="1"/>
  <c r="L9" i="15" s="1"/>
  <c r="B10" i="15"/>
  <c r="A10" i="15" s="1"/>
  <c r="L10" i="15" s="1"/>
  <c r="B11" i="15"/>
  <c r="A11" i="15" s="1"/>
  <c r="L11" i="15" s="1"/>
  <c r="B12" i="15"/>
  <c r="A12" i="15" s="1"/>
  <c r="L12" i="15" s="1"/>
  <c r="B13" i="15"/>
  <c r="A13" i="15" s="1"/>
  <c r="L13" i="15" s="1"/>
  <c r="B14" i="15"/>
  <c r="A14" i="15" s="1"/>
  <c r="L14" i="15" s="1"/>
  <c r="B15" i="15"/>
  <c r="A15" i="15" s="1"/>
  <c r="L15" i="15" s="1"/>
  <c r="B16" i="15"/>
  <c r="A16" i="15" s="1"/>
  <c r="L16" i="15" s="1"/>
  <c r="B17" i="15"/>
  <c r="A17" i="15" s="1"/>
  <c r="L17" i="15" s="1"/>
  <c r="B18" i="15"/>
  <c r="A18" i="15" s="1"/>
  <c r="L18" i="15" s="1"/>
  <c r="B19" i="15"/>
  <c r="A19" i="15" s="1"/>
  <c r="L19" i="15" s="1"/>
  <c r="B20" i="15"/>
  <c r="A20" i="15" s="1"/>
  <c r="L20" i="15" s="1"/>
  <c r="B21" i="15"/>
  <c r="A21" i="15" s="1"/>
  <c r="L21" i="15" s="1"/>
  <c r="B22" i="15"/>
  <c r="A22" i="15" s="1"/>
  <c r="L22" i="15" s="1"/>
  <c r="B23" i="15"/>
  <c r="A23" i="15" s="1"/>
  <c r="L23" i="15" s="1"/>
  <c r="B24" i="15"/>
  <c r="A24" i="15" s="1"/>
  <c r="L24" i="15" s="1"/>
  <c r="B25" i="15"/>
  <c r="A25" i="15" s="1"/>
  <c r="L25" i="15" s="1"/>
  <c r="B26" i="15"/>
  <c r="A26" i="15" s="1"/>
  <c r="L26" i="15" s="1"/>
  <c r="B27" i="15"/>
  <c r="A27" i="15" s="1"/>
  <c r="L27" i="15" s="1"/>
  <c r="B28" i="15"/>
  <c r="A28" i="15" s="1"/>
  <c r="L28" i="15" s="1"/>
  <c r="B29" i="15"/>
  <c r="A29" i="15" s="1"/>
  <c r="L29" i="15" s="1"/>
  <c r="B30" i="15"/>
  <c r="A30" i="15" s="1"/>
  <c r="L30" i="15" s="1"/>
  <c r="B31" i="15"/>
  <c r="A31" i="15" s="1"/>
  <c r="L31" i="15" s="1"/>
  <c r="B32" i="15"/>
  <c r="A32" i="15" s="1"/>
  <c r="L32" i="15" s="1"/>
  <c r="B33" i="15"/>
  <c r="A33" i="15" s="1"/>
  <c r="L33" i="15" s="1"/>
  <c r="B34" i="15"/>
  <c r="A34" i="15" s="1"/>
  <c r="L34" i="15" s="1"/>
  <c r="B35" i="15"/>
  <c r="A35" i="15" s="1"/>
  <c r="L35" i="15" s="1"/>
  <c r="B36" i="15"/>
  <c r="A36" i="15" s="1"/>
  <c r="L36" i="15" s="1"/>
  <c r="B37" i="15"/>
  <c r="A37" i="15" s="1"/>
  <c r="L37" i="15" s="1"/>
  <c r="B38" i="15"/>
  <c r="A38" i="15" s="1"/>
  <c r="L38" i="15" s="1"/>
  <c r="B39" i="15"/>
  <c r="A39" i="15" s="1"/>
  <c r="L39" i="15" s="1"/>
  <c r="B40" i="15"/>
  <c r="A40" i="15" s="1"/>
  <c r="L40" i="15" s="1"/>
  <c r="B41" i="15"/>
  <c r="A41" i="15" s="1"/>
  <c r="L41" i="15" s="1"/>
  <c r="B42" i="15"/>
  <c r="A42" i="15" s="1"/>
  <c r="L42" i="15" s="1"/>
  <c r="B43" i="15"/>
  <c r="A43" i="15" s="1"/>
  <c r="L43" i="15" s="1"/>
  <c r="B44" i="15"/>
  <c r="A44" i="15" s="1"/>
  <c r="L44" i="15" s="1"/>
  <c r="B45" i="15"/>
  <c r="A45" i="15" s="1"/>
  <c r="L45" i="15" s="1"/>
  <c r="B46" i="15"/>
  <c r="A46" i="15" s="1"/>
  <c r="L46" i="15" s="1"/>
  <c r="B47" i="15"/>
  <c r="A47" i="15" s="1"/>
  <c r="L47" i="15" s="1"/>
  <c r="B48" i="15"/>
  <c r="A48" i="15" s="1"/>
  <c r="L48" i="15" s="1"/>
  <c r="B49" i="15"/>
  <c r="A49" i="15" s="1"/>
  <c r="L49" i="15" s="1"/>
  <c r="B50" i="15"/>
  <c r="A50" i="15" s="1"/>
  <c r="L50" i="15" s="1"/>
  <c r="B51" i="15"/>
  <c r="A51" i="15" s="1"/>
  <c r="L51" i="15" s="1"/>
  <c r="B52" i="15"/>
  <c r="A52" i="15" s="1"/>
  <c r="L52" i="15" s="1"/>
  <c r="B53" i="15"/>
  <c r="A53" i="15" s="1"/>
  <c r="L53" i="15" s="1"/>
  <c r="B54" i="15"/>
  <c r="A54" i="15" s="1"/>
  <c r="L54" i="15" s="1"/>
  <c r="B55" i="15"/>
  <c r="A55" i="15" s="1"/>
  <c r="L55" i="15" s="1"/>
  <c r="B56" i="15"/>
  <c r="A56" i="15" s="1"/>
  <c r="L56" i="15" s="1"/>
  <c r="B2" i="15"/>
  <c r="A2" i="15" s="1"/>
  <c r="D35" i="15"/>
  <c r="D7" i="15"/>
  <c r="D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2" i="15"/>
  <c r="C8" i="9"/>
  <c r="C13" i="9"/>
  <c r="C14" i="9"/>
  <c r="C15" i="9"/>
  <c r="C16" i="9"/>
  <c r="C17" i="9"/>
  <c r="C18" i="9"/>
  <c r="C19" i="9"/>
  <c r="C20" i="9"/>
  <c r="C21" i="9"/>
  <c r="C22" i="9"/>
  <c r="C23" i="9"/>
  <c r="C24" i="9"/>
  <c r="C9" i="9"/>
  <c r="C10" i="9"/>
  <c r="C11" i="9"/>
  <c r="C12" i="9"/>
  <c r="I78" i="14"/>
  <c r="I77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1" i="14"/>
  <c r="I59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J34" i="14" s="1"/>
  <c r="I32" i="14"/>
  <c r="I31" i="14"/>
  <c r="I30" i="14"/>
  <c r="I29" i="14"/>
  <c r="I27" i="14"/>
  <c r="I26" i="14"/>
  <c r="I25" i="14"/>
  <c r="I24" i="14"/>
  <c r="I23" i="14"/>
  <c r="I22" i="14"/>
  <c r="I21" i="14"/>
  <c r="I20" i="14"/>
  <c r="I19" i="14"/>
  <c r="I18" i="14"/>
  <c r="I17" i="14"/>
  <c r="I15" i="14"/>
  <c r="I14" i="14"/>
  <c r="I13" i="14"/>
  <c r="I12" i="14"/>
  <c r="I11" i="14"/>
  <c r="J36" i="14" l="1"/>
  <c r="J44" i="14"/>
  <c r="J46" i="14"/>
  <c r="J68" i="14"/>
  <c r="J78" i="14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07" i="16"/>
  <c r="B105" i="16"/>
  <c r="B104" i="16"/>
  <c r="B103" i="16"/>
  <c r="B102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1" i="16"/>
  <c r="B29" i="16"/>
  <c r="B27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L3" i="15"/>
  <c r="B152" i="9"/>
  <c r="B174" i="9"/>
  <c r="B182" i="9"/>
  <c r="B17" i="9"/>
  <c r="B39" i="9"/>
  <c r="B61" i="9"/>
  <c r="B81" i="9"/>
  <c r="B102" i="9"/>
  <c r="B126" i="9"/>
  <c r="B166" i="9"/>
  <c r="B190" i="9"/>
  <c r="B27" i="9"/>
  <c r="B52" i="9"/>
  <c r="B72" i="9"/>
  <c r="B92" i="9"/>
  <c r="B117" i="9"/>
  <c r="B9" i="9"/>
  <c r="L2" i="15"/>
  <c r="B137" i="9"/>
  <c r="B141" i="9"/>
  <c r="B145" i="9"/>
  <c r="B149" i="9"/>
  <c r="B153" i="9"/>
  <c r="B157" i="9"/>
  <c r="B163" i="9"/>
  <c r="B167" i="9"/>
  <c r="B171" i="9"/>
  <c r="B175" i="9"/>
  <c r="B179" i="9"/>
  <c r="B183" i="9"/>
  <c r="B187" i="9"/>
  <c r="B191" i="9"/>
  <c r="B195" i="9"/>
  <c r="B16" i="9"/>
  <c r="B20" i="9"/>
  <c r="B25" i="9"/>
  <c r="B33" i="9"/>
  <c r="B38" i="9"/>
  <c r="B42" i="9"/>
  <c r="B49" i="9"/>
  <c r="B55" i="9"/>
  <c r="B60" i="9"/>
  <c r="B66" i="9"/>
  <c r="B71" i="9"/>
  <c r="B75" i="9"/>
  <c r="B79" i="9"/>
  <c r="B85" i="9"/>
  <c r="B91" i="9"/>
  <c r="B95" i="9"/>
  <c r="B99" i="9"/>
  <c r="B107" i="9"/>
  <c r="B116" i="9"/>
  <c r="B121" i="9"/>
  <c r="B125" i="9"/>
  <c r="B138" i="9"/>
  <c r="B142" i="9"/>
  <c r="B146" i="9"/>
  <c r="B150" i="9"/>
  <c r="B154" i="9"/>
  <c r="B160" i="9"/>
  <c r="B139" i="9"/>
  <c r="B143" i="9"/>
  <c r="B147" i="9"/>
  <c r="B151" i="9"/>
  <c r="B155" i="9"/>
  <c r="B161" i="9"/>
  <c r="B165" i="9"/>
  <c r="B169" i="9"/>
  <c r="B173" i="9"/>
  <c r="B177" i="9"/>
  <c r="B181" i="9"/>
  <c r="B185" i="9"/>
  <c r="B189" i="9"/>
  <c r="B193" i="9"/>
  <c r="B197" i="9"/>
  <c r="B14" i="9"/>
  <c r="B18" i="9"/>
  <c r="B22" i="9"/>
  <c r="B29" i="9"/>
  <c r="B36" i="9"/>
  <c r="B40" i="9"/>
  <c r="B44" i="9"/>
  <c r="B53" i="9"/>
  <c r="B57" i="9"/>
  <c r="B63" i="9"/>
  <c r="B69" i="9"/>
  <c r="B73" i="9"/>
  <c r="B77" i="9"/>
  <c r="B83" i="9"/>
  <c r="B89" i="9"/>
  <c r="B93" i="9"/>
  <c r="B97" i="9"/>
  <c r="B103" i="9"/>
  <c r="B114" i="9"/>
  <c r="B118" i="9"/>
  <c r="B123" i="9"/>
  <c r="B128" i="9"/>
  <c r="B124" i="9"/>
  <c r="B98" i="9"/>
  <c r="B78" i="9"/>
  <c r="B59" i="9"/>
  <c r="B37" i="9"/>
  <c r="B15" i="9"/>
  <c r="B188" i="9"/>
  <c r="B172" i="9"/>
  <c r="B164" i="9"/>
  <c r="B122" i="9"/>
  <c r="B113" i="9"/>
  <c r="B96" i="9"/>
  <c r="B88" i="9"/>
  <c r="B76" i="9"/>
  <c r="B68" i="9"/>
  <c r="B56" i="9"/>
  <c r="B43" i="9"/>
  <c r="B35" i="9"/>
  <c r="B21" i="9"/>
  <c r="B194" i="9"/>
  <c r="B186" i="9"/>
  <c r="B178" i="9"/>
  <c r="B170" i="9"/>
  <c r="B162" i="9"/>
  <c r="B144" i="9"/>
  <c r="B115" i="9"/>
  <c r="B90" i="9"/>
  <c r="B70" i="9"/>
  <c r="B48" i="9"/>
  <c r="B23" i="9"/>
  <c r="B196" i="9"/>
  <c r="B180" i="9"/>
  <c r="B148" i="9"/>
  <c r="B119" i="9"/>
  <c r="B104" i="9"/>
  <c r="B94" i="9"/>
  <c r="B84" i="9"/>
  <c r="B74" i="9"/>
  <c r="B65" i="9"/>
  <c r="B54" i="9"/>
  <c r="B41" i="9"/>
  <c r="B31" i="9"/>
  <c r="B19" i="9"/>
  <c r="B192" i="9"/>
  <c r="B184" i="9"/>
  <c r="B176" i="9"/>
  <c r="B168" i="9"/>
  <c r="B156" i="9"/>
  <c r="B140" i="9"/>
  <c r="B45" i="9"/>
  <c r="B136" i="9"/>
  <c r="B120" i="9"/>
  <c r="B112" i="9"/>
  <c r="B80" i="9"/>
  <c r="B64" i="9"/>
  <c r="B24" i="9"/>
  <c r="B135" i="9"/>
  <c r="B127" i="9"/>
  <c r="B111" i="9"/>
  <c r="B87" i="9"/>
  <c r="B67" i="9"/>
  <c r="B51" i="9"/>
  <c r="B47" i="9"/>
  <c r="B134" i="9"/>
  <c r="B130" i="9"/>
  <c r="B86" i="9"/>
  <c r="B82" i="9"/>
  <c r="B62" i="9"/>
  <c r="B58" i="9"/>
  <c r="B50" i="9"/>
  <c r="B46" i="9"/>
  <c r="B34" i="9"/>
  <c r="B133" i="9"/>
  <c r="B129" i="9"/>
  <c r="B105" i="9"/>
  <c r="B11" i="9"/>
  <c r="B12" i="9"/>
  <c r="B8" i="9"/>
  <c r="B10" i="9"/>
  <c r="B13" i="9"/>
  <c r="J30" i="14"/>
  <c r="J42" i="14"/>
  <c r="J72" i="14"/>
  <c r="W196" i="9"/>
  <c r="U196" i="9"/>
  <c r="T196" i="9"/>
  <c r="AD197" i="9"/>
  <c r="AC197" i="9"/>
  <c r="AB197" i="9"/>
  <c r="AA197" i="9"/>
  <c r="Z197" i="9"/>
  <c r="Y197" i="9"/>
  <c r="X197" i="9"/>
  <c r="W197" i="9"/>
  <c r="U197" i="9"/>
  <c r="T197" i="9"/>
  <c r="AD196" i="9"/>
  <c r="AC196" i="9"/>
  <c r="AB196" i="9"/>
  <c r="AA196" i="9"/>
  <c r="Z196" i="9"/>
  <c r="Y196" i="9"/>
  <c r="X196" i="9"/>
  <c r="T8" i="9" l="1"/>
  <c r="D22" i="13"/>
  <c r="F7" i="11" l="1"/>
  <c r="F36" i="11"/>
  <c r="F34" i="11"/>
  <c r="F32" i="11"/>
  <c r="F30" i="11"/>
  <c r="F27" i="11"/>
  <c r="F28" i="11"/>
  <c r="F35" i="11" s="1"/>
  <c r="E43" i="11"/>
  <c r="E42" i="11"/>
  <c r="E41" i="11"/>
  <c r="E40" i="11"/>
  <c r="F43" i="11"/>
  <c r="I43" i="11" s="1"/>
  <c r="F42" i="11"/>
  <c r="I42" i="11"/>
  <c r="F41" i="11"/>
  <c r="I41" i="11"/>
  <c r="F40" i="11"/>
  <c r="H40" i="11" s="1"/>
  <c r="F12" i="11"/>
  <c r="F8" i="11"/>
  <c r="E12" i="11"/>
  <c r="I40" i="11"/>
  <c r="W52" i="9"/>
  <c r="W9" i="9"/>
  <c r="AD195" i="9"/>
  <c r="AD194" i="9"/>
  <c r="AD193" i="9"/>
  <c r="AD191" i="9"/>
  <c r="AD190" i="9"/>
  <c r="AD189" i="9"/>
  <c r="AD188" i="9"/>
  <c r="AD187" i="9"/>
  <c r="AD186" i="9"/>
  <c r="AD185" i="9"/>
  <c r="AD184" i="9"/>
  <c r="AD183" i="9"/>
  <c r="AD182" i="9"/>
  <c r="AD181" i="9"/>
  <c r="AD179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07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1" i="9"/>
  <c r="AD29" i="9"/>
  <c r="AD27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C195" i="9"/>
  <c r="AC194" i="9"/>
  <c r="AC193" i="9"/>
  <c r="AC191" i="9"/>
  <c r="AC190" i="9"/>
  <c r="AC189" i="9"/>
  <c r="AC188" i="9"/>
  <c r="AC187" i="9"/>
  <c r="AC186" i="9"/>
  <c r="AC185" i="9"/>
  <c r="AC184" i="9"/>
  <c r="AC183" i="9"/>
  <c r="AC182" i="9"/>
  <c r="AC181" i="9"/>
  <c r="AC179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0" i="9"/>
  <c r="AC129" i="9"/>
  <c r="AC128" i="9"/>
  <c r="AC127" i="9"/>
  <c r="AC126" i="9"/>
  <c r="AC125" i="9"/>
  <c r="AC124" i="9"/>
  <c r="AC123" i="9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07" i="9"/>
  <c r="AC105" i="9"/>
  <c r="AC104" i="9"/>
  <c r="AC103" i="9"/>
  <c r="AC102" i="9"/>
  <c r="AC101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1" i="9"/>
  <c r="AC29" i="9"/>
  <c r="AC27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B195" i="9"/>
  <c r="AB194" i="9"/>
  <c r="AB193" i="9"/>
  <c r="AB191" i="9"/>
  <c r="AB190" i="9"/>
  <c r="AB189" i="9"/>
  <c r="AB188" i="9"/>
  <c r="AB187" i="9"/>
  <c r="AB186" i="9"/>
  <c r="AB185" i="9"/>
  <c r="AB184" i="9"/>
  <c r="AB183" i="9"/>
  <c r="AB182" i="9"/>
  <c r="AB181" i="9"/>
  <c r="AB179" i="9"/>
  <c r="AB177" i="9"/>
  <c r="AB176" i="9"/>
  <c r="AB175" i="9"/>
  <c r="AB174" i="9"/>
  <c r="AB173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7" i="9"/>
  <c r="AB156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07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1" i="9"/>
  <c r="AB29" i="9"/>
  <c r="AB27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A195" i="9"/>
  <c r="AA194" i="9"/>
  <c r="AA193" i="9"/>
  <c r="AA191" i="9"/>
  <c r="AA190" i="9"/>
  <c r="AA189" i="9"/>
  <c r="AA188" i="9"/>
  <c r="AA187" i="9"/>
  <c r="AA186" i="9"/>
  <c r="AA185" i="9"/>
  <c r="AA184" i="9"/>
  <c r="AA183" i="9"/>
  <c r="AA182" i="9"/>
  <c r="AA181" i="9"/>
  <c r="AA179" i="9"/>
  <c r="AA177" i="9"/>
  <c r="AA176" i="9"/>
  <c r="AA175" i="9"/>
  <c r="AA174" i="9"/>
  <c r="AA173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7" i="9"/>
  <c r="AA156" i="9"/>
  <c r="AA155" i="9"/>
  <c r="AA154" i="9"/>
  <c r="AA153" i="9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07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9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1" i="9"/>
  <c r="AA29" i="9"/>
  <c r="AA27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Z195" i="9"/>
  <c r="Z194" i="9"/>
  <c r="Z193" i="9"/>
  <c r="Z191" i="9"/>
  <c r="Z190" i="9"/>
  <c r="Z189" i="9"/>
  <c r="Z188" i="9"/>
  <c r="Z187" i="9"/>
  <c r="Z186" i="9"/>
  <c r="Z185" i="9"/>
  <c r="Z184" i="9"/>
  <c r="Z183" i="9"/>
  <c r="Z182" i="9"/>
  <c r="Z181" i="9"/>
  <c r="Z179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07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1" i="9"/>
  <c r="Z29" i="9"/>
  <c r="Z27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Y195" i="9"/>
  <c r="Y194" i="9"/>
  <c r="Y193" i="9"/>
  <c r="Y191" i="9"/>
  <c r="Y190" i="9"/>
  <c r="Y189" i="9"/>
  <c r="Y188" i="9"/>
  <c r="Y187" i="9"/>
  <c r="Y186" i="9"/>
  <c r="Y185" i="9"/>
  <c r="Y184" i="9"/>
  <c r="Y183" i="9"/>
  <c r="Y182" i="9"/>
  <c r="Y181" i="9"/>
  <c r="Y179" i="9"/>
  <c r="Y177" i="9"/>
  <c r="Y176" i="9"/>
  <c r="Y175" i="9"/>
  <c r="Y174" i="9"/>
  <c r="Y173" i="9"/>
  <c r="Y172" i="9"/>
  <c r="Y171" i="9"/>
  <c r="Y170" i="9"/>
  <c r="Y169" i="9"/>
  <c r="Y168" i="9"/>
  <c r="Y167" i="9"/>
  <c r="Y166" i="9"/>
  <c r="Y165" i="9"/>
  <c r="Y164" i="9"/>
  <c r="Y163" i="9"/>
  <c r="Y162" i="9"/>
  <c r="Y161" i="9"/>
  <c r="Y160" i="9"/>
  <c r="Y157" i="9"/>
  <c r="Y156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07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1" i="9"/>
  <c r="Y29" i="9"/>
  <c r="Y27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X195" i="9"/>
  <c r="X194" i="9"/>
  <c r="X193" i="9"/>
  <c r="X191" i="9"/>
  <c r="X190" i="9"/>
  <c r="X189" i="9"/>
  <c r="X188" i="9"/>
  <c r="X187" i="9"/>
  <c r="X186" i="9"/>
  <c r="X185" i="9"/>
  <c r="X184" i="9"/>
  <c r="X183" i="9"/>
  <c r="X182" i="9"/>
  <c r="X181" i="9"/>
  <c r="X179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07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1" i="9"/>
  <c r="X29" i="9"/>
  <c r="X27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9" i="9"/>
  <c r="W181" i="9"/>
  <c r="W182" i="9"/>
  <c r="W183" i="9"/>
  <c r="W184" i="9"/>
  <c r="W185" i="9"/>
  <c r="W186" i="9"/>
  <c r="W187" i="9"/>
  <c r="W188" i="9"/>
  <c r="W189" i="9"/>
  <c r="W190" i="9"/>
  <c r="W191" i="9"/>
  <c r="W193" i="9"/>
  <c r="W194" i="9"/>
  <c r="W195" i="9"/>
  <c r="W160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33" i="9"/>
  <c r="W126" i="9"/>
  <c r="W127" i="9"/>
  <c r="W128" i="9"/>
  <c r="W129" i="9"/>
  <c r="W130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11" i="9"/>
  <c r="W107" i="9"/>
  <c r="W40" i="9"/>
  <c r="W41" i="9"/>
  <c r="W42" i="9"/>
  <c r="W43" i="9"/>
  <c r="W44" i="9"/>
  <c r="W45" i="9"/>
  <c r="W46" i="9"/>
  <c r="W47" i="9"/>
  <c r="W48" i="9"/>
  <c r="W49" i="9"/>
  <c r="W50" i="9"/>
  <c r="W51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33" i="9"/>
  <c r="W31" i="9"/>
  <c r="W34" i="9"/>
  <c r="W35" i="9"/>
  <c r="W36" i="9"/>
  <c r="W37" i="9"/>
  <c r="W38" i="9"/>
  <c r="W39" i="9"/>
  <c r="W19" i="9"/>
  <c r="W20" i="9"/>
  <c r="W21" i="9"/>
  <c r="W22" i="9"/>
  <c r="W23" i="9"/>
  <c r="W24" i="9"/>
  <c r="W25" i="9"/>
  <c r="W27" i="9"/>
  <c r="W29" i="9"/>
  <c r="W12" i="9"/>
  <c r="W10" i="9"/>
  <c r="W18" i="9"/>
  <c r="W17" i="9"/>
  <c r="W16" i="9"/>
  <c r="W15" i="9"/>
  <c r="W14" i="9"/>
  <c r="W13" i="9"/>
  <c r="W11" i="9"/>
  <c r="W8" i="9"/>
  <c r="F13" i="11"/>
  <c r="F15" i="11"/>
  <c r="F14" i="11"/>
  <c r="E13" i="11"/>
  <c r="E14" i="11"/>
  <c r="E15" i="11"/>
  <c r="S194" i="9"/>
  <c r="S195" i="9"/>
  <c r="S180" i="9"/>
  <c r="S181" i="9"/>
  <c r="S182" i="9"/>
  <c r="S183" i="9"/>
  <c r="S184" i="9"/>
  <c r="S185" i="9"/>
  <c r="S186" i="9"/>
  <c r="S187" i="9"/>
  <c r="S189" i="9"/>
  <c r="S190" i="9"/>
  <c r="S191" i="9"/>
  <c r="S192" i="9"/>
  <c r="S193" i="9"/>
  <c r="S179" i="9"/>
  <c r="S177" i="9"/>
  <c r="S172" i="9"/>
  <c r="S173" i="9"/>
  <c r="S174" i="9"/>
  <c r="S175" i="9"/>
  <c r="S176" i="9"/>
  <c r="S161" i="9"/>
  <c r="S162" i="9"/>
  <c r="S163" i="9"/>
  <c r="S164" i="9"/>
  <c r="S165" i="9"/>
  <c r="S166" i="9"/>
  <c r="S167" i="9"/>
  <c r="S168" i="9"/>
  <c r="S169" i="9"/>
  <c r="S170" i="9"/>
  <c r="S171" i="9"/>
  <c r="S160" i="9"/>
  <c r="S157" i="9"/>
  <c r="S156" i="9"/>
  <c r="U195" i="9"/>
  <c r="T195" i="9"/>
  <c r="U194" i="9"/>
  <c r="T194" i="9"/>
  <c r="U193" i="9"/>
  <c r="T193" i="9"/>
  <c r="U191" i="9"/>
  <c r="T191" i="9"/>
  <c r="U190" i="9"/>
  <c r="T190" i="9"/>
  <c r="U189" i="9"/>
  <c r="T189" i="9"/>
  <c r="U188" i="9"/>
  <c r="T188" i="9"/>
  <c r="U187" i="9"/>
  <c r="T187" i="9"/>
  <c r="U186" i="9"/>
  <c r="T186" i="9"/>
  <c r="U185" i="9"/>
  <c r="T185" i="9"/>
  <c r="U184" i="9"/>
  <c r="T184" i="9"/>
  <c r="U183" i="9"/>
  <c r="T183" i="9"/>
  <c r="U182" i="9"/>
  <c r="T182" i="9"/>
  <c r="U181" i="9"/>
  <c r="T181" i="9"/>
  <c r="U179" i="9"/>
  <c r="T179" i="9"/>
  <c r="U177" i="9"/>
  <c r="T177" i="9"/>
  <c r="U176" i="9"/>
  <c r="T176" i="9"/>
  <c r="U175" i="9"/>
  <c r="T175" i="9"/>
  <c r="U174" i="9"/>
  <c r="T174" i="9"/>
  <c r="U173" i="9"/>
  <c r="T173" i="9"/>
  <c r="U172" i="9"/>
  <c r="T172" i="9"/>
  <c r="U171" i="9"/>
  <c r="T171" i="9"/>
  <c r="U170" i="9"/>
  <c r="T170" i="9"/>
  <c r="U169" i="9"/>
  <c r="T169" i="9"/>
  <c r="U168" i="9"/>
  <c r="T168" i="9"/>
  <c r="U167" i="9"/>
  <c r="T167" i="9"/>
  <c r="U166" i="9"/>
  <c r="T166" i="9"/>
  <c r="U165" i="9"/>
  <c r="T165" i="9"/>
  <c r="U164" i="9"/>
  <c r="T164" i="9"/>
  <c r="U163" i="9"/>
  <c r="T163" i="9"/>
  <c r="U162" i="9"/>
  <c r="T162" i="9"/>
  <c r="U161" i="9"/>
  <c r="T161" i="9"/>
  <c r="U160" i="9"/>
  <c r="T160" i="9"/>
  <c r="U157" i="9"/>
  <c r="T157" i="9"/>
  <c r="U156" i="9"/>
  <c r="T156" i="9"/>
  <c r="U155" i="9"/>
  <c r="T155" i="9"/>
  <c r="S155" i="9"/>
  <c r="U154" i="9"/>
  <c r="T154" i="9"/>
  <c r="S154" i="9"/>
  <c r="U153" i="9"/>
  <c r="T153" i="9"/>
  <c r="S153" i="9"/>
  <c r="U152" i="9"/>
  <c r="T152" i="9"/>
  <c r="S152" i="9"/>
  <c r="U151" i="9"/>
  <c r="T151" i="9"/>
  <c r="S151" i="9"/>
  <c r="U150" i="9"/>
  <c r="T150" i="9"/>
  <c r="S150" i="9"/>
  <c r="U149" i="9"/>
  <c r="T149" i="9"/>
  <c r="S149" i="9"/>
  <c r="U148" i="9"/>
  <c r="T148" i="9"/>
  <c r="S148" i="9"/>
  <c r="U147" i="9"/>
  <c r="T147" i="9"/>
  <c r="S147" i="9"/>
  <c r="U146" i="9"/>
  <c r="T146" i="9"/>
  <c r="S146" i="9"/>
  <c r="U145" i="9"/>
  <c r="T145" i="9"/>
  <c r="S145" i="9"/>
  <c r="U144" i="9"/>
  <c r="T144" i="9"/>
  <c r="S144" i="9"/>
  <c r="U143" i="9"/>
  <c r="T143" i="9"/>
  <c r="S143" i="9"/>
  <c r="U142" i="9"/>
  <c r="T142" i="9"/>
  <c r="S142" i="9"/>
  <c r="U141" i="9"/>
  <c r="T141" i="9"/>
  <c r="S141" i="9"/>
  <c r="U140" i="9"/>
  <c r="T140" i="9"/>
  <c r="S140" i="9"/>
  <c r="U139" i="9"/>
  <c r="T139" i="9"/>
  <c r="S139" i="9"/>
  <c r="U138" i="9"/>
  <c r="T138" i="9"/>
  <c r="S138" i="9"/>
  <c r="U137" i="9"/>
  <c r="T137" i="9"/>
  <c r="S137" i="9"/>
  <c r="U136" i="9"/>
  <c r="T136" i="9"/>
  <c r="S136" i="9"/>
  <c r="U135" i="9"/>
  <c r="T135" i="9"/>
  <c r="S135" i="9"/>
  <c r="U134" i="9"/>
  <c r="T134" i="9"/>
  <c r="S134" i="9"/>
  <c r="U133" i="9"/>
  <c r="T133" i="9"/>
  <c r="S133" i="9"/>
  <c r="U130" i="9"/>
  <c r="T130" i="9"/>
  <c r="S130" i="9"/>
  <c r="U129" i="9"/>
  <c r="T129" i="9"/>
  <c r="S129" i="9"/>
  <c r="U128" i="9"/>
  <c r="T128" i="9"/>
  <c r="S128" i="9"/>
  <c r="U127" i="9"/>
  <c r="T127" i="9"/>
  <c r="S127" i="9"/>
  <c r="U126" i="9"/>
  <c r="T126" i="9"/>
  <c r="S126" i="9"/>
  <c r="U125" i="9"/>
  <c r="T125" i="9"/>
  <c r="S125" i="9"/>
  <c r="U124" i="9"/>
  <c r="T124" i="9"/>
  <c r="S124" i="9"/>
  <c r="U123" i="9"/>
  <c r="T123" i="9"/>
  <c r="S123" i="9"/>
  <c r="U122" i="9"/>
  <c r="T122" i="9"/>
  <c r="S122" i="9"/>
  <c r="U121" i="9"/>
  <c r="T121" i="9"/>
  <c r="S121" i="9"/>
  <c r="U120" i="9"/>
  <c r="T120" i="9"/>
  <c r="S120" i="9"/>
  <c r="U119" i="9"/>
  <c r="T119" i="9"/>
  <c r="S119" i="9"/>
  <c r="U118" i="9"/>
  <c r="T118" i="9"/>
  <c r="S118" i="9"/>
  <c r="U117" i="9"/>
  <c r="T117" i="9"/>
  <c r="S117" i="9"/>
  <c r="U116" i="9"/>
  <c r="T116" i="9"/>
  <c r="S116" i="9"/>
  <c r="U115" i="9"/>
  <c r="T115" i="9"/>
  <c r="S115" i="9"/>
  <c r="U114" i="9"/>
  <c r="T114" i="9"/>
  <c r="S114" i="9"/>
  <c r="U113" i="9"/>
  <c r="T113" i="9"/>
  <c r="S113" i="9"/>
  <c r="U112" i="9"/>
  <c r="T112" i="9"/>
  <c r="S112" i="9"/>
  <c r="U111" i="9"/>
  <c r="T111" i="9"/>
  <c r="S111" i="9"/>
  <c r="U107" i="9"/>
  <c r="T107" i="9"/>
  <c r="S107" i="9"/>
  <c r="U106" i="9"/>
  <c r="T106" i="9"/>
  <c r="S106" i="9"/>
  <c r="U105" i="9"/>
  <c r="T105" i="9"/>
  <c r="S105" i="9"/>
  <c r="U104" i="9"/>
  <c r="T104" i="9"/>
  <c r="S104" i="9"/>
  <c r="U103" i="9"/>
  <c r="T103" i="9"/>
  <c r="S103" i="9"/>
  <c r="U102" i="9"/>
  <c r="T102" i="9"/>
  <c r="S102" i="9"/>
  <c r="U101" i="9"/>
  <c r="T101" i="9"/>
  <c r="S101" i="9"/>
  <c r="U100" i="9"/>
  <c r="T100" i="9"/>
  <c r="S100" i="9"/>
  <c r="U99" i="9"/>
  <c r="T99" i="9"/>
  <c r="S99" i="9"/>
  <c r="U98" i="9"/>
  <c r="T98" i="9"/>
  <c r="S98" i="9"/>
  <c r="U97" i="9"/>
  <c r="T97" i="9"/>
  <c r="S97" i="9"/>
  <c r="U96" i="9"/>
  <c r="T96" i="9"/>
  <c r="S96" i="9"/>
  <c r="U95" i="9"/>
  <c r="T95" i="9"/>
  <c r="S95" i="9"/>
  <c r="U94" i="9"/>
  <c r="T94" i="9"/>
  <c r="S94" i="9"/>
  <c r="U93" i="9"/>
  <c r="T93" i="9"/>
  <c r="S93" i="9"/>
  <c r="U92" i="9"/>
  <c r="T92" i="9"/>
  <c r="S92" i="9"/>
  <c r="U91" i="9"/>
  <c r="T91" i="9"/>
  <c r="S91" i="9"/>
  <c r="U90" i="9"/>
  <c r="T90" i="9"/>
  <c r="S90" i="9"/>
  <c r="U89" i="9"/>
  <c r="T89" i="9"/>
  <c r="S89" i="9"/>
  <c r="U88" i="9"/>
  <c r="T88" i="9"/>
  <c r="S88" i="9"/>
  <c r="U87" i="9"/>
  <c r="T87" i="9"/>
  <c r="U86" i="9"/>
  <c r="T86" i="9"/>
  <c r="S86" i="9"/>
  <c r="U85" i="9"/>
  <c r="T85" i="9"/>
  <c r="S85" i="9"/>
  <c r="U84" i="9"/>
  <c r="T84" i="9"/>
  <c r="S84" i="9"/>
  <c r="U83" i="9"/>
  <c r="T83" i="9"/>
  <c r="S83" i="9"/>
  <c r="U82" i="9"/>
  <c r="T82" i="9"/>
  <c r="S82" i="9"/>
  <c r="U81" i="9"/>
  <c r="T81" i="9"/>
  <c r="S81" i="9"/>
  <c r="U80" i="9"/>
  <c r="T80" i="9"/>
  <c r="S80" i="9"/>
  <c r="U79" i="9"/>
  <c r="T79" i="9"/>
  <c r="S79" i="9"/>
  <c r="U78" i="9"/>
  <c r="T78" i="9"/>
  <c r="S78" i="9"/>
  <c r="U77" i="9"/>
  <c r="T77" i="9"/>
  <c r="S77" i="9"/>
  <c r="U76" i="9"/>
  <c r="T76" i="9"/>
  <c r="S76" i="9"/>
  <c r="U75" i="9"/>
  <c r="T75" i="9"/>
  <c r="S75" i="9"/>
  <c r="U74" i="9"/>
  <c r="T74" i="9"/>
  <c r="S74" i="9"/>
  <c r="U73" i="9"/>
  <c r="T73" i="9"/>
  <c r="S73" i="9"/>
  <c r="U72" i="9"/>
  <c r="T72" i="9"/>
  <c r="S72" i="9"/>
  <c r="U71" i="9"/>
  <c r="T71" i="9"/>
  <c r="S71" i="9"/>
  <c r="U70" i="9"/>
  <c r="T70" i="9"/>
  <c r="S70" i="9"/>
  <c r="U69" i="9"/>
  <c r="T69" i="9"/>
  <c r="S69" i="9"/>
  <c r="U68" i="9"/>
  <c r="T68" i="9"/>
  <c r="S68" i="9"/>
  <c r="U67" i="9"/>
  <c r="T67" i="9"/>
  <c r="S67" i="9"/>
  <c r="U66" i="9"/>
  <c r="T66" i="9"/>
  <c r="S66" i="9"/>
  <c r="U65" i="9"/>
  <c r="T65" i="9"/>
  <c r="S65" i="9"/>
  <c r="U64" i="9"/>
  <c r="T64" i="9"/>
  <c r="S64" i="9"/>
  <c r="U63" i="9"/>
  <c r="T63" i="9"/>
  <c r="S63" i="9"/>
  <c r="U62" i="9"/>
  <c r="T62" i="9"/>
  <c r="S62" i="9"/>
  <c r="U61" i="9"/>
  <c r="T61" i="9"/>
  <c r="S61" i="9"/>
  <c r="U60" i="9"/>
  <c r="T60" i="9"/>
  <c r="S60" i="9"/>
  <c r="U59" i="9"/>
  <c r="T59" i="9"/>
  <c r="S59" i="9"/>
  <c r="U58" i="9"/>
  <c r="T58" i="9"/>
  <c r="S58" i="9"/>
  <c r="U57" i="9"/>
  <c r="T57" i="9"/>
  <c r="S57" i="9"/>
  <c r="U56" i="9"/>
  <c r="T56" i="9"/>
  <c r="S56" i="9"/>
  <c r="U55" i="9"/>
  <c r="T55" i="9"/>
  <c r="S55" i="9"/>
  <c r="U54" i="9"/>
  <c r="T54" i="9"/>
  <c r="S54" i="9"/>
  <c r="U53" i="9"/>
  <c r="T53" i="9"/>
  <c r="S53" i="9"/>
  <c r="U52" i="9"/>
  <c r="T52" i="9"/>
  <c r="S52" i="9"/>
  <c r="U51" i="9"/>
  <c r="T51" i="9"/>
  <c r="S51" i="9"/>
  <c r="U50" i="9"/>
  <c r="T50" i="9"/>
  <c r="S50" i="9"/>
  <c r="U49" i="9"/>
  <c r="T49" i="9"/>
  <c r="S49" i="9"/>
  <c r="U48" i="9"/>
  <c r="T48" i="9"/>
  <c r="S48" i="9"/>
  <c r="U47" i="9"/>
  <c r="T47" i="9"/>
  <c r="S47" i="9"/>
  <c r="U46" i="9"/>
  <c r="T46" i="9"/>
  <c r="S46" i="9"/>
  <c r="U45" i="9"/>
  <c r="T45" i="9"/>
  <c r="S45" i="9"/>
  <c r="U44" i="9"/>
  <c r="T44" i="9"/>
  <c r="S44" i="9"/>
  <c r="U43" i="9"/>
  <c r="T43" i="9"/>
  <c r="S43" i="9"/>
  <c r="U42" i="9"/>
  <c r="T42" i="9"/>
  <c r="S42" i="9"/>
  <c r="U41" i="9"/>
  <c r="T41" i="9"/>
  <c r="S41" i="9"/>
  <c r="U40" i="9"/>
  <c r="T40" i="9"/>
  <c r="S40" i="9"/>
  <c r="U39" i="9"/>
  <c r="T39" i="9"/>
  <c r="S39" i="9"/>
  <c r="U38" i="9"/>
  <c r="T38" i="9"/>
  <c r="S38" i="9"/>
  <c r="U37" i="9"/>
  <c r="T37" i="9"/>
  <c r="S37" i="9"/>
  <c r="U36" i="9"/>
  <c r="T36" i="9"/>
  <c r="S36" i="9"/>
  <c r="U35" i="9"/>
  <c r="T35" i="9"/>
  <c r="S35" i="9"/>
  <c r="U34" i="9"/>
  <c r="T34" i="9"/>
  <c r="S34" i="9"/>
  <c r="U33" i="9"/>
  <c r="T33" i="9"/>
  <c r="S33" i="9"/>
  <c r="U32" i="9"/>
  <c r="T32" i="9"/>
  <c r="U31" i="9"/>
  <c r="T31" i="9"/>
  <c r="S31" i="9"/>
  <c r="U30" i="9"/>
  <c r="T30" i="9"/>
  <c r="U29" i="9"/>
  <c r="T29" i="9"/>
  <c r="S29" i="9"/>
  <c r="U28" i="9"/>
  <c r="T28" i="9"/>
  <c r="U27" i="9"/>
  <c r="T27" i="9"/>
  <c r="S27" i="9"/>
  <c r="U26" i="9"/>
  <c r="T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U17" i="9"/>
  <c r="T17" i="9"/>
  <c r="S17" i="9"/>
  <c r="U16" i="9"/>
  <c r="T16" i="9"/>
  <c r="S16" i="9"/>
  <c r="U15" i="9"/>
  <c r="T15" i="9"/>
  <c r="S15" i="9"/>
  <c r="U14" i="9"/>
  <c r="T14" i="9"/>
  <c r="S14" i="9"/>
  <c r="U13" i="9"/>
  <c r="T13" i="9"/>
  <c r="S13" i="9"/>
  <c r="U12" i="9"/>
  <c r="T12" i="9"/>
  <c r="S12" i="9"/>
  <c r="U11" i="9"/>
  <c r="T11" i="9"/>
  <c r="S11" i="9"/>
  <c r="U10" i="9"/>
  <c r="T10" i="9"/>
  <c r="S10" i="9"/>
  <c r="U9" i="9"/>
  <c r="T9" i="9"/>
  <c r="S9" i="9"/>
  <c r="U8" i="9"/>
  <c r="S8" i="9"/>
  <c r="G41" i="11"/>
  <c r="H41" i="11"/>
  <c r="H43" i="11"/>
  <c r="H42" i="11"/>
  <c r="G42" i="11"/>
  <c r="L197" i="16" l="1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G43" i="11"/>
  <c r="F29" i="11"/>
  <c r="F33" i="11"/>
  <c r="O197" i="9"/>
  <c r="O196" i="9"/>
  <c r="O7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07" i="9"/>
  <c r="O106" i="9"/>
  <c r="O105" i="9"/>
  <c r="O195" i="9"/>
  <c r="O102" i="9"/>
  <c r="O98" i="9"/>
  <c r="O94" i="9"/>
  <c r="O90" i="9"/>
  <c r="O86" i="9"/>
  <c r="O82" i="9"/>
  <c r="O78" i="9"/>
  <c r="O74" i="9"/>
  <c r="O70" i="9"/>
  <c r="O66" i="9"/>
  <c r="O62" i="9"/>
  <c r="O58" i="9"/>
  <c r="O54" i="9"/>
  <c r="O50" i="9"/>
  <c r="O46" i="9"/>
  <c r="O42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87" i="9"/>
  <c r="O67" i="9"/>
  <c r="O59" i="9"/>
  <c r="O43" i="9"/>
  <c r="O101" i="9"/>
  <c r="O97" i="9"/>
  <c r="O93" i="9"/>
  <c r="O89" i="9"/>
  <c r="O85" i="9"/>
  <c r="O81" i="9"/>
  <c r="O77" i="9"/>
  <c r="O73" i="9"/>
  <c r="O69" i="9"/>
  <c r="O65" i="9"/>
  <c r="O61" i="9"/>
  <c r="O57" i="9"/>
  <c r="O53" i="9"/>
  <c r="O49" i="9"/>
  <c r="O45" i="9"/>
  <c r="O41" i="9"/>
  <c r="O83" i="9"/>
  <c r="O71" i="9"/>
  <c r="O55" i="9"/>
  <c r="O51" i="9"/>
  <c r="O104" i="9"/>
  <c r="O100" i="9"/>
  <c r="O96" i="9"/>
  <c r="O92" i="9"/>
  <c r="O88" i="9"/>
  <c r="O84" i="9"/>
  <c r="O80" i="9"/>
  <c r="O76" i="9"/>
  <c r="O72" i="9"/>
  <c r="O68" i="9"/>
  <c r="O64" i="9"/>
  <c r="O60" i="9"/>
  <c r="O56" i="9"/>
  <c r="O52" i="9"/>
  <c r="O48" i="9"/>
  <c r="O44" i="9"/>
  <c r="O103" i="9"/>
  <c r="O99" i="9"/>
  <c r="O95" i="9"/>
  <c r="O91" i="9"/>
  <c r="O79" i="9"/>
  <c r="O75" i="9"/>
  <c r="O63" i="9"/>
  <c r="O47" i="9"/>
  <c r="N196" i="9"/>
  <c r="N197" i="9"/>
  <c r="N7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195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41" i="9"/>
  <c r="G40" i="11"/>
  <c r="F31" i="11"/>
  <c r="P194" i="9"/>
  <c r="P196" i="9"/>
  <c r="P197" i="9"/>
  <c r="P7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07" i="9"/>
  <c r="P106" i="9"/>
  <c r="P105" i="9"/>
  <c r="P19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39" i="9"/>
  <c r="P36" i="9"/>
  <c r="P34" i="9"/>
  <c r="P32" i="9"/>
  <c r="P29" i="9"/>
  <c r="P26" i="9"/>
  <c r="P23" i="9"/>
  <c r="P20" i="9"/>
  <c r="P17" i="9"/>
  <c r="P14" i="9"/>
  <c r="P11" i="9"/>
  <c r="P9" i="9"/>
  <c r="P40" i="9"/>
  <c r="P37" i="9"/>
  <c r="P33" i="9"/>
  <c r="P30" i="9"/>
  <c r="P27" i="9"/>
  <c r="P25" i="9"/>
  <c r="P22" i="9"/>
  <c r="P19" i="9"/>
  <c r="P16" i="9"/>
  <c r="P13" i="9"/>
  <c r="P10" i="9"/>
  <c r="P38" i="9"/>
  <c r="P35" i="9"/>
  <c r="P31" i="9"/>
  <c r="P28" i="9"/>
  <c r="P24" i="9"/>
  <c r="P21" i="9"/>
  <c r="P18" i="9"/>
  <c r="P15" i="9"/>
  <c r="P12" i="9"/>
  <c r="P8" i="9"/>
  <c r="L196" i="9"/>
  <c r="L197" i="9"/>
  <c r="M196" i="9"/>
  <c r="M197" i="9"/>
  <c r="M195" i="9"/>
  <c r="M7" i="9"/>
  <c r="M193" i="9"/>
  <c r="M189" i="9"/>
  <c r="M185" i="9"/>
  <c r="M181" i="9"/>
  <c r="M177" i="9"/>
  <c r="M173" i="9"/>
  <c r="M169" i="9"/>
  <c r="M165" i="9"/>
  <c r="M161" i="9"/>
  <c r="M155" i="9"/>
  <c r="M151" i="9"/>
  <c r="M147" i="9"/>
  <c r="M143" i="9"/>
  <c r="M139" i="9"/>
  <c r="M135" i="9"/>
  <c r="M129" i="9"/>
  <c r="M125" i="9"/>
  <c r="M121" i="9"/>
  <c r="M117" i="9"/>
  <c r="M113" i="9"/>
  <c r="M106" i="9"/>
  <c r="M192" i="9"/>
  <c r="M188" i="9"/>
  <c r="M184" i="9"/>
  <c r="M180" i="9"/>
  <c r="M176" i="9"/>
  <c r="M172" i="9"/>
  <c r="M168" i="9"/>
  <c r="M164" i="9"/>
  <c r="M160" i="9"/>
  <c r="M154" i="9"/>
  <c r="M150" i="9"/>
  <c r="M146" i="9"/>
  <c r="M142" i="9"/>
  <c r="M138" i="9"/>
  <c r="M134" i="9"/>
  <c r="M128" i="9"/>
  <c r="M124" i="9"/>
  <c r="M120" i="9"/>
  <c r="M116" i="9"/>
  <c r="M112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191" i="9"/>
  <c r="M187" i="9"/>
  <c r="M183" i="9"/>
  <c r="M179" i="9"/>
  <c r="M175" i="9"/>
  <c r="M171" i="9"/>
  <c r="M167" i="9"/>
  <c r="M163" i="9"/>
  <c r="M157" i="9"/>
  <c r="M153" i="9"/>
  <c r="M149" i="9"/>
  <c r="M145" i="9"/>
  <c r="M141" i="9"/>
  <c r="M137" i="9"/>
  <c r="M133" i="9"/>
  <c r="M127" i="9"/>
  <c r="M123" i="9"/>
  <c r="M119" i="9"/>
  <c r="M115" i="9"/>
  <c r="M111" i="9"/>
  <c r="M182" i="9"/>
  <c r="M166" i="9"/>
  <c r="M148" i="9"/>
  <c r="M130" i="9"/>
  <c r="M114" i="9"/>
  <c r="M152" i="9"/>
  <c r="M194" i="9"/>
  <c r="M178" i="9"/>
  <c r="M162" i="9"/>
  <c r="M144" i="9"/>
  <c r="M126" i="9"/>
  <c r="M107" i="9"/>
  <c r="M170" i="9"/>
  <c r="M190" i="9"/>
  <c r="M174" i="9"/>
  <c r="M156" i="9"/>
  <c r="M140" i="9"/>
  <c r="M122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186" i="9"/>
  <c r="M136" i="9"/>
  <c r="M118" i="9"/>
  <c r="L7" i="9"/>
  <c r="L195" i="9"/>
  <c r="L193" i="9"/>
  <c r="L191" i="9"/>
  <c r="L189" i="9"/>
  <c r="L187" i="9"/>
  <c r="L185" i="9"/>
  <c r="L183" i="9"/>
  <c r="L181" i="9"/>
  <c r="L179" i="9"/>
  <c r="L177" i="9"/>
  <c r="L175" i="9"/>
  <c r="L173" i="9"/>
  <c r="L171" i="9"/>
  <c r="L169" i="9"/>
  <c r="L167" i="9"/>
  <c r="L165" i="9"/>
  <c r="L163" i="9"/>
  <c r="L161" i="9"/>
  <c r="L157" i="9"/>
  <c r="L155" i="9"/>
  <c r="L153" i="9"/>
  <c r="L151" i="9"/>
  <c r="L149" i="9"/>
  <c r="L147" i="9"/>
  <c r="L145" i="9"/>
  <c r="L143" i="9"/>
  <c r="L141" i="9"/>
  <c r="L139" i="9"/>
  <c r="L137" i="9"/>
  <c r="L135" i="9"/>
  <c r="L133" i="9"/>
  <c r="L129" i="9"/>
  <c r="L127" i="9"/>
  <c r="L125" i="9"/>
  <c r="L123" i="9"/>
  <c r="L121" i="9"/>
  <c r="L119" i="9"/>
  <c r="L117" i="9"/>
  <c r="L115" i="9"/>
  <c r="L113" i="9"/>
  <c r="L111" i="9"/>
  <c r="L106" i="9"/>
  <c r="L104" i="9"/>
  <c r="L102" i="9"/>
  <c r="L100" i="9"/>
  <c r="L98" i="9"/>
  <c r="L96" i="9"/>
  <c r="L94" i="9"/>
  <c r="L92" i="9"/>
  <c r="L90" i="9"/>
  <c r="L88" i="9"/>
  <c r="L86" i="9"/>
  <c r="L84" i="9"/>
  <c r="L82" i="9"/>
  <c r="L80" i="9"/>
  <c r="L78" i="9"/>
  <c r="L76" i="9"/>
  <c r="L74" i="9"/>
  <c r="L72" i="9"/>
  <c r="L70" i="9"/>
  <c r="L68" i="9"/>
  <c r="L66" i="9"/>
  <c r="L64" i="9"/>
  <c r="L62" i="9"/>
  <c r="L60" i="9"/>
  <c r="L58" i="9"/>
  <c r="L56" i="9"/>
  <c r="L54" i="9"/>
  <c r="L52" i="9"/>
  <c r="L50" i="9"/>
  <c r="L48" i="9"/>
  <c r="L46" i="9"/>
  <c r="L44" i="9"/>
  <c r="L42" i="9"/>
  <c r="L40" i="9"/>
  <c r="L38" i="9"/>
  <c r="L36" i="9"/>
  <c r="L34" i="9"/>
  <c r="L32" i="9"/>
  <c r="L30" i="9"/>
  <c r="L28" i="9"/>
  <c r="L26" i="9"/>
  <c r="L24" i="9"/>
  <c r="L22" i="9"/>
  <c r="L192" i="9"/>
  <c r="L188" i="9"/>
  <c r="L184" i="9"/>
  <c r="L180" i="9"/>
  <c r="L176" i="9"/>
  <c r="L172" i="9"/>
  <c r="L168" i="9"/>
  <c r="L164" i="9"/>
  <c r="L160" i="9"/>
  <c r="L154" i="9"/>
  <c r="L150" i="9"/>
  <c r="L146" i="9"/>
  <c r="L142" i="9"/>
  <c r="L138" i="9"/>
  <c r="L134" i="9"/>
  <c r="L128" i="9"/>
  <c r="L124" i="9"/>
  <c r="L120" i="9"/>
  <c r="L116" i="9"/>
  <c r="L112" i="9"/>
  <c r="L105" i="9"/>
  <c r="L101" i="9"/>
  <c r="L97" i="9"/>
  <c r="L93" i="9"/>
  <c r="L89" i="9"/>
  <c r="L85" i="9"/>
  <c r="L81" i="9"/>
  <c r="L77" i="9"/>
  <c r="L73" i="9"/>
  <c r="L69" i="9"/>
  <c r="L65" i="9"/>
  <c r="L61" i="9"/>
  <c r="L57" i="9"/>
  <c r="L53" i="9"/>
  <c r="L49" i="9"/>
  <c r="L45" i="9"/>
  <c r="L41" i="9"/>
  <c r="L37" i="9"/>
  <c r="L33" i="9"/>
  <c r="L29" i="9"/>
  <c r="L25" i="9"/>
  <c r="L21" i="9"/>
  <c r="L19" i="9"/>
  <c r="L17" i="9"/>
  <c r="L15" i="9"/>
  <c r="L13" i="9"/>
  <c r="L11" i="9"/>
  <c r="L9" i="9"/>
  <c r="L194" i="9"/>
  <c r="L190" i="9"/>
  <c r="L186" i="9"/>
  <c r="L182" i="9"/>
  <c r="L178" i="9"/>
  <c r="L174" i="9"/>
  <c r="L170" i="9"/>
  <c r="L166" i="9"/>
  <c r="L162" i="9"/>
  <c r="L156" i="9"/>
  <c r="L152" i="9"/>
  <c r="L148" i="9"/>
  <c r="L144" i="9"/>
  <c r="L140" i="9"/>
  <c r="L136" i="9"/>
  <c r="L130" i="9"/>
  <c r="L126" i="9"/>
  <c r="L122" i="9"/>
  <c r="L118" i="9"/>
  <c r="L114" i="9"/>
  <c r="L107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L27" i="9"/>
  <c r="L23" i="9"/>
  <c r="L20" i="9"/>
  <c r="L18" i="9"/>
  <c r="L16" i="9"/>
  <c r="L14" i="9"/>
  <c r="L12" i="9"/>
  <c r="L10" i="9"/>
  <c r="L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h-inoue</author>
  </authors>
  <commentList>
    <comment ref="D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型番グレー塗りつぶしは
工場要確認
＊詳細はＡＥ列の
　コスト確認の事</t>
        </r>
      </text>
    </comment>
    <comment ref="L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カラーサイン有にて把握
（範囲は-20～+80）
</t>
        </r>
      </text>
    </comment>
    <comment ref="T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経験値より
有効面積(cm2)x0.8
にて算出</t>
        </r>
      </text>
    </comment>
    <comment ref="U6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経験値より
有効面積(cm2)x0.7
にて算出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h-inoue</author>
  </authors>
  <commentList>
    <comment ref="D6" authorId="0" shapeId="0" xr:uid="{7519046C-CB3A-4875-AF7D-1BF191C9D51D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型番グレー塗りつぶしは
工場要確認
＊詳細はＡＥ列の
　コスト確認の事</t>
        </r>
      </text>
    </comment>
    <comment ref="L6" authorId="0" shapeId="0" xr:uid="{3211D7A5-0231-4449-BA0D-AA987DFCFECF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カラーサイン有にて把握
（範囲は-20～+80）
</t>
        </r>
      </text>
    </comment>
    <comment ref="T6" authorId="0" shapeId="0" xr:uid="{E37EB503-6792-4AD4-9DAB-A17E1FA751B7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経験値より
有効面積(cm2)x0.8
にて算出</t>
        </r>
      </text>
    </comment>
    <comment ref="U6" authorId="0" shapeId="0" xr:uid="{AA56A8B8-38B5-4300-B0DA-B26537BCCB9A}">
      <text>
        <r>
          <rPr>
            <b/>
            <sz val="9"/>
            <color indexed="81"/>
            <rFont val="ＭＳ Ｐゴシック"/>
            <family val="3"/>
            <charset val="128"/>
          </rPr>
          <t>h-inoue:</t>
        </r>
        <r>
          <rPr>
            <sz val="9"/>
            <color indexed="81"/>
            <rFont val="ＭＳ Ｐゴシック"/>
            <family val="3"/>
            <charset val="128"/>
          </rPr>
          <t xml:space="preserve">
経験値より
有効面積(cm2)x0.7
にて算出</t>
        </r>
      </text>
    </comment>
  </commentList>
</comments>
</file>

<file path=xl/sharedStrings.xml><?xml version="1.0" encoding="utf-8"?>
<sst xmlns="http://schemas.openxmlformats.org/spreadsheetml/2006/main" count="1617" uniqueCount="1016">
  <si>
    <t>カタログ</t>
    <phoneticPr fontId="1"/>
  </si>
  <si>
    <t>製品</t>
    <rPh sb="0" eb="2">
      <t>セイヒン</t>
    </rPh>
    <phoneticPr fontId="1"/>
  </si>
  <si>
    <t>金型</t>
    <rPh sb="0" eb="2">
      <t>カナガタ</t>
    </rPh>
    <phoneticPr fontId="1"/>
  </si>
  <si>
    <t>実態の確認</t>
    <rPh sb="0" eb="2">
      <t>ジッタイ</t>
    </rPh>
    <rPh sb="3" eb="5">
      <t>カクニン</t>
    </rPh>
    <phoneticPr fontId="1"/>
  </si>
  <si>
    <t>n数</t>
    <rPh sb="1" eb="2">
      <t>スウ</t>
    </rPh>
    <phoneticPr fontId="1"/>
  </si>
  <si>
    <t>※詳細分岐するため再構成：現状はメモ</t>
    <rPh sb="1" eb="3">
      <t>ショウサイ</t>
    </rPh>
    <rPh sb="3" eb="5">
      <t>ブンキ</t>
    </rPh>
    <rPh sb="9" eb="12">
      <t>サイコウセイ</t>
    </rPh>
    <rPh sb="13" eb="15">
      <t>ゲンジョウ</t>
    </rPh>
    <phoneticPr fontId="1"/>
  </si>
  <si>
    <t>勢東さん交えて調整</t>
    <rPh sb="0" eb="2">
      <t>セイトウ</t>
    </rPh>
    <rPh sb="4" eb="5">
      <t>マジ</t>
    </rPh>
    <rPh sb="7" eb="9">
      <t>チョウセイ</t>
    </rPh>
    <phoneticPr fontId="1"/>
  </si>
  <si>
    <t>売上との合致</t>
    <rPh sb="0" eb="2">
      <t>ウリアゲ</t>
    </rPh>
    <rPh sb="4" eb="6">
      <t>ガッチ</t>
    </rPh>
    <phoneticPr fontId="1"/>
  </si>
  <si>
    <t>サイズ</t>
    <phoneticPr fontId="1"/>
  </si>
  <si>
    <t>品番</t>
  </si>
  <si>
    <t>外径(φ)　（α）</t>
  </si>
  <si>
    <t>厚み</t>
  </si>
  <si>
    <t>孔数</t>
  </si>
  <si>
    <t>孔径</t>
  </si>
  <si>
    <t>有効面積　　（β）</t>
  </si>
  <si>
    <t>勢東様
想定収縮
(%)</t>
    <rPh sb="0" eb="2">
      <t>セイトウ</t>
    </rPh>
    <rPh sb="2" eb="3">
      <t>サマ</t>
    </rPh>
    <rPh sb="4" eb="6">
      <t>ソウテイ</t>
    </rPh>
    <rPh sb="6" eb="8">
      <t>シュウシュク</t>
    </rPh>
    <phoneticPr fontId="1"/>
  </si>
  <si>
    <t>型情報/勢東様より</t>
    <rPh sb="0" eb="1">
      <t>カタ</t>
    </rPh>
    <rPh sb="1" eb="3">
      <t>ジョウホウ</t>
    </rPh>
    <rPh sb="4" eb="6">
      <t>セイトウ</t>
    </rPh>
    <rPh sb="6" eb="7">
      <t>サマ</t>
    </rPh>
    <phoneticPr fontId="1"/>
  </si>
  <si>
    <t>上型、下型、中型</t>
    <rPh sb="0" eb="2">
      <t>ウワガタ</t>
    </rPh>
    <rPh sb="3" eb="4">
      <t>シタ</t>
    </rPh>
    <rPh sb="4" eb="5">
      <t>カタ</t>
    </rPh>
    <rPh sb="6" eb="7">
      <t>ナカ</t>
    </rPh>
    <rPh sb="7" eb="8">
      <t>カタ</t>
    </rPh>
    <phoneticPr fontId="1"/>
  </si>
  <si>
    <t>面数</t>
    <rPh sb="0" eb="2">
      <t>メンスウ</t>
    </rPh>
    <phoneticPr fontId="1"/>
  </si>
  <si>
    <t>型数</t>
    <rPh sb="0" eb="1">
      <t>カタ</t>
    </rPh>
    <rPh sb="1" eb="2">
      <t>スウ</t>
    </rPh>
    <phoneticPr fontId="1"/>
  </si>
  <si>
    <t>使用ピン（サシ or ネジ）</t>
    <rPh sb="0" eb="2">
      <t>シヨウ</t>
    </rPh>
    <phoneticPr fontId="1"/>
  </si>
  <si>
    <t>備考</t>
    <rPh sb="0" eb="2">
      <t>ビコウ</t>
    </rPh>
    <phoneticPr fontId="1"/>
  </si>
  <si>
    <t>A</t>
  </si>
  <si>
    <t>B</t>
  </si>
  <si>
    <t>有効　　    外径</t>
  </si>
  <si>
    <t>T</t>
  </si>
  <si>
    <t>(φ)</t>
  </si>
  <si>
    <t>(mm2)</t>
  </si>
  <si>
    <t>30X8X9</t>
  </si>
  <si>
    <t>355</t>
  </si>
  <si>
    <t>35X9X16</t>
  </si>
  <si>
    <t>380</t>
  </si>
  <si>
    <t>38X6X29</t>
  </si>
  <si>
    <t>381</t>
  </si>
  <si>
    <t>38X6X7</t>
  </si>
  <si>
    <t>383</t>
  </si>
  <si>
    <t>38X6X11</t>
  </si>
  <si>
    <t>不明</t>
    <rPh sb="0" eb="2">
      <t>フメイ</t>
    </rPh>
    <phoneticPr fontId="1"/>
  </si>
  <si>
    <t>386</t>
  </si>
  <si>
    <t>38X6X22</t>
  </si>
  <si>
    <t>型図面無し</t>
    <rPh sb="0" eb="1">
      <t>カタ</t>
    </rPh>
    <rPh sb="1" eb="3">
      <t>ズメン</t>
    </rPh>
    <rPh sb="3" eb="4">
      <t>ナ</t>
    </rPh>
    <phoneticPr fontId="1"/>
  </si>
  <si>
    <t>400</t>
  </si>
  <si>
    <t>40X6X8</t>
  </si>
  <si>
    <t>402</t>
  </si>
  <si>
    <t>40X6X11</t>
  </si>
  <si>
    <t>403</t>
  </si>
  <si>
    <t>411</t>
  </si>
  <si>
    <t>41X8X19</t>
  </si>
  <si>
    <t>412</t>
  </si>
  <si>
    <t>41X9X19</t>
  </si>
  <si>
    <t>431</t>
  </si>
  <si>
    <t>43X9X16</t>
  </si>
  <si>
    <t>432</t>
  </si>
  <si>
    <t>43X9X9</t>
  </si>
  <si>
    <t>433</t>
  </si>
  <si>
    <t>43X9X19</t>
  </si>
  <si>
    <t>434</t>
  </si>
  <si>
    <t>435</t>
  </si>
  <si>
    <t>44X10X18</t>
  </si>
  <si>
    <t>不明 型図面無し</t>
    <rPh sb="0" eb="2">
      <t>フメイ</t>
    </rPh>
    <phoneticPr fontId="1"/>
  </si>
  <si>
    <t>450</t>
  </si>
  <si>
    <t>45X8X12</t>
  </si>
  <si>
    <t>5.0×3</t>
  </si>
  <si>
    <t>6.0×9</t>
  </si>
  <si>
    <t>451</t>
  </si>
  <si>
    <t>45X10X12</t>
  </si>
  <si>
    <t>452</t>
  </si>
  <si>
    <t>6.0×3</t>
  </si>
  <si>
    <t>7.0×9</t>
  </si>
  <si>
    <t>453</t>
  </si>
  <si>
    <t>45X10X17</t>
  </si>
  <si>
    <t>5.0×12</t>
  </si>
  <si>
    <t>4.5×5</t>
  </si>
  <si>
    <t>460</t>
  </si>
  <si>
    <t>46X6X10</t>
  </si>
  <si>
    <t>現合</t>
    <rPh sb="0" eb="1">
      <t>ゲン</t>
    </rPh>
    <rPh sb="1" eb="2">
      <t>ゴウ</t>
    </rPh>
    <phoneticPr fontId="1"/>
  </si>
  <si>
    <t>47X7X7</t>
  </si>
  <si>
    <t>471</t>
  </si>
  <si>
    <t>47X9X13</t>
  </si>
  <si>
    <t>480</t>
  </si>
  <si>
    <t>48X8X17</t>
  </si>
  <si>
    <t>499</t>
  </si>
  <si>
    <t>50X10X22</t>
  </si>
  <si>
    <t>501</t>
  </si>
  <si>
    <t>50X7X12</t>
  </si>
  <si>
    <t>R4.10 1ケ取新作</t>
    <rPh sb="8" eb="9">
      <t>ト</t>
    </rPh>
    <rPh sb="9" eb="11">
      <t>シンサク</t>
    </rPh>
    <phoneticPr fontId="1"/>
  </si>
  <si>
    <t>502</t>
  </si>
  <si>
    <t>50X7X15</t>
  </si>
  <si>
    <t>503</t>
  </si>
  <si>
    <t>50X8X11</t>
  </si>
  <si>
    <t>507</t>
  </si>
  <si>
    <t>50X8X19</t>
  </si>
  <si>
    <t>508</t>
  </si>
  <si>
    <t>50X10X18</t>
  </si>
  <si>
    <t>509</t>
  </si>
  <si>
    <t>50X10X19</t>
  </si>
  <si>
    <t>510</t>
  </si>
  <si>
    <t>51X7X11</t>
  </si>
  <si>
    <t>2と仮定</t>
    <rPh sb="2" eb="4">
      <t>カテイ</t>
    </rPh>
    <phoneticPr fontId="1"/>
  </si>
  <si>
    <t>50.8 48.5</t>
    <phoneticPr fontId="1"/>
  </si>
  <si>
    <t>52X10X19</t>
  </si>
  <si>
    <t>2%+α</t>
    <phoneticPr fontId="1"/>
  </si>
  <si>
    <t>52X8X19</t>
  </si>
  <si>
    <t>不明/型図無し</t>
    <rPh sb="0" eb="2">
      <t>フメイ</t>
    </rPh>
    <rPh sb="3" eb="4">
      <t>カタ</t>
    </rPh>
    <rPh sb="4" eb="5">
      <t>ズ</t>
    </rPh>
    <rPh sb="5" eb="6">
      <t>ナ</t>
    </rPh>
    <phoneticPr fontId="1"/>
  </si>
  <si>
    <t>52X10X22</t>
  </si>
  <si>
    <t>540</t>
  </si>
  <si>
    <t>54X7X12</t>
  </si>
  <si>
    <t>541</t>
  </si>
  <si>
    <t>54X9X32</t>
  </si>
  <si>
    <t>55X9X13</t>
  </si>
  <si>
    <t>55X10X16</t>
  </si>
  <si>
    <t>560</t>
  </si>
  <si>
    <t>56X10X13</t>
  </si>
  <si>
    <t>562</t>
  </si>
  <si>
    <t>56X10X19</t>
  </si>
  <si>
    <t>564</t>
  </si>
  <si>
    <t>566</t>
  </si>
  <si>
    <t>56X10X20</t>
  </si>
  <si>
    <t>568</t>
  </si>
  <si>
    <t>56X10X22</t>
  </si>
  <si>
    <t>570</t>
  </si>
  <si>
    <t>56X10X15</t>
  </si>
  <si>
    <t>573</t>
  </si>
  <si>
    <t>56X10X17</t>
  </si>
  <si>
    <t>600</t>
  </si>
  <si>
    <t>60X7.5X12</t>
  </si>
  <si>
    <t>601</t>
  </si>
  <si>
    <t>60X10X17</t>
  </si>
  <si>
    <t>60X8.5X17</t>
  </si>
  <si>
    <t>603</t>
  </si>
  <si>
    <t>60X12X18</t>
  </si>
  <si>
    <t>60X12X17</t>
  </si>
  <si>
    <t>610</t>
  </si>
  <si>
    <t>61X7X15</t>
  </si>
  <si>
    <t>620</t>
  </si>
  <si>
    <t>62X10X17</t>
  </si>
  <si>
    <t>62X8.5X19</t>
  </si>
  <si>
    <t>650</t>
  </si>
  <si>
    <t>65X7.5X15</t>
  </si>
  <si>
    <t>651</t>
  </si>
  <si>
    <t>65X10X33</t>
  </si>
  <si>
    <t>660</t>
  </si>
  <si>
    <t>66X8X16</t>
  </si>
  <si>
    <t>不明 / 注文書有り</t>
    <rPh sb="0" eb="2">
      <t>フメイ</t>
    </rPh>
    <rPh sb="5" eb="8">
      <t>チュウモンショ</t>
    </rPh>
    <rPh sb="8" eb="9">
      <t>ア</t>
    </rPh>
    <phoneticPr fontId="1"/>
  </si>
  <si>
    <t>700</t>
  </si>
  <si>
    <t>70X10X17</t>
  </si>
  <si>
    <t xml:space="preserve">型図無し次回作替 </t>
    <rPh sb="0" eb="1">
      <t>カタ</t>
    </rPh>
    <rPh sb="1" eb="2">
      <t>ズ</t>
    </rPh>
    <rPh sb="2" eb="3">
      <t>ナ</t>
    </rPh>
    <rPh sb="4" eb="6">
      <t>ジカイ</t>
    </rPh>
    <rPh sb="6" eb="7">
      <t>サク</t>
    </rPh>
    <rPh sb="7" eb="8">
      <t>タイ</t>
    </rPh>
    <phoneticPr fontId="1"/>
  </si>
  <si>
    <t>701</t>
  </si>
  <si>
    <t>70X10X21</t>
  </si>
  <si>
    <t>702</t>
  </si>
  <si>
    <t>70X10X16</t>
  </si>
  <si>
    <t>750</t>
  </si>
  <si>
    <t>75X10X18</t>
  </si>
  <si>
    <t>752</t>
  </si>
  <si>
    <t>75X13X17</t>
  </si>
  <si>
    <t>753</t>
  </si>
  <si>
    <t>75X9X19</t>
  </si>
  <si>
    <t>760</t>
  </si>
  <si>
    <t>76X10X19</t>
  </si>
  <si>
    <t>800</t>
  </si>
  <si>
    <t>80X10X16</t>
  </si>
  <si>
    <t>802</t>
  </si>
  <si>
    <t>80X11X23</t>
  </si>
  <si>
    <t>80X10X23</t>
  </si>
  <si>
    <t xml:space="preserve">型図無し </t>
    <rPh sb="0" eb="1">
      <t>カタ</t>
    </rPh>
    <rPh sb="1" eb="2">
      <t>ズ</t>
    </rPh>
    <rPh sb="2" eb="3">
      <t>ナ</t>
    </rPh>
    <phoneticPr fontId="1"/>
  </si>
  <si>
    <t>804</t>
  </si>
  <si>
    <t>80X12X23</t>
  </si>
  <si>
    <t>80X20X23</t>
  </si>
  <si>
    <t>型図無し / 802の厚み違い</t>
    <rPh sb="0" eb="1">
      <t>カタ</t>
    </rPh>
    <rPh sb="1" eb="2">
      <t>ズ</t>
    </rPh>
    <rPh sb="2" eb="3">
      <t>ナ</t>
    </rPh>
    <rPh sb="11" eb="12">
      <t>アツ</t>
    </rPh>
    <rPh sb="13" eb="14">
      <t>チガ</t>
    </rPh>
    <phoneticPr fontId="1"/>
  </si>
  <si>
    <t>841</t>
  </si>
  <si>
    <t>84X12X13</t>
  </si>
  <si>
    <t xml:space="preserve">次回作替 </t>
    <rPh sb="0" eb="2">
      <t>ジカイ</t>
    </rPh>
    <rPh sb="2" eb="3">
      <t>サク</t>
    </rPh>
    <rPh sb="3" eb="4">
      <t>タイ</t>
    </rPh>
    <phoneticPr fontId="1"/>
  </si>
  <si>
    <t>842</t>
  </si>
  <si>
    <t>84X12X20</t>
  </si>
  <si>
    <t>843</t>
  </si>
  <si>
    <t>84X12X8</t>
  </si>
  <si>
    <t>84X12X29</t>
  </si>
  <si>
    <t>10.0×20</t>
  </si>
  <si>
    <t>XX</t>
  </si>
  <si>
    <t>8.0×9</t>
  </si>
  <si>
    <t>845</t>
  </si>
  <si>
    <t>84X12X10</t>
  </si>
  <si>
    <t>890</t>
  </si>
  <si>
    <t>89X14X21</t>
  </si>
  <si>
    <t>900</t>
  </si>
  <si>
    <t>90X13X19</t>
  </si>
  <si>
    <t>901</t>
  </si>
  <si>
    <t>90X14X36</t>
  </si>
  <si>
    <t>902</t>
  </si>
  <si>
    <t>90X17X37</t>
  </si>
  <si>
    <t>920</t>
  </si>
  <si>
    <t>92X14X19</t>
  </si>
  <si>
    <t>940</t>
  </si>
  <si>
    <t>94X12X37</t>
  </si>
  <si>
    <t>950</t>
  </si>
  <si>
    <t>104X15X31</t>
  </si>
  <si>
    <t>951</t>
  </si>
  <si>
    <t>105X15X32</t>
  </si>
  <si>
    <t>952</t>
  </si>
  <si>
    <t>105X15X56</t>
  </si>
  <si>
    <t>1.3-1.5</t>
    <phoneticPr fontId="1"/>
  </si>
  <si>
    <t>現合/次回作替</t>
    <rPh sb="0" eb="1">
      <t>ゲン</t>
    </rPh>
    <rPh sb="1" eb="2">
      <t>ゴウ</t>
    </rPh>
    <rPh sb="3" eb="6">
      <t>ジカイサク</t>
    </rPh>
    <rPh sb="6" eb="7">
      <t>カ</t>
    </rPh>
    <phoneticPr fontId="1"/>
  </si>
  <si>
    <t>956</t>
  </si>
  <si>
    <t>110X20X30</t>
  </si>
  <si>
    <t>959</t>
  </si>
  <si>
    <t>25.0×1</t>
  </si>
  <si>
    <t>現物合わせ</t>
    <rPh sb="0" eb="2">
      <t>ゲンブツ</t>
    </rPh>
    <rPh sb="2" eb="3">
      <t>ア</t>
    </rPh>
    <phoneticPr fontId="1"/>
  </si>
  <si>
    <t>13.0×9</t>
  </si>
  <si>
    <t>11.0×16</t>
  </si>
  <si>
    <t>964</t>
  </si>
  <si>
    <t>130X15X37</t>
  </si>
  <si>
    <t>965</t>
  </si>
  <si>
    <t>130X20X37</t>
  </si>
  <si>
    <t>967</t>
  </si>
  <si>
    <t>130X20X27</t>
  </si>
  <si>
    <t>102X12X32</t>
  </si>
  <si>
    <t>970</t>
  </si>
  <si>
    <t>150X20X38</t>
  </si>
  <si>
    <t>＜セラ＞</t>
  </si>
  <si>
    <t>30X4X21</t>
  </si>
  <si>
    <t>310</t>
  </si>
  <si>
    <t>30X5X36</t>
  </si>
  <si>
    <t>035</t>
  </si>
  <si>
    <t>35X4X33</t>
  </si>
  <si>
    <t>040</t>
  </si>
  <si>
    <t>40X4X46</t>
  </si>
  <si>
    <t>045</t>
  </si>
  <si>
    <t>45X5X53</t>
  </si>
  <si>
    <t>046</t>
  </si>
  <si>
    <t>45X5X62</t>
  </si>
  <si>
    <t>050</t>
  </si>
  <si>
    <t>50X6X61</t>
  </si>
  <si>
    <t>051</t>
  </si>
  <si>
    <t>50X6X143</t>
  </si>
  <si>
    <t>052</t>
  </si>
  <si>
    <t>50X6X139</t>
  </si>
  <si>
    <t>50X10X143</t>
  </si>
  <si>
    <t>セラ51の厚み違い</t>
    <rPh sb="5" eb="6">
      <t>アツ</t>
    </rPh>
    <rPh sb="7" eb="8">
      <t>チガ</t>
    </rPh>
    <phoneticPr fontId="1"/>
  </si>
  <si>
    <t>055</t>
  </si>
  <si>
    <t>56X6X95</t>
  </si>
  <si>
    <t>型図無し / 次回作替</t>
    <rPh sb="0" eb="1">
      <t>カタ</t>
    </rPh>
    <rPh sb="1" eb="2">
      <t>ズ</t>
    </rPh>
    <rPh sb="2" eb="3">
      <t>ナ</t>
    </rPh>
    <rPh sb="7" eb="9">
      <t>ジカイ</t>
    </rPh>
    <rPh sb="9" eb="10">
      <t>サク</t>
    </rPh>
    <rPh sb="10" eb="11">
      <t>タイ</t>
    </rPh>
    <phoneticPr fontId="1"/>
  </si>
  <si>
    <t>060</t>
  </si>
  <si>
    <t>60X7X72</t>
  </si>
  <si>
    <t>070</t>
  </si>
  <si>
    <t>70X10X199</t>
  </si>
  <si>
    <t>071</t>
  </si>
  <si>
    <t>70X10X94</t>
  </si>
  <si>
    <t>072</t>
  </si>
  <si>
    <t>70X12X199</t>
  </si>
  <si>
    <t>080</t>
  </si>
  <si>
    <t>80X12X109</t>
  </si>
  <si>
    <t>88X12X89</t>
  </si>
  <si>
    <t>105</t>
  </si>
  <si>
    <t>105X15X188</t>
  </si>
  <si>
    <t>105X20X188</t>
  </si>
  <si>
    <t>型図無し /105の厚み違い</t>
    <rPh sb="0" eb="1">
      <t>カタ</t>
    </rPh>
    <rPh sb="1" eb="2">
      <t>ズ</t>
    </rPh>
    <rPh sb="2" eb="3">
      <t>ナ</t>
    </rPh>
    <rPh sb="10" eb="11">
      <t>アツ</t>
    </rPh>
    <rPh sb="12" eb="13">
      <t>チガ</t>
    </rPh>
    <phoneticPr fontId="1"/>
  </si>
  <si>
    <t>140X20X225</t>
  </si>
  <si>
    <t>＜Ｔ＞</t>
  </si>
  <si>
    <t>T40</t>
  </si>
  <si>
    <t>40X5X62</t>
  </si>
  <si>
    <t>T41</t>
  </si>
  <si>
    <t>40X8X62</t>
  </si>
  <si>
    <t>40X8X63</t>
  </si>
  <si>
    <t>T42</t>
  </si>
  <si>
    <t>T45</t>
  </si>
  <si>
    <t>45X8X62</t>
  </si>
  <si>
    <t>45X10X52</t>
  </si>
  <si>
    <t>T46</t>
  </si>
  <si>
    <t>T47</t>
  </si>
  <si>
    <t>45X8X80</t>
  </si>
  <si>
    <t>T49</t>
  </si>
  <si>
    <t>50X10X34</t>
  </si>
  <si>
    <t>T50</t>
  </si>
  <si>
    <t>50X8X96</t>
  </si>
  <si>
    <t>T51</t>
  </si>
  <si>
    <t>50X12X96</t>
  </si>
  <si>
    <t>T53</t>
  </si>
  <si>
    <t>50X10X62</t>
  </si>
  <si>
    <t>50X7X55</t>
  </si>
  <si>
    <t>T54</t>
  </si>
  <si>
    <t>56X10X44</t>
  </si>
  <si>
    <t>T56</t>
  </si>
  <si>
    <t>56X10X62</t>
  </si>
  <si>
    <t>T57</t>
  </si>
  <si>
    <t>T58</t>
  </si>
  <si>
    <t>58X10X95</t>
  </si>
  <si>
    <t>T60</t>
  </si>
  <si>
    <t>60X10X34</t>
  </si>
  <si>
    <t>T61</t>
  </si>
  <si>
    <t>T62</t>
  </si>
  <si>
    <t>60X7X93</t>
  </si>
  <si>
    <t>063</t>
  </si>
  <si>
    <t>63.5X10.2X163</t>
  </si>
  <si>
    <t>T63</t>
  </si>
  <si>
    <t>T65</t>
  </si>
  <si>
    <t>65X10X112</t>
  </si>
  <si>
    <t>T70</t>
  </si>
  <si>
    <t>70X10X144</t>
  </si>
  <si>
    <t>70X12X94</t>
  </si>
  <si>
    <t>T73</t>
  </si>
  <si>
    <t>T76</t>
  </si>
  <si>
    <t>75X10X94</t>
  </si>
  <si>
    <t>T80</t>
  </si>
  <si>
    <t>T88</t>
  </si>
  <si>
    <t>T105</t>
  </si>
  <si>
    <t>＜Ｓ＞</t>
  </si>
  <si>
    <t>530</t>
  </si>
  <si>
    <t>30X5X55</t>
  </si>
  <si>
    <t>S30</t>
  </si>
  <si>
    <t>40X8X85</t>
  </si>
  <si>
    <t>S40</t>
  </si>
  <si>
    <t>40X7X85</t>
  </si>
  <si>
    <t>S41</t>
  </si>
  <si>
    <t>40X4X85</t>
  </si>
  <si>
    <t>S42</t>
  </si>
  <si>
    <t>50X8X159</t>
  </si>
  <si>
    <t>S50</t>
  </si>
  <si>
    <t>50の2%</t>
    <phoneticPr fontId="1"/>
  </si>
  <si>
    <t>70X8X309</t>
  </si>
  <si>
    <t>S70</t>
  </si>
  <si>
    <t>70の3.5%</t>
    <phoneticPr fontId="1"/>
  </si>
  <si>
    <t>40×40X7X52</t>
  </si>
  <si>
    <t>S角39</t>
  </si>
  <si>
    <t>40×40</t>
  </si>
  <si>
    <t>30×30</t>
  </si>
  <si>
    <t>不明（段付き</t>
    <rPh sb="0" eb="2">
      <t>フメイ</t>
    </rPh>
    <rPh sb="3" eb="5">
      <t>ダンツ</t>
    </rPh>
    <phoneticPr fontId="1"/>
  </si>
  <si>
    <t>40×40X10X52</t>
  </si>
  <si>
    <t>S角40</t>
  </si>
  <si>
    <t>041</t>
  </si>
  <si>
    <t>40×40X10X90</t>
  </si>
  <si>
    <t>S角41</t>
  </si>
  <si>
    <t>34×34</t>
  </si>
  <si>
    <t>042</t>
  </si>
  <si>
    <t>40×40X20X90</t>
  </si>
  <si>
    <t>S角42</t>
  </si>
  <si>
    <t>40×40X5X90</t>
  </si>
  <si>
    <t>S角43</t>
  </si>
  <si>
    <t>40×40X7X90</t>
  </si>
  <si>
    <t>40×40X14X90</t>
  </si>
  <si>
    <t>S角46</t>
  </si>
  <si>
    <t>048</t>
  </si>
  <si>
    <t>49×49X7X97</t>
  </si>
  <si>
    <t>S角48</t>
  </si>
  <si>
    <t>49×49</t>
  </si>
  <si>
    <t>41×41</t>
  </si>
  <si>
    <t>049</t>
  </si>
  <si>
    <t>49×49X14X97</t>
  </si>
  <si>
    <t>S角49</t>
  </si>
  <si>
    <t>50×50X7X142</t>
  </si>
  <si>
    <t>S角50</t>
  </si>
  <si>
    <t>50×50</t>
  </si>
  <si>
    <t>43×43</t>
  </si>
  <si>
    <t>50×50X10X142</t>
  </si>
  <si>
    <t>S角51</t>
  </si>
  <si>
    <t>50×50X20X142</t>
  </si>
  <si>
    <t>S角52</t>
  </si>
  <si>
    <t>50×50X20X124</t>
  </si>
  <si>
    <t>S角53</t>
  </si>
  <si>
    <t>現存型図無し / 修理時要再製作</t>
    <rPh sb="0" eb="2">
      <t>ゲンゾン</t>
    </rPh>
    <rPh sb="2" eb="3">
      <t>カタ</t>
    </rPh>
    <rPh sb="3" eb="4">
      <t>ズ</t>
    </rPh>
    <rPh sb="4" eb="5">
      <t>ナ</t>
    </rPh>
    <rPh sb="9" eb="11">
      <t>シュウリ</t>
    </rPh>
    <rPh sb="11" eb="12">
      <t>トキ</t>
    </rPh>
    <rPh sb="12" eb="13">
      <t>ヨウ</t>
    </rPh>
    <rPh sb="13" eb="14">
      <t>サイ</t>
    </rPh>
    <rPh sb="14" eb="16">
      <t>セイサク</t>
    </rPh>
    <phoneticPr fontId="1"/>
  </si>
  <si>
    <t>50×75X10X217</t>
  </si>
  <si>
    <t>S角55</t>
  </si>
  <si>
    <t>50×75</t>
  </si>
  <si>
    <t>44×67</t>
  </si>
  <si>
    <t>50×75X10X173</t>
  </si>
  <si>
    <t>S角56</t>
  </si>
  <si>
    <t>057</t>
  </si>
  <si>
    <t>50×75X10X287</t>
  </si>
  <si>
    <t>S角57</t>
  </si>
  <si>
    <t>058</t>
  </si>
  <si>
    <t>50×75X20X187</t>
  </si>
  <si>
    <t>S角58</t>
  </si>
  <si>
    <t>50×75X10X187</t>
  </si>
  <si>
    <t>S角59</t>
  </si>
  <si>
    <t>60×60X12X202</t>
  </si>
  <si>
    <t>S角60</t>
  </si>
  <si>
    <t>60×60</t>
  </si>
  <si>
    <t>60×60X10X202</t>
  </si>
  <si>
    <t>S角61</t>
  </si>
  <si>
    <t>062</t>
  </si>
  <si>
    <t>60×60X20X188</t>
  </si>
  <si>
    <t>S角62</t>
  </si>
  <si>
    <t>60×60X20X202</t>
  </si>
  <si>
    <t>S角63</t>
  </si>
  <si>
    <t>60×60X10X188</t>
  </si>
  <si>
    <t>S角64</t>
  </si>
  <si>
    <t>S角61 → S角64は重複</t>
    <rPh sb="1" eb="2">
      <t>カク</t>
    </rPh>
    <rPh sb="8" eb="9">
      <t>カク</t>
    </rPh>
    <rPh sb="12" eb="14">
      <t>チョウフク</t>
    </rPh>
    <phoneticPr fontId="1"/>
  </si>
  <si>
    <t>S角65</t>
  </si>
  <si>
    <t>074</t>
  </si>
  <si>
    <t>75×75X20X241</t>
  </si>
  <si>
    <t>S角74</t>
  </si>
  <si>
    <t>75×75</t>
  </si>
  <si>
    <t>68×68</t>
  </si>
  <si>
    <t>75×75X20X287</t>
  </si>
  <si>
    <t>S角75</t>
  </si>
  <si>
    <t>75×75X10X287</t>
  </si>
  <si>
    <t>S角76</t>
  </si>
  <si>
    <t>100</t>
  </si>
  <si>
    <t>100x100X20X459</t>
  </si>
  <si>
    <t>S角100</t>
  </si>
  <si>
    <t>100x100</t>
  </si>
  <si>
    <t>133</t>
  </si>
  <si>
    <t>133x133X2X449</t>
  </si>
  <si>
    <t>S角133</t>
  </si>
  <si>
    <t>133x133</t>
  </si>
  <si>
    <t>133.3の3</t>
    <phoneticPr fontId="1"/>
  </si>
  <si>
    <t>1016520 65X17X33</t>
  </si>
  <si>
    <t>1030420  ｾﾗﾕｺｼ   42X10X62</t>
  </si>
  <si>
    <t>T48</t>
  </si>
  <si>
    <t xml:space="preserve">1040480  Tﾕｺｼ  　50X8X61 </t>
  </si>
  <si>
    <t>セラ50派生？</t>
    <rPh sb="4" eb="6">
      <t>ハセイ</t>
    </rPh>
    <phoneticPr fontId="1"/>
  </si>
  <si>
    <t>T66</t>
  </si>
  <si>
    <t>1040660  Tﾕｺｼ　60X8X163</t>
  </si>
  <si>
    <t>1540630  ｼﾘﾏﾅｲﾄ　63.5X10.2X163</t>
  </si>
  <si>
    <t>テーパー消した？</t>
    <rPh sb="4" eb="5">
      <t>ケ</t>
    </rPh>
    <phoneticPr fontId="1"/>
  </si>
  <si>
    <t>75x75x20x146xx4ø</t>
    <phoneticPr fontId="1"/>
  </si>
  <si>
    <t>133x133x19x80x11.5ø</t>
    <phoneticPr fontId="1"/>
  </si>
  <si>
    <t>K社取り決め型</t>
    <rPh sb="1" eb="2">
      <t>シャ</t>
    </rPh>
    <rPh sb="2" eb="3">
      <t>ト</t>
    </rPh>
    <rPh sb="4" eb="5">
      <t>キ</t>
    </rPh>
    <rPh sb="6" eb="7">
      <t>カタ</t>
    </rPh>
    <phoneticPr fontId="1"/>
  </si>
  <si>
    <t>DemoVer-1.2</t>
    <phoneticPr fontId="1"/>
  </si>
  <si>
    <t>　</t>
    <phoneticPr fontId="1"/>
  </si>
  <si>
    <t>＞営業　コメント確認</t>
    <rPh sb="1" eb="3">
      <t>エイギョウ</t>
    </rPh>
    <rPh sb="8" eb="10">
      <t>カクニン</t>
    </rPh>
    <phoneticPr fontId="1"/>
  </si>
  <si>
    <t>コメント有</t>
    <rPh sb="4" eb="5">
      <t>アリ</t>
    </rPh>
    <phoneticPr fontId="1"/>
  </si>
  <si>
    <t>※溶湯通過量想定</t>
    <rPh sb="1" eb="3">
      <t>ヨウトウ</t>
    </rPh>
    <rPh sb="3" eb="5">
      <t>ツウカ</t>
    </rPh>
    <rPh sb="5" eb="6">
      <t>リョウ</t>
    </rPh>
    <rPh sb="6" eb="8">
      <t>ソウテイ</t>
    </rPh>
    <phoneticPr fontId="1"/>
  </si>
  <si>
    <t>※※あくまでも目安※※　有効面積を100%使用の場合</t>
    <rPh sb="7" eb="9">
      <t>メヤス</t>
    </rPh>
    <rPh sb="12" eb="14">
      <t>ユウコウ</t>
    </rPh>
    <rPh sb="14" eb="16">
      <t>メンセキ</t>
    </rPh>
    <rPh sb="21" eb="23">
      <t>シヨウ</t>
    </rPh>
    <rPh sb="24" eb="26">
      <t>バアイ</t>
    </rPh>
    <phoneticPr fontId="1"/>
  </si>
  <si>
    <t>↓</t>
    <phoneticPr fontId="1"/>
  </si>
  <si>
    <t>＜ストレーナーデータ一覧＞</t>
    <rPh sb="10" eb="12">
      <t>イチラン</t>
    </rPh>
    <phoneticPr fontId="1"/>
  </si>
  <si>
    <t>x0.8</t>
    <phoneticPr fontId="1"/>
  </si>
  <si>
    <t>x0.7</t>
    <phoneticPr fontId="1"/>
  </si>
  <si>
    <t>C:0.84</t>
    <phoneticPr fontId="1"/>
  </si>
  <si>
    <t>C:1.05</t>
    <phoneticPr fontId="1"/>
  </si>
  <si>
    <t>C:0.96</t>
    <phoneticPr fontId="1"/>
  </si>
  <si>
    <t>C:1.2</t>
    <phoneticPr fontId="1"/>
  </si>
  <si>
    <t>C:0.49</t>
    <phoneticPr fontId="1"/>
  </si>
  <si>
    <t>C:0.77</t>
    <phoneticPr fontId="1"/>
  </si>
  <si>
    <t>C:0.56</t>
    <phoneticPr fontId="1"/>
  </si>
  <si>
    <t>C:0.88</t>
    <phoneticPr fontId="1"/>
  </si>
  <si>
    <r>
      <rPr>
        <sz val="7"/>
        <color rgb="FF444444"/>
        <rFont val="ＭＳ Ｐゴシック"/>
        <family val="3"/>
        <charset val="128"/>
      </rPr>
      <t>外径</t>
    </r>
    <r>
      <rPr>
        <sz val="7"/>
        <color rgb="FF444444"/>
        <rFont val="Inherit"/>
        <family val="2"/>
      </rPr>
      <t>(φ)</t>
    </r>
    <r>
      <rPr>
        <sz val="7"/>
        <color rgb="FF444444"/>
        <rFont val="ＭＳ Ｐゴシック"/>
        <family val="3"/>
        <charset val="128"/>
      </rPr>
      <t>　</t>
    </r>
    <r>
      <rPr>
        <b/>
        <sz val="7"/>
        <color rgb="FF444444"/>
        <rFont val="ＭＳ Ｐゴシック"/>
        <family val="3"/>
        <charset val="128"/>
      </rPr>
      <t>（α）</t>
    </r>
    <phoneticPr fontId="1"/>
  </si>
  <si>
    <t>有効面積　　（β）</t>
    <phoneticPr fontId="1"/>
  </si>
  <si>
    <t>小物</t>
  </si>
  <si>
    <t>大物    Φ20</t>
  </si>
  <si>
    <t>大物    Φ25</t>
  </si>
  <si>
    <t>大物   Φ30</t>
  </si>
  <si>
    <t>大物   Φ40</t>
  </si>
  <si>
    <r>
      <rPr>
        <sz val="7"/>
        <color rgb="FF444444"/>
        <rFont val="ＭＳ Ｐゴシック"/>
        <family val="3"/>
        <charset val="128"/>
      </rPr>
      <t>開口率</t>
    </r>
    <r>
      <rPr>
        <sz val="7"/>
        <color rgb="FF444444"/>
        <rFont val="Inherit"/>
        <family val="2"/>
      </rPr>
      <t xml:space="preserve"> </t>
    </r>
    <r>
      <rPr>
        <sz val="7"/>
        <color rgb="FF444444"/>
        <rFont val="ＭＳ Ｐゴシック"/>
        <family val="3"/>
        <charset val="128"/>
      </rPr>
      <t>（β</t>
    </r>
    <r>
      <rPr>
        <sz val="7"/>
        <color rgb="FF444444"/>
        <rFont val="Inherit"/>
        <family val="2"/>
      </rPr>
      <t>/</t>
    </r>
    <r>
      <rPr>
        <sz val="7"/>
        <color rgb="FF444444"/>
        <rFont val="ＭＳ Ｐゴシック"/>
        <family val="3"/>
        <charset val="128"/>
      </rPr>
      <t>α</t>
    </r>
    <r>
      <rPr>
        <sz val="7"/>
        <color rgb="FF444444"/>
        <rFont val="Inherit"/>
        <family val="2"/>
      </rPr>
      <t>)</t>
    </r>
    <phoneticPr fontId="1"/>
  </si>
  <si>
    <t>標準入数</t>
  </si>
  <si>
    <r>
      <t>g/1</t>
    </r>
    <r>
      <rPr>
        <sz val="7"/>
        <color indexed="63"/>
        <rFont val="ＭＳ Ｐゴシック"/>
        <family val="3"/>
        <charset val="128"/>
      </rPr>
      <t>枚</t>
    </r>
    <rPh sb="3" eb="4">
      <t>マイ</t>
    </rPh>
    <phoneticPr fontId="3"/>
  </si>
  <si>
    <r>
      <t>F</t>
    </r>
    <r>
      <rPr>
        <sz val="7"/>
        <color indexed="63"/>
        <rFont val="ＭＳ Ｐゴシック"/>
        <family val="3"/>
        <charset val="128"/>
      </rPr>
      <t>Ｃ通過量想定</t>
    </r>
    <rPh sb="2" eb="4">
      <t>ツウカ</t>
    </rPh>
    <rPh sb="4" eb="5">
      <t>リョウ</t>
    </rPh>
    <rPh sb="5" eb="7">
      <t>ソウテイ</t>
    </rPh>
    <phoneticPr fontId="3"/>
  </si>
  <si>
    <r>
      <t>F</t>
    </r>
    <r>
      <rPr>
        <sz val="6"/>
        <color indexed="63"/>
        <rFont val="ＭＳ Ｐゴシック"/>
        <family val="3"/>
        <charset val="128"/>
      </rPr>
      <t>ＣＤ通過量想定</t>
    </r>
    <rPh sb="3" eb="5">
      <t>ツウカ</t>
    </rPh>
    <rPh sb="5" eb="6">
      <t>リョウ</t>
    </rPh>
    <rPh sb="6" eb="8">
      <t>ソウテイ</t>
    </rPh>
    <phoneticPr fontId="3"/>
  </si>
  <si>
    <r>
      <t>FM</t>
    </r>
    <r>
      <rPr>
        <sz val="6"/>
        <color indexed="63"/>
        <rFont val="ＭＳ Ｐゴシック"/>
        <family val="3"/>
        <charset val="128"/>
      </rPr>
      <t>通過量想定</t>
    </r>
    <rPh sb="2" eb="4">
      <t>ツウカ</t>
    </rPh>
    <rPh sb="4" eb="5">
      <t>リョウ</t>
    </rPh>
    <rPh sb="5" eb="7">
      <t>ソウテイ</t>
    </rPh>
    <phoneticPr fontId="1"/>
  </si>
  <si>
    <t>小物　速  （FCD)</t>
    <rPh sb="0" eb="2">
      <t>コモノ</t>
    </rPh>
    <rPh sb="3" eb="4">
      <t>ハヤ</t>
    </rPh>
    <phoneticPr fontId="1"/>
  </si>
  <si>
    <t>小物　遅　（FCD)</t>
    <rPh sb="0" eb="2">
      <t>コモノ</t>
    </rPh>
    <rPh sb="3" eb="4">
      <t>オソ</t>
    </rPh>
    <phoneticPr fontId="1"/>
  </si>
  <si>
    <t>小物  速　（FC)</t>
    <rPh sb="0" eb="2">
      <t>コモノ</t>
    </rPh>
    <rPh sb="4" eb="5">
      <t>ハヤ</t>
    </rPh>
    <phoneticPr fontId="1"/>
  </si>
  <si>
    <t>小物　遅（FC)</t>
    <rPh sb="0" eb="2">
      <t>コモノ</t>
    </rPh>
    <rPh sb="3" eb="4">
      <t>オソ</t>
    </rPh>
    <phoneticPr fontId="1"/>
  </si>
  <si>
    <t>大物　速  （FCD)</t>
    <rPh sb="0" eb="2">
      <t>オオモノ</t>
    </rPh>
    <rPh sb="3" eb="4">
      <t>ハヤ</t>
    </rPh>
    <phoneticPr fontId="1"/>
  </si>
  <si>
    <t>大物　遅　（FCD)</t>
    <rPh sb="3" eb="4">
      <t>オソ</t>
    </rPh>
    <phoneticPr fontId="1"/>
  </si>
  <si>
    <t>大物  速　（FC)</t>
    <rPh sb="4" eb="5">
      <t>ハヤ</t>
    </rPh>
    <phoneticPr fontId="1"/>
  </si>
  <si>
    <t>大物　遅（FC)</t>
    <rPh sb="3" eb="4">
      <t>オソ</t>
    </rPh>
    <phoneticPr fontId="1"/>
  </si>
  <si>
    <t>特殊   　   材質</t>
    <rPh sb="0" eb="2">
      <t>トクシュ</t>
    </rPh>
    <rPh sb="9" eb="11">
      <t>ザイシツ</t>
    </rPh>
    <phoneticPr fontId="3"/>
  </si>
  <si>
    <t>参考コスト</t>
    <rPh sb="0" eb="2">
      <t>サンコウ</t>
    </rPh>
    <phoneticPr fontId="3"/>
  </si>
  <si>
    <t>有効　　    外径</t>
    <phoneticPr fontId="3"/>
  </si>
  <si>
    <t>(％)</t>
  </si>
  <si>
    <t>(C/S)</t>
  </si>
  <si>
    <t>kg/s</t>
    <phoneticPr fontId="3"/>
  </si>
  <si>
    <t>kg/s</t>
    <phoneticPr fontId="1"/>
  </si>
  <si>
    <t>kg</t>
    <phoneticPr fontId="1"/>
  </si>
  <si>
    <t>Z</t>
  </si>
  <si>
    <t>S</t>
  </si>
  <si>
    <t>※MHのみ</t>
  </si>
  <si>
    <t>88.2/S 800</t>
    <phoneticPr fontId="3"/>
  </si>
  <si>
    <t>○</t>
  </si>
  <si>
    <t>S検 876.5</t>
    <rPh sb="1" eb="2">
      <t>ケン</t>
    </rPh>
    <phoneticPr fontId="3"/>
  </si>
  <si>
    <t>＜セラ＞</t>
    <phoneticPr fontId="3"/>
  </si>
  <si>
    <t>14.7/15.5</t>
    <phoneticPr fontId="3"/>
  </si>
  <si>
    <t>Z:27.9</t>
    <phoneticPr fontId="3"/>
  </si>
  <si>
    <t>16.4/S: 40.4</t>
    <phoneticPr fontId="3"/>
  </si>
  <si>
    <t>＜Ｔ＞</t>
    <phoneticPr fontId="3"/>
  </si>
  <si>
    <t>ｶｰﾄﾝ 11</t>
    <phoneticPr fontId="3"/>
  </si>
  <si>
    <t>119.1/S: 120</t>
    <phoneticPr fontId="3"/>
  </si>
  <si>
    <t>S: 96.6</t>
    <phoneticPr fontId="3"/>
  </si>
  <si>
    <t>＜Ｓ＞</t>
    <phoneticPr fontId="3"/>
  </si>
  <si>
    <t>21mm</t>
    <phoneticPr fontId="3"/>
  </si>
  <si>
    <t>流速は10ppiより速い</t>
    <rPh sb="0" eb="2">
      <t>リュウソク</t>
    </rPh>
    <rPh sb="10" eb="11">
      <t>ハヤ</t>
    </rPh>
    <phoneticPr fontId="1"/>
  </si>
  <si>
    <t>3D 10ppi と同等</t>
    <rPh sb="10" eb="12">
      <t>ドウトウ</t>
    </rPh>
    <phoneticPr fontId="1"/>
  </si>
  <si>
    <t>42.2/S:150</t>
    <phoneticPr fontId="3"/>
  </si>
  <si>
    <t>S:156.5</t>
    <phoneticPr fontId="3"/>
  </si>
  <si>
    <t>S角100</t>
    <phoneticPr fontId="1"/>
  </si>
  <si>
    <t>100x100</t>
    <phoneticPr fontId="1"/>
  </si>
  <si>
    <t>S角133</t>
    <phoneticPr fontId="1"/>
  </si>
  <si>
    <t>133x133</t>
    <phoneticPr fontId="1"/>
  </si>
  <si>
    <t/>
  </si>
  <si>
    <t>売上数量</t>
  </si>
  <si>
    <t>売上金額</t>
  </si>
  <si>
    <t>粗利</t>
  </si>
  <si>
    <t>粗利率</t>
  </si>
  <si>
    <t>順位</t>
  </si>
  <si>
    <t>構成比(%)</t>
  </si>
  <si>
    <t>1003550</t>
  </si>
  <si>
    <t>1003550 35X9X16</t>
  </si>
  <si>
    <t>1003800</t>
  </si>
  <si>
    <t>1003800 38X6X29</t>
  </si>
  <si>
    <t>1003810</t>
  </si>
  <si>
    <t xml:space="preserve">1003810 38X6X7 </t>
  </si>
  <si>
    <t>1003830</t>
  </si>
  <si>
    <t>1003830 38X6X11</t>
  </si>
  <si>
    <t>1003860</t>
  </si>
  <si>
    <t>1003860 38X6X22</t>
  </si>
  <si>
    <t>1004000</t>
  </si>
  <si>
    <t>1004000 40X6X8</t>
    <phoneticPr fontId="1"/>
  </si>
  <si>
    <t>1004020</t>
  </si>
  <si>
    <t>1004020 40X6X11</t>
  </si>
  <si>
    <t>1004030</t>
  </si>
  <si>
    <t>1004030 40X6X11</t>
  </si>
  <si>
    <t>1004110</t>
  </si>
  <si>
    <t>1004110 41X8X19</t>
  </si>
  <si>
    <t>1004120</t>
  </si>
  <si>
    <t>1004120 41X9X19</t>
  </si>
  <si>
    <t>1004310</t>
  </si>
  <si>
    <t>1004310 43X9X16</t>
  </si>
  <si>
    <t>1004320</t>
  </si>
  <si>
    <t xml:space="preserve">1004320 43X9X9 </t>
  </si>
  <si>
    <t>1004330</t>
  </si>
  <si>
    <t>1004330 43X9X19</t>
  </si>
  <si>
    <t>1004340</t>
  </si>
  <si>
    <t>1004340 43X9X19</t>
  </si>
  <si>
    <t>1004350</t>
  </si>
  <si>
    <t>1004350 43X9X16</t>
  </si>
  <si>
    <t>1004500</t>
  </si>
  <si>
    <t>1004500 45X8X12</t>
  </si>
  <si>
    <t>1004510</t>
  </si>
  <si>
    <t>1004510 45X10X12 小</t>
  </si>
  <si>
    <t>1004520</t>
  </si>
  <si>
    <t>1004520 45X10X12 大</t>
  </si>
  <si>
    <t>1004530</t>
  </si>
  <si>
    <t>1004530 45X10X17</t>
  </si>
  <si>
    <t>1014600</t>
  </si>
  <si>
    <t>1014600 46X6X10</t>
  </si>
  <si>
    <t>1014710</t>
  </si>
  <si>
    <t>1014710 47X9X13</t>
  </si>
  <si>
    <t>1014800</t>
  </si>
  <si>
    <t>1014800 48X8X17</t>
  </si>
  <si>
    <t>1014990</t>
  </si>
  <si>
    <t>1014990 50X10X22</t>
  </si>
  <si>
    <t>1015010</t>
  </si>
  <si>
    <t>1015010 50X7X12</t>
  </si>
  <si>
    <t>1015020</t>
  </si>
  <si>
    <t>1015020 50X7X15</t>
  </si>
  <si>
    <t>1015030</t>
  </si>
  <si>
    <t>1015030 50X8X11</t>
  </si>
  <si>
    <t>1015070</t>
  </si>
  <si>
    <t>1015070 50X8X19</t>
    <phoneticPr fontId="1"/>
  </si>
  <si>
    <t>1015080</t>
  </si>
  <si>
    <t>1015080 50X10X18</t>
    <phoneticPr fontId="1"/>
  </si>
  <si>
    <t>1015090</t>
  </si>
  <si>
    <t>1015090 50X10X19</t>
    <phoneticPr fontId="1"/>
  </si>
  <si>
    <t>1015100</t>
  </si>
  <si>
    <t>1015100 51X7X11</t>
  </si>
  <si>
    <t>1015400</t>
  </si>
  <si>
    <t>1015400 54X7X12</t>
  </si>
  <si>
    <t>1015410</t>
  </si>
  <si>
    <t>1015410 54X9X32</t>
  </si>
  <si>
    <t>1015600</t>
  </si>
  <si>
    <t>1015600 56X10X13</t>
  </si>
  <si>
    <t>1015601</t>
  </si>
  <si>
    <t>1015601 56X10X13  ｶ-ﾄﾝ</t>
  </si>
  <si>
    <t>1015620</t>
  </si>
  <si>
    <t>1015620 56X10X19</t>
  </si>
  <si>
    <t>1015621</t>
  </si>
  <si>
    <t>1015621 56X10X19</t>
  </si>
  <si>
    <t>1015640</t>
  </si>
  <si>
    <t>1015640 56X10X19</t>
  </si>
  <si>
    <t>1015641</t>
  </si>
  <si>
    <t>1015641 56X10X19</t>
  </si>
  <si>
    <t>1015660</t>
  </si>
  <si>
    <t>1015660 56X10X20</t>
  </si>
  <si>
    <t>1015661</t>
  </si>
  <si>
    <t>1015661 56X10X20  ｶ-ﾄﾝ</t>
  </si>
  <si>
    <t>1015680</t>
  </si>
  <si>
    <t>1015680 56X10X22</t>
  </si>
  <si>
    <t>1015700</t>
  </si>
  <si>
    <t>1015700 56X10X15</t>
  </si>
  <si>
    <t>1015701</t>
  </si>
  <si>
    <t>1015701 56X10X15</t>
  </si>
  <si>
    <t>1015730</t>
  </si>
  <si>
    <t>1015730 56X10X17</t>
  </si>
  <si>
    <t>1015731</t>
  </si>
  <si>
    <t>1015731 56X10X17  ｶ-ﾄﾝ</t>
  </si>
  <si>
    <t>1016000</t>
  </si>
  <si>
    <t>1016000 60X7.5X12</t>
  </si>
  <si>
    <t>1016010</t>
  </si>
  <si>
    <t>1016010 60X10X17</t>
  </si>
  <si>
    <t>1016030</t>
  </si>
  <si>
    <t>1016030 60X12X18</t>
    <phoneticPr fontId="1"/>
  </si>
  <si>
    <t>1016100</t>
  </si>
  <si>
    <t xml:space="preserve">1016100 61X7X15 </t>
  </si>
  <si>
    <t>1016200</t>
  </si>
  <si>
    <t>1016200 62X10X17</t>
  </si>
  <si>
    <t>1016500</t>
  </si>
  <si>
    <t>1016500 65X7.5X15</t>
  </si>
  <si>
    <t>1016510</t>
  </si>
  <si>
    <t>1016510 65X10X33</t>
  </si>
  <si>
    <t>1016520</t>
  </si>
  <si>
    <t>1016600</t>
  </si>
  <si>
    <t xml:space="preserve">1016600 66X8X16 </t>
  </si>
  <si>
    <t>1017000</t>
  </si>
  <si>
    <t>1017000 70X10X17</t>
  </si>
  <si>
    <t>1017010</t>
  </si>
  <si>
    <t>1017010 70X10X21</t>
  </si>
  <si>
    <t>1017011</t>
  </si>
  <si>
    <t>1017011 70X10X21  ｶ-ﾄﾝ</t>
  </si>
  <si>
    <t>1017020</t>
  </si>
  <si>
    <t>1017020 70X10X16</t>
  </si>
  <si>
    <t>1017440</t>
  </si>
  <si>
    <t>1017440 フタφ４０</t>
  </si>
  <si>
    <t>1017460</t>
  </si>
  <si>
    <t>1027500</t>
  </si>
  <si>
    <t>1027500 75X10X18</t>
  </si>
  <si>
    <t>1027520</t>
  </si>
  <si>
    <t>1027520 75X13X17</t>
  </si>
  <si>
    <t>1027530</t>
  </si>
  <si>
    <t>1027530 75X9X19</t>
  </si>
  <si>
    <t>1027600</t>
  </si>
  <si>
    <t>1027600 76X10X19</t>
  </si>
  <si>
    <t>1028000</t>
  </si>
  <si>
    <t>1028000 80X10X16</t>
  </si>
  <si>
    <t>1028020</t>
  </si>
  <si>
    <t>1028020 80X11X23</t>
  </si>
  <si>
    <t>1028021</t>
  </si>
  <si>
    <t>1028021 80X11X23  ｶｰﾄﾝ</t>
  </si>
  <si>
    <t>1028040</t>
  </si>
  <si>
    <t>1028040 80X12X23</t>
  </si>
  <si>
    <t>1028410</t>
  </si>
  <si>
    <t>1028410  　84x12x13</t>
  </si>
  <si>
    <t>1028420</t>
  </si>
  <si>
    <t>1028420 84X12X20</t>
  </si>
  <si>
    <t>1028430</t>
  </si>
  <si>
    <t>1028430  　84x12x8</t>
  </si>
  <si>
    <t>1028450</t>
  </si>
  <si>
    <t>1028450  　84x12x10</t>
  </si>
  <si>
    <t>1028900</t>
  </si>
  <si>
    <t>1028900 89X14X21</t>
  </si>
  <si>
    <t>1029000</t>
  </si>
  <si>
    <t>1029000 90X13X19</t>
  </si>
  <si>
    <t>1029001</t>
  </si>
  <si>
    <t>1029001 90X13X19  ｶｰﾄﾝ</t>
  </si>
  <si>
    <t>1029010</t>
  </si>
  <si>
    <t>1029010 90X14X36</t>
  </si>
  <si>
    <t>1029020</t>
  </si>
  <si>
    <t>1029020 90X17X37</t>
  </si>
  <si>
    <t>1029200</t>
  </si>
  <si>
    <t>1029200 92X14X19</t>
  </si>
  <si>
    <t>1029400</t>
  </si>
  <si>
    <t>1029400 94X12X37</t>
  </si>
  <si>
    <t>1029500</t>
  </si>
  <si>
    <t>1029500 104X15X31</t>
  </si>
  <si>
    <t>1029510</t>
  </si>
  <si>
    <t>1029510 105X15X32</t>
  </si>
  <si>
    <t>1029520</t>
  </si>
  <si>
    <t>1029520 105X15X56</t>
  </si>
  <si>
    <t>1029560</t>
  </si>
  <si>
    <t>1029560 110X20X30</t>
  </si>
  <si>
    <t>1029561</t>
  </si>
  <si>
    <t>1029561 110X20X30 検</t>
  </si>
  <si>
    <t>1029562</t>
  </si>
  <si>
    <t>1029562 110X20X30 ｶｰﾄﾝ</t>
  </si>
  <si>
    <t>1029590</t>
  </si>
  <si>
    <t>1029590 129X16X26</t>
  </si>
  <si>
    <t>1029640</t>
  </si>
  <si>
    <t>1029640 130X15X37</t>
  </si>
  <si>
    <t>1029650</t>
  </si>
  <si>
    <t>1029650 130X20X37</t>
  </si>
  <si>
    <t>1029651</t>
  </si>
  <si>
    <t>1029651 130X20X37 検</t>
  </si>
  <si>
    <t>1029670</t>
  </si>
  <si>
    <t>1029670 130X20X27</t>
  </si>
  <si>
    <t>1029671</t>
  </si>
  <si>
    <t>1029671 130X20X27 ｶ-ﾄﾝ</t>
  </si>
  <si>
    <t>1029700</t>
  </si>
  <si>
    <t>1029700 150X20X38</t>
  </si>
  <si>
    <t>1029999</t>
  </si>
  <si>
    <t>1029999 特注品</t>
  </si>
  <si>
    <t>1030310</t>
  </si>
  <si>
    <t>1030310  ｾﾗﾕｺｼ　 30X5X36</t>
  </si>
  <si>
    <t>1030350</t>
  </si>
  <si>
    <t xml:space="preserve">1030350  ｾﾗﾕｺｼ 　35X4X33 </t>
  </si>
  <si>
    <t>1030400</t>
  </si>
  <si>
    <t xml:space="preserve">1030400  ｾﾗﾕｺｼ 　40X4X46 </t>
  </si>
  <si>
    <t>1030420</t>
  </si>
  <si>
    <t>1030450</t>
  </si>
  <si>
    <t xml:space="preserve">1030450  ｾﾗﾕｺｼ 　45X5X53 </t>
  </si>
  <si>
    <t>1030460</t>
  </si>
  <si>
    <t xml:space="preserve">1030460  ｾﾗﾕｺｼ 　45X5X62 </t>
  </si>
  <si>
    <t>1030500</t>
  </si>
  <si>
    <t xml:space="preserve">1030500  ｾﾗﾕｺｼ 　50X6X61 </t>
  </si>
  <si>
    <t>1030510</t>
  </si>
  <si>
    <t>1030510  ｾﾗﾕｺｼ 　50X6X143</t>
  </si>
  <si>
    <t>1030520</t>
  </si>
  <si>
    <t>1030520  ｾﾗﾕｺｼ 　50X6X139</t>
  </si>
  <si>
    <t>1030550</t>
  </si>
  <si>
    <t xml:space="preserve">1030550  ｾﾗﾕｺｼ 　56X6X95 </t>
  </si>
  <si>
    <t>1030600</t>
  </si>
  <si>
    <t xml:space="preserve">1030600  ｾﾗﾕｺｼ 　60X7X72 </t>
  </si>
  <si>
    <t>1030700</t>
  </si>
  <si>
    <t>1030700  N70ｼﾞﾙｺﾝ 　70X10X199　ｶｰﾄﾝ</t>
  </si>
  <si>
    <t>1030710</t>
  </si>
  <si>
    <t>1030710  ｾﾗﾕｺｼ 　70X10X94</t>
  </si>
  <si>
    <t>1030711</t>
  </si>
  <si>
    <t>1030711  ｼﾞﾙｺﾝ 　70X12X94</t>
  </si>
  <si>
    <t>1030720</t>
  </si>
  <si>
    <t>1030720  ｾﾗﾕｺｼ　 70X12X199</t>
  </si>
  <si>
    <t>1030721</t>
  </si>
  <si>
    <t>1030721  ｾﾗﾕｺｼ　 70X12X199　ｶ-ﾄﾝ 日産</t>
  </si>
  <si>
    <t>1030800</t>
  </si>
  <si>
    <t>1030800  ｾﾗﾕｺｼ 　80X12X109</t>
  </si>
  <si>
    <t>1031050</t>
  </si>
  <si>
    <t>1031050  ｾﾗﾕｺｼ 　105X15X188</t>
  </si>
  <si>
    <t>1040400</t>
  </si>
  <si>
    <t xml:space="preserve">1040400  Tﾕｺｼ  　40X5X62 </t>
  </si>
  <si>
    <t>1040410</t>
  </si>
  <si>
    <t xml:space="preserve">1040410  Tﾕｺｼ  　40X8X62 </t>
  </si>
  <si>
    <t>1040450</t>
  </si>
  <si>
    <t xml:space="preserve">1040450  Tﾕｺｼ  　45X8X62 </t>
  </si>
  <si>
    <t>1040470</t>
  </si>
  <si>
    <t xml:space="preserve">1040470  Tﾕｺｼ  　45X8X80 </t>
  </si>
  <si>
    <t>1040480</t>
  </si>
  <si>
    <t>1040490</t>
  </si>
  <si>
    <t>1040490  Tﾕｺｼ  　50X10X34</t>
  </si>
  <si>
    <t>1040500</t>
  </si>
  <si>
    <t xml:space="preserve">1040500  Tﾕｺｼ  　50X8X96 </t>
  </si>
  <si>
    <t>1040501</t>
  </si>
  <si>
    <t>1040501  Tﾕｺｼ 　 50X8X96　検</t>
  </si>
  <si>
    <t>N50</t>
    <phoneticPr fontId="1"/>
  </si>
  <si>
    <t>1040502</t>
  </si>
  <si>
    <t>1040502  N50 　　50X8X96　ｶｰﾄﾝ</t>
  </si>
  <si>
    <t>S50</t>
    <phoneticPr fontId="1"/>
  </si>
  <si>
    <t>1040503</t>
  </si>
  <si>
    <t>1040503  S50 　　50X8X96　ｶｰﾄﾝ</t>
  </si>
  <si>
    <t>1040510</t>
  </si>
  <si>
    <t xml:space="preserve">1040510  Tﾕｺｼ  　50X12X96 </t>
  </si>
  <si>
    <t>1040530</t>
  </si>
  <si>
    <t>1040530  Tﾕｺｼ　　50X10X62</t>
  </si>
  <si>
    <t>1040580</t>
  </si>
  <si>
    <t>1040580  Tﾕｺｼ  　58X10X95</t>
  </si>
  <si>
    <t>1040600</t>
  </si>
  <si>
    <t>1040600  Tﾕｺｼ  　60X10X34</t>
  </si>
  <si>
    <t>1040601</t>
  </si>
  <si>
    <t>1040601  Tﾕｺｼ　　60X10X34　ｶ-ﾄﾝ</t>
  </si>
  <si>
    <t>1040620</t>
  </si>
  <si>
    <t xml:space="preserve">1040620  Tﾕｺｼ  　60X7X93 </t>
  </si>
  <si>
    <t>1040650</t>
  </si>
  <si>
    <t>1040650  Tﾕｺｼ  　65X10X112</t>
  </si>
  <si>
    <t>1040660</t>
  </si>
  <si>
    <t>1040700</t>
  </si>
  <si>
    <t>1040700  Tﾕｺｼ  　70X10X144</t>
  </si>
  <si>
    <t>1040760</t>
  </si>
  <si>
    <t>1040760  Tﾕｺｼ  　75X10X94</t>
  </si>
  <si>
    <t>1040880</t>
  </si>
  <si>
    <t>1040880  Tﾕｺｼ  　88X12X89</t>
  </si>
  <si>
    <t>S角41</t>
    <rPh sb="1" eb="2">
      <t>カク</t>
    </rPh>
    <phoneticPr fontId="1"/>
  </si>
  <si>
    <t>1050410</t>
  </si>
  <si>
    <t>1050410  Sﾕｺｼ  　角40X40X10　90穴</t>
  </si>
  <si>
    <t>S角42</t>
    <rPh sb="1" eb="2">
      <t>カク</t>
    </rPh>
    <phoneticPr fontId="1"/>
  </si>
  <si>
    <t>1050420</t>
  </si>
  <si>
    <t>1050420  Sﾕｺｼ  　角40X40X20　90穴</t>
  </si>
  <si>
    <t>S角48</t>
    <rPh sb="1" eb="2">
      <t>カク</t>
    </rPh>
    <phoneticPr fontId="1"/>
  </si>
  <si>
    <t>1050480</t>
  </si>
  <si>
    <t>1050480  Sﾕｺｼ  　角49X49X7　97穴</t>
  </si>
  <si>
    <t>S角49</t>
    <rPh sb="1" eb="2">
      <t>カク</t>
    </rPh>
    <phoneticPr fontId="1"/>
  </si>
  <si>
    <t>1050490</t>
  </si>
  <si>
    <t>1050490  Sﾕｺｼ  　角49X49X14　97穴</t>
  </si>
  <si>
    <t>S角51</t>
    <rPh sb="1" eb="2">
      <t>カク</t>
    </rPh>
    <phoneticPr fontId="1"/>
  </si>
  <si>
    <t>1050510</t>
  </si>
  <si>
    <t>1050510  Sﾕｺｼ  　角50X50X10  142穴</t>
  </si>
  <si>
    <t>S角52</t>
    <rPh sb="1" eb="2">
      <t>カク</t>
    </rPh>
    <phoneticPr fontId="1"/>
  </si>
  <si>
    <t>1050521</t>
  </si>
  <si>
    <t>1050521  Sﾕｺｼ  　角50X50X21  142穴</t>
  </si>
  <si>
    <t>S角57</t>
    <rPh sb="1" eb="2">
      <t>カク</t>
    </rPh>
    <phoneticPr fontId="1"/>
  </si>
  <si>
    <t>1050570</t>
  </si>
  <si>
    <t>1050570  Sﾕｺｼ  　角50X75x10　287穴</t>
  </si>
  <si>
    <t>1050571</t>
  </si>
  <si>
    <t>1050571  Sﾕｺｼ  　角49X74x9　153穴　段付</t>
  </si>
  <si>
    <t>S角58</t>
    <rPh sb="1" eb="2">
      <t>カク</t>
    </rPh>
    <phoneticPr fontId="1"/>
  </si>
  <si>
    <t>1050580</t>
  </si>
  <si>
    <t>1050580  Sﾕｺｼ  　角50X75x20  187穴</t>
  </si>
  <si>
    <t>S角60</t>
    <rPh sb="1" eb="2">
      <t>カク</t>
    </rPh>
    <phoneticPr fontId="1"/>
  </si>
  <si>
    <t>1050600</t>
  </si>
  <si>
    <t>1050600  Sﾕｺｼ  　角60X60X12　202穴</t>
  </si>
  <si>
    <t>S角62</t>
    <rPh sb="1" eb="2">
      <t>カク</t>
    </rPh>
    <phoneticPr fontId="1"/>
  </si>
  <si>
    <t>1050620</t>
  </si>
  <si>
    <t>1050620  Sﾕｺｼ  　角60X60X20　188穴</t>
  </si>
  <si>
    <t>S角74</t>
    <rPh sb="1" eb="2">
      <t>カク</t>
    </rPh>
    <phoneticPr fontId="1"/>
  </si>
  <si>
    <t>1050740</t>
  </si>
  <si>
    <t>1050740  Sﾕｺｼ  　角75X75X20X241　3.2φ</t>
  </si>
  <si>
    <t>S角100</t>
    <rPh sb="1" eb="2">
      <t>カク</t>
    </rPh>
    <phoneticPr fontId="1"/>
  </si>
  <si>
    <t>1051000</t>
  </si>
  <si>
    <t>1051000  Sﾕｺｼ  　角100X100X20  459穴</t>
  </si>
  <si>
    <t>S30</t>
    <phoneticPr fontId="1"/>
  </si>
  <si>
    <t>1055300</t>
  </si>
  <si>
    <t>1055300  Sﾕｺｼ  　丸30X5X55</t>
  </si>
  <si>
    <t>1516510</t>
  </si>
  <si>
    <t>1516510  ｼﾘﾏﾅｲﾄ　65X10X33</t>
  </si>
  <si>
    <t>1528040</t>
  </si>
  <si>
    <t>1528040  ｼﾘﾏﾅｲﾄ　80X12X23</t>
  </si>
  <si>
    <t>1529510</t>
  </si>
  <si>
    <t>1529510  ｼﾘﾏﾅｲﾄ　105X15X32</t>
  </si>
  <si>
    <t>1529590</t>
  </si>
  <si>
    <t>1529590  ｼﾘﾏﾅｲﾄ　129X16X26</t>
  </si>
  <si>
    <t>1529591</t>
  </si>
  <si>
    <t>1529591  ﾑﾗｲﾄ　　129X16X26</t>
  </si>
  <si>
    <t>1529701</t>
  </si>
  <si>
    <t>1529701  ｼﾘﾏﾅｲﾄ　150X20X38　検</t>
  </si>
  <si>
    <t>1530710</t>
  </si>
  <si>
    <t>1530710  ｼﾘﾏﾅｲﾄ  70X10X94</t>
  </si>
  <si>
    <t>T63</t>
    <phoneticPr fontId="1"/>
  </si>
  <si>
    <t>1540630</t>
  </si>
  <si>
    <t>1550740</t>
  </si>
  <si>
    <t>1550740  ｼﾘﾏﾅｲﾄ　S角75X75X20X241　3.2φ</t>
  </si>
  <si>
    <t>1551001</t>
  </si>
  <si>
    <t>1551001  ｼﾘﾏﾅｲﾄ　S角100X100X20　459穴φ3.2</t>
  </si>
  <si>
    <t>S角133</t>
    <rPh sb="1" eb="2">
      <t>カク</t>
    </rPh>
    <phoneticPr fontId="1"/>
  </si>
  <si>
    <t>1551330</t>
  </si>
  <si>
    <t>1551330  ｼﾘﾏﾅｲﾄ　S角133X133X20　449穴</t>
  </si>
  <si>
    <t>1551332</t>
  </si>
  <si>
    <t>1551332  ﾑﾗｲﾄ　　S角133X133X19　449穴</t>
  </si>
  <si>
    <t>1551333</t>
  </si>
  <si>
    <t>1551333  ﾑﾗｲﾄ　　S角133X133X19　449穴　ｶｰﾄﾝ</t>
  </si>
  <si>
    <t>　＊鋳込み重量,材質,C値を入力すると、参考鋳込秒数,及び有効面積 計算＊</t>
    <rPh sb="2" eb="4">
      <t>イコ</t>
    </rPh>
    <rPh sb="5" eb="7">
      <t>ジュウリョウ</t>
    </rPh>
    <rPh sb="8" eb="10">
      <t>ザイシツ</t>
    </rPh>
    <rPh sb="12" eb="13">
      <t>アタイ</t>
    </rPh>
    <rPh sb="14" eb="16">
      <t>ニュウリョク</t>
    </rPh>
    <rPh sb="20" eb="22">
      <t>サンコウ</t>
    </rPh>
    <rPh sb="22" eb="24">
      <t>イコ</t>
    </rPh>
    <rPh sb="24" eb="25">
      <t>ビョウ</t>
    </rPh>
    <rPh sb="25" eb="26">
      <t>スウ</t>
    </rPh>
    <rPh sb="27" eb="28">
      <t>オヨ</t>
    </rPh>
    <rPh sb="29" eb="31">
      <t>ユウコウ</t>
    </rPh>
    <rPh sb="31" eb="33">
      <t>メンセキ</t>
    </rPh>
    <rPh sb="34" eb="36">
      <t>ケイサン</t>
    </rPh>
    <phoneticPr fontId="1"/>
  </si>
  <si>
    <t>ver.1.1</t>
    <phoneticPr fontId="1"/>
  </si>
  <si>
    <t>　＊小物鋳物と大物鋳物で入力項目違う為、注意する事＊</t>
    <rPh sb="2" eb="4">
      <t>コモノ</t>
    </rPh>
    <rPh sb="4" eb="6">
      <t>イモノ</t>
    </rPh>
    <rPh sb="12" eb="14">
      <t>ニュウリョク</t>
    </rPh>
    <rPh sb="14" eb="16">
      <t>コウモク</t>
    </rPh>
    <rPh sb="16" eb="17">
      <t>チガ</t>
    </rPh>
    <rPh sb="18" eb="19">
      <t>タメ</t>
    </rPh>
    <rPh sb="20" eb="22">
      <t>チュウイ</t>
    </rPh>
    <rPh sb="24" eb="25">
      <t>コト</t>
    </rPh>
    <phoneticPr fontId="1"/>
  </si>
  <si>
    <t>【ストレーナー選定方法】</t>
    <rPh sb="7" eb="9">
      <t>センテイ</t>
    </rPh>
    <rPh sb="9" eb="11">
      <t>ホウホウ</t>
    </rPh>
    <phoneticPr fontId="1"/>
  </si>
  <si>
    <t>　例①【小物のストレーナー選定方法を採用】</t>
    <rPh sb="1" eb="2">
      <t>レイ</t>
    </rPh>
    <phoneticPr fontId="1"/>
  </si>
  <si>
    <t>鋳込重量：</t>
    <rPh sb="0" eb="2">
      <t>イコ</t>
    </rPh>
    <rPh sb="2" eb="4">
      <t>ジュウリョウ</t>
    </rPh>
    <phoneticPr fontId="1"/>
  </si>
  <si>
    <t>材質：</t>
    <rPh sb="0" eb="2">
      <t>ザイシツ</t>
    </rPh>
    <phoneticPr fontId="1"/>
  </si>
  <si>
    <t>FC</t>
  </si>
  <si>
    <t>C：</t>
    <phoneticPr fontId="1"/>
  </si>
  <si>
    <t>と仮定</t>
    <rPh sb="1" eb="3">
      <t>カテイ</t>
    </rPh>
    <phoneticPr fontId="1"/>
  </si>
  <si>
    <t>計算結果：</t>
    <rPh sb="0" eb="2">
      <t>ケイサン</t>
    </rPh>
    <rPh sb="2" eb="4">
      <t>ケッカ</t>
    </rPh>
    <phoneticPr fontId="1"/>
  </si>
  <si>
    <t>鋳込秒数(s)：</t>
  </si>
  <si>
    <t>秒</t>
    <rPh sb="0" eb="1">
      <t>ビョウ</t>
    </rPh>
    <phoneticPr fontId="1"/>
  </si>
  <si>
    <t>有効面積(mm2)：</t>
  </si>
  <si>
    <t>mm2</t>
    <phoneticPr fontId="1"/>
  </si>
  <si>
    <t>＜参考＞</t>
    <rPh sb="1" eb="3">
      <t>サンコウ</t>
    </rPh>
    <phoneticPr fontId="1"/>
  </si>
  <si>
    <t>流速</t>
    <rPh sb="0" eb="2">
      <t>リュウソク</t>
    </rPh>
    <phoneticPr fontId="1"/>
  </si>
  <si>
    <t>C</t>
    <phoneticPr fontId="1"/>
  </si>
  <si>
    <t>t(秒)</t>
    <rPh sb="2" eb="3">
      <t>ビョウ</t>
    </rPh>
    <phoneticPr fontId="1"/>
  </si>
  <si>
    <t>有効面積(mm2)</t>
    <rPh sb="0" eb="2">
      <t>ユウコウ</t>
    </rPh>
    <rPh sb="2" eb="4">
      <t>メンセキ</t>
    </rPh>
    <phoneticPr fontId="1"/>
  </si>
  <si>
    <t>FCD</t>
    <phoneticPr fontId="1"/>
  </si>
  <si>
    <t>速</t>
    <rPh sb="0" eb="1">
      <t>ハヤ</t>
    </rPh>
    <phoneticPr fontId="1"/>
  </si>
  <si>
    <t>左記有効面積から</t>
    <rPh sb="0" eb="2">
      <t>サキ</t>
    </rPh>
    <rPh sb="2" eb="4">
      <t>ユウコウ</t>
    </rPh>
    <rPh sb="4" eb="6">
      <t>メンセキ</t>
    </rPh>
    <phoneticPr fontId="1"/>
  </si>
  <si>
    <t>遅</t>
    <rPh sb="0" eb="1">
      <t>オソ</t>
    </rPh>
    <phoneticPr fontId="1"/>
  </si>
  <si>
    <t>実際のストレーナー選定するが、</t>
    <rPh sb="0" eb="2">
      <t>ジッサイ</t>
    </rPh>
    <rPh sb="9" eb="11">
      <t>センテイ</t>
    </rPh>
    <phoneticPr fontId="1"/>
  </si>
  <si>
    <t>FC</t>
    <phoneticPr fontId="1"/>
  </si>
  <si>
    <t>孔径について検討を別途行う</t>
    <rPh sb="0" eb="1">
      <t>アナ</t>
    </rPh>
    <rPh sb="1" eb="2">
      <t>ケイ</t>
    </rPh>
    <rPh sb="6" eb="8">
      <t>ケントウ</t>
    </rPh>
    <rPh sb="9" eb="11">
      <t>ベット</t>
    </rPh>
    <rPh sb="11" eb="12">
      <t>オコナ</t>
    </rPh>
    <phoneticPr fontId="1"/>
  </si>
  <si>
    <t>（参考｜例③参照の事）</t>
    <rPh sb="1" eb="3">
      <t>サンコウ</t>
    </rPh>
    <rPh sb="4" eb="5">
      <t>レイ</t>
    </rPh>
    <rPh sb="6" eb="8">
      <t>サンショウ</t>
    </rPh>
    <rPh sb="9" eb="10">
      <t>コト</t>
    </rPh>
    <phoneticPr fontId="1"/>
  </si>
  <si>
    <t xml:space="preserve">※t =C x </t>
    <phoneticPr fontId="1"/>
  </si>
  <si>
    <t>　FCD　有効面積(mm2) ：</t>
    <rPh sb="5" eb="7">
      <t>ユウコウ</t>
    </rPh>
    <rPh sb="7" eb="9">
      <t>メンセキ</t>
    </rPh>
    <phoneticPr fontId="1"/>
  </si>
  <si>
    <t>＊流速：遅い場合</t>
    <rPh sb="1" eb="3">
      <t>リュウソク</t>
    </rPh>
    <phoneticPr fontId="1"/>
  </si>
  <si>
    <t>＊流速：速い場合</t>
    <rPh sb="1" eb="3">
      <t>リュウソク</t>
    </rPh>
    <rPh sb="4" eb="5">
      <t>ハヤ</t>
    </rPh>
    <phoneticPr fontId="1"/>
  </si>
  <si>
    <t>　FC　有効面積(mm2) ：</t>
    <rPh sb="4" eb="6">
      <t>ユウコウ</t>
    </rPh>
    <rPh sb="6" eb="8">
      <t>メンセキ</t>
    </rPh>
    <phoneticPr fontId="1"/>
  </si>
  <si>
    <t>例②【大物のストレーナー選定方法を採用】</t>
    <rPh sb="0" eb="1">
      <t>レイ</t>
    </rPh>
    <rPh sb="3" eb="5">
      <t>オオモノ</t>
    </rPh>
    <phoneticPr fontId="1"/>
  </si>
  <si>
    <t>FCD</t>
  </si>
  <si>
    <t>　※ただし、形状は立方体形状を想定（その他形状がイレギュラーの場合は、C値を再度想定行う）</t>
  </si>
  <si>
    <t>堰必要数(Φ20)：</t>
    <rPh sb="0" eb="1">
      <t>セキ</t>
    </rPh>
    <rPh sb="1" eb="3">
      <t>ヒツヨウ</t>
    </rPh>
    <rPh sb="3" eb="4">
      <t>スウ</t>
    </rPh>
    <phoneticPr fontId="1"/>
  </si>
  <si>
    <t>本</t>
    <rPh sb="0" eb="1">
      <t>ホン</t>
    </rPh>
    <phoneticPr fontId="1"/>
  </si>
  <si>
    <t>堰断面積</t>
    <rPh sb="0" eb="1">
      <t>セキ</t>
    </rPh>
    <rPh sb="1" eb="4">
      <t>ダンメンセキ</t>
    </rPh>
    <phoneticPr fontId="1"/>
  </si>
  <si>
    <t>堰必要数(Φ25)：</t>
    <rPh sb="0" eb="1">
      <t>セキ</t>
    </rPh>
    <rPh sb="1" eb="3">
      <t>ヒツヨウ</t>
    </rPh>
    <rPh sb="3" eb="4">
      <t>スウ</t>
    </rPh>
    <phoneticPr fontId="1"/>
  </si>
  <si>
    <t>堰必要数(Φ30)：</t>
    <rPh sb="0" eb="1">
      <t>セキ</t>
    </rPh>
    <rPh sb="1" eb="3">
      <t>ヒツヨウ</t>
    </rPh>
    <rPh sb="3" eb="4">
      <t>スウ</t>
    </rPh>
    <phoneticPr fontId="1"/>
  </si>
  <si>
    <t>堰必要数(Φ40)：</t>
    <rPh sb="0" eb="1">
      <t>セキ</t>
    </rPh>
    <rPh sb="1" eb="3">
      <t>ヒツヨウ</t>
    </rPh>
    <rPh sb="3" eb="4">
      <t>スウ</t>
    </rPh>
    <phoneticPr fontId="1"/>
  </si>
  <si>
    <t>堰必要数　　　Φ30</t>
    <rPh sb="0" eb="1">
      <t>セキ</t>
    </rPh>
    <rPh sb="1" eb="3">
      <t>ヒツヨウ</t>
    </rPh>
    <rPh sb="3" eb="4">
      <t>スウ</t>
    </rPh>
    <phoneticPr fontId="1"/>
  </si>
  <si>
    <t xml:space="preserve"> 堰必要数　　　　Φ50</t>
    <rPh sb="1" eb="2">
      <t>セキ</t>
    </rPh>
    <rPh sb="2" eb="4">
      <t>ヒツヨウ</t>
    </rPh>
    <rPh sb="4" eb="5">
      <t>スウ</t>
    </rPh>
    <phoneticPr fontId="1"/>
  </si>
  <si>
    <t>堰必要数　　　Φ70</t>
    <rPh sb="0" eb="1">
      <t>セキ</t>
    </rPh>
    <rPh sb="1" eb="3">
      <t>ヒツヨウ</t>
    </rPh>
    <rPh sb="3" eb="4">
      <t>スウ</t>
    </rPh>
    <phoneticPr fontId="1"/>
  </si>
  <si>
    <t>左記の堰状況等から</t>
    <rPh sb="0" eb="2">
      <t>サキ</t>
    </rPh>
    <rPh sb="3" eb="4">
      <t>セキ</t>
    </rPh>
    <rPh sb="4" eb="6">
      <t>ジョウキョウ</t>
    </rPh>
    <rPh sb="6" eb="7">
      <t>ナド</t>
    </rPh>
    <phoneticPr fontId="1"/>
  </si>
  <si>
    <t>フィルター設置個所により検討する。</t>
    <rPh sb="5" eb="7">
      <t>セッチ</t>
    </rPh>
    <rPh sb="7" eb="9">
      <t>カショ</t>
    </rPh>
    <rPh sb="12" eb="14">
      <t>ケントウ</t>
    </rPh>
    <phoneticPr fontId="1"/>
  </si>
  <si>
    <t>例③【孔径について】</t>
    <rPh sb="0" eb="1">
      <t>レイ</t>
    </rPh>
    <phoneticPr fontId="1"/>
  </si>
  <si>
    <t>　＜現状＞No.560 Φ6.5（有効面積：431mm2)を使用。</t>
    <rPh sb="2" eb="4">
      <t>ゲンジョウ</t>
    </rPh>
    <rPh sb="17" eb="19">
      <t>ユウコウ</t>
    </rPh>
    <rPh sb="19" eb="21">
      <t>メンセキ</t>
    </rPh>
    <rPh sb="30" eb="32">
      <t>シヨウ</t>
    </rPh>
    <phoneticPr fontId="1"/>
  </si>
  <si>
    <t>　＜目的＞スラグ除去を目的として、ストレーナー孔径が小さい物をトライしたい。</t>
    <rPh sb="2" eb="4">
      <t>モクテキ</t>
    </rPh>
    <rPh sb="8" eb="10">
      <t>ジョキョ</t>
    </rPh>
    <rPh sb="11" eb="13">
      <t>モクテキ</t>
    </rPh>
    <rPh sb="23" eb="24">
      <t>アナ</t>
    </rPh>
    <rPh sb="29" eb="30">
      <t>モノ</t>
    </rPh>
    <phoneticPr fontId="1"/>
  </si>
  <si>
    <t>　＜提案例＞</t>
    <rPh sb="2" eb="4">
      <t>テイアン</t>
    </rPh>
    <rPh sb="4" eb="5">
      <t>レイ</t>
    </rPh>
    <phoneticPr fontId="1"/>
  </si>
  <si>
    <t>　　例えば現在T56 Φ４（有効面積：552mm2),T57 Φ3（有効面積：438mm2)を</t>
    <phoneticPr fontId="1"/>
  </si>
  <si>
    <t>　　仮選定した場合、</t>
    <rPh sb="2" eb="3">
      <t>カリ</t>
    </rPh>
    <rPh sb="3" eb="5">
      <t>センテイ</t>
    </rPh>
    <rPh sb="7" eb="9">
      <t>バアイ</t>
    </rPh>
    <phoneticPr fontId="1"/>
  </si>
  <si>
    <t>　　　1. T57は同有効面積だが、孔径がΦ3 となる為、セオリーからいくと</t>
    <rPh sb="10" eb="11">
      <t>ドウ</t>
    </rPh>
    <rPh sb="11" eb="13">
      <t>ユウコウ</t>
    </rPh>
    <rPh sb="13" eb="15">
      <t>メンセキ</t>
    </rPh>
    <rPh sb="18" eb="19">
      <t>アナ</t>
    </rPh>
    <rPh sb="19" eb="20">
      <t>ケイ</t>
    </rPh>
    <rPh sb="27" eb="28">
      <t>タメ</t>
    </rPh>
    <phoneticPr fontId="1"/>
  </si>
  <si>
    <t>　　　　まず、T56 Φ4 （有効面積：552mm2) 有効面積28%UPを採用行いトライ</t>
    <phoneticPr fontId="1"/>
  </si>
  <si>
    <t>　　　　（Φ6 ⇒ Φ3 有効面積１０％UP,今回はT57よりはT56を選定）</t>
    <rPh sb="13" eb="15">
      <t>ユウコウ</t>
    </rPh>
    <rPh sb="15" eb="17">
      <t>メンセキ</t>
    </rPh>
    <rPh sb="23" eb="25">
      <t>コンカイ</t>
    </rPh>
    <rPh sb="36" eb="38">
      <t>センテイ</t>
    </rPh>
    <phoneticPr fontId="1"/>
  </si>
  <si>
    <t>　　　2. 結果からT57をトライしてみる等、提案を進めていく。</t>
    <phoneticPr fontId="1"/>
  </si>
  <si>
    <t>　　　　（今回は結果から砂カミ発生,注湯時間短縮するか？まず想定確認行う。</t>
    <rPh sb="5" eb="7">
      <t>コンカイ</t>
    </rPh>
    <rPh sb="8" eb="10">
      <t>ケッカ</t>
    </rPh>
    <rPh sb="12" eb="13">
      <t>スナ</t>
    </rPh>
    <rPh sb="15" eb="17">
      <t>ハッセイ</t>
    </rPh>
    <rPh sb="18" eb="20">
      <t>チュウトウ</t>
    </rPh>
    <rPh sb="20" eb="22">
      <t>ジカン</t>
    </rPh>
    <rPh sb="22" eb="24">
      <t>タンシュク</t>
    </rPh>
    <rPh sb="30" eb="32">
      <t>ソウテイ</t>
    </rPh>
    <rPh sb="32" eb="34">
      <t>カクニン</t>
    </rPh>
    <rPh sb="34" eb="35">
      <t>オコナ</t>
    </rPh>
    <phoneticPr fontId="1"/>
  </si>
  <si>
    <t>　　　　　仮に出た場合、孔を消して再トライ行う事も可能）＊金型条件は別紙参照の事</t>
    <rPh sb="5" eb="6">
      <t>カリ</t>
    </rPh>
    <rPh sb="29" eb="31">
      <t>カナガタ</t>
    </rPh>
    <rPh sb="31" eb="33">
      <t>ジョウケン</t>
    </rPh>
    <rPh sb="34" eb="36">
      <t>ベッシ</t>
    </rPh>
    <rPh sb="36" eb="38">
      <t>サンショウ</t>
    </rPh>
    <rPh sb="39" eb="40">
      <t>コト</t>
    </rPh>
    <phoneticPr fontId="1"/>
  </si>
  <si>
    <t>【金型設計について】</t>
    <phoneticPr fontId="1"/>
  </si>
  <si>
    <t>　＜条件＞</t>
    <rPh sb="2" eb="4">
      <t>ジョウケン</t>
    </rPh>
    <phoneticPr fontId="1"/>
  </si>
  <si>
    <t>　　　・</t>
    <phoneticPr fontId="1"/>
  </si>
  <si>
    <t>　＜計算式｜紺の塗潰し箇所を入力行う＞</t>
    <rPh sb="2" eb="4">
      <t>ケイサン</t>
    </rPh>
    <rPh sb="4" eb="5">
      <t>シキ</t>
    </rPh>
    <rPh sb="6" eb="7">
      <t>コン</t>
    </rPh>
    <rPh sb="8" eb="10">
      <t>ヌリツブ</t>
    </rPh>
    <rPh sb="11" eb="13">
      <t>カショ</t>
    </rPh>
    <rPh sb="14" eb="16">
      <t>ニュウリョク</t>
    </rPh>
    <rPh sb="16" eb="17">
      <t>オコナ</t>
    </rPh>
    <phoneticPr fontId="1"/>
  </si>
  <si>
    <t>孔径</t>
    <rPh sb="0" eb="1">
      <t>アナ</t>
    </rPh>
    <rPh sb="1" eb="2">
      <t>ケイ</t>
    </rPh>
    <phoneticPr fontId="1"/>
  </si>
  <si>
    <t>Φ</t>
    <phoneticPr fontId="1"/>
  </si>
  <si>
    <t>孔数</t>
    <rPh sb="0" eb="1">
      <t>アナ</t>
    </rPh>
    <rPh sb="1" eb="2">
      <t>カズ</t>
    </rPh>
    <phoneticPr fontId="1"/>
  </si>
  <si>
    <t>個</t>
    <rPh sb="0" eb="1">
      <t>コ</t>
    </rPh>
    <phoneticPr fontId="1"/>
  </si>
  <si>
    <t>孔部断面積</t>
    <rPh sb="0" eb="1">
      <t>アナ</t>
    </rPh>
    <rPh sb="1" eb="2">
      <t>ブ</t>
    </rPh>
    <rPh sb="2" eb="5">
      <t>ダンメンセキ</t>
    </rPh>
    <phoneticPr fontId="1"/>
  </si>
  <si>
    <t>全体断面積</t>
    <rPh sb="0" eb="2">
      <t>ゼンタイ</t>
    </rPh>
    <rPh sb="2" eb="5">
      <t>ダンメンセキ</t>
    </rPh>
    <phoneticPr fontId="1"/>
  </si>
  <si>
    <t>*ストレーナーの選定方法</t>
    <rPh sb="8" eb="10">
      <t>センテイ</t>
    </rPh>
    <rPh sb="10" eb="12">
      <t>ホウホウ</t>
    </rPh>
    <phoneticPr fontId="4"/>
  </si>
  <si>
    <t xml:space="preserve">  大物鋳物</t>
    <rPh sb="2" eb="4">
      <t>オオモノ</t>
    </rPh>
    <rPh sb="4" eb="6">
      <t>イモノ</t>
    </rPh>
    <phoneticPr fontId="4"/>
  </si>
  <si>
    <t>●有効面積の決定方法</t>
    <rPh sb="1" eb="3">
      <t>ユウコウ</t>
    </rPh>
    <rPh sb="3" eb="5">
      <t>メンセキ</t>
    </rPh>
    <rPh sb="6" eb="8">
      <t>ケッテイ</t>
    </rPh>
    <rPh sb="8" eb="10">
      <t>ホウホウ</t>
    </rPh>
    <phoneticPr fontId="4"/>
  </si>
  <si>
    <t>　１、ダクタイル鋳鉄の場合の有効面積（cm2)</t>
    <rPh sb="8" eb="10">
      <t>チュウテツ</t>
    </rPh>
    <rPh sb="11" eb="13">
      <t>バアイ</t>
    </rPh>
    <rPh sb="14" eb="16">
      <t>ユウコウ</t>
    </rPh>
    <rPh sb="16" eb="18">
      <t>メンセキ</t>
    </rPh>
    <phoneticPr fontId="4"/>
  </si>
  <si>
    <t>鋳込速度遅い場合</t>
    <rPh sb="4" eb="5">
      <t>オソ</t>
    </rPh>
    <rPh sb="6" eb="8">
      <t>バアイ</t>
    </rPh>
    <phoneticPr fontId="4"/>
  </si>
  <si>
    <t>鋳込速度速い場合</t>
    <rPh sb="4" eb="5">
      <t>ハヤ</t>
    </rPh>
    <rPh sb="6" eb="8">
      <t>バアイ</t>
    </rPh>
    <phoneticPr fontId="4"/>
  </si>
  <si>
    <t>〜</t>
    <phoneticPr fontId="4"/>
  </si>
  <si>
    <t>　２、ＦＣの場合の有効面積（cm2）</t>
    <rPh sb="6" eb="8">
      <t>バアイ</t>
    </rPh>
    <rPh sb="9" eb="11">
      <t>ユウコウ</t>
    </rPh>
    <rPh sb="11" eb="13">
      <t>メンセキ</t>
    </rPh>
    <phoneticPr fontId="4"/>
  </si>
  <si>
    <t>参考</t>
    <rPh sb="0" eb="2">
      <t>サンコウ</t>
    </rPh>
    <phoneticPr fontId="4"/>
  </si>
  <si>
    <t>　*鋳物の鋳込み時間は従来より</t>
    <rPh sb="2" eb="4">
      <t>イモノ</t>
    </rPh>
    <rPh sb="5" eb="7">
      <t>イコ</t>
    </rPh>
    <rPh sb="8" eb="10">
      <t>ジカン</t>
    </rPh>
    <rPh sb="11" eb="13">
      <t>ジュウライ</t>
    </rPh>
    <phoneticPr fontId="4"/>
  </si>
  <si>
    <t>ｔ(秒) ＝ Ｃ  ×</t>
    <rPh sb="2" eb="3">
      <t>ビョウ</t>
    </rPh>
    <phoneticPr fontId="4"/>
  </si>
  <si>
    <t>速い</t>
    <rPh sb="0" eb="1">
      <t>ハヤ</t>
    </rPh>
    <phoneticPr fontId="4"/>
  </si>
  <si>
    <t>遅い</t>
    <rPh sb="0" eb="1">
      <t>オソ</t>
    </rPh>
    <phoneticPr fontId="4"/>
  </si>
  <si>
    <t>Ｃ：係数　（鋳造カレッジ文献より　　　C＝</t>
    <rPh sb="2" eb="4">
      <t>ケイスウ</t>
    </rPh>
    <rPh sb="6" eb="8">
      <t>チュウゾウ</t>
    </rPh>
    <rPh sb="12" eb="14">
      <t>ブンケン</t>
    </rPh>
    <phoneticPr fontId="4"/>
  </si>
  <si>
    <t>０．７ ～ １．１）</t>
    <phoneticPr fontId="1"/>
  </si>
  <si>
    <t>　*時間あたりの鋳込み重量は過去の弊社経験値より</t>
    <rPh sb="2" eb="4">
      <t>ジカン</t>
    </rPh>
    <rPh sb="8" eb="10">
      <t>イコ</t>
    </rPh>
    <rPh sb="11" eb="13">
      <t>ジュウリョウ</t>
    </rPh>
    <rPh sb="14" eb="16">
      <t>カコ</t>
    </rPh>
    <rPh sb="17" eb="19">
      <t>ヘイシャ</t>
    </rPh>
    <rPh sb="19" eb="22">
      <t>ケイケンチ</t>
    </rPh>
    <phoneticPr fontId="4"/>
  </si>
  <si>
    <t>　　　ダクタイルの場合　　　Ｗ  (kg/秒)　＝　０．７　×　有効面積　(ｃ㎡)</t>
    <rPh sb="9" eb="11">
      <t>バアイ</t>
    </rPh>
    <rPh sb="21" eb="22">
      <t>ビョウ</t>
    </rPh>
    <rPh sb="32" eb="34">
      <t>ユウコウ</t>
    </rPh>
    <rPh sb="34" eb="36">
      <t>メンセキ</t>
    </rPh>
    <phoneticPr fontId="4"/>
  </si>
  <si>
    <t>　　　ＦＣの場合　　　　　　Ｗ  (kg/秒)　＝　０．８　×　有効面積　(ｃ㎡)</t>
    <rPh sb="6" eb="8">
      <t>バアイ</t>
    </rPh>
    <rPh sb="21" eb="22">
      <t>ビョウ</t>
    </rPh>
    <rPh sb="32" eb="34">
      <t>ユウコウ</t>
    </rPh>
    <rPh sb="34" eb="36">
      <t>メンセキ</t>
    </rPh>
    <phoneticPr fontId="4"/>
  </si>
  <si>
    <r>
      <t>　小物鋳物</t>
    </r>
    <r>
      <rPr>
        <b/>
        <sz val="12"/>
        <color indexed="8"/>
        <rFont val="HG正楷書体-PRO"/>
        <family val="4"/>
        <charset val="128"/>
      </rPr>
      <t>（数十ｋｇ想定）</t>
    </r>
    <rPh sb="1" eb="3">
      <t>コモノ</t>
    </rPh>
    <rPh sb="3" eb="5">
      <t>イモノ</t>
    </rPh>
    <rPh sb="6" eb="8">
      <t>スウジュウ</t>
    </rPh>
    <rPh sb="10" eb="12">
      <t>ソウテイ</t>
    </rPh>
    <phoneticPr fontId="4"/>
  </si>
  <si>
    <t>Ｃ：係数</t>
    <rPh sb="2" eb="4">
      <t>ケイスウ</t>
    </rPh>
    <phoneticPr fontId="4"/>
  </si>
  <si>
    <t>（各種文献より　　　C＝</t>
    <phoneticPr fontId="1"/>
  </si>
  <si>
    <t>１．２ ～ １．５）</t>
    <phoneticPr fontId="1"/>
  </si>
  <si>
    <t>参考</t>
    <rPh sb="0" eb="2">
      <t>サンコウ</t>
    </rPh>
    <phoneticPr fontId="1"/>
  </si>
  <si>
    <t>　＊C値について、形状により想定のCと違うケースがある。</t>
    <rPh sb="3" eb="4">
      <t>アタイ</t>
    </rPh>
    <rPh sb="9" eb="11">
      <t>ケイジョウ</t>
    </rPh>
    <rPh sb="14" eb="16">
      <t>ソウテイ</t>
    </rPh>
    <rPh sb="19" eb="20">
      <t>チガ</t>
    </rPh>
    <phoneticPr fontId="1"/>
  </si>
  <si>
    <t>　　例えば、横に長い（高さが無い）場合はCを高めに想定</t>
    <rPh sb="2" eb="3">
      <t>タト</t>
    </rPh>
    <rPh sb="6" eb="7">
      <t>ヨコ</t>
    </rPh>
    <rPh sb="8" eb="9">
      <t>ナガ</t>
    </rPh>
    <rPh sb="11" eb="12">
      <t>タカ</t>
    </rPh>
    <rPh sb="14" eb="15">
      <t>ナ</t>
    </rPh>
    <rPh sb="17" eb="19">
      <t>バアイ</t>
    </rPh>
    <rPh sb="22" eb="23">
      <t>タカ</t>
    </rPh>
    <rPh sb="25" eb="27">
      <t>ソウテイ</t>
    </rPh>
    <phoneticPr fontId="1"/>
  </si>
  <si>
    <t>　　高さが高い場合はCを低めに想定している場合もある為、注意行う。</t>
    <rPh sb="2" eb="3">
      <t>タカ</t>
    </rPh>
    <rPh sb="5" eb="6">
      <t>タカ</t>
    </rPh>
    <rPh sb="7" eb="9">
      <t>バアイ</t>
    </rPh>
    <rPh sb="12" eb="13">
      <t>ヒク</t>
    </rPh>
    <rPh sb="15" eb="17">
      <t>ソウテイ</t>
    </rPh>
    <rPh sb="21" eb="23">
      <t>バアイ</t>
    </rPh>
    <rPh sb="26" eb="27">
      <t>タメ</t>
    </rPh>
    <phoneticPr fontId="1"/>
  </si>
  <si>
    <t>　　</t>
    <phoneticPr fontId="1"/>
  </si>
  <si>
    <t>　　＜参考資料｜大物鋳物に対する数式根拠＞</t>
    <rPh sb="3" eb="5">
      <t>サンコウ</t>
    </rPh>
    <rPh sb="5" eb="7">
      <t>シリョウ</t>
    </rPh>
    <rPh sb="8" eb="10">
      <t>オオモノ</t>
    </rPh>
    <rPh sb="10" eb="12">
      <t>イモノ</t>
    </rPh>
    <rPh sb="13" eb="14">
      <t>タイ</t>
    </rPh>
    <rPh sb="16" eb="18">
      <t>スウシキ</t>
    </rPh>
    <rPh sb="18" eb="20">
      <t>コンキョ</t>
    </rPh>
    <phoneticPr fontId="1"/>
  </si>
  <si>
    <t>　　ただし、実際は・・・</t>
    <rPh sb="6" eb="8">
      <t>ジッサイ</t>
    </rPh>
    <phoneticPr fontId="1"/>
  </si>
  <si>
    <t>高さが高い　</t>
    <rPh sb="0" eb="1">
      <t>タカ</t>
    </rPh>
    <rPh sb="3" eb="4">
      <t>タカ</t>
    </rPh>
    <phoneticPr fontId="1"/>
  </si>
  <si>
    <t>横に長く、高さが低い</t>
    <rPh sb="0" eb="1">
      <t>ヨコ</t>
    </rPh>
    <rPh sb="2" eb="3">
      <t>ナガ</t>
    </rPh>
    <rPh sb="5" eb="6">
      <t>タカ</t>
    </rPh>
    <rPh sb="8" eb="9">
      <t>ヒク</t>
    </rPh>
    <phoneticPr fontId="1"/>
  </si>
  <si>
    <t>⇒鋳込み重量に対し、C高く想定</t>
    <rPh sb="1" eb="3">
      <t>イコ</t>
    </rPh>
    <rPh sb="4" eb="6">
      <t>ジュウリョウ</t>
    </rPh>
    <rPh sb="7" eb="8">
      <t>タイ</t>
    </rPh>
    <rPh sb="11" eb="12">
      <t>タカ</t>
    </rPh>
    <rPh sb="13" eb="15">
      <t>ソウテイ</t>
    </rPh>
    <phoneticPr fontId="1"/>
  </si>
  <si>
    <t>⇒鋳込み重量に対し、C低く想定</t>
    <rPh sb="1" eb="3">
      <t>イコ</t>
    </rPh>
    <rPh sb="4" eb="6">
      <t>ジュウリョウ</t>
    </rPh>
    <rPh sb="7" eb="8">
      <t>タイ</t>
    </rPh>
    <rPh sb="11" eb="12">
      <t>ヒク</t>
    </rPh>
    <rPh sb="13" eb="15">
      <t>ソウテイ</t>
    </rPh>
    <phoneticPr fontId="1"/>
  </si>
  <si>
    <t>　＊孔径について、ケースによるが</t>
    <rPh sb="2" eb="3">
      <t>アナ</t>
    </rPh>
    <rPh sb="3" eb="4">
      <t>ケイ</t>
    </rPh>
    <phoneticPr fontId="1"/>
  </si>
  <si>
    <t>　  Φ６　⇒　Φ３　に変更した場合、有効面積は１０％程UPさせた方が良い</t>
    <rPh sb="12" eb="14">
      <t>ヘンコウ</t>
    </rPh>
    <rPh sb="16" eb="18">
      <t>バアイ</t>
    </rPh>
    <rPh sb="19" eb="21">
      <t>ユウコウ</t>
    </rPh>
    <rPh sb="21" eb="23">
      <t>メンセキ</t>
    </rPh>
    <rPh sb="27" eb="28">
      <t>ホド</t>
    </rPh>
    <rPh sb="33" eb="34">
      <t>ホウ</t>
    </rPh>
    <rPh sb="35" eb="36">
      <t>ヨ</t>
    </rPh>
    <phoneticPr fontId="1"/>
  </si>
  <si>
    <t>　 ただし、</t>
    <phoneticPr fontId="1"/>
  </si>
  <si>
    <t>溶湯温度が低い（湯流れが悪い）　⇒　１０％UPでも無理な場合有り</t>
    <rPh sb="30" eb="31">
      <t>ア</t>
    </rPh>
    <phoneticPr fontId="1"/>
  </si>
  <si>
    <t>溶湯温度が高い（湯流れが良い）　⇒　１０％UPだと湯流れ速くなる場合有り</t>
    <rPh sb="5" eb="6">
      <t>タカ</t>
    </rPh>
    <rPh sb="12" eb="13">
      <t>ヨ</t>
    </rPh>
    <rPh sb="25" eb="26">
      <t>ユ</t>
    </rPh>
    <rPh sb="26" eb="27">
      <t>ナガ</t>
    </rPh>
    <rPh sb="28" eb="29">
      <t>ハヤ</t>
    </rPh>
    <rPh sb="32" eb="34">
      <t>バアイ</t>
    </rPh>
    <rPh sb="34" eb="35">
      <t>ア</t>
    </rPh>
    <phoneticPr fontId="1"/>
  </si>
  <si>
    <t>　　　 もしかすると砂カミ等発生可能性も</t>
    <rPh sb="10" eb="11">
      <t>スナ</t>
    </rPh>
    <rPh sb="13" eb="14">
      <t>ナド</t>
    </rPh>
    <rPh sb="14" eb="16">
      <t>ハッセイ</t>
    </rPh>
    <rPh sb="16" eb="19">
      <t>カノウセイ</t>
    </rPh>
    <phoneticPr fontId="1"/>
  </si>
  <si>
    <t>ヘッド圧がかかる　　　　　　　　⇒　１０％UPでも変わらないかもしれない</t>
    <rPh sb="3" eb="4">
      <t>アツ</t>
    </rPh>
    <rPh sb="25" eb="26">
      <t>カ</t>
    </rPh>
    <phoneticPr fontId="1"/>
  </si>
  <si>
    <t>湯口部にセット　　　　　　　　　⇒　流れないかもしれない</t>
    <rPh sb="0" eb="1">
      <t>ユ</t>
    </rPh>
    <rPh sb="1" eb="2">
      <t>クチ</t>
    </rPh>
    <rPh sb="2" eb="3">
      <t>ブ</t>
    </rPh>
    <rPh sb="18" eb="19">
      <t>ナガ</t>
    </rPh>
    <phoneticPr fontId="1"/>
  </si>
  <si>
    <t>　　様々な要因を想定行う必要がある為、ユーザー使用環境を把握し提案を進めていく。</t>
    <rPh sb="2" eb="4">
      <t>サマザマ</t>
    </rPh>
    <rPh sb="5" eb="7">
      <t>ヨウイン</t>
    </rPh>
    <rPh sb="8" eb="10">
      <t>ソウテイ</t>
    </rPh>
    <rPh sb="10" eb="11">
      <t>オコナ</t>
    </rPh>
    <rPh sb="12" eb="14">
      <t>ヒツヨウ</t>
    </rPh>
    <rPh sb="17" eb="18">
      <t>タメ</t>
    </rPh>
    <rPh sb="23" eb="25">
      <t>シヨウ</t>
    </rPh>
    <rPh sb="25" eb="27">
      <t>カンキョウ</t>
    </rPh>
    <rPh sb="28" eb="30">
      <t>ハアク</t>
    </rPh>
    <rPh sb="31" eb="33">
      <t>テイアン</t>
    </rPh>
    <rPh sb="34" eb="35">
      <t>スス</t>
    </rPh>
    <phoneticPr fontId="1"/>
  </si>
  <si>
    <t>作成</t>
    <rPh sb="0" eb="2">
      <t>サクセイ</t>
    </rPh>
    <phoneticPr fontId="51"/>
  </si>
  <si>
    <t>他社ストレーナー、当社ストレーナー比較資料</t>
    <rPh sb="0" eb="2">
      <t>タシャ</t>
    </rPh>
    <rPh sb="9" eb="11">
      <t>トウシャ</t>
    </rPh>
    <rPh sb="17" eb="19">
      <t>ヒカク</t>
    </rPh>
    <rPh sb="19" eb="21">
      <t>シリョウ</t>
    </rPh>
    <phoneticPr fontId="51"/>
  </si>
  <si>
    <t>※数値上は同様でも、配列が異なる場合があります。</t>
    <rPh sb="1" eb="3">
      <t>スウチ</t>
    </rPh>
    <rPh sb="3" eb="4">
      <t>ウエ</t>
    </rPh>
    <rPh sb="5" eb="7">
      <t>ドウヨウ</t>
    </rPh>
    <rPh sb="10" eb="12">
      <t>ハイレツ</t>
    </rPh>
    <rPh sb="13" eb="14">
      <t>コト</t>
    </rPh>
    <rPh sb="16" eb="18">
      <t>バアイ</t>
    </rPh>
    <phoneticPr fontId="51"/>
  </si>
  <si>
    <t>※製品は焼き物であり、寸法公差があるため、予めご了承ください。</t>
    <rPh sb="1" eb="3">
      <t>セイヒン</t>
    </rPh>
    <rPh sb="21" eb="22">
      <t>アラカジ</t>
    </rPh>
    <rPh sb="24" eb="26">
      <t>リョウショウ</t>
    </rPh>
    <phoneticPr fontId="51"/>
  </si>
  <si>
    <t>品番</t>
    <rPh sb="0" eb="2">
      <t>ヒンバン</t>
    </rPh>
    <phoneticPr fontId="51"/>
  </si>
  <si>
    <t>外径(Φ)</t>
    <rPh sb="0" eb="2">
      <t>ガイケイ</t>
    </rPh>
    <phoneticPr fontId="51"/>
  </si>
  <si>
    <t>肉厚</t>
    <rPh sb="0" eb="2">
      <t>ニクアツ</t>
    </rPh>
    <phoneticPr fontId="51"/>
  </si>
  <si>
    <t>孔径</t>
    <rPh sb="0" eb="1">
      <t>アナ</t>
    </rPh>
    <rPh sb="1" eb="2">
      <t>ケイ</t>
    </rPh>
    <phoneticPr fontId="51"/>
  </si>
  <si>
    <t>孔数</t>
    <rPh sb="0" eb="1">
      <t>アナ</t>
    </rPh>
    <rPh sb="1" eb="2">
      <t>カズ</t>
    </rPh>
    <phoneticPr fontId="51"/>
  </si>
  <si>
    <t>有効面積</t>
    <rPh sb="0" eb="2">
      <t>ユウコウ</t>
    </rPh>
    <rPh sb="2" eb="4">
      <t>メンセキ</t>
    </rPh>
    <phoneticPr fontId="51"/>
  </si>
  <si>
    <t>A</t>
    <phoneticPr fontId="51"/>
  </si>
  <si>
    <t>B</t>
    <phoneticPr fontId="51"/>
  </si>
  <si>
    <t>mm</t>
    <phoneticPr fontId="51"/>
  </si>
  <si>
    <t>Φ</t>
    <phoneticPr fontId="51"/>
  </si>
  <si>
    <t>mm2</t>
    <phoneticPr fontId="51"/>
  </si>
  <si>
    <t>他社</t>
    <rPh sb="0" eb="2">
      <t>タシャ</t>
    </rPh>
    <phoneticPr fontId="51"/>
  </si>
  <si>
    <t>No.1</t>
    <phoneticPr fontId="51"/>
  </si>
  <si>
    <t>当社</t>
    <rPh sb="0" eb="2">
      <t>トウシャ</t>
    </rPh>
    <phoneticPr fontId="51"/>
  </si>
  <si>
    <t>No.2</t>
    <phoneticPr fontId="51"/>
  </si>
  <si>
    <t>No.3</t>
    <phoneticPr fontId="51"/>
  </si>
  <si>
    <t>510?</t>
    <phoneticPr fontId="51"/>
  </si>
  <si>
    <t>No.4</t>
    <phoneticPr fontId="51"/>
  </si>
  <si>
    <t>※納期要調整</t>
    <rPh sb="1" eb="3">
      <t>ノウキ</t>
    </rPh>
    <rPh sb="3" eb="4">
      <t>ヨウ</t>
    </rPh>
    <rPh sb="4" eb="6">
      <t>チョウセイ</t>
    </rPh>
    <phoneticPr fontId="51"/>
  </si>
  <si>
    <t>No.5</t>
    <phoneticPr fontId="51"/>
  </si>
  <si>
    <t>No.6</t>
    <phoneticPr fontId="51"/>
  </si>
  <si>
    <t>No.7</t>
    <phoneticPr fontId="51"/>
  </si>
  <si>
    <t>8-T</t>
    <phoneticPr fontId="51"/>
  </si>
  <si>
    <t>10-T</t>
    <phoneticPr fontId="51"/>
  </si>
  <si>
    <t>該当なし　※要打合せ。近しいものは951</t>
    <rPh sb="0" eb="2">
      <t>ガイトウ</t>
    </rPh>
    <rPh sb="6" eb="7">
      <t>ヨウ</t>
    </rPh>
    <rPh sb="7" eb="9">
      <t>ウチアワ</t>
    </rPh>
    <rPh sb="11" eb="12">
      <t>チカ</t>
    </rPh>
    <phoneticPr fontId="51"/>
  </si>
  <si>
    <t>K-8</t>
    <phoneticPr fontId="51"/>
  </si>
  <si>
    <t>有効面積UP</t>
    <rPh sb="0" eb="2">
      <t>ユウコウ</t>
    </rPh>
    <rPh sb="2" eb="4">
      <t>メンセキ</t>
    </rPh>
    <phoneticPr fontId="51"/>
  </si>
  <si>
    <t>K-9</t>
    <phoneticPr fontId="51"/>
  </si>
  <si>
    <t>K-10</t>
    <phoneticPr fontId="51"/>
  </si>
  <si>
    <t>10,11,12</t>
    <phoneticPr fontId="51"/>
  </si>
  <si>
    <t>16,6,1</t>
    <phoneticPr fontId="51"/>
  </si>
  <si>
    <t>有効面積UP,厚みに差あり</t>
    <rPh sb="0" eb="2">
      <t>ユウコウ</t>
    </rPh>
    <rPh sb="2" eb="4">
      <t>メンセキ</t>
    </rPh>
    <rPh sb="7" eb="8">
      <t>アツ</t>
    </rPh>
    <rPh sb="10" eb="11">
      <t>サ</t>
    </rPh>
    <phoneticPr fontId="51"/>
  </si>
  <si>
    <t>Y-5</t>
    <phoneticPr fontId="51"/>
  </si>
  <si>
    <t>Y-6</t>
    <phoneticPr fontId="51"/>
  </si>
  <si>
    <t>Y-7</t>
    <phoneticPr fontId="51"/>
  </si>
  <si>
    <t>Y-8</t>
    <phoneticPr fontId="51"/>
  </si>
  <si>
    <t>有効面積DOWN</t>
    <rPh sb="0" eb="2">
      <t>ユウコウ</t>
    </rPh>
    <rPh sb="2" eb="4">
      <t>メンセキ</t>
    </rPh>
    <phoneticPr fontId="51"/>
  </si>
  <si>
    <t>KN-2</t>
    <phoneticPr fontId="51"/>
  </si>
  <si>
    <t>10,12</t>
    <phoneticPr fontId="51"/>
  </si>
  <si>
    <t>7,1</t>
    <phoneticPr fontId="51"/>
  </si>
  <si>
    <t>KN-3</t>
    <phoneticPr fontId="51"/>
  </si>
  <si>
    <t>11,10</t>
    <phoneticPr fontId="51"/>
  </si>
  <si>
    <t>9,3</t>
    <phoneticPr fontId="51"/>
  </si>
  <si>
    <t>KO-1</t>
    <phoneticPr fontId="51"/>
  </si>
  <si>
    <t>F-16</t>
    <phoneticPr fontId="51"/>
  </si>
  <si>
    <t>HS-1</t>
    <phoneticPr fontId="51"/>
  </si>
  <si>
    <t>C-3</t>
    <phoneticPr fontId="51"/>
  </si>
  <si>
    <t>DT-1</t>
    <phoneticPr fontId="51"/>
  </si>
  <si>
    <t>DT-2</t>
    <phoneticPr fontId="51"/>
  </si>
  <si>
    <t>14,15</t>
    <phoneticPr fontId="51"/>
  </si>
  <si>
    <t>7,12</t>
    <phoneticPr fontId="51"/>
  </si>
  <si>
    <t>該当なし　※要打合せ。近しいものは964</t>
    <rPh sb="0" eb="2">
      <t>ガイトウ</t>
    </rPh>
    <rPh sb="6" eb="7">
      <t>ヨウ</t>
    </rPh>
    <rPh sb="7" eb="9">
      <t>ウチアワ</t>
    </rPh>
    <rPh sb="11" eb="12">
      <t>チカ</t>
    </rPh>
    <phoneticPr fontId="51"/>
  </si>
  <si>
    <t>NTK-1</t>
    <phoneticPr fontId="51"/>
  </si>
  <si>
    <t>NTK-2</t>
    <phoneticPr fontId="51"/>
  </si>
  <si>
    <t>NTK-3</t>
    <phoneticPr fontId="51"/>
  </si>
  <si>
    <t>SNK-150</t>
    <phoneticPr fontId="51"/>
  </si>
  <si>
    <t>外径に差あり</t>
    <rPh sb="0" eb="2">
      <t>ガイケイ</t>
    </rPh>
    <rPh sb="3" eb="4">
      <t>サ</t>
    </rPh>
    <phoneticPr fontId="51"/>
  </si>
  <si>
    <t>TKT-50</t>
    <phoneticPr fontId="51"/>
  </si>
  <si>
    <t>T53</t>
    <phoneticPr fontId="51"/>
  </si>
  <si>
    <t>TKT-60</t>
    <phoneticPr fontId="51"/>
  </si>
  <si>
    <t>T62</t>
    <phoneticPr fontId="51"/>
  </si>
  <si>
    <t>TKT-70</t>
    <phoneticPr fontId="51"/>
  </si>
  <si>
    <t>T70</t>
    <phoneticPr fontId="51"/>
  </si>
  <si>
    <t>TKT-80</t>
    <phoneticPr fontId="51"/>
  </si>
  <si>
    <t>セラ80</t>
    <phoneticPr fontId="51"/>
  </si>
  <si>
    <t>外径に差あり。厚みに差あり</t>
    <rPh sb="0" eb="2">
      <t>ガイケイ</t>
    </rPh>
    <rPh sb="3" eb="4">
      <t>サ</t>
    </rPh>
    <rPh sb="7" eb="8">
      <t>アツ</t>
    </rPh>
    <rPh sb="10" eb="11">
      <t>サ</t>
    </rPh>
    <phoneticPr fontId="51"/>
  </si>
  <si>
    <t>TKT-92</t>
    <phoneticPr fontId="51"/>
  </si>
  <si>
    <t>該当なし　※近しいものは T88</t>
    <rPh sb="0" eb="2">
      <t>ガイトウ</t>
    </rPh>
    <rPh sb="6" eb="7">
      <t>チカ</t>
    </rPh>
    <phoneticPr fontId="51"/>
  </si>
  <si>
    <t>TKT-105</t>
    <phoneticPr fontId="51"/>
  </si>
  <si>
    <t>セラ105</t>
    <phoneticPr fontId="51"/>
  </si>
  <si>
    <t>amin</t>
    <phoneticPr fontId="1"/>
  </si>
  <si>
    <t>bmin</t>
    <phoneticPr fontId="1"/>
  </si>
  <si>
    <t>bmax</t>
    <phoneticPr fontId="1"/>
  </si>
  <si>
    <t>cmax</t>
    <phoneticPr fontId="1"/>
  </si>
  <si>
    <t>cmin</t>
    <phoneticPr fontId="1"/>
  </si>
  <si>
    <t>dax</t>
    <phoneticPr fontId="1"/>
  </si>
  <si>
    <t>dmin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</si>
</sst>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;[Red]\-#,##0.0"/>
    <numFmt numFmtId="177" formatCode="#,##0.0"/>
    <numFmt numFmtId="178" formatCode="0.0"/>
  </numFmts>
  <fonts count="58">
    <font>
      <sz val="9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indexed="8"/>
      <name val="HG正楷書体-PRO"/>
      <family val="4"/>
      <charset val="128"/>
    </font>
    <font>
      <sz val="7"/>
      <color indexed="63"/>
      <name val="ＭＳ Ｐゴシック"/>
      <family val="3"/>
      <charset val="128"/>
    </font>
    <font>
      <sz val="6"/>
      <color indexed="63"/>
      <name val="ＭＳ Ｐゴシック"/>
      <family val="3"/>
      <charset val="128"/>
    </font>
    <font>
      <sz val="9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6"/>
      <color theme="1"/>
      <name val="HG正楷書体-PRO"/>
      <family val="4"/>
      <charset val="128"/>
    </font>
    <font>
      <sz val="11"/>
      <color theme="1"/>
      <name val="HG正楷書体-PRO"/>
      <family val="4"/>
      <charset val="128"/>
    </font>
    <font>
      <sz val="6"/>
      <color theme="1"/>
      <name val="ＭＳ Ｐゴシック"/>
      <family val="3"/>
      <charset val="128"/>
      <scheme val="minor"/>
    </font>
    <font>
      <sz val="6"/>
      <color theme="1"/>
      <name val="メイリオ"/>
      <family val="3"/>
      <charset val="128"/>
    </font>
    <font>
      <sz val="7"/>
      <color theme="1"/>
      <name val="ＭＳ Ｐゴシック"/>
      <family val="3"/>
      <charset val="128"/>
      <scheme val="minor"/>
    </font>
    <font>
      <sz val="7"/>
      <color theme="1"/>
      <name val="メイリオ"/>
      <family val="3"/>
      <charset val="128"/>
    </font>
    <font>
      <sz val="7"/>
      <color rgb="FF444444"/>
      <name val="Inherit"/>
      <family val="2"/>
    </font>
    <font>
      <sz val="7"/>
      <color rgb="FF444444"/>
      <name val="Verdana"/>
      <family val="2"/>
    </font>
    <font>
      <sz val="6"/>
      <color rgb="FF444444"/>
      <name val="Verdana"/>
      <family val="2"/>
    </font>
    <font>
      <sz val="6"/>
      <color rgb="FF444444"/>
      <name val="Inherit"/>
      <family val="2"/>
    </font>
    <font>
      <sz val="6"/>
      <color rgb="FF444444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HG正楷書体-PRO"/>
      <family val="4"/>
      <charset val="128"/>
    </font>
    <font>
      <sz val="10"/>
      <color rgb="FFFF0000"/>
      <name val="HG正楷書体-PRO"/>
      <family val="4"/>
      <charset val="128"/>
    </font>
    <font>
      <sz val="7"/>
      <color rgb="FF444444"/>
      <name val="ＭＳ Ｐゴシック"/>
      <family val="3"/>
      <charset val="128"/>
    </font>
    <font>
      <b/>
      <sz val="10"/>
      <color rgb="FFFF0000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8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2" tint="-0.499984740745262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7"/>
      <color theme="0" tint="-4.9989318521683403E-2"/>
      <name val="メイリオ"/>
      <family val="3"/>
      <charset val="128"/>
    </font>
    <font>
      <sz val="7"/>
      <color theme="0" tint="-4.9989318521683403E-2"/>
      <name val="ＭＳ Ｐゴシック"/>
      <family val="3"/>
      <charset val="128"/>
      <scheme val="minor"/>
    </font>
    <font>
      <sz val="2"/>
      <color theme="0" tint="-4.9989318521683403E-2"/>
      <name val="ＭＳ Ｐゴシック"/>
      <family val="3"/>
      <charset val="128"/>
      <scheme val="minor"/>
    </font>
    <font>
      <b/>
      <sz val="6"/>
      <name val="ＭＳ Ｐゴシック"/>
      <family val="3"/>
      <charset val="128"/>
      <scheme val="minor"/>
    </font>
    <font>
      <sz val="6"/>
      <color theme="0" tint="-0.499984740745262"/>
      <name val="ＭＳ Ｐゴシック"/>
      <family val="3"/>
      <charset val="128"/>
      <scheme val="minor"/>
    </font>
    <font>
      <b/>
      <sz val="7"/>
      <color theme="1"/>
      <name val="Inherit"/>
      <family val="2"/>
    </font>
    <font>
      <b/>
      <sz val="7"/>
      <color theme="1"/>
      <name val="Verdana"/>
      <family val="2"/>
    </font>
    <font>
      <b/>
      <sz val="7"/>
      <color theme="1"/>
      <name val="ＭＳ Ｐゴシック"/>
      <family val="3"/>
      <charset val="128"/>
    </font>
    <font>
      <b/>
      <sz val="7"/>
      <color rgb="FF444444"/>
      <name val="ＭＳ Ｐゴシック"/>
      <family val="3"/>
      <charset val="128"/>
    </font>
    <font>
      <sz val="8"/>
      <color rgb="FFFF0000"/>
      <name val="メイリオ"/>
      <family val="3"/>
      <charset val="128"/>
    </font>
    <font>
      <sz val="6"/>
      <color rgb="FFFF0000"/>
      <name val="メイリオ"/>
      <family val="3"/>
      <charset val="128"/>
    </font>
    <font>
      <sz val="8"/>
      <color theme="0" tint="-4.9989318521683403E-2"/>
      <name val="メイリオ"/>
      <family val="3"/>
      <charset val="128"/>
    </font>
    <font>
      <b/>
      <sz val="8"/>
      <color rgb="FFFF000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7"/>
      <name val="メイリオ"/>
      <family val="3"/>
      <charset val="128"/>
    </font>
    <font>
      <sz val="9"/>
      <color theme="1"/>
      <name val="Meiryo UI"/>
      <family val="3"/>
      <charset val="128"/>
    </font>
    <font>
      <sz val="9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444444"/>
      <name val="メイリオ"/>
      <family val="3"/>
      <charset val="128"/>
    </font>
    <font>
      <b/>
      <sz val="11"/>
      <color rgb="FFFF0000"/>
      <name val="メイリオ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double">
        <color rgb="FFCCCCCC"/>
      </bottom>
      <diagonal/>
    </border>
    <border>
      <left/>
      <right/>
      <top style="medium">
        <color rgb="FFCCCCCC"/>
      </top>
      <bottom style="double">
        <color rgb="FFCCCCCC"/>
      </bottom>
      <diagonal/>
    </border>
    <border>
      <left style="medium">
        <color rgb="FFCCCCCC"/>
      </left>
      <right/>
      <top/>
      <bottom style="double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double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indexed="64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1"/>
      </right>
      <top style="medium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1"/>
      </bottom>
      <diagonal/>
    </border>
    <border>
      <left style="thin">
        <color theme="2" tint="-0.499984740745262"/>
      </left>
      <right style="medium">
        <color theme="1"/>
      </right>
      <top style="thin">
        <color theme="2" tint="-0.499984740745262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double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rgb="FFCCCCCC"/>
      </top>
      <bottom style="medium">
        <color rgb="FFCCCCCC"/>
      </bottom>
      <diagonal/>
    </border>
    <border>
      <left style="medium">
        <color theme="0" tint="-0.14999847407452621"/>
      </left>
      <right style="medium">
        <color rgb="FFCCCCCC"/>
      </right>
      <top style="medium">
        <color rgb="FFCCCCCC"/>
      </top>
      <bottom/>
      <diagonal/>
    </border>
    <border>
      <left style="medium">
        <color theme="0" tint="-0.14999847407452621"/>
      </left>
      <right style="medium">
        <color rgb="FFCCCCCC"/>
      </right>
      <top/>
      <bottom style="double">
        <color rgb="FFCCCCCC"/>
      </bottom>
      <diagonal/>
    </border>
    <border>
      <left style="medium">
        <color theme="0" tint="-0.14999847407452621"/>
      </left>
      <right/>
      <top/>
      <bottom style="medium">
        <color rgb="FFCCCCCC"/>
      </bottom>
      <diagonal/>
    </border>
    <border>
      <left style="medium">
        <color theme="0" tint="-0.14999847407452621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double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4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0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6" borderId="14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3" fontId="17" fillId="10" borderId="18" xfId="0" applyNumberFormat="1" applyFont="1" applyFill="1" applyBorder="1" applyAlignment="1">
      <alignment horizontal="center" vertical="center" wrapText="1"/>
    </xf>
    <xf numFmtId="3" fontId="17" fillId="8" borderId="18" xfId="0" applyNumberFormat="1" applyFont="1" applyFill="1" applyBorder="1" applyAlignment="1">
      <alignment horizontal="center" vertical="center" wrapText="1"/>
    </xf>
    <xf numFmtId="177" fontId="17" fillId="9" borderId="18" xfId="0" applyNumberFormat="1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177" fontId="17" fillId="9" borderId="20" xfId="0" applyNumberFormat="1" applyFont="1" applyFill="1" applyBorder="1" applyAlignment="1">
      <alignment horizontal="center" vertical="center" wrapText="1"/>
    </xf>
    <xf numFmtId="0" fontId="14" fillId="10" borderId="0" xfId="0" applyFont="1" applyFill="1">
      <alignment vertical="center"/>
    </xf>
    <xf numFmtId="0" fontId="17" fillId="10" borderId="22" xfId="0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3" fontId="17" fillId="10" borderId="22" xfId="0" applyNumberFormat="1" applyFont="1" applyFill="1" applyBorder="1" applyAlignment="1">
      <alignment horizontal="center" vertical="center" wrapText="1"/>
    </xf>
    <xf numFmtId="0" fontId="14" fillId="6" borderId="0" xfId="0" applyFont="1" applyFill="1">
      <alignment vertical="center"/>
    </xf>
    <xf numFmtId="0" fontId="17" fillId="8" borderId="18" xfId="0" applyFont="1" applyFill="1" applyBorder="1" applyAlignment="1">
      <alignment horizontal="center" vertical="center" wrapText="1"/>
    </xf>
    <xf numFmtId="0" fontId="17" fillId="11" borderId="22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18" fillId="10" borderId="20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176" fontId="9" fillId="0" borderId="0" xfId="1" applyNumberFormat="1" applyFont="1">
      <alignment vertical="center"/>
    </xf>
    <xf numFmtId="0" fontId="20" fillId="7" borderId="16" xfId="0" applyFont="1" applyFill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38" fontId="14" fillId="0" borderId="0" xfId="1" applyFont="1">
      <alignment vertical="center"/>
    </xf>
    <xf numFmtId="38" fontId="15" fillId="0" borderId="0" xfId="1" applyFont="1" applyFill="1">
      <alignment vertical="center"/>
    </xf>
    <xf numFmtId="0" fontId="20" fillId="12" borderId="15" xfId="0" applyFont="1" applyFill="1" applyBorder="1" applyAlignment="1">
      <alignment horizontal="center" vertical="center" wrapText="1"/>
    </xf>
    <xf numFmtId="0" fontId="24" fillId="12" borderId="15" xfId="0" applyFont="1" applyFill="1" applyBorder="1" applyAlignment="1">
      <alignment horizontal="center" vertical="center" wrapText="1"/>
    </xf>
    <xf numFmtId="0" fontId="16" fillId="12" borderId="16" xfId="0" applyFont="1" applyFill="1" applyBorder="1" applyAlignment="1">
      <alignment horizontal="center" vertical="center" wrapText="1"/>
    </xf>
    <xf numFmtId="38" fontId="17" fillId="12" borderId="18" xfId="1" applyFont="1" applyFill="1" applyBorder="1" applyAlignment="1">
      <alignment horizontal="center" vertical="center" wrapText="1"/>
    </xf>
    <xf numFmtId="176" fontId="17" fillId="12" borderId="18" xfId="1" applyNumberFormat="1" applyFont="1" applyFill="1" applyBorder="1" applyAlignment="1">
      <alignment horizontal="center" vertical="center" wrapText="1"/>
    </xf>
    <xf numFmtId="38" fontId="20" fillId="5" borderId="15" xfId="1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38" fontId="16" fillId="5" borderId="16" xfId="1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38" fontId="17" fillId="5" borderId="18" xfId="1" applyFont="1" applyFill="1" applyBorder="1" applyAlignment="1">
      <alignment horizontal="center" vertical="center" wrapText="1"/>
    </xf>
    <xf numFmtId="176" fontId="17" fillId="5" borderId="18" xfId="1" applyNumberFormat="1" applyFont="1" applyFill="1" applyBorder="1" applyAlignment="1">
      <alignment horizontal="center" vertical="center" wrapText="1"/>
    </xf>
    <xf numFmtId="176" fontId="14" fillId="0" borderId="0" xfId="1" applyNumberFormat="1" applyFont="1">
      <alignment vertical="center"/>
    </xf>
    <xf numFmtId="176" fontId="20" fillId="12" borderId="15" xfId="1" applyNumberFormat="1" applyFont="1" applyFill="1" applyBorder="1" applyAlignment="1">
      <alignment horizontal="center" vertical="center" wrapText="1"/>
    </xf>
    <xf numFmtId="176" fontId="16" fillId="12" borderId="16" xfId="1" applyNumberFormat="1" applyFont="1" applyFill="1" applyBorder="1" applyAlignment="1">
      <alignment horizontal="center" vertical="center" wrapText="1"/>
    </xf>
    <xf numFmtId="176" fontId="15" fillId="0" borderId="0" xfId="1" applyNumberFormat="1" applyFont="1" applyFill="1">
      <alignment vertical="center"/>
    </xf>
    <xf numFmtId="0" fontId="9" fillId="0" borderId="0" xfId="0" applyFont="1" applyProtection="1">
      <alignment vertical="center"/>
      <protection locked="0"/>
    </xf>
    <xf numFmtId="0" fontId="25" fillId="13" borderId="0" xfId="0" applyFont="1" applyFill="1" applyProtection="1">
      <alignment vertical="center"/>
      <protection locked="0"/>
    </xf>
    <xf numFmtId="0" fontId="9" fillId="13" borderId="0" xfId="0" applyFont="1" applyFill="1" applyProtection="1">
      <alignment vertical="center"/>
      <protection locked="0"/>
    </xf>
    <xf numFmtId="176" fontId="9" fillId="13" borderId="0" xfId="1" applyNumberFormat="1" applyFont="1" applyFill="1" applyProtection="1">
      <alignment vertical="center"/>
      <protection locked="0"/>
    </xf>
    <xf numFmtId="0" fontId="9" fillId="13" borderId="0" xfId="0" applyFont="1" applyFill="1">
      <alignment vertical="center"/>
    </xf>
    <xf numFmtId="0" fontId="26" fillId="13" borderId="0" xfId="0" applyFont="1" applyFill="1" applyProtection="1">
      <alignment vertical="center"/>
      <protection locked="0"/>
    </xf>
    <xf numFmtId="176" fontId="9" fillId="13" borderId="0" xfId="1" applyNumberFormat="1" applyFont="1" applyFill="1">
      <alignment vertical="center"/>
    </xf>
    <xf numFmtId="0" fontId="15" fillId="13" borderId="1" xfId="0" applyFont="1" applyFill="1" applyBorder="1">
      <alignment vertical="center"/>
    </xf>
    <xf numFmtId="0" fontId="15" fillId="13" borderId="1" xfId="0" applyFont="1" applyFill="1" applyBorder="1" applyAlignment="1">
      <alignment horizontal="center" vertical="center"/>
    </xf>
    <xf numFmtId="176" fontId="15" fillId="13" borderId="1" xfId="1" applyNumberFormat="1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 wrapText="1"/>
    </xf>
    <xf numFmtId="0" fontId="15" fillId="13" borderId="0" xfId="0" applyFont="1" applyFill="1">
      <alignment vertical="center"/>
    </xf>
    <xf numFmtId="0" fontId="9" fillId="13" borderId="2" xfId="0" applyFont="1" applyFill="1" applyBorder="1" applyAlignment="1">
      <alignment horizontal="center" vertical="center"/>
    </xf>
    <xf numFmtId="176" fontId="9" fillId="13" borderId="2" xfId="1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left" vertical="center"/>
    </xf>
    <xf numFmtId="0" fontId="9" fillId="13" borderId="3" xfId="0" applyFont="1" applyFill="1" applyBorder="1" applyAlignment="1">
      <alignment horizontal="center" vertical="center"/>
    </xf>
    <xf numFmtId="176" fontId="9" fillId="13" borderId="3" xfId="1" applyNumberFormat="1" applyFont="1" applyFill="1" applyBorder="1" applyAlignment="1">
      <alignment horizontal="center" vertical="center"/>
    </xf>
    <xf numFmtId="0" fontId="27" fillId="13" borderId="0" xfId="0" applyFont="1" applyFill="1">
      <alignment vertical="center"/>
    </xf>
    <xf numFmtId="0" fontId="15" fillId="13" borderId="0" xfId="0" applyFont="1" applyFill="1" applyAlignment="1">
      <alignment horizontal="left" vertical="center"/>
    </xf>
    <xf numFmtId="0" fontId="15" fillId="5" borderId="1" xfId="0" applyFont="1" applyFill="1" applyBorder="1" applyAlignment="1">
      <alignment horizontal="center" vertical="center" wrapText="1"/>
    </xf>
    <xf numFmtId="38" fontId="9" fillId="5" borderId="2" xfId="1" applyFont="1" applyFill="1" applyBorder="1" applyAlignment="1">
      <alignment horizontal="center" vertical="center"/>
    </xf>
    <xf numFmtId="38" fontId="9" fillId="5" borderId="3" xfId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38" fontId="9" fillId="6" borderId="2" xfId="1" applyFont="1" applyFill="1" applyBorder="1" applyAlignment="1">
      <alignment horizontal="center" vertical="center"/>
    </xf>
    <xf numFmtId="0" fontId="9" fillId="13" borderId="4" xfId="0" applyFont="1" applyFill="1" applyBorder="1">
      <alignment vertical="center"/>
    </xf>
    <xf numFmtId="0" fontId="28" fillId="14" borderId="4" xfId="0" applyFont="1" applyFill="1" applyBorder="1" applyAlignment="1" applyProtection="1">
      <alignment horizontal="center" vertical="center"/>
      <protection locked="0"/>
    </xf>
    <xf numFmtId="0" fontId="27" fillId="13" borderId="4" xfId="0" applyFont="1" applyFill="1" applyBorder="1" applyProtection="1">
      <alignment vertical="center"/>
      <protection locked="0"/>
    </xf>
    <xf numFmtId="0" fontId="9" fillId="13" borderId="4" xfId="0" applyFont="1" applyFill="1" applyBorder="1" applyProtection="1">
      <alignment vertical="center"/>
      <protection locked="0"/>
    </xf>
    <xf numFmtId="176" fontId="9" fillId="13" borderId="5" xfId="1" applyNumberFormat="1" applyFont="1" applyFill="1" applyBorder="1">
      <alignment vertical="center"/>
    </xf>
    <xf numFmtId="0" fontId="27" fillId="13" borderId="4" xfId="0" applyFont="1" applyFill="1" applyBorder="1">
      <alignment vertical="center"/>
    </xf>
    <xf numFmtId="0" fontId="9" fillId="13" borderId="6" xfId="0" applyFont="1" applyFill="1" applyBorder="1">
      <alignment vertical="center"/>
    </xf>
    <xf numFmtId="0" fontId="9" fillId="13" borderId="7" xfId="0" applyFont="1" applyFill="1" applyBorder="1" applyAlignment="1">
      <alignment horizontal="right" vertical="center"/>
    </xf>
    <xf numFmtId="0" fontId="28" fillId="14" borderId="8" xfId="0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9" fillId="15" borderId="9" xfId="0" applyFont="1" applyFill="1" applyBorder="1">
      <alignment vertical="center"/>
    </xf>
    <xf numFmtId="38" fontId="9" fillId="15" borderId="4" xfId="1" applyFont="1" applyFill="1" applyBorder="1" applyAlignment="1">
      <alignment horizontal="center" vertical="center"/>
    </xf>
    <xf numFmtId="176" fontId="15" fillId="15" borderId="4" xfId="1" applyNumberFormat="1" applyFont="1" applyFill="1" applyBorder="1" applyAlignment="1">
      <alignment horizontal="right" vertical="center"/>
    </xf>
    <xf numFmtId="0" fontId="28" fillId="14" borderId="8" xfId="0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>
      <alignment vertical="center"/>
    </xf>
    <xf numFmtId="176" fontId="15" fillId="15" borderId="23" xfId="1" applyNumberFormat="1" applyFont="1" applyFill="1" applyBorder="1" applyAlignment="1">
      <alignment horizontal="right" vertical="center"/>
    </xf>
    <xf numFmtId="38" fontId="9" fillId="15" borderId="23" xfId="1" applyFont="1" applyFill="1" applyBorder="1" applyAlignment="1">
      <alignment horizontal="center" vertical="center"/>
    </xf>
    <xf numFmtId="176" fontId="15" fillId="15" borderId="24" xfId="1" applyNumberFormat="1" applyFont="1" applyFill="1" applyBorder="1" applyAlignment="1">
      <alignment horizontal="right" vertical="center"/>
    </xf>
    <xf numFmtId="0" fontId="9" fillId="15" borderId="25" xfId="0" applyFont="1" applyFill="1" applyBorder="1">
      <alignment vertical="center"/>
    </xf>
    <xf numFmtId="0" fontId="9" fillId="15" borderId="26" xfId="0" applyFont="1" applyFill="1" applyBorder="1">
      <alignment vertical="center"/>
    </xf>
    <xf numFmtId="0" fontId="9" fillId="15" borderId="27" xfId="0" applyFont="1" applyFill="1" applyBorder="1">
      <alignment vertical="center"/>
    </xf>
    <xf numFmtId="0" fontId="9" fillId="15" borderId="28" xfId="0" applyFont="1" applyFill="1" applyBorder="1">
      <alignment vertical="center"/>
    </xf>
    <xf numFmtId="176" fontId="15" fillId="15" borderId="28" xfId="1" applyNumberFormat="1" applyFont="1" applyFill="1" applyBorder="1" applyAlignment="1">
      <alignment horizontal="right" vertical="center"/>
    </xf>
    <xf numFmtId="176" fontId="9" fillId="15" borderId="28" xfId="1" applyNumberFormat="1" applyFont="1" applyFill="1" applyBorder="1" applyAlignment="1">
      <alignment horizontal="center" vertical="center"/>
    </xf>
    <xf numFmtId="0" fontId="9" fillId="15" borderId="29" xfId="0" applyFont="1" applyFill="1" applyBorder="1">
      <alignment vertical="center"/>
    </xf>
    <xf numFmtId="0" fontId="9" fillId="15" borderId="30" xfId="0" applyFont="1" applyFill="1" applyBorder="1">
      <alignment vertical="center"/>
    </xf>
    <xf numFmtId="38" fontId="9" fillId="15" borderId="31" xfId="1" applyFont="1" applyFill="1" applyBorder="1" applyAlignment="1">
      <alignment horizontal="center" vertical="center"/>
    </xf>
    <xf numFmtId="0" fontId="9" fillId="15" borderId="32" xfId="0" applyFont="1" applyFill="1" applyBorder="1">
      <alignment vertical="center"/>
    </xf>
    <xf numFmtId="0" fontId="15" fillId="13" borderId="10" xfId="0" applyFont="1" applyFill="1" applyBorder="1">
      <alignment vertical="center"/>
    </xf>
    <xf numFmtId="0" fontId="16" fillId="7" borderId="15" xfId="0" applyFont="1" applyFill="1" applyBorder="1" applyAlignment="1">
      <alignment horizontal="center" vertical="center" wrapText="1"/>
    </xf>
    <xf numFmtId="0" fontId="28" fillId="14" borderId="0" xfId="0" applyFont="1" applyFill="1" applyAlignment="1" applyProtection="1">
      <alignment horizontal="center" vertical="center"/>
      <protection locked="0"/>
    </xf>
    <xf numFmtId="176" fontId="0" fillId="0" borderId="0" xfId="1" applyNumberFormat="1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7" fillId="10" borderId="13" xfId="0" applyFont="1" applyFill="1" applyBorder="1" applyAlignment="1">
      <alignment horizontal="center" vertical="center" wrapText="1"/>
    </xf>
    <xf numFmtId="0" fontId="17" fillId="10" borderId="49" xfId="0" applyFont="1" applyFill="1" applyBorder="1" applyAlignment="1">
      <alignment horizontal="center" vertical="center" wrapText="1"/>
    </xf>
    <xf numFmtId="0" fontId="33" fillId="0" borderId="0" xfId="0" applyFont="1">
      <alignment vertical="center"/>
    </xf>
    <xf numFmtId="0" fontId="14" fillId="0" borderId="50" xfId="0" applyFont="1" applyBorder="1">
      <alignment vertical="center"/>
    </xf>
    <xf numFmtId="0" fontId="16" fillId="7" borderId="58" xfId="0" applyFont="1" applyFill="1" applyBorder="1" applyAlignment="1">
      <alignment horizontal="center" vertical="center" wrapText="1"/>
    </xf>
    <xf numFmtId="0" fontId="30" fillId="0" borderId="57" xfId="0" applyFont="1" applyBorder="1" applyAlignment="1">
      <alignment vertical="center" wrapText="1"/>
    </xf>
    <xf numFmtId="0" fontId="33" fillId="0" borderId="57" xfId="0" applyFont="1" applyBorder="1">
      <alignment vertical="center"/>
    </xf>
    <xf numFmtId="38" fontId="34" fillId="0" borderId="57" xfId="0" applyNumberFormat="1" applyFont="1" applyBorder="1">
      <alignment vertical="center"/>
    </xf>
    <xf numFmtId="38" fontId="34" fillId="0" borderId="57" xfId="0" applyNumberFormat="1" applyFont="1" applyBorder="1" applyAlignment="1">
      <alignment vertical="center" wrapText="1"/>
    </xf>
    <xf numFmtId="0" fontId="35" fillId="0" borderId="57" xfId="0" applyFont="1" applyBorder="1" applyAlignment="1">
      <alignment horizontal="right" vertical="center"/>
    </xf>
    <xf numFmtId="0" fontId="35" fillId="0" borderId="57" xfId="0" applyFont="1" applyBorder="1" applyAlignment="1">
      <alignment horizontal="center" vertical="center"/>
    </xf>
    <xf numFmtId="0" fontId="36" fillId="17" borderId="16" xfId="0" applyFont="1" applyFill="1" applyBorder="1" applyAlignment="1">
      <alignment horizontal="center" vertical="center" wrapText="1"/>
    </xf>
    <xf numFmtId="0" fontId="37" fillId="17" borderId="18" xfId="0" applyFont="1" applyFill="1" applyBorder="1" applyAlignment="1">
      <alignment horizontal="center" vertical="center" wrapText="1"/>
    </xf>
    <xf numFmtId="3" fontId="37" fillId="17" borderId="18" xfId="0" applyNumberFormat="1" applyFont="1" applyFill="1" applyBorder="1" applyAlignment="1">
      <alignment horizontal="center" vertical="center" wrapText="1"/>
    </xf>
    <xf numFmtId="0" fontId="37" fillId="17" borderId="22" xfId="0" applyFont="1" applyFill="1" applyBorder="1" applyAlignment="1">
      <alignment horizontal="center" vertical="center" wrapText="1"/>
    </xf>
    <xf numFmtId="0" fontId="18" fillId="18" borderId="18" xfId="0" applyFont="1" applyFill="1" applyBorder="1" applyAlignment="1">
      <alignment horizontal="center" vertical="center" wrapText="1"/>
    </xf>
    <xf numFmtId="178" fontId="17" fillId="10" borderId="18" xfId="0" applyNumberFormat="1" applyFont="1" applyFill="1" applyBorder="1" applyAlignment="1">
      <alignment horizontal="center" vertical="center" wrapText="1"/>
    </xf>
    <xf numFmtId="0" fontId="38" fillId="17" borderId="14" xfId="0" applyFont="1" applyFill="1" applyBorder="1" applyAlignment="1">
      <alignment horizontal="center" vertical="center" wrapText="1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38" fontId="9" fillId="0" borderId="0" xfId="1" applyFont="1">
      <alignment vertical="center"/>
    </xf>
    <xf numFmtId="0" fontId="9" fillId="0" borderId="13" xfId="0" applyFont="1" applyBorder="1">
      <alignment vertical="center"/>
    </xf>
    <xf numFmtId="0" fontId="44" fillId="0" borderId="0" xfId="0" applyFont="1">
      <alignment vertical="center"/>
    </xf>
    <xf numFmtId="0" fontId="47" fillId="0" borderId="0" xfId="0" applyFont="1">
      <alignment vertical="center"/>
    </xf>
    <xf numFmtId="176" fontId="9" fillId="15" borderId="24" xfId="1" applyNumberFormat="1" applyFont="1" applyFill="1" applyBorder="1" applyAlignment="1">
      <alignment horizontal="center" vertical="center"/>
    </xf>
    <xf numFmtId="38" fontId="18" fillId="5" borderId="18" xfId="1" applyFont="1" applyFill="1" applyBorder="1" applyAlignment="1">
      <alignment horizontal="center" vertical="center" wrapText="1"/>
    </xf>
    <xf numFmtId="0" fontId="48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176" fontId="49" fillId="0" borderId="0" xfId="1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right" vertical="center"/>
    </xf>
    <xf numFmtId="14" fontId="50" fillId="0" borderId="0" xfId="0" applyNumberFormat="1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176" fontId="49" fillId="0" borderId="3" xfId="1" applyNumberFormat="1" applyFont="1" applyBorder="1" applyAlignment="1">
      <alignment horizontal="center" vertical="center"/>
    </xf>
    <xf numFmtId="0" fontId="49" fillId="19" borderId="3" xfId="0" applyFont="1" applyFill="1" applyBorder="1" applyAlignment="1">
      <alignment horizontal="center" vertical="center"/>
    </xf>
    <xf numFmtId="176" fontId="49" fillId="19" borderId="3" xfId="1" applyNumberFormat="1" applyFont="1" applyFill="1" applyBorder="1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176" fontId="49" fillId="5" borderId="3" xfId="1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49" fillId="19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horizontal="center" vertical="center"/>
    </xf>
    <xf numFmtId="176" fontId="49" fillId="2" borderId="3" xfId="1" applyNumberFormat="1" applyFont="1" applyFill="1" applyBorder="1" applyAlignment="1">
      <alignment horizontal="center" vertical="center"/>
    </xf>
    <xf numFmtId="9" fontId="53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55" fillId="0" borderId="0" xfId="0" applyFont="1">
      <alignment vertical="center"/>
    </xf>
    <xf numFmtId="0" fontId="56" fillId="10" borderId="54" xfId="0" applyFont="1" applyFill="1" applyBorder="1" applyAlignment="1">
      <alignment horizontal="center" vertical="center" wrapText="1"/>
    </xf>
    <xf numFmtId="0" fontId="56" fillId="16" borderId="54" xfId="0" applyFont="1" applyFill="1" applyBorder="1" applyAlignment="1">
      <alignment horizontal="center" vertical="center" wrapText="1"/>
    </xf>
    <xf numFmtId="0" fontId="26" fillId="0" borderId="56" xfId="0" applyFont="1" applyBorder="1">
      <alignment vertical="center"/>
    </xf>
    <xf numFmtId="0" fontId="56" fillId="10" borderId="51" xfId="0" applyFont="1" applyFill="1" applyBorder="1" applyAlignment="1">
      <alignment horizontal="center" vertical="center" wrapText="1"/>
    </xf>
    <xf numFmtId="0" fontId="56" fillId="16" borderId="51" xfId="0" applyFont="1" applyFill="1" applyBorder="1" applyAlignment="1">
      <alignment horizontal="center" vertical="center" wrapText="1"/>
    </xf>
    <xf numFmtId="0" fontId="56" fillId="16" borderId="13" xfId="0" applyFont="1" applyFill="1" applyBorder="1" applyAlignment="1">
      <alignment horizontal="center" vertical="center" wrapText="1"/>
    </xf>
    <xf numFmtId="0" fontId="56" fillId="10" borderId="13" xfId="0" applyFont="1" applyFill="1" applyBorder="1" applyAlignment="1">
      <alignment horizontal="center" vertical="center" wrapText="1"/>
    </xf>
    <xf numFmtId="0" fontId="55" fillId="18" borderId="0" xfId="0" applyFont="1" applyFill="1">
      <alignment vertical="center"/>
    </xf>
    <xf numFmtId="0" fontId="21" fillId="0" borderId="0" xfId="0" applyFont="1" applyAlignment="1"/>
    <xf numFmtId="0" fontId="21" fillId="18" borderId="0" xfId="0" applyFont="1" applyFill="1" applyAlignment="1"/>
    <xf numFmtId="0" fontId="54" fillId="0" borderId="0" xfId="0" applyFont="1" applyAlignment="1"/>
    <xf numFmtId="0" fontId="21" fillId="12" borderId="0" xfId="0" applyFont="1" applyFill="1" applyAlignment="1"/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9" xfId="0" applyBorder="1">
      <alignment vertical="center"/>
    </xf>
    <xf numFmtId="0" fontId="0" fillId="16" borderId="0" xfId="0" applyFill="1">
      <alignment vertical="center"/>
    </xf>
    <xf numFmtId="0" fontId="0" fillId="20" borderId="3" xfId="0" applyFill="1" applyBorder="1">
      <alignment vertical="center"/>
    </xf>
    <xf numFmtId="0" fontId="0" fillId="0" borderId="60" xfId="0" applyBorder="1">
      <alignment vertical="center"/>
    </xf>
    <xf numFmtId="0" fontId="0" fillId="0" borderId="60" xfId="0" applyBorder="1" applyAlignment="1">
      <alignment vertical="center" wrapText="1"/>
    </xf>
    <xf numFmtId="0" fontId="21" fillId="0" borderId="3" xfId="0" applyFont="1" applyBorder="1" applyAlignment="1"/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5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17" fillId="6" borderId="22" xfId="0" applyFont="1" applyFill="1" applyBorder="1" applyAlignment="1">
      <alignment horizontal="center" vertical="center" wrapText="1"/>
    </xf>
    <xf numFmtId="0" fontId="17" fillId="6" borderId="4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56" fillId="7" borderId="52" xfId="0" applyFont="1" applyFill="1" applyBorder="1" applyAlignment="1">
      <alignment horizontal="center" vertical="center" wrapText="1"/>
    </xf>
    <xf numFmtId="0" fontId="56" fillId="7" borderId="53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17" fillId="6" borderId="42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17" fillId="10" borderId="42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8" fillId="10" borderId="42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37" fillId="17" borderId="46" xfId="0" applyFont="1" applyFill="1" applyBorder="1" applyAlignment="1">
      <alignment horizontal="center" vertical="center" wrapText="1"/>
    </xf>
    <xf numFmtId="0" fontId="37" fillId="17" borderId="18" xfId="0" applyFont="1" applyFill="1" applyBorder="1" applyAlignment="1">
      <alignment horizontal="center" vertical="center" wrapText="1"/>
    </xf>
    <xf numFmtId="0" fontId="17" fillId="10" borderId="47" xfId="0" applyFont="1" applyFill="1" applyBorder="1" applyAlignment="1">
      <alignment horizontal="center" vertical="center" wrapText="1"/>
    </xf>
    <xf numFmtId="0" fontId="17" fillId="10" borderId="48" xfId="0" applyFont="1" applyFill="1" applyBorder="1" applyAlignment="1">
      <alignment horizontal="center" vertical="center" wrapText="1"/>
    </xf>
    <xf numFmtId="3" fontId="17" fillId="10" borderId="42" xfId="0" applyNumberFormat="1" applyFont="1" applyFill="1" applyBorder="1" applyAlignment="1">
      <alignment horizontal="center" vertical="center" wrapText="1"/>
    </xf>
    <xf numFmtId="3" fontId="17" fillId="10" borderId="19" xfId="0" applyNumberFormat="1" applyFont="1" applyFill="1" applyBorder="1" applyAlignment="1">
      <alignment horizontal="center" vertical="center" wrapText="1"/>
    </xf>
    <xf numFmtId="0" fontId="17" fillId="10" borderId="46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0" borderId="45" xfId="0" applyFont="1" applyFill="1" applyBorder="1" applyAlignment="1">
      <alignment horizontal="center" vertical="center" wrapText="1"/>
    </xf>
    <xf numFmtId="0" fontId="17" fillId="10" borderId="22" xfId="0" applyFont="1" applyFill="1" applyBorder="1" applyAlignment="1">
      <alignment horizontal="center" vertical="center" wrapText="1"/>
    </xf>
    <xf numFmtId="0" fontId="17" fillId="10" borderId="49" xfId="0" applyFont="1" applyFill="1" applyBorder="1" applyAlignment="1">
      <alignment horizontal="center" vertical="center" wrapText="1"/>
    </xf>
    <xf numFmtId="3" fontId="37" fillId="17" borderId="46" xfId="0" applyNumberFormat="1" applyFont="1" applyFill="1" applyBorder="1" applyAlignment="1">
      <alignment horizontal="center" vertical="center" wrapText="1"/>
    </xf>
    <xf numFmtId="3" fontId="37" fillId="17" borderId="18" xfId="0" applyNumberFormat="1" applyFont="1" applyFill="1" applyBorder="1" applyAlignment="1">
      <alignment horizontal="center" vertical="center" wrapText="1"/>
    </xf>
    <xf numFmtId="0" fontId="56" fillId="10" borderId="52" xfId="0" applyFont="1" applyFill="1" applyBorder="1" applyAlignment="1">
      <alignment horizontal="center" vertical="center" wrapText="1"/>
    </xf>
    <xf numFmtId="0" fontId="56" fillId="10" borderId="55" xfId="0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56" fillId="16" borderId="52" xfId="0" applyFont="1" applyFill="1" applyBorder="1" applyAlignment="1">
      <alignment horizontal="center" vertical="center" wrapText="1"/>
    </xf>
    <xf numFmtId="0" fontId="56" fillId="16" borderId="55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8" fillId="10" borderId="45" xfId="0" applyFont="1" applyFill="1" applyBorder="1" applyAlignment="1">
      <alignment horizontal="center" vertical="center" wrapText="1"/>
    </xf>
    <xf numFmtId="3" fontId="37" fillId="17" borderId="20" xfId="0" applyNumberFormat="1" applyFont="1" applyFill="1" applyBorder="1" applyAlignment="1">
      <alignment horizontal="center" vertical="center" wrapText="1"/>
    </xf>
    <xf numFmtId="0" fontId="17" fillId="10" borderId="21" xfId="0" applyFont="1" applyFill="1" applyBorder="1" applyAlignment="1">
      <alignment horizontal="center" vertical="center" wrapText="1"/>
    </xf>
    <xf numFmtId="0" fontId="56" fillId="16" borderId="47" xfId="0" applyFont="1" applyFill="1" applyBorder="1" applyAlignment="1">
      <alignment horizontal="center" vertical="center" wrapText="1"/>
    </xf>
    <xf numFmtId="0" fontId="56" fillId="16" borderId="48" xfId="0" applyFont="1" applyFill="1" applyBorder="1" applyAlignment="1">
      <alignment horizontal="center" vertical="center" wrapText="1"/>
    </xf>
    <xf numFmtId="0" fontId="17" fillId="6" borderId="46" xfId="0" applyFont="1" applyFill="1" applyBorder="1" applyAlignment="1">
      <alignment horizontal="center" vertical="center" wrapText="1"/>
    </xf>
    <xf numFmtId="0" fontId="17" fillId="6" borderId="4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38" fontId="40" fillId="0" borderId="0" xfId="1" applyFont="1" applyBorder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5" borderId="12" xfId="0" applyFont="1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9" fillId="15" borderId="36" xfId="0" applyFont="1" applyFill="1" applyBorder="1" applyAlignment="1">
      <alignment horizontal="center" vertical="center"/>
    </xf>
    <xf numFmtId="0" fontId="9" fillId="15" borderId="37" xfId="0" applyFont="1" applyFill="1" applyBorder="1" applyAlignment="1">
      <alignment horizontal="center" vertical="center"/>
    </xf>
    <xf numFmtId="176" fontId="15" fillId="15" borderId="38" xfId="1" applyNumberFormat="1" applyFont="1" applyFill="1" applyBorder="1" applyAlignment="1">
      <alignment horizontal="center" vertical="center"/>
    </xf>
    <xf numFmtId="176" fontId="15" fillId="15" borderId="39" xfId="1" applyNumberFormat="1" applyFont="1" applyFill="1" applyBorder="1" applyAlignment="1">
      <alignment horizontal="center" vertical="center"/>
    </xf>
    <xf numFmtId="176" fontId="15" fillId="15" borderId="40" xfId="1" applyNumberFormat="1" applyFont="1" applyFill="1" applyBorder="1" applyAlignment="1">
      <alignment horizontal="center" vertical="center"/>
    </xf>
    <xf numFmtId="176" fontId="15" fillId="15" borderId="4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26" fillId="19" borderId="0" xfId="0" applyFont="1" applyFill="1" applyAlignment="1">
      <alignment vertical="center"/>
    </xf>
    <xf numFmtId="0" fontId="26" fillId="23" borderId="0" xfId="0" applyFont="1" applyFill="1" applyAlignment="1">
      <alignment vertical="center" wrapText="1"/>
    </xf>
    <xf numFmtId="0" fontId="26" fillId="22" borderId="0" xfId="0" applyFont="1" applyFill="1" applyAlignment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12">
    <dxf>
      <fill>
        <patternFill>
          <bgColor rgb="FFFF0066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66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7C80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142874</xdr:rowOff>
    </xdr:from>
    <xdr:to>
      <xdr:col>19</xdr:col>
      <xdr:colOff>95250</xdr:colOff>
      <xdr:row>2</xdr:row>
      <xdr:rowOff>485775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75" y="142874"/>
          <a:ext cx="4933950" cy="647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通過量想定は、あくまでも選定方法による弊社経験値から算出した数値である為、留意する事</a:t>
          </a:r>
          <a:endParaRPr kumimoji="1" lang="en-US" altLang="ja-JP" sz="7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en-US" altLang="ja-JP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小物 速等は、各ストレーナーの有効面積を</a:t>
          </a:r>
          <a:r>
            <a:rPr kumimoji="1" lang="en-US" altLang="ja-JP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100%</a:t>
          </a:r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使用した場合の、鋳込重量を逆算した物であり、参考程度とする事</a:t>
          </a:r>
          <a:endParaRPr kumimoji="1" lang="en-US" altLang="ja-JP" sz="700">
            <a:solidFill>
              <a:schemeClr val="tx1">
                <a:lumMod val="50000"/>
                <a:lumOff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⇒将来的にはユーザーからの実数値を入力したい。</a:t>
          </a:r>
        </a:p>
      </xdr:txBody>
    </xdr:sp>
    <xdr:clientData/>
  </xdr:twoCellAnchor>
  <xdr:twoCellAnchor>
    <xdr:from>
      <xdr:col>28</xdr:col>
      <xdr:colOff>247650</xdr:colOff>
      <xdr:row>1</xdr:row>
      <xdr:rowOff>38100</xdr:rowOff>
    </xdr:from>
    <xdr:to>
      <xdr:col>31</xdr:col>
      <xdr:colOff>76200</xdr:colOff>
      <xdr:row>2</xdr:row>
      <xdr:rowOff>371475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001125" y="190500"/>
          <a:ext cx="828675" cy="4857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Chubusansho</a:t>
          </a:r>
        </a:p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Confidential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142874</xdr:rowOff>
    </xdr:from>
    <xdr:to>
      <xdr:col>19</xdr:col>
      <xdr:colOff>95250</xdr:colOff>
      <xdr:row>2</xdr:row>
      <xdr:rowOff>485775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8DB21AE-3660-49E7-AE09-F1B97C2E679E}"/>
            </a:ext>
          </a:extLst>
        </xdr:cNvPr>
        <xdr:cNvSpPr txBox="1"/>
      </xdr:nvSpPr>
      <xdr:spPr>
        <a:xfrm>
          <a:off x="2476500" y="142874"/>
          <a:ext cx="4933950" cy="76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通過量想定は、あくまでも選定方法による弊社経験値から算出した数値である為、留意する事</a:t>
          </a:r>
          <a:endParaRPr kumimoji="1" lang="en-US" altLang="ja-JP" sz="7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en-US" altLang="ja-JP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小物 速等は、各ストレーナーの有効面積を</a:t>
          </a:r>
          <a:r>
            <a:rPr kumimoji="1" lang="en-US" altLang="ja-JP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100%</a:t>
          </a:r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使用した場合の、鋳込重量を逆算した物であり、参考程度とする事</a:t>
          </a:r>
          <a:endParaRPr kumimoji="1" lang="en-US" altLang="ja-JP" sz="700">
            <a:solidFill>
              <a:schemeClr val="tx1">
                <a:lumMod val="50000"/>
                <a:lumOff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7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⇒将来的にはユーザーからの実数値を入力したい。</a:t>
          </a:r>
        </a:p>
      </xdr:txBody>
    </xdr:sp>
    <xdr:clientData/>
  </xdr:twoCellAnchor>
  <xdr:twoCellAnchor>
    <xdr:from>
      <xdr:col>28</xdr:col>
      <xdr:colOff>247650</xdr:colOff>
      <xdr:row>1</xdr:row>
      <xdr:rowOff>38100</xdr:rowOff>
    </xdr:from>
    <xdr:to>
      <xdr:col>31</xdr:col>
      <xdr:colOff>76200</xdr:colOff>
      <xdr:row>2</xdr:row>
      <xdr:rowOff>371475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3FC3303-6696-4168-B09D-A6B72200611E}"/>
            </a:ext>
          </a:extLst>
        </xdr:cNvPr>
        <xdr:cNvSpPr txBox="1"/>
      </xdr:nvSpPr>
      <xdr:spPr>
        <a:xfrm>
          <a:off x="10953750" y="247650"/>
          <a:ext cx="828675" cy="5429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Chubusansho</a:t>
          </a:r>
        </a:p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Confidential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12</xdr:row>
      <xdr:rowOff>9526</xdr:rowOff>
    </xdr:from>
    <xdr:to>
      <xdr:col>6</xdr:col>
      <xdr:colOff>381001</xdr:colOff>
      <xdr:row>13</xdr:row>
      <xdr:rowOff>114300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52725" y="1724026"/>
          <a:ext cx="295276" cy="3143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38102</xdr:colOff>
      <xdr:row>39</xdr:row>
      <xdr:rowOff>190499</xdr:rowOff>
    </xdr:from>
    <xdr:to>
      <xdr:col>9</xdr:col>
      <xdr:colOff>238126</xdr:colOff>
      <xdr:row>41</xdr:row>
      <xdr:rowOff>76199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43377" y="4952999"/>
          <a:ext cx="200024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1</xdr:col>
      <xdr:colOff>266699</xdr:colOff>
      <xdr:row>15</xdr:row>
      <xdr:rowOff>114299</xdr:rowOff>
    </xdr:from>
    <xdr:ext cx="1285875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2424" y="3743324"/>
              <a:ext cx="12858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 sz="800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52424" y="3743324"/>
              <a:ext cx="12858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76199</xdr:colOff>
      <xdr:row>17</xdr:row>
      <xdr:rowOff>0</xdr:rowOff>
    </xdr:from>
    <xdr:ext cx="1628775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552574" y="4038600"/>
              <a:ext cx="1628775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1.05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552574" y="4038600"/>
              <a:ext cx="1628775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1.05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76200</xdr:colOff>
      <xdr:row>17</xdr:row>
      <xdr:rowOff>161925</xdr:rowOff>
    </xdr:from>
    <xdr:ext cx="1428750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552575" y="4200525"/>
              <a:ext cx="142875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0.84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552575" y="4200525"/>
              <a:ext cx="142875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0.84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76199</xdr:colOff>
      <xdr:row>19</xdr:row>
      <xdr:rowOff>0</xdr:rowOff>
    </xdr:from>
    <xdr:ext cx="1438275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552574" y="4400550"/>
              <a:ext cx="1438275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1.2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552574" y="4400550"/>
              <a:ext cx="1438275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1.2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76200</xdr:colOff>
      <xdr:row>19</xdr:row>
      <xdr:rowOff>161925</xdr:rowOff>
    </xdr:from>
    <xdr:ext cx="1562100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552575" y="4562475"/>
              <a:ext cx="156210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1.5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552575" y="4562475"/>
              <a:ext cx="156210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1.5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180974</xdr:colOff>
      <xdr:row>45</xdr:row>
      <xdr:rowOff>0</xdr:rowOff>
    </xdr:from>
    <xdr:ext cx="1628775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609724" y="9715500"/>
              <a:ext cx="1628775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0.77 x 100</a:t>
              </a:r>
              <a:endParaRPr kumimoji="1" lang="ja-JP" altLang="en-US" sz="800" i="0" u="none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609724" y="9715500"/>
              <a:ext cx="1628775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0.77 x 100</a:t>
              </a:r>
              <a:endParaRPr kumimoji="1" lang="ja-JP" altLang="en-US" sz="800" i="0" u="none"/>
            </a:p>
          </xdr:txBody>
        </xdr:sp>
      </mc:Fallback>
    </mc:AlternateContent>
    <xdr:clientData/>
  </xdr:oneCellAnchor>
  <xdr:oneCellAnchor>
    <xdr:from>
      <xdr:col>4</xdr:col>
      <xdr:colOff>180975</xdr:colOff>
      <xdr:row>45</xdr:row>
      <xdr:rowOff>161925</xdr:rowOff>
    </xdr:from>
    <xdr:ext cx="1428750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609725" y="9877425"/>
              <a:ext cx="142875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0.49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609725" y="9877425"/>
              <a:ext cx="142875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0.49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180974</xdr:colOff>
      <xdr:row>47</xdr:row>
      <xdr:rowOff>0</xdr:rowOff>
    </xdr:from>
    <xdr:ext cx="1438275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609724" y="10077450"/>
              <a:ext cx="1438275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0.88</a:t>
              </a:r>
              <a:r>
                <a:rPr kumimoji="1" lang="ja-JP" altLang="en-US" sz="800"/>
                <a:t>　</a:t>
              </a:r>
              <a:r>
                <a:rPr kumimoji="1" lang="en-US" altLang="ja-JP" sz="800"/>
                <a:t>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609724" y="10077450"/>
              <a:ext cx="1438275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0.88</a:t>
              </a:r>
              <a:r>
                <a:rPr kumimoji="1" lang="ja-JP" altLang="en-US" sz="800"/>
                <a:t>　</a:t>
              </a:r>
              <a:r>
                <a:rPr kumimoji="1" lang="en-US" altLang="ja-JP" sz="800"/>
                <a:t>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4</xdr:col>
      <xdr:colOff>180975</xdr:colOff>
      <xdr:row>47</xdr:row>
      <xdr:rowOff>161925</xdr:rowOff>
    </xdr:from>
    <xdr:ext cx="1562100" cy="15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609725" y="10239375"/>
              <a:ext cx="156210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kumimoji="1" lang="ja-JP" altLang="en-US" sz="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kumimoji="1" lang="ja-JP" alt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鋳込み重量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𝑘𝑔</m:t>
                      </m:r>
                      <m:r>
                        <a:rPr kumimoji="1" lang="en-US" altLang="ja-JP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ja-JP" altLang="en-US" sz="800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kumimoji="1" lang="ja-JP" altLang="en-US" sz="800"/>
                <a:t> </a:t>
              </a:r>
              <a:r>
                <a:rPr kumimoji="1" lang="en-US" altLang="ja-JP" sz="800"/>
                <a:t>/ 0.56 x 100</a:t>
              </a:r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609725" y="10239375"/>
              <a:ext cx="1562100" cy="15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r>
                <a:rPr kumimoji="1" lang="ja-JP" altLang="en-US" sz="800"/>
                <a:t> </a:t>
              </a:r>
              <a:r>
                <a:rPr kumimoji="1" lang="en-US" altLang="ja-JP" sz="800"/>
                <a:t>/ 0.56 x 100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1</xdr:col>
      <xdr:colOff>266699</xdr:colOff>
      <xdr:row>43</xdr:row>
      <xdr:rowOff>114299</xdr:rowOff>
    </xdr:from>
    <xdr:ext cx="1285875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352424" y="3743324"/>
              <a:ext cx="12858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 sz="800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352424" y="3743324"/>
              <a:ext cx="12858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ja-JP" altLang="en-US" sz="8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sz="800" i="0">
                  <a:effectLst/>
                </a:rPr>
                <a:t> </a:t>
              </a:r>
              <a:r>
                <a:rPr lang="ja-JP" altLang="en-US" sz="800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8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800"/>
            </a:p>
          </xdr:txBody>
        </xdr:sp>
      </mc:Fallback>
    </mc:AlternateContent>
    <xdr:clientData/>
  </xdr:oneCellAnchor>
  <xdr:twoCellAnchor>
    <xdr:from>
      <xdr:col>13</xdr:col>
      <xdr:colOff>19050</xdr:colOff>
      <xdr:row>1</xdr:row>
      <xdr:rowOff>0</xdr:rowOff>
    </xdr:from>
    <xdr:to>
      <xdr:col>15</xdr:col>
      <xdr:colOff>247650</xdr:colOff>
      <xdr:row>2</xdr:row>
      <xdr:rowOff>180975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791200" y="276225"/>
          <a:ext cx="895350" cy="4572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Chubusansho</a:t>
          </a:r>
        </a:p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Confidential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8</xdr:row>
      <xdr:rowOff>247650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476250" y="2867025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 xmlns:a="http://schemas.openxmlformats.org/drawingml/2006/main">
              <a:off x="476250" y="2867025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447675</xdr:colOff>
      <xdr:row>8</xdr:row>
      <xdr:rowOff>257175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276475" y="2876550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 xmlns:a="http://schemas.openxmlformats.org/drawingml/2006/main">
              <a:off x="2276475" y="2876550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485775</xdr:colOff>
      <xdr:row>15</xdr:row>
      <xdr:rowOff>266700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485775" y="5086350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 xmlns:a="http://schemas.openxmlformats.org/drawingml/2006/main">
              <a:off x="485775" y="5086350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504825</xdr:colOff>
      <xdr:row>15</xdr:row>
      <xdr:rowOff>247650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333625" y="5067300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 xmlns:a="http://schemas.openxmlformats.org/drawingml/2006/main">
              <a:off x="2333625" y="5067300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20</xdr:row>
      <xdr:rowOff>304800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552575" y="6696075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 xmlns:a="http://schemas.openxmlformats.org/drawingml/2006/main">
              <a:off x="1552575" y="6696075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37</xdr:row>
      <xdr:rowOff>247650</xdr:rowOff>
    </xdr:from>
    <xdr:ext cx="1490969" cy="1779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638175" y="12058650"/>
              <a:ext cx="11585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 xmlns:a="http://schemas.openxmlformats.org/drawingml/2006/main">
              <a:off x="638175" y="12058650"/>
              <a:ext cx="1158587" cy="34445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581025</xdr:colOff>
      <xdr:row>37</xdr:row>
      <xdr:rowOff>257175</xdr:rowOff>
    </xdr:from>
    <xdr:ext cx="1490969" cy="1779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409825" y="12068175"/>
              <a:ext cx="11585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 xmlns:a="http://schemas.openxmlformats.org/drawingml/2006/main">
              <a:off x="2409825" y="12068175"/>
              <a:ext cx="1158587" cy="34445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44</xdr:row>
      <xdr:rowOff>266700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447675" y="14116050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 xmlns:a="http://schemas.openxmlformats.org/drawingml/2006/main">
              <a:off x="447675" y="14116050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476250</xdr:colOff>
      <xdr:row>44</xdr:row>
      <xdr:rowOff>247650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2305050" y="14097000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 xmlns:a="http://schemas.openxmlformats.org/drawingml/2006/main">
              <a:off x="2305050" y="14097000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304800</xdr:colOff>
      <xdr:row>49</xdr:row>
      <xdr:rowOff>304800</xdr:rowOff>
    </xdr:from>
    <xdr:ext cx="1500128" cy="1774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1524000" y="15725775"/>
              <a:ext cx="1500128" cy="176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ja-JP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鋳込み重量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ja-JP" altLang="en-U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 xmlns:a="http://schemas.openxmlformats.org/drawingml/2006/main">
              <a:off x="1524000" y="15725775"/>
              <a:ext cx="1500128" cy="176459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√(</a:t>
              </a:r>
              <a:r>
                <a:rPr kumimoji="1" lang="ja-JP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鋳込み重量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(𝑘𝑔)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ja-JP" altLang="en-US" i="0">
                  <a:effectLst/>
                </a:rPr>
                <a:t> </a:t>
              </a:r>
              <a:r>
                <a:rPr lang="ja-JP" alt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kumimoji="1" lang="ja-JP" altLang="en-US" sz="1100" b="0" i="0">
                  <a:effectLst/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314325</xdr:colOff>
      <xdr:row>64</xdr:row>
      <xdr:rowOff>95250</xdr:rowOff>
    </xdr:from>
    <xdr:to>
      <xdr:col>9</xdr:col>
      <xdr:colOff>314325</xdr:colOff>
      <xdr:row>78</xdr:row>
      <xdr:rowOff>38100</xdr:rowOff>
    </xdr:to>
    <xdr:pic>
      <xdr:nvPicPr>
        <xdr:cNvPr id="24633" name="図 21">
          <a:extLst>
            <a:ext uri="{FF2B5EF4-FFF2-40B4-BE49-F238E27FC236}">
              <a16:creationId xmlns:a16="http://schemas.microsoft.com/office/drawing/2014/main" id="{00000000-0008-0000-0300-000039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9640550"/>
          <a:ext cx="4876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571500</xdr:colOff>
      <xdr:row>84</xdr:row>
      <xdr:rowOff>104775</xdr:rowOff>
    </xdr:from>
    <xdr:to>
      <xdr:col>5</xdr:col>
      <xdr:colOff>266700</xdr:colOff>
      <xdr:row>86</xdr:row>
      <xdr:rowOff>38100</xdr:rowOff>
    </xdr:to>
    <xdr:sp macro="" textlink="">
      <xdr:nvSpPr>
        <xdr:cNvPr id="24" name="平行四辺形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71500" y="23345775"/>
          <a:ext cx="2133600" cy="31432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76200</xdr:colOff>
      <xdr:row>82</xdr:row>
      <xdr:rowOff>28575</xdr:rowOff>
    </xdr:from>
    <xdr:to>
      <xdr:col>7</xdr:col>
      <xdr:colOff>523875</xdr:colOff>
      <xdr:row>88</xdr:row>
      <xdr:rowOff>47625</xdr:rowOff>
    </xdr:to>
    <xdr:sp macro="" textlink="">
      <xdr:nvSpPr>
        <xdr:cNvPr id="26" name="平行四辺形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733800" y="22536150"/>
          <a:ext cx="447675" cy="116205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142876</xdr:colOff>
      <xdr:row>78</xdr:row>
      <xdr:rowOff>133350</xdr:rowOff>
    </xdr:from>
    <xdr:to>
      <xdr:col>9</xdr:col>
      <xdr:colOff>219076</xdr:colOff>
      <xdr:row>89</xdr:row>
      <xdr:rowOff>19050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04801" y="22612350"/>
          <a:ext cx="4953000" cy="20764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57150</xdr:colOff>
      <xdr:row>0</xdr:row>
      <xdr:rowOff>57151</xdr:rowOff>
    </xdr:from>
    <xdr:to>
      <xdr:col>9</xdr:col>
      <xdr:colOff>428625</xdr:colOff>
      <xdr:row>28</xdr:row>
      <xdr:rowOff>161926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7150" y="57151"/>
          <a:ext cx="5410200" cy="9010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66675</xdr:colOff>
      <xdr:row>29</xdr:row>
      <xdr:rowOff>95251</xdr:rowOff>
    </xdr:from>
    <xdr:to>
      <xdr:col>9</xdr:col>
      <xdr:colOff>438150</xdr:colOff>
      <xdr:row>57</xdr:row>
      <xdr:rowOff>76200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6675" y="9248776"/>
          <a:ext cx="5410200" cy="89249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76200</xdr:colOff>
      <xdr:row>58</xdr:row>
      <xdr:rowOff>1</xdr:rowOff>
    </xdr:from>
    <xdr:to>
      <xdr:col>9</xdr:col>
      <xdr:colOff>447675</xdr:colOff>
      <xdr:row>101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76200" y="18288001"/>
          <a:ext cx="5410200" cy="89249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57150</xdr:rowOff>
    </xdr:from>
    <xdr:to>
      <xdr:col>11</xdr:col>
      <xdr:colOff>552450</xdr:colOff>
      <xdr:row>3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28EC80-AF6F-4605-88FD-052AD8DC8027}"/>
            </a:ext>
          </a:extLst>
        </xdr:cNvPr>
        <xdr:cNvSpPr txBox="1"/>
      </xdr:nvSpPr>
      <xdr:spPr>
        <a:xfrm>
          <a:off x="6067425" y="209550"/>
          <a:ext cx="857250" cy="4667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Chubusansho</a:t>
          </a:r>
        </a:p>
        <a:p>
          <a:r>
            <a:rPr kumimoji="1" lang="en-US" altLang="ja-JP" sz="7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Confidential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5212-CE97-44B8-8A80-4F24F763D4A2}">
  <dimension ref="A1:AH202"/>
  <sheetViews>
    <sheetView tabSelected="1" workbookViewId="0">
      <selection activeCell="Q3" sqref="Q3"/>
    </sheetView>
  </sheetViews>
  <sheetFormatPr defaultRowHeight="15"/>
  <cols>
    <col min="1" max="1" width="6.5703125" customWidth="1"/>
    <col min="2" max="2" width="16.7109375" customWidth="1"/>
    <col min="3" max="3" width="8.28515625" customWidth="1"/>
    <col min="4" max="7" width="6.42578125" customWidth="1"/>
    <col min="8" max="9" width="8.28515625" customWidth="1"/>
    <col min="10" max="11" width="0" hidden="1" customWidth="1"/>
    <col min="12" max="12" width="1.140625" customWidth="1"/>
    <col min="13" max="22" width="6.5703125" style="190" customWidth="1"/>
    <col min="23" max="23" width="1.7109375" customWidth="1"/>
    <col min="24" max="24" width="9.140625" style="173"/>
    <col min="25" max="25" width="31.85546875" customWidth="1"/>
  </cols>
  <sheetData>
    <row r="1" spans="1:34" s="174" customFormat="1" ht="26.25" customHeight="1">
      <c r="C1" s="276" t="s">
        <v>0</v>
      </c>
      <c r="D1" s="276"/>
      <c r="E1" s="276"/>
      <c r="F1" s="276"/>
      <c r="G1" s="276"/>
      <c r="H1" s="276"/>
      <c r="I1" s="276"/>
      <c r="M1" s="277" t="s">
        <v>1</v>
      </c>
      <c r="N1" s="277"/>
      <c r="O1" s="277"/>
      <c r="P1" s="277"/>
      <c r="Q1" s="277"/>
      <c r="R1" s="277"/>
      <c r="S1" s="277"/>
      <c r="T1" s="277"/>
      <c r="U1" s="277"/>
      <c r="V1" s="277"/>
      <c r="X1" s="203"/>
      <c r="Y1" s="278" t="s">
        <v>2</v>
      </c>
      <c r="Z1" s="278"/>
      <c r="AA1" s="278"/>
      <c r="AB1" s="278"/>
      <c r="AC1" s="278"/>
      <c r="AD1" s="278"/>
      <c r="AE1" s="278"/>
      <c r="AF1" s="278"/>
      <c r="AG1" s="278"/>
      <c r="AH1" s="278"/>
    </row>
    <row r="2" spans="1:34" ht="30">
      <c r="N2" s="190" t="s">
        <v>3</v>
      </c>
      <c r="P2" s="190" t="s">
        <v>4</v>
      </c>
      <c r="Z2" s="202" t="s">
        <v>5</v>
      </c>
      <c r="AF2" t="s">
        <v>6</v>
      </c>
    </row>
    <row r="3" spans="1:34" ht="45">
      <c r="A3" t="s">
        <v>7</v>
      </c>
      <c r="B3" s="189" t="s">
        <v>8</v>
      </c>
      <c r="C3" s="189" t="s">
        <v>9</v>
      </c>
      <c r="D3" s="189" t="s">
        <v>10</v>
      </c>
      <c r="E3" s="189"/>
      <c r="F3" s="189"/>
      <c r="G3" s="189" t="s">
        <v>11</v>
      </c>
      <c r="H3" s="189" t="s">
        <v>12</v>
      </c>
      <c r="I3" s="189" t="s">
        <v>13</v>
      </c>
      <c r="J3" t="s">
        <v>14</v>
      </c>
      <c r="M3" s="191" t="s">
        <v>10</v>
      </c>
      <c r="N3" s="191"/>
      <c r="O3" s="191"/>
      <c r="P3" s="191"/>
      <c r="Q3" s="191"/>
      <c r="R3" s="191" t="s">
        <v>11</v>
      </c>
      <c r="S3" s="191"/>
      <c r="T3" s="191" t="s">
        <v>12</v>
      </c>
      <c r="U3" s="191" t="s">
        <v>13</v>
      </c>
      <c r="V3" s="191"/>
      <c r="X3" s="201" t="s">
        <v>15</v>
      </c>
      <c r="Y3" s="173" t="s">
        <v>16</v>
      </c>
      <c r="Z3" s="192" t="s">
        <v>17</v>
      </c>
      <c r="AA3" t="s">
        <v>18</v>
      </c>
      <c r="AB3" t="s">
        <v>19</v>
      </c>
      <c r="AE3" t="s">
        <v>20</v>
      </c>
      <c r="AH3" t="s">
        <v>21</v>
      </c>
    </row>
    <row r="4" spans="1:34" ht="30" customHeight="1">
      <c r="B4" s="189"/>
      <c r="C4" s="189"/>
      <c r="D4" s="189" t="s">
        <v>22</v>
      </c>
      <c r="E4" s="189" t="s">
        <v>23</v>
      </c>
      <c r="F4" s="189" t="s">
        <v>24</v>
      </c>
      <c r="G4" s="189" t="s">
        <v>25</v>
      </c>
      <c r="H4" s="189"/>
      <c r="I4" s="189" t="s">
        <v>26</v>
      </c>
      <c r="J4" t="s">
        <v>27</v>
      </c>
      <c r="M4" s="191" t="s">
        <v>1009</v>
      </c>
      <c r="N4" s="191" t="s">
        <v>1009</v>
      </c>
      <c r="O4" s="191" t="s">
        <v>1011</v>
      </c>
      <c r="P4" s="191" t="s">
        <v>1010</v>
      </c>
      <c r="Q4" s="191"/>
      <c r="R4" s="191" t="s">
        <v>1012</v>
      </c>
      <c r="S4" s="191" t="s">
        <v>1013</v>
      </c>
      <c r="T4" s="191"/>
      <c r="U4" s="191" t="s">
        <v>1014</v>
      </c>
      <c r="V4" s="191" t="s">
        <v>1015</v>
      </c>
    </row>
    <row r="5" spans="1:34">
      <c r="A5" s="193" t="e">
        <v>#N/A</v>
      </c>
      <c r="B5" s="194" t="s">
        <v>28</v>
      </c>
      <c r="C5" s="189">
        <v>301</v>
      </c>
      <c r="D5" s="189">
        <v>30</v>
      </c>
      <c r="E5" s="189">
        <v>27</v>
      </c>
      <c r="F5" s="189">
        <v>22</v>
      </c>
      <c r="G5" s="189">
        <v>8</v>
      </c>
      <c r="H5" s="189">
        <v>9</v>
      </c>
      <c r="I5" s="189">
        <v>5</v>
      </c>
      <c r="J5">
        <v>176</v>
      </c>
      <c r="M5" s="191"/>
      <c r="N5" s="191"/>
      <c r="O5" s="191"/>
      <c r="P5" s="191"/>
      <c r="Q5" s="191"/>
      <c r="R5" s="191"/>
      <c r="S5" s="191"/>
      <c r="T5" s="191"/>
      <c r="U5" s="191"/>
      <c r="V5" s="191"/>
      <c r="X5" s="173">
        <v>2</v>
      </c>
    </row>
    <row r="6" spans="1:34">
      <c r="A6" t="s">
        <v>29</v>
      </c>
      <c r="B6" s="189" t="s">
        <v>30</v>
      </c>
      <c r="C6" s="189">
        <v>355</v>
      </c>
      <c r="D6" s="189">
        <v>35</v>
      </c>
      <c r="E6" s="189">
        <v>33</v>
      </c>
      <c r="F6" s="189">
        <v>28</v>
      </c>
      <c r="G6" s="189">
        <v>9</v>
      </c>
      <c r="H6" s="189">
        <v>16</v>
      </c>
      <c r="I6" s="189">
        <v>4</v>
      </c>
      <c r="J6">
        <v>201</v>
      </c>
      <c r="M6" s="191"/>
      <c r="N6" s="191"/>
      <c r="O6" s="191"/>
      <c r="P6" s="191"/>
      <c r="Q6" s="191"/>
      <c r="R6" s="191"/>
      <c r="S6" s="191"/>
      <c r="T6" s="191"/>
      <c r="U6" s="191"/>
      <c r="V6" s="191"/>
      <c r="X6" s="173">
        <v>2</v>
      </c>
    </row>
    <row r="7" spans="1:34">
      <c r="A7" t="s">
        <v>31</v>
      </c>
      <c r="B7" s="189" t="s">
        <v>32</v>
      </c>
      <c r="C7" s="189">
        <v>380</v>
      </c>
      <c r="D7" s="189">
        <v>38</v>
      </c>
      <c r="E7" s="189">
        <v>36</v>
      </c>
      <c r="F7" s="189">
        <v>29</v>
      </c>
      <c r="G7" s="189">
        <v>6</v>
      </c>
      <c r="H7" s="189">
        <v>29</v>
      </c>
      <c r="I7" s="189">
        <v>3</v>
      </c>
      <c r="J7">
        <v>204</v>
      </c>
      <c r="M7" s="191"/>
      <c r="N7" s="191"/>
      <c r="O7" s="191"/>
      <c r="P7" s="191"/>
      <c r="Q7" s="191"/>
      <c r="R7" s="191"/>
      <c r="S7" s="191"/>
      <c r="T7" s="191"/>
      <c r="U7" s="191"/>
      <c r="V7" s="191"/>
      <c r="X7" s="173">
        <v>2</v>
      </c>
    </row>
    <row r="8" spans="1:34">
      <c r="A8" t="s">
        <v>33</v>
      </c>
      <c r="B8" s="189" t="s">
        <v>34</v>
      </c>
      <c r="C8" s="189">
        <v>381</v>
      </c>
      <c r="D8" s="189">
        <v>38</v>
      </c>
      <c r="E8" s="189">
        <v>36</v>
      </c>
      <c r="F8" s="189">
        <v>25</v>
      </c>
      <c r="G8" s="189">
        <v>6</v>
      </c>
      <c r="H8" s="189">
        <v>7</v>
      </c>
      <c r="I8" s="189">
        <v>6.5</v>
      </c>
      <c r="J8">
        <v>232</v>
      </c>
      <c r="M8" s="191"/>
      <c r="N8" s="191"/>
      <c r="O8" s="191"/>
      <c r="P8" s="191"/>
      <c r="Q8" s="191"/>
      <c r="R8" s="191"/>
      <c r="S8" s="191"/>
      <c r="T8" s="191"/>
      <c r="U8" s="191"/>
      <c r="V8" s="191"/>
      <c r="X8" s="173">
        <v>2</v>
      </c>
    </row>
    <row r="9" spans="1:34">
      <c r="A9" s="200" t="s">
        <v>35</v>
      </c>
      <c r="B9" s="189" t="s">
        <v>36</v>
      </c>
      <c r="C9" s="189">
        <v>383</v>
      </c>
      <c r="D9" s="189">
        <v>38</v>
      </c>
      <c r="E9" s="189">
        <v>36</v>
      </c>
      <c r="F9" s="189">
        <v>24</v>
      </c>
      <c r="G9" s="189">
        <v>6</v>
      </c>
      <c r="H9" s="189">
        <v>11</v>
      </c>
      <c r="I9" s="189">
        <v>3</v>
      </c>
      <c r="J9">
        <v>77</v>
      </c>
      <c r="M9" s="191"/>
      <c r="N9" s="191"/>
      <c r="O9" s="191"/>
      <c r="P9" s="191"/>
      <c r="Q9" s="191"/>
      <c r="R9" s="191"/>
      <c r="S9" s="191"/>
      <c r="T9" s="191"/>
      <c r="U9" s="191"/>
      <c r="V9" s="191"/>
      <c r="Y9" s="198" t="s">
        <v>37</v>
      </c>
    </row>
    <row r="10" spans="1:34">
      <c r="A10" s="200" t="s">
        <v>38</v>
      </c>
      <c r="B10" s="189" t="s">
        <v>39</v>
      </c>
      <c r="C10" s="189">
        <v>386</v>
      </c>
      <c r="D10" s="189">
        <v>38</v>
      </c>
      <c r="E10" s="189">
        <v>36</v>
      </c>
      <c r="F10" s="189">
        <v>30</v>
      </c>
      <c r="G10" s="189">
        <v>6</v>
      </c>
      <c r="H10" s="189">
        <v>22</v>
      </c>
      <c r="I10" s="189">
        <v>3</v>
      </c>
      <c r="J10">
        <v>155</v>
      </c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Y10" s="199" t="s">
        <v>40</v>
      </c>
    </row>
    <row r="11" spans="1:34">
      <c r="A11" t="s">
        <v>41</v>
      </c>
      <c r="B11" s="189" t="s">
        <v>42</v>
      </c>
      <c r="C11" s="189">
        <v>400</v>
      </c>
      <c r="D11" s="189">
        <v>40</v>
      </c>
      <c r="E11" s="189">
        <v>38</v>
      </c>
      <c r="F11" s="189">
        <v>25</v>
      </c>
      <c r="G11" s="189">
        <v>6</v>
      </c>
      <c r="H11" s="189">
        <v>8</v>
      </c>
      <c r="I11" s="189">
        <v>5</v>
      </c>
      <c r="J11">
        <v>157</v>
      </c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X11" s="173">
        <v>2</v>
      </c>
    </row>
    <row r="12" spans="1:34">
      <c r="A12" t="s">
        <v>43</v>
      </c>
      <c r="B12" s="189" t="s">
        <v>44</v>
      </c>
      <c r="C12" s="189">
        <v>402</v>
      </c>
      <c r="D12" s="189">
        <v>40</v>
      </c>
      <c r="E12" s="189">
        <v>38</v>
      </c>
      <c r="F12" s="189">
        <v>30</v>
      </c>
      <c r="G12" s="189">
        <v>6</v>
      </c>
      <c r="H12" s="189">
        <v>11</v>
      </c>
      <c r="I12" s="189">
        <v>5.5</v>
      </c>
      <c r="J12">
        <v>261</v>
      </c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X12" s="173">
        <v>3</v>
      </c>
    </row>
    <row r="13" spans="1:34">
      <c r="A13" t="s">
        <v>45</v>
      </c>
      <c r="B13" s="189" t="s">
        <v>44</v>
      </c>
      <c r="C13" s="189">
        <v>403</v>
      </c>
      <c r="D13" s="189">
        <v>40</v>
      </c>
      <c r="E13" s="189">
        <v>38</v>
      </c>
      <c r="F13" s="189">
        <v>32</v>
      </c>
      <c r="G13" s="189">
        <v>6</v>
      </c>
      <c r="H13" s="189">
        <v>11</v>
      </c>
      <c r="I13" s="189">
        <v>6</v>
      </c>
      <c r="J13">
        <v>311</v>
      </c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X13" s="173">
        <v>2</v>
      </c>
    </row>
    <row r="14" spans="1:34">
      <c r="A14" s="200" t="s">
        <v>46</v>
      </c>
      <c r="B14" s="189" t="s">
        <v>47</v>
      </c>
      <c r="C14" s="189">
        <v>411</v>
      </c>
      <c r="D14" s="189">
        <v>41</v>
      </c>
      <c r="E14" s="189">
        <v>38</v>
      </c>
      <c r="F14" s="189">
        <v>31</v>
      </c>
      <c r="G14" s="189">
        <v>8</v>
      </c>
      <c r="H14" s="189">
        <v>19</v>
      </c>
      <c r="I14" s="189">
        <v>6</v>
      </c>
      <c r="J14">
        <v>537</v>
      </c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Y14" s="198" t="s">
        <v>37</v>
      </c>
    </row>
    <row r="15" spans="1:34">
      <c r="A15" t="s">
        <v>48</v>
      </c>
      <c r="B15" s="189" t="s">
        <v>49</v>
      </c>
      <c r="C15" s="189">
        <v>412</v>
      </c>
      <c r="D15" s="189">
        <v>41</v>
      </c>
      <c r="E15" s="189">
        <v>38</v>
      </c>
      <c r="F15" s="189">
        <v>31</v>
      </c>
      <c r="G15" s="189">
        <v>9</v>
      </c>
      <c r="H15" s="189">
        <v>19</v>
      </c>
      <c r="I15" s="189">
        <v>4</v>
      </c>
      <c r="J15">
        <v>238</v>
      </c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X15" s="173">
        <v>2</v>
      </c>
    </row>
    <row r="16" spans="1:34">
      <c r="A16" t="s">
        <v>50</v>
      </c>
      <c r="B16" s="189" t="s">
        <v>51</v>
      </c>
      <c r="C16" s="189">
        <v>431</v>
      </c>
      <c r="D16" s="189">
        <v>43</v>
      </c>
      <c r="E16" s="189">
        <v>37</v>
      </c>
      <c r="F16" s="189">
        <v>28</v>
      </c>
      <c r="G16" s="189">
        <v>9</v>
      </c>
      <c r="H16" s="189">
        <v>16</v>
      </c>
      <c r="I16" s="189">
        <v>4</v>
      </c>
      <c r="J16">
        <v>201</v>
      </c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X16" s="173">
        <v>3</v>
      </c>
    </row>
    <row r="17" spans="1:25">
      <c r="A17" t="s">
        <v>52</v>
      </c>
      <c r="B17" s="189" t="s">
        <v>53</v>
      </c>
      <c r="C17" s="189">
        <v>432</v>
      </c>
      <c r="D17" s="189">
        <v>43</v>
      </c>
      <c r="E17" s="189">
        <v>37</v>
      </c>
      <c r="F17" s="189">
        <v>27</v>
      </c>
      <c r="G17" s="189">
        <v>9</v>
      </c>
      <c r="H17" s="189">
        <v>9</v>
      </c>
      <c r="I17" s="189">
        <v>6</v>
      </c>
      <c r="J17">
        <v>254</v>
      </c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X17" s="173">
        <v>2</v>
      </c>
    </row>
    <row r="18" spans="1:25">
      <c r="A18" t="s">
        <v>54</v>
      </c>
      <c r="B18" s="189" t="s">
        <v>55</v>
      </c>
      <c r="C18" s="189">
        <v>433</v>
      </c>
      <c r="D18" s="189">
        <v>43</v>
      </c>
      <c r="E18" s="189">
        <v>41</v>
      </c>
      <c r="F18" s="189">
        <v>33</v>
      </c>
      <c r="G18" s="189">
        <v>9</v>
      </c>
      <c r="H18" s="189">
        <v>19</v>
      </c>
      <c r="I18" s="189">
        <v>4.5</v>
      </c>
      <c r="J18">
        <v>302</v>
      </c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X18" s="173">
        <v>2</v>
      </c>
    </row>
    <row r="19" spans="1:25">
      <c r="A19" t="s">
        <v>56</v>
      </c>
      <c r="B19" s="189" t="s">
        <v>55</v>
      </c>
      <c r="C19" s="189">
        <v>434</v>
      </c>
      <c r="D19" s="189">
        <v>43</v>
      </c>
      <c r="E19" s="189">
        <v>41</v>
      </c>
      <c r="F19" s="189">
        <v>34</v>
      </c>
      <c r="G19" s="189">
        <v>9</v>
      </c>
      <c r="H19" s="189">
        <v>19</v>
      </c>
      <c r="I19" s="189">
        <v>5</v>
      </c>
      <c r="J19">
        <v>373</v>
      </c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X19" s="173">
        <v>2</v>
      </c>
    </row>
    <row r="20" spans="1:25">
      <c r="A20" t="s">
        <v>57</v>
      </c>
      <c r="B20" s="189" t="s">
        <v>51</v>
      </c>
      <c r="C20" s="189">
        <v>435</v>
      </c>
      <c r="D20" s="189">
        <v>43</v>
      </c>
      <c r="E20" s="189">
        <v>41</v>
      </c>
      <c r="F20" s="189">
        <v>33</v>
      </c>
      <c r="G20" s="189">
        <v>9</v>
      </c>
      <c r="H20" s="189">
        <v>16</v>
      </c>
      <c r="I20" s="189">
        <v>4.5</v>
      </c>
      <c r="J20">
        <v>254</v>
      </c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X20" s="173">
        <v>2</v>
      </c>
    </row>
    <row r="21" spans="1:25">
      <c r="A21" s="200" t="e">
        <v>#N/A</v>
      </c>
      <c r="B21" s="194" t="s">
        <v>58</v>
      </c>
      <c r="C21" s="189">
        <v>442</v>
      </c>
      <c r="D21" s="189">
        <v>44</v>
      </c>
      <c r="E21" s="189">
        <v>42</v>
      </c>
      <c r="F21" s="189">
        <v>31</v>
      </c>
      <c r="G21" s="189">
        <v>10</v>
      </c>
      <c r="H21" s="189">
        <v>18</v>
      </c>
      <c r="I21" s="189">
        <v>4</v>
      </c>
      <c r="J21">
        <v>226</v>
      </c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Y21" s="199" t="s">
        <v>59</v>
      </c>
    </row>
    <row r="22" spans="1:25">
      <c r="A22" t="s">
        <v>60</v>
      </c>
      <c r="B22" s="189" t="s">
        <v>61</v>
      </c>
      <c r="C22" s="189">
        <v>450</v>
      </c>
      <c r="D22" s="189">
        <v>45</v>
      </c>
      <c r="E22" s="189">
        <v>42</v>
      </c>
      <c r="F22" s="189">
        <v>33</v>
      </c>
      <c r="G22" s="189">
        <v>8</v>
      </c>
      <c r="H22" s="189">
        <v>12</v>
      </c>
      <c r="I22" s="189" t="s">
        <v>62</v>
      </c>
      <c r="J22">
        <v>313</v>
      </c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X22" s="173">
        <v>2</v>
      </c>
    </row>
    <row r="23" spans="1:25">
      <c r="B23" s="189"/>
      <c r="C23" s="189"/>
      <c r="D23" s="189"/>
      <c r="E23" s="189"/>
      <c r="F23" s="189"/>
      <c r="G23" s="189"/>
      <c r="H23" s="189"/>
      <c r="I23" s="189" t="s">
        <v>63</v>
      </c>
      <c r="M23" s="191"/>
      <c r="N23" s="191"/>
      <c r="O23" s="191"/>
      <c r="P23" s="191"/>
      <c r="Q23" s="191"/>
      <c r="R23" s="191"/>
      <c r="S23" s="191"/>
      <c r="T23" s="191"/>
      <c r="U23" s="191"/>
      <c r="V23" s="191"/>
    </row>
    <row r="24" spans="1:25">
      <c r="A24" t="s">
        <v>64</v>
      </c>
      <c r="B24" s="189" t="s">
        <v>65</v>
      </c>
      <c r="C24" s="189">
        <v>451</v>
      </c>
      <c r="D24" s="189">
        <v>45</v>
      </c>
      <c r="E24" s="189">
        <v>42</v>
      </c>
      <c r="F24" s="189">
        <v>33</v>
      </c>
      <c r="G24" s="189">
        <v>10</v>
      </c>
      <c r="H24" s="189">
        <v>12</v>
      </c>
      <c r="I24" s="189" t="s">
        <v>62</v>
      </c>
      <c r="J24">
        <v>313</v>
      </c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X24" s="173">
        <v>2</v>
      </c>
    </row>
    <row r="25" spans="1:25">
      <c r="B25" s="189"/>
      <c r="C25" s="189"/>
      <c r="D25" s="189"/>
      <c r="E25" s="189"/>
      <c r="F25" s="189"/>
      <c r="G25" s="189"/>
      <c r="H25" s="189"/>
      <c r="I25" s="189" t="s">
        <v>63</v>
      </c>
      <c r="M25" s="191"/>
      <c r="N25" s="191"/>
      <c r="O25" s="191"/>
      <c r="P25" s="191"/>
      <c r="Q25" s="191"/>
      <c r="R25" s="191"/>
      <c r="S25" s="191"/>
      <c r="T25" s="191"/>
      <c r="U25" s="191"/>
      <c r="V25" s="191"/>
    </row>
    <row r="26" spans="1:25">
      <c r="A26" t="s">
        <v>66</v>
      </c>
      <c r="B26" s="189" t="s">
        <v>65</v>
      </c>
      <c r="C26" s="189">
        <v>452</v>
      </c>
      <c r="D26" s="189">
        <v>45</v>
      </c>
      <c r="E26" s="189">
        <v>42</v>
      </c>
      <c r="F26" s="189">
        <v>36</v>
      </c>
      <c r="G26" s="189">
        <v>10</v>
      </c>
      <c r="H26" s="189">
        <v>12</v>
      </c>
      <c r="I26" s="189" t="s">
        <v>67</v>
      </c>
      <c r="J26">
        <v>430</v>
      </c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X26" s="173">
        <v>3</v>
      </c>
    </row>
    <row r="27" spans="1:25">
      <c r="B27" s="189"/>
      <c r="C27" s="189"/>
      <c r="D27" s="189"/>
      <c r="E27" s="189"/>
      <c r="F27" s="189"/>
      <c r="G27" s="189"/>
      <c r="H27" s="189"/>
      <c r="I27" s="189" t="s">
        <v>68</v>
      </c>
      <c r="M27" s="191"/>
      <c r="N27" s="191"/>
      <c r="O27" s="191"/>
      <c r="P27" s="191"/>
      <c r="Q27" s="191"/>
      <c r="R27" s="191"/>
      <c r="S27" s="191"/>
      <c r="T27" s="191"/>
      <c r="U27" s="191"/>
      <c r="V27" s="191"/>
    </row>
    <row r="28" spans="1:25">
      <c r="A28" t="s">
        <v>69</v>
      </c>
      <c r="B28" s="189" t="s">
        <v>70</v>
      </c>
      <c r="C28" s="189">
        <v>453</v>
      </c>
      <c r="D28" s="189">
        <v>45</v>
      </c>
      <c r="E28" s="189">
        <v>42</v>
      </c>
      <c r="F28" s="189">
        <v>35</v>
      </c>
      <c r="G28" s="189">
        <v>10</v>
      </c>
      <c r="H28" s="189">
        <v>17</v>
      </c>
      <c r="I28" s="189" t="s">
        <v>71</v>
      </c>
      <c r="J28">
        <v>314</v>
      </c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X28" s="173">
        <v>2</v>
      </c>
    </row>
    <row r="29" spans="1:25">
      <c r="B29" s="189"/>
      <c r="C29" s="189"/>
      <c r="D29" s="189"/>
      <c r="E29" s="189"/>
      <c r="F29" s="189"/>
      <c r="G29" s="189"/>
      <c r="H29" s="189"/>
      <c r="I29" s="189" t="s">
        <v>72</v>
      </c>
      <c r="M29" s="191"/>
      <c r="N29" s="191"/>
      <c r="O29" s="191"/>
      <c r="P29" s="191"/>
      <c r="Q29" s="191"/>
      <c r="R29" s="191"/>
      <c r="S29" s="191"/>
      <c r="T29" s="191"/>
      <c r="U29" s="191"/>
      <c r="V29" s="191"/>
    </row>
    <row r="30" spans="1:25">
      <c r="A30" t="s">
        <v>73</v>
      </c>
      <c r="B30" s="189" t="s">
        <v>74</v>
      </c>
      <c r="C30" s="189">
        <v>460</v>
      </c>
      <c r="D30" s="189">
        <v>46</v>
      </c>
      <c r="E30" s="189">
        <v>44</v>
      </c>
      <c r="F30" s="189">
        <v>32</v>
      </c>
      <c r="G30" s="189">
        <v>6</v>
      </c>
      <c r="H30" s="189">
        <v>10</v>
      </c>
      <c r="I30" s="189">
        <v>5</v>
      </c>
      <c r="J30">
        <v>196</v>
      </c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X30" s="173">
        <v>2.1</v>
      </c>
      <c r="Y30" t="s">
        <v>75</v>
      </c>
    </row>
    <row r="31" spans="1:25">
      <c r="A31" s="200" t="e">
        <v>#N/A</v>
      </c>
      <c r="B31" s="194" t="s">
        <v>76</v>
      </c>
      <c r="C31" s="189">
        <v>470</v>
      </c>
      <c r="D31" s="189">
        <v>47</v>
      </c>
      <c r="E31" s="189">
        <v>45</v>
      </c>
      <c r="F31" s="189">
        <v>36</v>
      </c>
      <c r="G31" s="189">
        <v>7</v>
      </c>
      <c r="H31" s="189">
        <v>7</v>
      </c>
      <c r="I31" s="189">
        <v>8.5</v>
      </c>
      <c r="J31">
        <v>397</v>
      </c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Y31" s="198" t="s">
        <v>37</v>
      </c>
    </row>
    <row r="32" spans="1:25">
      <c r="A32" t="s">
        <v>77</v>
      </c>
      <c r="B32" s="189" t="s">
        <v>78</v>
      </c>
      <c r="C32" s="189">
        <v>471</v>
      </c>
      <c r="D32" s="189">
        <v>47</v>
      </c>
      <c r="E32" s="189">
        <v>42</v>
      </c>
      <c r="F32" s="189">
        <v>32</v>
      </c>
      <c r="G32" s="189">
        <v>9</v>
      </c>
      <c r="H32" s="189">
        <v>13</v>
      </c>
      <c r="I32" s="189">
        <v>6</v>
      </c>
      <c r="J32">
        <v>367</v>
      </c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X32" s="173">
        <v>2</v>
      </c>
    </row>
    <row r="33" spans="1:28">
      <c r="A33" t="s">
        <v>79</v>
      </c>
      <c r="B33" s="189" t="s">
        <v>80</v>
      </c>
      <c r="C33" s="189">
        <v>480</v>
      </c>
      <c r="D33" s="189">
        <v>48</v>
      </c>
      <c r="E33" s="189">
        <v>44</v>
      </c>
      <c r="F33" s="189">
        <v>39</v>
      </c>
      <c r="G33" s="189">
        <v>8</v>
      </c>
      <c r="H33" s="189">
        <v>17</v>
      </c>
      <c r="I33" s="189">
        <v>6</v>
      </c>
      <c r="J33">
        <v>480</v>
      </c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X33" s="173">
        <v>2.1</v>
      </c>
      <c r="Y33" t="s">
        <v>75</v>
      </c>
    </row>
    <row r="34" spans="1:28">
      <c r="A34" t="s">
        <v>81</v>
      </c>
      <c r="B34" s="189" t="s">
        <v>82</v>
      </c>
      <c r="C34" s="189">
        <v>499</v>
      </c>
      <c r="D34" s="189">
        <v>50</v>
      </c>
      <c r="E34" s="189">
        <v>48</v>
      </c>
      <c r="F34" s="189">
        <v>40</v>
      </c>
      <c r="G34" s="189">
        <v>10</v>
      </c>
      <c r="H34" s="189">
        <v>22</v>
      </c>
      <c r="I34" s="189">
        <v>4.5</v>
      </c>
      <c r="J34">
        <v>349</v>
      </c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X34" s="173">
        <v>3</v>
      </c>
    </row>
    <row r="35" spans="1:28">
      <c r="A35" t="s">
        <v>83</v>
      </c>
      <c r="B35" s="189" t="s">
        <v>84</v>
      </c>
      <c r="C35" s="189">
        <v>501</v>
      </c>
      <c r="D35" s="189">
        <v>50</v>
      </c>
      <c r="E35" s="189">
        <v>48</v>
      </c>
      <c r="F35" s="189">
        <v>37</v>
      </c>
      <c r="G35" s="189">
        <v>7</v>
      </c>
      <c r="H35" s="189">
        <v>12</v>
      </c>
      <c r="I35" s="189">
        <v>6</v>
      </c>
      <c r="J35">
        <v>339</v>
      </c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X35" s="173">
        <v>2</v>
      </c>
      <c r="Y35" t="s">
        <v>85</v>
      </c>
      <c r="AA35">
        <v>1</v>
      </c>
      <c r="AB35">
        <v>1</v>
      </c>
    </row>
    <row r="36" spans="1:28">
      <c r="A36" t="s">
        <v>86</v>
      </c>
      <c r="B36" s="189" t="s">
        <v>87</v>
      </c>
      <c r="C36" s="189">
        <v>502</v>
      </c>
      <c r="D36" s="189">
        <v>50</v>
      </c>
      <c r="E36" s="189">
        <v>48</v>
      </c>
      <c r="F36" s="189">
        <v>37</v>
      </c>
      <c r="G36" s="189">
        <v>7</v>
      </c>
      <c r="H36" s="189">
        <v>15</v>
      </c>
      <c r="I36" s="189">
        <v>6</v>
      </c>
      <c r="J36">
        <v>424</v>
      </c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X36" s="173">
        <v>2</v>
      </c>
    </row>
    <row r="37" spans="1:28">
      <c r="A37" t="s">
        <v>88</v>
      </c>
      <c r="B37" s="189" t="s">
        <v>89</v>
      </c>
      <c r="C37" s="189">
        <v>503</v>
      </c>
      <c r="D37" s="189">
        <v>50</v>
      </c>
      <c r="E37" s="189">
        <v>50</v>
      </c>
      <c r="F37" s="189">
        <v>40</v>
      </c>
      <c r="G37" s="189">
        <v>8</v>
      </c>
      <c r="H37" s="189">
        <v>11</v>
      </c>
      <c r="I37" s="189">
        <v>8</v>
      </c>
      <c r="J37">
        <v>552</v>
      </c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X37" s="173">
        <v>2</v>
      </c>
    </row>
    <row r="38" spans="1:28">
      <c r="A38" t="s">
        <v>90</v>
      </c>
      <c r="B38" s="189" t="s">
        <v>91</v>
      </c>
      <c r="C38" s="189">
        <v>507</v>
      </c>
      <c r="D38" s="189">
        <v>50</v>
      </c>
      <c r="E38" s="189">
        <v>48</v>
      </c>
      <c r="F38" s="189">
        <v>38</v>
      </c>
      <c r="G38" s="189">
        <v>8</v>
      </c>
      <c r="H38" s="189">
        <v>19</v>
      </c>
      <c r="I38" s="189">
        <v>6</v>
      </c>
      <c r="J38">
        <v>537</v>
      </c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X38" s="173">
        <v>2</v>
      </c>
    </row>
    <row r="39" spans="1:28">
      <c r="A39" t="s">
        <v>92</v>
      </c>
      <c r="B39" s="189" t="s">
        <v>93</v>
      </c>
      <c r="C39" s="189">
        <v>508</v>
      </c>
      <c r="D39" s="189">
        <v>50</v>
      </c>
      <c r="E39" s="189">
        <v>48</v>
      </c>
      <c r="F39" s="189">
        <v>37</v>
      </c>
      <c r="G39" s="189">
        <v>10</v>
      </c>
      <c r="H39" s="189">
        <v>18</v>
      </c>
      <c r="I39" s="189">
        <v>5.5</v>
      </c>
      <c r="J39">
        <v>427</v>
      </c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X39" s="173">
        <v>2</v>
      </c>
    </row>
    <row r="40" spans="1:28">
      <c r="A40" t="s">
        <v>94</v>
      </c>
      <c r="B40" s="189" t="s">
        <v>95</v>
      </c>
      <c r="C40" s="189">
        <v>509</v>
      </c>
      <c r="D40" s="189">
        <v>50</v>
      </c>
      <c r="E40" s="189">
        <v>48</v>
      </c>
      <c r="F40" s="189">
        <v>38</v>
      </c>
      <c r="G40" s="189">
        <v>10</v>
      </c>
      <c r="H40" s="189">
        <v>19</v>
      </c>
      <c r="I40" s="189">
        <v>6</v>
      </c>
      <c r="J40">
        <v>537</v>
      </c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X40" s="173">
        <v>2</v>
      </c>
    </row>
    <row r="41" spans="1:28">
      <c r="A41" t="s">
        <v>96</v>
      </c>
      <c r="B41" s="189" t="s">
        <v>97</v>
      </c>
      <c r="C41" s="189">
        <v>510</v>
      </c>
      <c r="D41" s="189">
        <v>51</v>
      </c>
      <c r="E41" s="189">
        <v>49</v>
      </c>
      <c r="F41" s="189">
        <v>33</v>
      </c>
      <c r="G41" s="189">
        <v>7</v>
      </c>
      <c r="H41" s="189">
        <v>11</v>
      </c>
      <c r="I41" s="189">
        <v>5.5</v>
      </c>
      <c r="J41">
        <v>261</v>
      </c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X41" s="173" t="s">
        <v>98</v>
      </c>
      <c r="Y41" t="s">
        <v>75</v>
      </c>
      <c r="Z41" t="s">
        <v>99</v>
      </c>
    </row>
    <row r="42" spans="1:28">
      <c r="A42" s="193" t="e">
        <v>#N/A</v>
      </c>
      <c r="B42" s="194" t="s">
        <v>100</v>
      </c>
      <c r="C42" s="189">
        <v>520</v>
      </c>
      <c r="D42" s="189">
        <v>52</v>
      </c>
      <c r="E42" s="189">
        <v>50</v>
      </c>
      <c r="F42" s="189">
        <v>43</v>
      </c>
      <c r="G42" s="189">
        <v>10</v>
      </c>
      <c r="H42" s="189">
        <v>19</v>
      </c>
      <c r="I42" s="189">
        <v>6</v>
      </c>
      <c r="J42">
        <v>537</v>
      </c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X42" s="173" t="s">
        <v>101</v>
      </c>
      <c r="Y42" t="s">
        <v>75</v>
      </c>
    </row>
    <row r="43" spans="1:28">
      <c r="A43" s="200" t="e">
        <v>#N/A</v>
      </c>
      <c r="B43" s="194" t="s">
        <v>102</v>
      </c>
      <c r="C43" s="189">
        <v>521</v>
      </c>
      <c r="D43" s="189">
        <v>52</v>
      </c>
      <c r="E43" s="189">
        <v>50</v>
      </c>
      <c r="F43" s="189">
        <v>42</v>
      </c>
      <c r="G43" s="189">
        <v>8</v>
      </c>
      <c r="H43" s="189">
        <v>19</v>
      </c>
      <c r="I43" s="189">
        <v>6</v>
      </c>
      <c r="J43">
        <v>537</v>
      </c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Y43" s="199" t="s">
        <v>103</v>
      </c>
    </row>
    <row r="44" spans="1:28">
      <c r="A44" s="193" t="e">
        <v>#N/A</v>
      </c>
      <c r="B44" s="194" t="s">
        <v>104</v>
      </c>
      <c r="C44" s="189">
        <v>522</v>
      </c>
      <c r="D44" s="189">
        <v>52</v>
      </c>
      <c r="E44" s="189">
        <v>51</v>
      </c>
      <c r="F44" s="189">
        <v>40</v>
      </c>
      <c r="G44" s="189">
        <v>10</v>
      </c>
      <c r="H44" s="189">
        <v>22</v>
      </c>
      <c r="I44" s="189">
        <v>4.8</v>
      </c>
      <c r="J44">
        <v>398</v>
      </c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X44" s="173">
        <v>2</v>
      </c>
    </row>
    <row r="45" spans="1:28">
      <c r="A45" s="200" t="s">
        <v>105</v>
      </c>
      <c r="B45" s="189" t="s">
        <v>106</v>
      </c>
      <c r="C45" s="189">
        <v>540</v>
      </c>
      <c r="D45" s="189">
        <v>54</v>
      </c>
      <c r="E45" s="189">
        <v>52</v>
      </c>
      <c r="F45" s="189">
        <v>37</v>
      </c>
      <c r="G45" s="189">
        <v>7</v>
      </c>
      <c r="H45" s="189">
        <v>12</v>
      </c>
      <c r="I45" s="189">
        <v>5.6</v>
      </c>
      <c r="J45">
        <v>295</v>
      </c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Y45" s="198" t="s">
        <v>37</v>
      </c>
    </row>
    <row r="46" spans="1:28">
      <c r="A46" t="s">
        <v>107</v>
      </c>
      <c r="B46" s="189" t="s">
        <v>108</v>
      </c>
      <c r="C46" s="189">
        <v>541</v>
      </c>
      <c r="D46" s="189">
        <v>54</v>
      </c>
      <c r="E46" s="189">
        <v>51</v>
      </c>
      <c r="F46" s="189">
        <v>41</v>
      </c>
      <c r="G46" s="189">
        <v>9</v>
      </c>
      <c r="H46" s="189">
        <v>32</v>
      </c>
      <c r="I46" s="189">
        <v>4</v>
      </c>
      <c r="J46">
        <v>402</v>
      </c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X46" s="173">
        <v>2</v>
      </c>
    </row>
    <row r="47" spans="1:28">
      <c r="A47" s="193" t="e">
        <v>#N/A</v>
      </c>
      <c r="B47" s="194" t="s">
        <v>109</v>
      </c>
      <c r="C47" s="189">
        <v>550</v>
      </c>
      <c r="D47" s="189">
        <v>55</v>
      </c>
      <c r="E47" s="189">
        <v>51</v>
      </c>
      <c r="F47" s="189">
        <v>42</v>
      </c>
      <c r="G47" s="189">
        <v>9</v>
      </c>
      <c r="H47" s="189">
        <v>13</v>
      </c>
      <c r="I47" s="189">
        <v>6</v>
      </c>
      <c r="J47">
        <v>367</v>
      </c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X47" s="173">
        <v>2</v>
      </c>
    </row>
    <row r="48" spans="1:28">
      <c r="A48" s="200" t="e">
        <v>#N/A</v>
      </c>
      <c r="B48" s="194" t="s">
        <v>110</v>
      </c>
      <c r="C48" s="189">
        <v>551</v>
      </c>
      <c r="D48" s="189">
        <v>55</v>
      </c>
      <c r="E48" s="189">
        <v>52</v>
      </c>
      <c r="F48" s="189">
        <v>41</v>
      </c>
      <c r="G48" s="189">
        <v>10</v>
      </c>
      <c r="H48" s="189">
        <v>16</v>
      </c>
      <c r="I48" s="189">
        <v>6</v>
      </c>
      <c r="J48">
        <v>452</v>
      </c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Y48" s="198" t="s">
        <v>37</v>
      </c>
    </row>
    <row r="49" spans="1:27">
      <c r="A49" t="s">
        <v>111</v>
      </c>
      <c r="B49" s="189" t="s">
        <v>112</v>
      </c>
      <c r="C49" s="189">
        <v>560</v>
      </c>
      <c r="D49" s="189">
        <v>56</v>
      </c>
      <c r="E49" s="189">
        <v>54</v>
      </c>
      <c r="F49" s="189">
        <v>44</v>
      </c>
      <c r="G49" s="189">
        <v>10</v>
      </c>
      <c r="H49" s="189">
        <v>13</v>
      </c>
      <c r="I49" s="189">
        <v>6.5</v>
      </c>
      <c r="J49">
        <v>431</v>
      </c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X49" s="173" t="s">
        <v>101</v>
      </c>
      <c r="Y49" t="s">
        <v>75</v>
      </c>
    </row>
    <row r="50" spans="1:27">
      <c r="A50" t="s">
        <v>113</v>
      </c>
      <c r="B50" s="189" t="s">
        <v>114</v>
      </c>
      <c r="C50" s="189">
        <v>562</v>
      </c>
      <c r="D50" s="189">
        <v>56</v>
      </c>
      <c r="E50" s="189">
        <v>54</v>
      </c>
      <c r="F50" s="189">
        <v>44</v>
      </c>
      <c r="G50" s="189">
        <v>10</v>
      </c>
      <c r="H50" s="189">
        <v>19</v>
      </c>
      <c r="I50" s="189">
        <v>5</v>
      </c>
      <c r="J50">
        <v>373</v>
      </c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X50" s="173">
        <v>2</v>
      </c>
    </row>
    <row r="51" spans="1:27">
      <c r="A51" t="s">
        <v>115</v>
      </c>
      <c r="B51" s="189" t="s">
        <v>114</v>
      </c>
      <c r="C51" s="189">
        <v>564</v>
      </c>
      <c r="D51" s="189">
        <v>56</v>
      </c>
      <c r="E51" s="189">
        <v>54</v>
      </c>
      <c r="F51" s="189">
        <v>45</v>
      </c>
      <c r="G51" s="189">
        <v>10</v>
      </c>
      <c r="H51" s="189">
        <v>19</v>
      </c>
      <c r="I51" s="189">
        <v>6</v>
      </c>
      <c r="J51">
        <v>537</v>
      </c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X51" s="173">
        <v>2</v>
      </c>
      <c r="AA51">
        <v>2</v>
      </c>
    </row>
    <row r="52" spans="1:27">
      <c r="B52" s="189" t="s">
        <v>114</v>
      </c>
      <c r="C52" s="189"/>
      <c r="D52" s="189"/>
      <c r="E52" s="189"/>
      <c r="F52" s="189"/>
      <c r="G52" s="189"/>
      <c r="H52" s="189"/>
      <c r="I52" s="189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X52" s="173" t="s">
        <v>101</v>
      </c>
      <c r="AA52">
        <v>5</v>
      </c>
    </row>
    <row r="53" spans="1:27">
      <c r="A53" t="s">
        <v>116</v>
      </c>
      <c r="B53" s="189" t="s">
        <v>117</v>
      </c>
      <c r="C53" s="189">
        <v>566</v>
      </c>
      <c r="D53" s="189">
        <v>56</v>
      </c>
      <c r="E53" s="189">
        <v>54</v>
      </c>
      <c r="F53" s="189">
        <v>47</v>
      </c>
      <c r="G53" s="189">
        <v>10</v>
      </c>
      <c r="H53" s="189">
        <v>20</v>
      </c>
      <c r="I53" s="189">
        <v>6.5</v>
      </c>
      <c r="J53">
        <v>663</v>
      </c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X53" s="173">
        <v>2</v>
      </c>
    </row>
    <row r="54" spans="1:27">
      <c r="A54" t="s">
        <v>118</v>
      </c>
      <c r="B54" s="189" t="s">
        <v>119</v>
      </c>
      <c r="C54" s="189">
        <v>568</v>
      </c>
      <c r="D54" s="189">
        <v>56</v>
      </c>
      <c r="E54" s="189">
        <v>54</v>
      </c>
      <c r="F54" s="189">
        <v>48</v>
      </c>
      <c r="G54" s="189">
        <v>10</v>
      </c>
      <c r="H54" s="189">
        <v>22</v>
      </c>
      <c r="I54" s="189">
        <v>6.5</v>
      </c>
      <c r="J54">
        <v>730</v>
      </c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X54" s="173">
        <v>2</v>
      </c>
    </row>
    <row r="55" spans="1:27">
      <c r="A55" t="s">
        <v>120</v>
      </c>
      <c r="B55" s="189" t="s">
        <v>121</v>
      </c>
      <c r="C55" s="189">
        <v>570</v>
      </c>
      <c r="D55" s="189">
        <v>56</v>
      </c>
      <c r="E55" s="189">
        <v>54</v>
      </c>
      <c r="F55" s="189">
        <v>47</v>
      </c>
      <c r="G55" s="189">
        <v>10</v>
      </c>
      <c r="H55" s="189">
        <v>15</v>
      </c>
      <c r="I55" s="189">
        <v>8.5</v>
      </c>
      <c r="J55">
        <v>851</v>
      </c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X55" s="173">
        <v>2</v>
      </c>
    </row>
    <row r="56" spans="1:27">
      <c r="A56" s="200" t="e">
        <v>#N/A</v>
      </c>
      <c r="B56" s="194" t="s">
        <v>121</v>
      </c>
      <c r="C56" s="189">
        <v>572</v>
      </c>
      <c r="D56" s="189">
        <v>56</v>
      </c>
      <c r="E56" s="189">
        <v>54</v>
      </c>
      <c r="F56" s="189">
        <v>47</v>
      </c>
      <c r="G56" s="189">
        <v>10</v>
      </c>
      <c r="H56" s="189">
        <v>15</v>
      </c>
      <c r="I56" s="189">
        <v>6</v>
      </c>
      <c r="J56">
        <v>424</v>
      </c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Y56" s="198" t="s">
        <v>37</v>
      </c>
    </row>
    <row r="57" spans="1:27">
      <c r="A57" t="s">
        <v>122</v>
      </c>
      <c r="B57" s="189" t="s">
        <v>123</v>
      </c>
      <c r="C57" s="189">
        <v>573</v>
      </c>
      <c r="D57" s="189">
        <v>56</v>
      </c>
      <c r="E57" s="189">
        <v>54</v>
      </c>
      <c r="F57" s="189">
        <v>46</v>
      </c>
      <c r="G57" s="189">
        <v>10</v>
      </c>
      <c r="H57" s="189">
        <v>17</v>
      </c>
      <c r="I57" s="189">
        <v>6</v>
      </c>
      <c r="J57">
        <v>480</v>
      </c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X57" s="173">
        <v>2</v>
      </c>
    </row>
    <row r="58" spans="1:27">
      <c r="A58" t="s">
        <v>124</v>
      </c>
      <c r="B58" s="189" t="s">
        <v>125</v>
      </c>
      <c r="C58" s="189">
        <v>600</v>
      </c>
      <c r="D58" s="189">
        <v>60</v>
      </c>
      <c r="E58" s="189">
        <v>56</v>
      </c>
      <c r="F58" s="189">
        <v>44</v>
      </c>
      <c r="G58" s="189">
        <v>7.5</v>
      </c>
      <c r="H58" s="189">
        <v>12</v>
      </c>
      <c r="I58" s="189">
        <v>7</v>
      </c>
      <c r="J58">
        <v>461</v>
      </c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X58" s="173">
        <v>2</v>
      </c>
    </row>
    <row r="59" spans="1:27">
      <c r="A59" t="s">
        <v>126</v>
      </c>
      <c r="B59" s="189" t="s">
        <v>127</v>
      </c>
      <c r="C59" s="189">
        <v>601</v>
      </c>
      <c r="D59" s="189">
        <v>60</v>
      </c>
      <c r="E59" s="189">
        <v>55</v>
      </c>
      <c r="F59" s="189">
        <v>44</v>
      </c>
      <c r="G59" s="189">
        <v>10</v>
      </c>
      <c r="H59" s="189">
        <v>17</v>
      </c>
      <c r="I59" s="189">
        <v>6</v>
      </c>
      <c r="J59">
        <v>480</v>
      </c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X59" s="173">
        <v>2.5</v>
      </c>
    </row>
    <row r="60" spans="1:27">
      <c r="A60" s="200" t="e">
        <v>#N/A</v>
      </c>
      <c r="B60" s="194" t="s">
        <v>128</v>
      </c>
      <c r="C60" s="189">
        <v>602</v>
      </c>
      <c r="D60" s="189">
        <v>60</v>
      </c>
      <c r="E60" s="189">
        <v>55</v>
      </c>
      <c r="F60" s="189">
        <v>44</v>
      </c>
      <c r="G60" s="189">
        <v>8.5</v>
      </c>
      <c r="H60" s="189">
        <v>17</v>
      </c>
      <c r="I60" s="189">
        <v>6</v>
      </c>
      <c r="J60">
        <v>480</v>
      </c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Y60" s="198" t="s">
        <v>37</v>
      </c>
    </row>
    <row r="61" spans="1:27">
      <c r="A61" t="s">
        <v>129</v>
      </c>
      <c r="B61" s="189" t="s">
        <v>130</v>
      </c>
      <c r="C61" s="189">
        <v>603</v>
      </c>
      <c r="D61" s="189">
        <v>60</v>
      </c>
      <c r="E61" s="189">
        <v>58</v>
      </c>
      <c r="F61" s="189">
        <v>45</v>
      </c>
      <c r="G61" s="189">
        <v>12</v>
      </c>
      <c r="H61" s="189">
        <v>18</v>
      </c>
      <c r="I61" s="189">
        <v>7.5</v>
      </c>
      <c r="J61">
        <v>795</v>
      </c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X61" s="173">
        <v>2</v>
      </c>
    </row>
    <row r="62" spans="1:27">
      <c r="A62" s="200" t="e">
        <v>#N/A</v>
      </c>
      <c r="B62" s="194" t="s">
        <v>131</v>
      </c>
      <c r="C62" s="189">
        <v>604</v>
      </c>
      <c r="D62" s="189">
        <v>60</v>
      </c>
      <c r="E62" s="189">
        <v>55</v>
      </c>
      <c r="F62" s="189">
        <v>44</v>
      </c>
      <c r="G62" s="189">
        <v>12</v>
      </c>
      <c r="H62" s="189">
        <v>17</v>
      </c>
      <c r="I62" s="189">
        <v>6</v>
      </c>
      <c r="J62">
        <v>480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Y62" s="198" t="s">
        <v>37</v>
      </c>
    </row>
    <row r="63" spans="1:27">
      <c r="A63" t="s">
        <v>132</v>
      </c>
      <c r="B63" s="189" t="s">
        <v>133</v>
      </c>
      <c r="C63" s="189">
        <v>610</v>
      </c>
      <c r="D63" s="189">
        <v>61</v>
      </c>
      <c r="E63" s="189">
        <v>58</v>
      </c>
      <c r="F63" s="189">
        <v>43</v>
      </c>
      <c r="G63" s="189">
        <v>7</v>
      </c>
      <c r="H63" s="189">
        <v>15</v>
      </c>
      <c r="I63" s="189">
        <v>5.8</v>
      </c>
      <c r="J63">
        <v>396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X63" s="173">
        <v>2.5</v>
      </c>
    </row>
    <row r="64" spans="1:27">
      <c r="A64" t="s">
        <v>134</v>
      </c>
      <c r="B64" s="189" t="s">
        <v>135</v>
      </c>
      <c r="C64" s="189">
        <v>620</v>
      </c>
      <c r="D64" s="189">
        <v>62</v>
      </c>
      <c r="E64" s="189">
        <v>58</v>
      </c>
      <c r="F64" s="189">
        <v>46</v>
      </c>
      <c r="G64" s="189">
        <v>10</v>
      </c>
      <c r="H64" s="189">
        <v>17</v>
      </c>
      <c r="I64" s="189">
        <v>7</v>
      </c>
      <c r="J64">
        <v>654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X64" s="173">
        <v>2</v>
      </c>
    </row>
    <row r="65" spans="1:25">
      <c r="A65" s="200" t="e">
        <v>#N/A</v>
      </c>
      <c r="B65" s="194" t="s">
        <v>136</v>
      </c>
      <c r="C65" s="189">
        <v>621</v>
      </c>
      <c r="D65" s="189">
        <v>62</v>
      </c>
      <c r="E65" s="189">
        <v>58</v>
      </c>
      <c r="F65" s="189">
        <v>53</v>
      </c>
      <c r="G65" s="189">
        <v>8.5</v>
      </c>
      <c r="H65" s="189">
        <v>19</v>
      </c>
      <c r="I65" s="189">
        <v>6</v>
      </c>
      <c r="J65">
        <v>537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Y65" s="198" t="s">
        <v>37</v>
      </c>
    </row>
    <row r="66" spans="1:25">
      <c r="A66" t="s">
        <v>137</v>
      </c>
      <c r="B66" s="189" t="s">
        <v>138</v>
      </c>
      <c r="C66" s="189">
        <v>650</v>
      </c>
      <c r="D66" s="189">
        <v>65</v>
      </c>
      <c r="E66" s="189">
        <v>60</v>
      </c>
      <c r="F66" s="189">
        <v>46</v>
      </c>
      <c r="G66" s="189">
        <v>7.5</v>
      </c>
      <c r="H66" s="189">
        <v>15</v>
      </c>
      <c r="I66" s="189">
        <v>7</v>
      </c>
      <c r="J66">
        <v>577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X66" s="173">
        <v>2</v>
      </c>
    </row>
    <row r="67" spans="1:25">
      <c r="A67" t="s">
        <v>139</v>
      </c>
      <c r="B67" s="189" t="s">
        <v>140</v>
      </c>
      <c r="C67" s="189">
        <v>651</v>
      </c>
      <c r="D67" s="189">
        <v>65</v>
      </c>
      <c r="E67" s="189">
        <v>63</v>
      </c>
      <c r="F67" s="189">
        <v>53</v>
      </c>
      <c r="G67" s="189">
        <v>10</v>
      </c>
      <c r="H67" s="189">
        <v>33</v>
      </c>
      <c r="I67" s="189">
        <v>5</v>
      </c>
      <c r="J67">
        <v>647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X67" s="173">
        <v>2</v>
      </c>
    </row>
    <row r="68" spans="1:25">
      <c r="A68" s="200" t="s">
        <v>141</v>
      </c>
      <c r="B68" s="189" t="s">
        <v>142</v>
      </c>
      <c r="C68" s="189">
        <v>660</v>
      </c>
      <c r="D68" s="189">
        <v>66</v>
      </c>
      <c r="E68" s="189">
        <v>63</v>
      </c>
      <c r="F68" s="189">
        <v>48</v>
      </c>
      <c r="G68" s="189">
        <v>8</v>
      </c>
      <c r="H68" s="189">
        <v>16</v>
      </c>
      <c r="I68" s="189">
        <v>6.3</v>
      </c>
      <c r="J68">
        <v>498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Y68" s="198" t="s">
        <v>143</v>
      </c>
    </row>
    <row r="69" spans="1:25">
      <c r="A69" t="s">
        <v>144</v>
      </c>
      <c r="B69" s="189" t="s">
        <v>145</v>
      </c>
      <c r="C69" s="189">
        <v>700</v>
      </c>
      <c r="D69" s="189">
        <v>70</v>
      </c>
      <c r="E69" s="189">
        <v>67</v>
      </c>
      <c r="F69" s="189">
        <v>54</v>
      </c>
      <c r="G69" s="189">
        <v>10</v>
      </c>
      <c r="H69" s="189">
        <v>17</v>
      </c>
      <c r="I69" s="189">
        <v>7</v>
      </c>
      <c r="J69">
        <v>654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Y69" s="199" t="s">
        <v>146</v>
      </c>
    </row>
    <row r="70" spans="1:25">
      <c r="A70" t="s">
        <v>147</v>
      </c>
      <c r="B70" s="189" t="s">
        <v>148</v>
      </c>
      <c r="C70" s="189">
        <v>701</v>
      </c>
      <c r="D70" s="189">
        <v>70</v>
      </c>
      <c r="E70" s="189">
        <v>67</v>
      </c>
      <c r="F70" s="189">
        <v>55</v>
      </c>
      <c r="G70" s="189">
        <v>10</v>
      </c>
      <c r="H70" s="189">
        <v>21</v>
      </c>
      <c r="I70" s="189">
        <v>7</v>
      </c>
      <c r="J70">
        <v>808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X70" s="173" t="s">
        <v>98</v>
      </c>
      <c r="Y70" t="s">
        <v>75</v>
      </c>
    </row>
    <row r="71" spans="1:25">
      <c r="A71" t="s">
        <v>149</v>
      </c>
      <c r="B71" s="189" t="s">
        <v>150</v>
      </c>
      <c r="C71" s="189">
        <v>702</v>
      </c>
      <c r="D71" s="189">
        <v>70</v>
      </c>
      <c r="E71" s="189">
        <v>67</v>
      </c>
      <c r="F71" s="189">
        <v>61</v>
      </c>
      <c r="G71" s="189">
        <v>10</v>
      </c>
      <c r="H71" s="189">
        <v>16</v>
      </c>
      <c r="I71" s="189">
        <v>9</v>
      </c>
      <c r="J71">
        <v>1017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X71" s="173" t="s">
        <v>98</v>
      </c>
      <c r="Y71" t="s">
        <v>75</v>
      </c>
    </row>
    <row r="72" spans="1:25">
      <c r="A72" s="200" t="s">
        <v>151</v>
      </c>
      <c r="B72" s="189" t="s">
        <v>152</v>
      </c>
      <c r="C72" s="189">
        <v>750</v>
      </c>
      <c r="D72" s="189">
        <v>75</v>
      </c>
      <c r="E72" s="189">
        <v>70</v>
      </c>
      <c r="F72" s="189">
        <v>53</v>
      </c>
      <c r="G72" s="189">
        <v>10</v>
      </c>
      <c r="H72" s="189">
        <v>18</v>
      </c>
      <c r="I72" s="189">
        <v>7.5</v>
      </c>
      <c r="J72">
        <v>795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Y72" s="198" t="s">
        <v>37</v>
      </c>
    </row>
    <row r="73" spans="1:25">
      <c r="A73" s="200" t="s">
        <v>153</v>
      </c>
      <c r="B73" s="189" t="s">
        <v>154</v>
      </c>
      <c r="C73" s="189">
        <v>752</v>
      </c>
      <c r="D73" s="189">
        <v>75</v>
      </c>
      <c r="E73" s="189">
        <v>70</v>
      </c>
      <c r="F73" s="189">
        <v>57</v>
      </c>
      <c r="G73" s="189">
        <v>13</v>
      </c>
      <c r="H73" s="189">
        <v>17</v>
      </c>
      <c r="I73" s="189">
        <v>8</v>
      </c>
      <c r="J73">
        <v>854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Y73" s="198" t="s">
        <v>37</v>
      </c>
    </row>
    <row r="74" spans="1:25">
      <c r="A74" s="200" t="s">
        <v>155</v>
      </c>
      <c r="B74" s="189" t="s">
        <v>156</v>
      </c>
      <c r="C74" s="189">
        <v>753</v>
      </c>
      <c r="D74" s="189">
        <v>75</v>
      </c>
      <c r="E74" s="189">
        <v>73</v>
      </c>
      <c r="F74" s="189">
        <v>56</v>
      </c>
      <c r="G74" s="189">
        <v>9</v>
      </c>
      <c r="H74" s="189">
        <v>19</v>
      </c>
      <c r="I74" s="189">
        <v>6.6</v>
      </c>
      <c r="J74">
        <v>650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Y74" s="198" t="s">
        <v>37</v>
      </c>
    </row>
    <row r="75" spans="1:25">
      <c r="A75" t="s">
        <v>157</v>
      </c>
      <c r="B75" s="189" t="s">
        <v>158</v>
      </c>
      <c r="C75" s="189">
        <v>760</v>
      </c>
      <c r="D75" s="189">
        <v>76</v>
      </c>
      <c r="E75" s="189">
        <v>74</v>
      </c>
      <c r="F75" s="189">
        <v>56</v>
      </c>
      <c r="G75" s="189">
        <v>10</v>
      </c>
      <c r="H75" s="189">
        <v>19</v>
      </c>
      <c r="I75" s="189">
        <v>6.6</v>
      </c>
      <c r="J75">
        <v>650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X75" s="173">
        <v>1.5</v>
      </c>
    </row>
    <row r="76" spans="1:25">
      <c r="A76" t="s">
        <v>159</v>
      </c>
      <c r="B76" s="189" t="s">
        <v>160</v>
      </c>
      <c r="C76" s="189">
        <v>800</v>
      </c>
      <c r="D76" s="189">
        <v>80</v>
      </c>
      <c r="E76" s="189">
        <v>77</v>
      </c>
      <c r="F76" s="189">
        <v>66</v>
      </c>
      <c r="G76" s="189">
        <v>10</v>
      </c>
      <c r="H76" s="189">
        <v>16</v>
      </c>
      <c r="I76" s="189">
        <v>11</v>
      </c>
      <c r="J76">
        <v>1520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X76" s="173">
        <v>2</v>
      </c>
    </row>
    <row r="77" spans="1:25">
      <c r="A77" t="s">
        <v>161</v>
      </c>
      <c r="B77" s="189" t="s">
        <v>162</v>
      </c>
      <c r="C77" s="189">
        <v>802</v>
      </c>
      <c r="D77" s="189">
        <v>80</v>
      </c>
      <c r="E77" s="189">
        <v>77</v>
      </c>
      <c r="F77" s="189">
        <v>60</v>
      </c>
      <c r="G77" s="189">
        <v>11</v>
      </c>
      <c r="H77" s="189">
        <v>23</v>
      </c>
      <c r="I77" s="189">
        <v>8</v>
      </c>
      <c r="J77">
        <v>1156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X77" s="173">
        <v>1</v>
      </c>
    </row>
    <row r="78" spans="1:25">
      <c r="A78" t="e">
        <v>#N/A</v>
      </c>
      <c r="B78" s="194" t="s">
        <v>163</v>
      </c>
      <c r="C78" s="189">
        <v>803</v>
      </c>
      <c r="D78" s="189">
        <v>80</v>
      </c>
      <c r="E78" s="189">
        <v>77</v>
      </c>
      <c r="F78" s="189">
        <v>61</v>
      </c>
      <c r="G78" s="189">
        <v>10</v>
      </c>
      <c r="H78" s="189">
        <v>23</v>
      </c>
      <c r="I78" s="189">
        <v>8</v>
      </c>
      <c r="J78">
        <v>1156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Y78" s="199" t="s">
        <v>164</v>
      </c>
    </row>
    <row r="79" spans="1:25">
      <c r="A79" t="s">
        <v>165</v>
      </c>
      <c r="B79" s="189" t="s">
        <v>166</v>
      </c>
      <c r="C79" s="189">
        <v>804</v>
      </c>
      <c r="D79" s="189">
        <v>80</v>
      </c>
      <c r="E79" s="189">
        <v>74</v>
      </c>
      <c r="F79" s="189">
        <v>60</v>
      </c>
      <c r="G79" s="189">
        <v>12</v>
      </c>
      <c r="H79" s="189">
        <v>23</v>
      </c>
      <c r="I79" s="189">
        <v>7.5</v>
      </c>
      <c r="J79">
        <v>1016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X79" s="173">
        <v>2</v>
      </c>
    </row>
    <row r="80" spans="1:25">
      <c r="A80" t="e">
        <v>#N/A</v>
      </c>
      <c r="B80" s="194" t="s">
        <v>167</v>
      </c>
      <c r="C80" s="189">
        <v>806</v>
      </c>
      <c r="D80" s="189">
        <v>80</v>
      </c>
      <c r="E80" s="189">
        <v>74</v>
      </c>
      <c r="F80" s="189">
        <v>60</v>
      </c>
      <c r="G80" s="189">
        <v>20</v>
      </c>
      <c r="H80" s="189">
        <v>23</v>
      </c>
      <c r="I80" s="189">
        <v>8</v>
      </c>
      <c r="J80">
        <v>1156</v>
      </c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Y80" s="199" t="s">
        <v>168</v>
      </c>
    </row>
    <row r="81" spans="1:25">
      <c r="A81" t="s">
        <v>169</v>
      </c>
      <c r="B81" s="189" t="s">
        <v>170</v>
      </c>
      <c r="C81" s="189">
        <v>841</v>
      </c>
      <c r="D81" s="189">
        <v>84</v>
      </c>
      <c r="E81" s="189">
        <v>82</v>
      </c>
      <c r="F81" s="189">
        <v>62</v>
      </c>
      <c r="G81" s="189">
        <v>12</v>
      </c>
      <c r="H81" s="189">
        <v>13</v>
      </c>
      <c r="I81" s="189">
        <v>10</v>
      </c>
      <c r="J81">
        <v>1021</v>
      </c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X81" s="173">
        <v>2</v>
      </c>
      <c r="Y81" s="199" t="s">
        <v>171</v>
      </c>
    </row>
    <row r="82" spans="1:25">
      <c r="A82" t="s">
        <v>172</v>
      </c>
      <c r="B82" s="189" t="s">
        <v>173</v>
      </c>
      <c r="C82" s="189">
        <v>842</v>
      </c>
      <c r="D82" s="189">
        <v>84</v>
      </c>
      <c r="E82" s="189">
        <v>82</v>
      </c>
      <c r="F82" s="189">
        <v>72</v>
      </c>
      <c r="G82" s="189">
        <v>12</v>
      </c>
      <c r="H82" s="189">
        <v>20</v>
      </c>
      <c r="I82" s="189">
        <v>10</v>
      </c>
      <c r="J82">
        <v>1570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X82" s="173">
        <v>2</v>
      </c>
      <c r="Y82" s="199" t="s">
        <v>171</v>
      </c>
    </row>
    <row r="83" spans="1:25">
      <c r="A83" t="s">
        <v>174</v>
      </c>
      <c r="B83" s="189" t="s">
        <v>175</v>
      </c>
      <c r="C83" s="189">
        <v>843</v>
      </c>
      <c r="D83" s="189">
        <v>84</v>
      </c>
      <c r="E83" s="189">
        <v>82</v>
      </c>
      <c r="F83" s="189">
        <v>46</v>
      </c>
      <c r="G83" s="189">
        <v>12</v>
      </c>
      <c r="H83" s="189">
        <v>8</v>
      </c>
      <c r="I83" s="189">
        <v>10</v>
      </c>
      <c r="J83">
        <v>628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X83" s="173">
        <v>2</v>
      </c>
    </row>
    <row r="84" spans="1:25">
      <c r="A84" t="e">
        <v>#N/A</v>
      </c>
      <c r="B84" s="194" t="s">
        <v>176</v>
      </c>
      <c r="C84" s="189">
        <v>844</v>
      </c>
      <c r="D84" s="189">
        <v>84</v>
      </c>
      <c r="E84" s="189">
        <v>82</v>
      </c>
      <c r="F84" s="189">
        <v>70</v>
      </c>
      <c r="G84" s="189">
        <v>12</v>
      </c>
      <c r="H84" s="189">
        <v>29</v>
      </c>
      <c r="I84" s="189" t="s">
        <v>177</v>
      </c>
      <c r="J84">
        <v>2023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X84" s="173">
        <v>2</v>
      </c>
    </row>
    <row r="85" spans="1:25">
      <c r="A85" t="e">
        <v>#N/A</v>
      </c>
      <c r="B85" s="194" t="s">
        <v>178</v>
      </c>
      <c r="C85" s="189"/>
      <c r="D85" s="189"/>
      <c r="E85" s="189"/>
      <c r="F85" s="189"/>
      <c r="G85" s="189"/>
      <c r="H85" s="189"/>
      <c r="I85" s="189" t="s">
        <v>179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</row>
    <row r="86" spans="1:25">
      <c r="A86" t="s">
        <v>180</v>
      </c>
      <c r="B86" s="189" t="s">
        <v>181</v>
      </c>
      <c r="C86" s="189">
        <v>845</v>
      </c>
      <c r="D86" s="189">
        <v>84</v>
      </c>
      <c r="E86" s="189">
        <v>82</v>
      </c>
      <c r="F86" s="189">
        <v>57</v>
      </c>
      <c r="G86" s="189">
        <v>12</v>
      </c>
      <c r="H86" s="189">
        <v>10</v>
      </c>
      <c r="I86" s="189">
        <v>10</v>
      </c>
      <c r="J86">
        <v>785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X86" s="173">
        <v>2</v>
      </c>
    </row>
    <row r="87" spans="1:25">
      <c r="A87" t="s">
        <v>182</v>
      </c>
      <c r="B87" s="189" t="s">
        <v>183</v>
      </c>
      <c r="C87" s="189">
        <v>890</v>
      </c>
      <c r="D87" s="189">
        <v>89</v>
      </c>
      <c r="E87" s="189">
        <v>85</v>
      </c>
      <c r="F87" s="189">
        <v>60</v>
      </c>
      <c r="G87" s="189">
        <v>14</v>
      </c>
      <c r="H87" s="189">
        <v>21</v>
      </c>
      <c r="I87" s="189">
        <v>7</v>
      </c>
      <c r="J87">
        <v>808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X87" s="173">
        <v>3</v>
      </c>
    </row>
    <row r="88" spans="1:25">
      <c r="A88" t="s">
        <v>184</v>
      </c>
      <c r="B88" s="189" t="s">
        <v>185</v>
      </c>
      <c r="C88" s="189">
        <v>900</v>
      </c>
      <c r="D88" s="189">
        <v>90</v>
      </c>
      <c r="E88" s="189">
        <v>87</v>
      </c>
      <c r="F88" s="189">
        <v>66</v>
      </c>
      <c r="G88" s="189">
        <v>13</v>
      </c>
      <c r="H88" s="189">
        <v>19</v>
      </c>
      <c r="I88" s="189">
        <v>9.5</v>
      </c>
      <c r="J88">
        <v>1346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X88" s="173">
        <v>2</v>
      </c>
    </row>
    <row r="89" spans="1:25">
      <c r="A89" t="s">
        <v>186</v>
      </c>
      <c r="B89" s="189" t="s">
        <v>187</v>
      </c>
      <c r="C89" s="189">
        <v>901</v>
      </c>
      <c r="D89" s="189">
        <v>90</v>
      </c>
      <c r="E89" s="189">
        <v>87</v>
      </c>
      <c r="F89" s="189">
        <v>71</v>
      </c>
      <c r="G89" s="189">
        <v>14</v>
      </c>
      <c r="H89" s="189">
        <v>36</v>
      </c>
      <c r="I89" s="189">
        <v>7.5</v>
      </c>
      <c r="J89">
        <v>1590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X89" s="173">
        <v>2</v>
      </c>
    </row>
    <row r="90" spans="1:25">
      <c r="A90" t="s">
        <v>188</v>
      </c>
      <c r="B90" s="189" t="s">
        <v>189</v>
      </c>
      <c r="C90" s="189">
        <v>902</v>
      </c>
      <c r="D90" s="189">
        <v>90</v>
      </c>
      <c r="E90" s="189">
        <v>86</v>
      </c>
      <c r="F90" s="189">
        <v>76</v>
      </c>
      <c r="G90" s="189">
        <v>17</v>
      </c>
      <c r="H90" s="189">
        <v>37</v>
      </c>
      <c r="I90" s="189">
        <v>8</v>
      </c>
      <c r="J90">
        <v>1859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X90" s="173">
        <v>2</v>
      </c>
    </row>
    <row r="91" spans="1:25">
      <c r="A91" t="s">
        <v>190</v>
      </c>
      <c r="B91" s="189" t="s">
        <v>191</v>
      </c>
      <c r="C91" s="189">
        <v>920</v>
      </c>
      <c r="D91" s="189">
        <v>92</v>
      </c>
      <c r="E91" s="189">
        <v>88</v>
      </c>
      <c r="F91" s="189">
        <v>75</v>
      </c>
      <c r="G91" s="189">
        <v>14</v>
      </c>
      <c r="H91" s="189">
        <v>19</v>
      </c>
      <c r="I91" s="189">
        <v>10</v>
      </c>
      <c r="J91">
        <v>1492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X91" s="173">
        <v>2</v>
      </c>
    </row>
    <row r="92" spans="1:25">
      <c r="A92" t="s">
        <v>192</v>
      </c>
      <c r="B92" s="189" t="s">
        <v>193</v>
      </c>
      <c r="C92" s="189">
        <v>940</v>
      </c>
      <c r="D92" s="189">
        <v>94</v>
      </c>
      <c r="E92" s="189">
        <v>90</v>
      </c>
      <c r="F92" s="189">
        <v>75</v>
      </c>
      <c r="G92" s="189">
        <v>12</v>
      </c>
      <c r="H92" s="189">
        <v>37</v>
      </c>
      <c r="I92" s="189">
        <v>6.3</v>
      </c>
      <c r="J92">
        <v>1153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X92" s="173">
        <v>1.5</v>
      </c>
    </row>
    <row r="93" spans="1:25">
      <c r="A93" t="s">
        <v>194</v>
      </c>
      <c r="B93" s="189" t="s">
        <v>195</v>
      </c>
      <c r="C93" s="189">
        <v>950</v>
      </c>
      <c r="D93" s="189">
        <v>104</v>
      </c>
      <c r="E93" s="189">
        <v>100</v>
      </c>
      <c r="F93" s="189">
        <v>81</v>
      </c>
      <c r="G93" s="189">
        <v>15</v>
      </c>
      <c r="H93" s="189">
        <v>31</v>
      </c>
      <c r="I93" s="189">
        <v>7</v>
      </c>
      <c r="J93">
        <v>1193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X93" s="173">
        <v>1.2</v>
      </c>
    </row>
    <row r="94" spans="1:25">
      <c r="A94" t="s">
        <v>196</v>
      </c>
      <c r="B94" s="189" t="s">
        <v>197</v>
      </c>
      <c r="C94" s="189">
        <v>951</v>
      </c>
      <c r="D94" s="189">
        <v>105</v>
      </c>
      <c r="E94" s="189">
        <v>102</v>
      </c>
      <c r="F94" s="189">
        <v>84</v>
      </c>
      <c r="G94" s="189">
        <v>15</v>
      </c>
      <c r="H94" s="189">
        <v>32</v>
      </c>
      <c r="I94" s="189">
        <v>9</v>
      </c>
      <c r="J94">
        <v>2035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X94" s="173">
        <v>1.5</v>
      </c>
    </row>
    <row r="95" spans="1:25">
      <c r="A95" t="s">
        <v>198</v>
      </c>
      <c r="B95" s="189" t="s">
        <v>199</v>
      </c>
      <c r="C95" s="189">
        <v>952</v>
      </c>
      <c r="D95" s="189">
        <v>105</v>
      </c>
      <c r="E95" s="189">
        <v>102</v>
      </c>
      <c r="F95" s="189">
        <v>90</v>
      </c>
      <c r="G95" s="189">
        <v>15</v>
      </c>
      <c r="H95" s="189">
        <v>56</v>
      </c>
      <c r="I95" s="189">
        <v>8</v>
      </c>
      <c r="J95">
        <v>2814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X95" s="173" t="s">
        <v>200</v>
      </c>
      <c r="Y95" t="s">
        <v>201</v>
      </c>
    </row>
    <row r="96" spans="1:25">
      <c r="A96" t="s">
        <v>202</v>
      </c>
      <c r="B96" s="189" t="s">
        <v>203</v>
      </c>
      <c r="C96" s="189">
        <v>956</v>
      </c>
      <c r="D96" s="189">
        <v>110</v>
      </c>
      <c r="E96" s="189">
        <v>106</v>
      </c>
      <c r="F96" s="189">
        <v>92</v>
      </c>
      <c r="G96" s="189">
        <v>20</v>
      </c>
      <c r="H96" s="189">
        <v>30</v>
      </c>
      <c r="I96" s="189">
        <v>9.5</v>
      </c>
      <c r="J96">
        <v>2126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X96" s="173" t="s">
        <v>98</v>
      </c>
      <c r="Y96" t="s">
        <v>75</v>
      </c>
    </row>
    <row r="97" spans="1:25">
      <c r="A97" t="s">
        <v>204</v>
      </c>
      <c r="B97" s="189"/>
      <c r="C97" s="189">
        <v>959</v>
      </c>
      <c r="D97" s="189">
        <v>129</v>
      </c>
      <c r="E97" s="189">
        <v>129</v>
      </c>
      <c r="F97" s="189">
        <v>103</v>
      </c>
      <c r="G97" s="189">
        <v>16</v>
      </c>
      <c r="H97" s="189">
        <v>26</v>
      </c>
      <c r="I97" s="189" t="s">
        <v>205</v>
      </c>
      <c r="J97">
        <v>3205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X97" s="173">
        <v>4</v>
      </c>
      <c r="Y97" t="s">
        <v>206</v>
      </c>
    </row>
    <row r="98" spans="1:25">
      <c r="B98" s="189"/>
      <c r="C98" s="189"/>
      <c r="D98" s="189"/>
      <c r="E98" s="189"/>
      <c r="F98" s="189"/>
      <c r="G98" s="189"/>
      <c r="H98" s="189"/>
      <c r="I98" s="189" t="s">
        <v>207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</row>
    <row r="99" spans="1:25">
      <c r="B99" s="189"/>
      <c r="C99" s="189"/>
      <c r="D99" s="189"/>
      <c r="E99" s="189"/>
      <c r="F99" s="189"/>
      <c r="G99" s="189"/>
      <c r="H99" s="189"/>
      <c r="I99" s="189" t="s">
        <v>208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</row>
    <row r="100" spans="1:25">
      <c r="A100" s="200" t="s">
        <v>209</v>
      </c>
      <c r="B100" s="189" t="s">
        <v>210</v>
      </c>
      <c r="C100" s="189">
        <v>964</v>
      </c>
      <c r="D100" s="189">
        <v>130</v>
      </c>
      <c r="E100" s="189">
        <v>126</v>
      </c>
      <c r="F100" s="189">
        <v>106</v>
      </c>
      <c r="G100" s="189">
        <v>15</v>
      </c>
      <c r="H100" s="189">
        <v>37</v>
      </c>
      <c r="I100" s="189">
        <v>11</v>
      </c>
      <c r="J100">
        <v>3516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Y100" s="198" t="s">
        <v>37</v>
      </c>
    </row>
    <row r="101" spans="1:25">
      <c r="A101" t="s">
        <v>211</v>
      </c>
      <c r="B101" s="189" t="s">
        <v>212</v>
      </c>
      <c r="C101" s="189">
        <v>965</v>
      </c>
      <c r="D101" s="189">
        <v>130</v>
      </c>
      <c r="E101" s="189">
        <v>126</v>
      </c>
      <c r="F101" s="189">
        <v>106</v>
      </c>
      <c r="G101" s="189">
        <v>20</v>
      </c>
      <c r="H101" s="189">
        <v>37</v>
      </c>
      <c r="I101" s="189">
        <v>11</v>
      </c>
      <c r="J101">
        <v>3516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X101" s="173" t="s">
        <v>98</v>
      </c>
      <c r="Y101" t="s">
        <v>75</v>
      </c>
    </row>
    <row r="102" spans="1:25">
      <c r="A102" t="s">
        <v>213</v>
      </c>
      <c r="B102" s="189" t="s">
        <v>214</v>
      </c>
      <c r="C102" s="189">
        <v>967</v>
      </c>
      <c r="D102" s="189">
        <v>130</v>
      </c>
      <c r="E102" s="189">
        <v>126</v>
      </c>
      <c r="F102" s="189">
        <v>106</v>
      </c>
      <c r="G102" s="189">
        <v>20</v>
      </c>
      <c r="H102" s="189">
        <v>27</v>
      </c>
      <c r="I102" s="189">
        <v>11</v>
      </c>
      <c r="J102">
        <v>2565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X102" s="173" t="s">
        <v>98</v>
      </c>
      <c r="Y102" t="s">
        <v>75</v>
      </c>
    </row>
    <row r="103" spans="1:25">
      <c r="A103" s="200" t="e">
        <v>#N/A</v>
      </c>
      <c r="B103" s="194" t="s">
        <v>215</v>
      </c>
      <c r="C103" s="189">
        <v>969</v>
      </c>
      <c r="D103" s="189">
        <v>102</v>
      </c>
      <c r="E103" s="189">
        <v>60</v>
      </c>
      <c r="F103" s="189">
        <v>88</v>
      </c>
      <c r="G103" s="189">
        <v>12</v>
      </c>
      <c r="H103" s="189">
        <v>32</v>
      </c>
      <c r="I103" s="189">
        <v>7</v>
      </c>
      <c r="J103">
        <v>1231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Y103" s="198" t="s">
        <v>37</v>
      </c>
    </row>
    <row r="104" spans="1:25">
      <c r="B104" s="189"/>
      <c r="C104" s="189"/>
      <c r="D104" s="189"/>
      <c r="E104" s="189"/>
      <c r="F104" s="189">
        <v>49</v>
      </c>
      <c r="G104" s="189"/>
      <c r="H104" s="189"/>
      <c r="I104" s="189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</row>
    <row r="105" spans="1:25">
      <c r="A105" t="s">
        <v>216</v>
      </c>
      <c r="B105" s="189" t="s">
        <v>217</v>
      </c>
      <c r="C105" s="189">
        <v>970</v>
      </c>
      <c r="D105" s="189">
        <v>150</v>
      </c>
      <c r="E105" s="189">
        <v>144</v>
      </c>
      <c r="F105" s="189">
        <v>130</v>
      </c>
      <c r="G105" s="189">
        <v>20</v>
      </c>
      <c r="H105" s="189">
        <v>38</v>
      </c>
      <c r="I105" s="189">
        <v>13</v>
      </c>
      <c r="J105">
        <v>5043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X105" s="173">
        <v>1.25</v>
      </c>
    </row>
    <row r="106" spans="1:25">
      <c r="B106" s="189"/>
      <c r="C106" s="189"/>
      <c r="D106" s="189"/>
      <c r="E106" s="189"/>
      <c r="F106" s="189"/>
      <c r="G106" s="189"/>
      <c r="H106" s="189"/>
      <c r="I106" s="189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</row>
    <row r="107" spans="1:25">
      <c r="B107" s="189"/>
      <c r="C107" s="189" t="s">
        <v>218</v>
      </c>
      <c r="D107" s="189"/>
      <c r="E107" s="189"/>
      <c r="F107" s="189"/>
      <c r="G107" s="189"/>
      <c r="H107" s="189"/>
      <c r="I107" s="189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</row>
    <row r="108" spans="1:25">
      <c r="A108" s="200" t="e">
        <v>#N/A</v>
      </c>
      <c r="B108" s="194" t="s">
        <v>219</v>
      </c>
      <c r="C108" s="189">
        <v>30</v>
      </c>
      <c r="D108" s="189">
        <v>30</v>
      </c>
      <c r="E108" s="189">
        <v>30</v>
      </c>
      <c r="F108" s="189">
        <v>24</v>
      </c>
      <c r="G108" s="189">
        <v>4</v>
      </c>
      <c r="H108" s="189">
        <v>21</v>
      </c>
      <c r="I108" s="189">
        <v>3</v>
      </c>
      <c r="J108">
        <v>148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Y108" s="198" t="s">
        <v>37</v>
      </c>
    </row>
    <row r="109" spans="1:25">
      <c r="A109" t="s">
        <v>220</v>
      </c>
      <c r="B109" s="189" t="s">
        <v>221</v>
      </c>
      <c r="C109" s="189">
        <v>31</v>
      </c>
      <c r="D109" s="189">
        <v>30</v>
      </c>
      <c r="E109" s="189">
        <v>30</v>
      </c>
      <c r="F109" s="189">
        <v>25</v>
      </c>
      <c r="G109" s="189">
        <v>5</v>
      </c>
      <c r="H109" s="189">
        <v>36</v>
      </c>
      <c r="I109" s="189">
        <v>2.7</v>
      </c>
      <c r="J109">
        <v>206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X109" s="173">
        <v>2</v>
      </c>
    </row>
    <row r="110" spans="1:25">
      <c r="A110" t="s">
        <v>222</v>
      </c>
      <c r="B110" s="189" t="s">
        <v>223</v>
      </c>
      <c r="C110" s="189">
        <v>35</v>
      </c>
      <c r="D110" s="189">
        <v>35</v>
      </c>
      <c r="E110" s="189">
        <v>34</v>
      </c>
      <c r="F110" s="189">
        <v>28</v>
      </c>
      <c r="G110" s="189">
        <v>4</v>
      </c>
      <c r="H110" s="189">
        <v>33</v>
      </c>
      <c r="I110" s="189">
        <v>3</v>
      </c>
      <c r="J110">
        <v>233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X110" s="173">
        <v>2</v>
      </c>
    </row>
    <row r="111" spans="1:25">
      <c r="A111" t="s">
        <v>224</v>
      </c>
      <c r="B111" s="189" t="s">
        <v>225</v>
      </c>
      <c r="C111" s="189">
        <v>40</v>
      </c>
      <c r="D111" s="189">
        <v>40</v>
      </c>
      <c r="E111" s="189">
        <v>39</v>
      </c>
      <c r="F111" s="189">
        <v>33</v>
      </c>
      <c r="G111" s="189">
        <v>4</v>
      </c>
      <c r="H111" s="189">
        <v>46</v>
      </c>
      <c r="I111" s="189">
        <v>3</v>
      </c>
      <c r="J111">
        <v>325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X111" s="173">
        <v>2</v>
      </c>
    </row>
    <row r="112" spans="1:25">
      <c r="A112" s="200" t="s">
        <v>226</v>
      </c>
      <c r="B112" s="189" t="s">
        <v>227</v>
      </c>
      <c r="C112" s="189">
        <v>45</v>
      </c>
      <c r="D112" s="189">
        <v>45</v>
      </c>
      <c r="E112" s="189">
        <v>44</v>
      </c>
      <c r="F112" s="189">
        <v>38</v>
      </c>
      <c r="G112" s="189">
        <v>5</v>
      </c>
      <c r="H112" s="189">
        <v>53</v>
      </c>
      <c r="I112" s="189">
        <v>3</v>
      </c>
      <c r="J112">
        <v>374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X112" s="173">
        <v>2</v>
      </c>
      <c r="Y112" s="199" t="s">
        <v>103</v>
      </c>
    </row>
    <row r="113" spans="1:25">
      <c r="A113" s="200" t="s">
        <v>228</v>
      </c>
      <c r="B113" s="189" t="s">
        <v>229</v>
      </c>
      <c r="C113" s="189">
        <v>46</v>
      </c>
      <c r="D113" s="189">
        <v>45</v>
      </c>
      <c r="E113" s="189">
        <v>44</v>
      </c>
      <c r="F113" s="189">
        <v>36</v>
      </c>
      <c r="G113" s="189">
        <v>5</v>
      </c>
      <c r="H113" s="189">
        <v>62</v>
      </c>
      <c r="I113" s="189">
        <v>3</v>
      </c>
      <c r="J113">
        <v>438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Y113" s="198" t="s">
        <v>37</v>
      </c>
    </row>
    <row r="114" spans="1:25">
      <c r="A114" t="s">
        <v>230</v>
      </c>
      <c r="B114" s="189" t="s">
        <v>231</v>
      </c>
      <c r="C114" s="189">
        <v>50</v>
      </c>
      <c r="D114" s="189">
        <v>50</v>
      </c>
      <c r="E114" s="189">
        <v>49</v>
      </c>
      <c r="F114" s="189">
        <v>40</v>
      </c>
      <c r="G114" s="189">
        <v>6</v>
      </c>
      <c r="H114" s="189">
        <v>61</v>
      </c>
      <c r="I114" s="189">
        <v>3</v>
      </c>
      <c r="J114">
        <v>431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X114" s="173">
        <v>2</v>
      </c>
    </row>
    <row r="115" spans="1:25">
      <c r="A115" t="s">
        <v>232</v>
      </c>
      <c r="B115" s="189" t="s">
        <v>233</v>
      </c>
      <c r="C115" s="189">
        <v>51</v>
      </c>
      <c r="D115" s="189">
        <v>50</v>
      </c>
      <c r="E115" s="189">
        <v>50</v>
      </c>
      <c r="F115" s="189">
        <v>39</v>
      </c>
      <c r="G115" s="189">
        <v>6</v>
      </c>
      <c r="H115" s="189">
        <v>143</v>
      </c>
      <c r="I115" s="189">
        <v>1.5</v>
      </c>
      <c r="J115">
        <v>252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X115" s="173">
        <v>2</v>
      </c>
    </row>
    <row r="116" spans="1:25">
      <c r="A116" t="s">
        <v>234</v>
      </c>
      <c r="B116" s="189" t="s">
        <v>235</v>
      </c>
      <c r="C116" s="189">
        <v>52</v>
      </c>
      <c r="D116" s="189">
        <v>50</v>
      </c>
      <c r="E116" s="189">
        <v>50</v>
      </c>
      <c r="F116" s="189">
        <v>47</v>
      </c>
      <c r="G116" s="189">
        <v>6</v>
      </c>
      <c r="H116" s="189">
        <v>139</v>
      </c>
      <c r="I116" s="189">
        <v>2</v>
      </c>
      <c r="J116">
        <v>436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X116" s="173">
        <v>2</v>
      </c>
    </row>
    <row r="117" spans="1:25">
      <c r="A117" t="e">
        <v>#N/A</v>
      </c>
      <c r="B117" s="194" t="s">
        <v>236</v>
      </c>
      <c r="C117" s="189">
        <v>53</v>
      </c>
      <c r="D117" s="189">
        <v>50</v>
      </c>
      <c r="E117" s="189">
        <v>50</v>
      </c>
      <c r="F117" s="189">
        <v>40</v>
      </c>
      <c r="G117" s="189">
        <v>10</v>
      </c>
      <c r="H117" s="189">
        <v>143</v>
      </c>
      <c r="I117" s="189">
        <v>1.5</v>
      </c>
      <c r="J117">
        <v>252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Y117" t="s">
        <v>237</v>
      </c>
    </row>
    <row r="118" spans="1:25">
      <c r="A118" s="200" t="s">
        <v>238</v>
      </c>
      <c r="B118" s="189" t="s">
        <v>239</v>
      </c>
      <c r="C118" s="189">
        <v>55</v>
      </c>
      <c r="D118" s="189">
        <v>56</v>
      </c>
      <c r="E118" s="189">
        <v>56</v>
      </c>
      <c r="F118" s="189">
        <v>47</v>
      </c>
      <c r="G118" s="189">
        <v>6</v>
      </c>
      <c r="H118" s="189">
        <v>95</v>
      </c>
      <c r="I118" s="189">
        <v>3</v>
      </c>
      <c r="J118">
        <v>671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Y118" s="199" t="s">
        <v>240</v>
      </c>
    </row>
    <row r="119" spans="1:25">
      <c r="A119" t="s">
        <v>241</v>
      </c>
      <c r="B119" s="189" t="s">
        <v>242</v>
      </c>
      <c r="C119" s="189">
        <v>60</v>
      </c>
      <c r="D119" s="189">
        <v>60</v>
      </c>
      <c r="E119" s="189">
        <v>55</v>
      </c>
      <c r="F119" s="189">
        <v>50</v>
      </c>
      <c r="G119" s="189">
        <v>7</v>
      </c>
      <c r="H119" s="189">
        <v>72</v>
      </c>
      <c r="I119" s="189">
        <v>3</v>
      </c>
      <c r="J119">
        <v>508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</row>
    <row r="120" spans="1:25">
      <c r="A120" t="s">
        <v>243</v>
      </c>
      <c r="B120" s="189" t="s">
        <v>244</v>
      </c>
      <c r="C120" s="189">
        <v>70</v>
      </c>
      <c r="D120" s="189">
        <v>70</v>
      </c>
      <c r="E120" s="189">
        <v>70</v>
      </c>
      <c r="F120" s="189">
        <v>64</v>
      </c>
      <c r="G120" s="189">
        <v>10</v>
      </c>
      <c r="H120" s="189">
        <v>199</v>
      </c>
      <c r="I120" s="189">
        <v>3</v>
      </c>
      <c r="J120">
        <v>1406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X120" s="173">
        <v>2</v>
      </c>
    </row>
    <row r="121" spans="1:25">
      <c r="A121" t="s">
        <v>245</v>
      </c>
      <c r="B121" s="189" t="s">
        <v>246</v>
      </c>
      <c r="C121" s="189">
        <v>71</v>
      </c>
      <c r="D121" s="189">
        <v>70</v>
      </c>
      <c r="E121" s="189">
        <v>67</v>
      </c>
      <c r="F121" s="189">
        <v>60</v>
      </c>
      <c r="G121" s="189">
        <v>10</v>
      </c>
      <c r="H121" s="189">
        <v>94</v>
      </c>
      <c r="I121" s="189">
        <v>3.5</v>
      </c>
      <c r="J121">
        <v>904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X121" s="173">
        <v>1</v>
      </c>
    </row>
    <row r="122" spans="1:25">
      <c r="A122" t="s">
        <v>247</v>
      </c>
      <c r="B122" s="189" t="s">
        <v>248</v>
      </c>
      <c r="C122" s="189">
        <v>72</v>
      </c>
      <c r="D122" s="189">
        <v>70</v>
      </c>
      <c r="E122" s="189">
        <v>70</v>
      </c>
      <c r="F122" s="189">
        <v>64</v>
      </c>
      <c r="G122" s="189">
        <v>12</v>
      </c>
      <c r="H122" s="189">
        <v>199</v>
      </c>
      <c r="I122" s="189">
        <v>3</v>
      </c>
      <c r="J122">
        <v>1406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X122" s="173">
        <v>2</v>
      </c>
    </row>
    <row r="123" spans="1:25">
      <c r="A123" t="s">
        <v>249</v>
      </c>
      <c r="B123" s="189" t="s">
        <v>250</v>
      </c>
      <c r="C123" s="189">
        <v>80</v>
      </c>
      <c r="D123" s="189">
        <v>80</v>
      </c>
      <c r="E123" s="189">
        <v>74</v>
      </c>
      <c r="F123" s="189">
        <v>62</v>
      </c>
      <c r="G123" s="189">
        <v>12</v>
      </c>
      <c r="H123" s="189">
        <v>109</v>
      </c>
      <c r="I123" s="189">
        <v>3.5</v>
      </c>
      <c r="J123">
        <v>1048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</row>
    <row r="124" spans="1:25">
      <c r="A124" t="e">
        <v>#N/A</v>
      </c>
      <c r="B124" s="194" t="s">
        <v>251</v>
      </c>
      <c r="C124" s="189">
        <v>88</v>
      </c>
      <c r="D124" s="189">
        <v>88</v>
      </c>
      <c r="E124" s="189">
        <v>88</v>
      </c>
      <c r="F124" s="189">
        <v>72</v>
      </c>
      <c r="G124" s="189">
        <v>12</v>
      </c>
      <c r="H124" s="189">
        <v>89</v>
      </c>
      <c r="I124" s="189">
        <v>4.5</v>
      </c>
      <c r="J124">
        <v>1415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X124" s="173">
        <v>3</v>
      </c>
    </row>
    <row r="125" spans="1:25">
      <c r="A125" t="s">
        <v>252</v>
      </c>
      <c r="B125" s="189" t="s">
        <v>253</v>
      </c>
      <c r="C125" s="189">
        <v>105</v>
      </c>
      <c r="D125" s="189">
        <v>105</v>
      </c>
      <c r="E125" s="189">
        <v>102</v>
      </c>
      <c r="F125" s="189">
        <v>90</v>
      </c>
      <c r="G125" s="189">
        <v>15</v>
      </c>
      <c r="H125" s="189">
        <v>188</v>
      </c>
      <c r="I125" s="189">
        <v>4</v>
      </c>
      <c r="J125">
        <v>2362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X125" s="173">
        <v>1</v>
      </c>
    </row>
    <row r="126" spans="1:25">
      <c r="A126" s="200" t="e">
        <v>#N/A</v>
      </c>
      <c r="B126" s="194" t="s">
        <v>254</v>
      </c>
      <c r="C126" s="189">
        <v>106</v>
      </c>
      <c r="D126" s="189">
        <v>105</v>
      </c>
      <c r="E126" s="189">
        <v>102</v>
      </c>
      <c r="F126" s="189">
        <v>90</v>
      </c>
      <c r="G126" s="189">
        <v>20</v>
      </c>
      <c r="H126" s="189">
        <v>188</v>
      </c>
      <c r="I126" s="189">
        <v>4</v>
      </c>
      <c r="J126">
        <v>2362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Y126" s="199" t="s">
        <v>255</v>
      </c>
    </row>
    <row r="127" spans="1:25">
      <c r="A127" t="e">
        <v>#N/A</v>
      </c>
      <c r="B127" s="194" t="s">
        <v>256</v>
      </c>
      <c r="C127" s="189">
        <v>140</v>
      </c>
      <c r="D127" s="189">
        <v>140</v>
      </c>
      <c r="E127" s="189">
        <v>140</v>
      </c>
      <c r="F127" s="189">
        <v>130</v>
      </c>
      <c r="G127" s="189">
        <v>20</v>
      </c>
      <c r="H127" s="189">
        <v>225</v>
      </c>
      <c r="I127" s="189">
        <v>4</v>
      </c>
      <c r="J127">
        <v>2827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X127" s="173">
        <v>3</v>
      </c>
    </row>
    <row r="128" spans="1:25">
      <c r="B128" s="194"/>
      <c r="C128" s="189" t="s">
        <v>257</v>
      </c>
      <c r="D128" s="189"/>
      <c r="E128" s="189"/>
      <c r="F128" s="189"/>
      <c r="G128" s="189"/>
      <c r="H128" s="189"/>
      <c r="I128" s="189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</row>
    <row r="129" spans="1:25">
      <c r="A129" t="s">
        <v>258</v>
      </c>
      <c r="B129" s="189" t="s">
        <v>259</v>
      </c>
      <c r="C129" s="189" t="s">
        <v>258</v>
      </c>
      <c r="D129" s="189">
        <v>40</v>
      </c>
      <c r="E129" s="189">
        <v>40</v>
      </c>
      <c r="F129" s="189">
        <v>38</v>
      </c>
      <c r="G129" s="189">
        <v>5</v>
      </c>
      <c r="H129" s="189">
        <v>62</v>
      </c>
      <c r="I129" s="189">
        <v>3</v>
      </c>
      <c r="J129">
        <v>438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X129" s="173">
        <v>2</v>
      </c>
    </row>
    <row r="130" spans="1:25">
      <c r="A130" t="s">
        <v>260</v>
      </c>
      <c r="B130" s="189" t="s">
        <v>261</v>
      </c>
      <c r="C130" s="189" t="s">
        <v>260</v>
      </c>
      <c r="D130" s="189">
        <v>40</v>
      </c>
      <c r="E130" s="189">
        <v>40</v>
      </c>
      <c r="F130" s="189">
        <v>38</v>
      </c>
      <c r="G130" s="189">
        <v>8</v>
      </c>
      <c r="H130" s="189">
        <v>62</v>
      </c>
      <c r="I130" s="189">
        <v>3</v>
      </c>
      <c r="J130">
        <v>438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X130" s="173">
        <v>2</v>
      </c>
    </row>
    <row r="131" spans="1:25">
      <c r="A131" t="e">
        <v>#N/A</v>
      </c>
      <c r="B131" s="194" t="s">
        <v>262</v>
      </c>
      <c r="C131" s="189" t="s">
        <v>263</v>
      </c>
      <c r="D131" s="189">
        <v>40</v>
      </c>
      <c r="E131" s="189">
        <v>40</v>
      </c>
      <c r="F131" s="189">
        <v>38</v>
      </c>
      <c r="G131" s="189">
        <v>8</v>
      </c>
      <c r="H131" s="189">
        <v>63</v>
      </c>
      <c r="I131" s="189">
        <v>3</v>
      </c>
      <c r="J131">
        <v>445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X131" s="173">
        <v>2</v>
      </c>
    </row>
    <row r="132" spans="1:25">
      <c r="A132" s="200" t="s">
        <v>264</v>
      </c>
      <c r="B132" s="189" t="s">
        <v>265</v>
      </c>
      <c r="C132" s="189" t="s">
        <v>264</v>
      </c>
      <c r="D132" s="189">
        <v>45</v>
      </c>
      <c r="E132" s="189">
        <v>45</v>
      </c>
      <c r="F132" s="189">
        <v>38</v>
      </c>
      <c r="G132" s="189">
        <v>8</v>
      </c>
      <c r="H132" s="189">
        <v>62</v>
      </c>
      <c r="I132" s="189">
        <v>3</v>
      </c>
      <c r="J132">
        <v>438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Y132" s="199" t="s">
        <v>103</v>
      </c>
    </row>
    <row r="133" spans="1:25">
      <c r="A133" t="e">
        <v>#N/A</v>
      </c>
      <c r="B133" s="194" t="s">
        <v>266</v>
      </c>
      <c r="C133" s="189" t="s">
        <v>267</v>
      </c>
      <c r="D133" s="189">
        <v>45</v>
      </c>
      <c r="E133" s="189">
        <v>42</v>
      </c>
      <c r="F133" s="189">
        <v>35</v>
      </c>
      <c r="G133" s="189">
        <v>10</v>
      </c>
      <c r="H133" s="189">
        <v>52</v>
      </c>
      <c r="I133" s="189">
        <v>3</v>
      </c>
      <c r="J133">
        <v>367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X133" s="173">
        <v>3</v>
      </c>
    </row>
    <row r="134" spans="1:25">
      <c r="A134" t="s">
        <v>268</v>
      </c>
      <c r="B134" s="189" t="s">
        <v>269</v>
      </c>
      <c r="C134" s="189" t="s">
        <v>268</v>
      </c>
      <c r="D134" s="189">
        <v>45</v>
      </c>
      <c r="E134" s="189">
        <v>45</v>
      </c>
      <c r="F134" s="189">
        <v>42</v>
      </c>
      <c r="G134" s="189">
        <v>8</v>
      </c>
      <c r="H134" s="189">
        <v>80</v>
      </c>
      <c r="I134" s="189">
        <v>3</v>
      </c>
      <c r="J134">
        <v>565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X134" s="173">
        <v>2</v>
      </c>
    </row>
    <row r="135" spans="1:25">
      <c r="A135" t="s">
        <v>270</v>
      </c>
      <c r="B135" s="189" t="s">
        <v>271</v>
      </c>
      <c r="C135" s="189" t="s">
        <v>270</v>
      </c>
      <c r="D135" s="189">
        <v>50</v>
      </c>
      <c r="E135" s="189">
        <v>48</v>
      </c>
      <c r="F135" s="189">
        <v>43</v>
      </c>
      <c r="G135" s="189">
        <v>10</v>
      </c>
      <c r="H135" s="189">
        <v>34</v>
      </c>
      <c r="I135" s="189">
        <v>4</v>
      </c>
      <c r="J135">
        <v>427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X135" s="173">
        <v>2</v>
      </c>
    </row>
    <row r="136" spans="1:25">
      <c r="A136" t="s">
        <v>272</v>
      </c>
      <c r="B136" s="189" t="s">
        <v>273</v>
      </c>
      <c r="C136" s="189" t="s">
        <v>272</v>
      </c>
      <c r="D136" s="189">
        <v>50</v>
      </c>
      <c r="E136" s="189">
        <v>50</v>
      </c>
      <c r="F136" s="189">
        <v>46</v>
      </c>
      <c r="G136" s="189">
        <v>8</v>
      </c>
      <c r="H136" s="189">
        <v>96</v>
      </c>
      <c r="I136" s="189">
        <v>3</v>
      </c>
      <c r="J136">
        <v>678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X136" s="173">
        <v>2</v>
      </c>
    </row>
    <row r="137" spans="1:25">
      <c r="A137" t="s">
        <v>274</v>
      </c>
      <c r="B137" s="189" t="s">
        <v>275</v>
      </c>
      <c r="C137" s="189" t="s">
        <v>274</v>
      </c>
      <c r="D137" s="189">
        <v>50</v>
      </c>
      <c r="E137" s="189">
        <v>50</v>
      </c>
      <c r="F137" s="189">
        <v>46</v>
      </c>
      <c r="G137" s="189">
        <v>12</v>
      </c>
      <c r="H137" s="189">
        <v>96</v>
      </c>
      <c r="I137" s="189">
        <v>3</v>
      </c>
      <c r="J137">
        <v>678</v>
      </c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X137" s="173">
        <v>2</v>
      </c>
    </row>
    <row r="138" spans="1:25">
      <c r="A138" t="s">
        <v>276</v>
      </c>
      <c r="B138" s="189" t="s">
        <v>277</v>
      </c>
      <c r="C138" s="189" t="s">
        <v>276</v>
      </c>
      <c r="D138" s="189">
        <v>50</v>
      </c>
      <c r="E138" s="189">
        <v>49</v>
      </c>
      <c r="F138" s="189">
        <v>40</v>
      </c>
      <c r="G138" s="189">
        <v>10</v>
      </c>
      <c r="H138" s="189">
        <v>62</v>
      </c>
      <c r="I138" s="189">
        <v>3</v>
      </c>
      <c r="J138">
        <v>438</v>
      </c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X138" s="173">
        <v>2</v>
      </c>
    </row>
    <row r="139" spans="1:25">
      <c r="A139" s="200" t="e">
        <v>#N/A</v>
      </c>
      <c r="B139" s="194" t="s">
        <v>278</v>
      </c>
      <c r="C139" s="189" t="s">
        <v>279</v>
      </c>
      <c r="D139" s="189">
        <v>50</v>
      </c>
      <c r="E139" s="189">
        <v>48</v>
      </c>
      <c r="F139" s="189">
        <v>40</v>
      </c>
      <c r="G139" s="189">
        <v>7</v>
      </c>
      <c r="H139" s="189">
        <v>55</v>
      </c>
      <c r="I139" s="189">
        <v>3</v>
      </c>
      <c r="J139">
        <v>388</v>
      </c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Y139" s="198" t="s">
        <v>37</v>
      </c>
    </row>
    <row r="140" spans="1:25">
      <c r="A140" s="200" t="e">
        <v>#N/A</v>
      </c>
      <c r="B140" s="194" t="s">
        <v>280</v>
      </c>
      <c r="C140" s="189" t="s">
        <v>281</v>
      </c>
      <c r="D140" s="189">
        <v>56</v>
      </c>
      <c r="E140" s="189">
        <v>54</v>
      </c>
      <c r="F140" s="189">
        <v>44</v>
      </c>
      <c r="G140" s="189">
        <v>10</v>
      </c>
      <c r="H140" s="189">
        <v>44</v>
      </c>
      <c r="I140" s="189">
        <v>4</v>
      </c>
      <c r="J140">
        <v>552</v>
      </c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Y140" s="198" t="s">
        <v>37</v>
      </c>
    </row>
    <row r="141" spans="1:25">
      <c r="A141" t="e">
        <v>#N/A</v>
      </c>
      <c r="B141" s="194" t="s">
        <v>282</v>
      </c>
      <c r="C141" s="189" t="s">
        <v>283</v>
      </c>
      <c r="D141" s="189">
        <v>56</v>
      </c>
      <c r="E141" s="189">
        <v>54</v>
      </c>
      <c r="F141" s="189">
        <v>44</v>
      </c>
      <c r="G141" s="189">
        <v>10</v>
      </c>
      <c r="H141" s="189">
        <v>62</v>
      </c>
      <c r="I141" s="189">
        <v>3</v>
      </c>
      <c r="J141">
        <v>438</v>
      </c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X141" s="173">
        <v>2</v>
      </c>
    </row>
    <row r="142" spans="1:25">
      <c r="A142" t="s">
        <v>284</v>
      </c>
      <c r="B142" s="189" t="s">
        <v>285</v>
      </c>
      <c r="C142" s="189" t="s">
        <v>284</v>
      </c>
      <c r="D142" s="189">
        <v>58</v>
      </c>
      <c r="E142" s="189">
        <v>56</v>
      </c>
      <c r="F142" s="189">
        <v>50</v>
      </c>
      <c r="G142" s="189">
        <v>10</v>
      </c>
      <c r="H142" s="189">
        <v>95</v>
      </c>
      <c r="I142" s="189">
        <v>3</v>
      </c>
      <c r="J142">
        <v>671</v>
      </c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X142" s="173">
        <v>1.6</v>
      </c>
      <c r="Y142" t="s">
        <v>75</v>
      </c>
    </row>
    <row r="143" spans="1:25">
      <c r="A143" t="s">
        <v>286</v>
      </c>
      <c r="B143" s="189" t="s">
        <v>287</v>
      </c>
      <c r="C143" s="189" t="s">
        <v>286</v>
      </c>
      <c r="D143" s="189">
        <v>60</v>
      </c>
      <c r="E143" s="189">
        <v>55</v>
      </c>
      <c r="F143" s="189">
        <v>44</v>
      </c>
      <c r="G143" s="189">
        <v>10</v>
      </c>
      <c r="H143" s="189">
        <v>34</v>
      </c>
      <c r="I143" s="189">
        <v>4.5</v>
      </c>
      <c r="J143">
        <v>540</v>
      </c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X143" s="173">
        <v>2</v>
      </c>
    </row>
    <row r="144" spans="1:25">
      <c r="A144" s="200" t="e">
        <v>#N/A</v>
      </c>
      <c r="B144" s="194" t="s">
        <v>287</v>
      </c>
      <c r="C144" s="189" t="s">
        <v>288</v>
      </c>
      <c r="D144" s="189">
        <v>60</v>
      </c>
      <c r="E144" s="189">
        <v>60</v>
      </c>
      <c r="F144" s="189">
        <v>44</v>
      </c>
      <c r="G144" s="189">
        <v>10</v>
      </c>
      <c r="H144" s="189">
        <v>34</v>
      </c>
      <c r="I144" s="189">
        <v>4.5</v>
      </c>
      <c r="J144">
        <v>540</v>
      </c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Y144" s="198" t="s">
        <v>37</v>
      </c>
    </row>
    <row r="145" spans="1:25">
      <c r="A145" t="s">
        <v>289</v>
      </c>
      <c r="B145" s="189" t="s">
        <v>290</v>
      </c>
      <c r="C145" s="189" t="s">
        <v>289</v>
      </c>
      <c r="D145" s="189">
        <v>60</v>
      </c>
      <c r="E145" s="189">
        <v>58</v>
      </c>
      <c r="F145" s="189">
        <v>54</v>
      </c>
      <c r="G145" s="189">
        <v>7</v>
      </c>
      <c r="H145" s="189">
        <v>93</v>
      </c>
      <c r="I145" s="189">
        <v>3</v>
      </c>
      <c r="J145">
        <v>657</v>
      </c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X145" s="173">
        <v>2</v>
      </c>
    </row>
    <row r="146" spans="1:25">
      <c r="A146" t="s">
        <v>291</v>
      </c>
      <c r="B146" s="189" t="s">
        <v>292</v>
      </c>
      <c r="C146" s="189" t="s">
        <v>293</v>
      </c>
      <c r="D146" s="189">
        <v>63.5</v>
      </c>
      <c r="E146" s="189">
        <v>60.5</v>
      </c>
      <c r="F146" s="189">
        <v>54</v>
      </c>
      <c r="G146" s="189">
        <v>10.199999999999999</v>
      </c>
      <c r="H146" s="189">
        <v>163</v>
      </c>
      <c r="I146" s="189">
        <v>2.7</v>
      </c>
      <c r="J146">
        <v>933</v>
      </c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Y146" t="s">
        <v>75</v>
      </c>
    </row>
    <row r="147" spans="1:25">
      <c r="A147" t="s">
        <v>294</v>
      </c>
      <c r="B147" s="189" t="s">
        <v>295</v>
      </c>
      <c r="C147" s="189" t="s">
        <v>294</v>
      </c>
      <c r="D147" s="189">
        <v>65</v>
      </c>
      <c r="E147" s="189">
        <v>63</v>
      </c>
      <c r="F147" s="189">
        <v>55</v>
      </c>
      <c r="G147" s="189">
        <v>10</v>
      </c>
      <c r="H147" s="189">
        <v>112</v>
      </c>
      <c r="I147" s="189">
        <v>3</v>
      </c>
      <c r="J147">
        <v>791</v>
      </c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X147" s="173">
        <v>1.25</v>
      </c>
    </row>
    <row r="148" spans="1:25">
      <c r="A148" t="s">
        <v>296</v>
      </c>
      <c r="B148" s="189" t="s">
        <v>297</v>
      </c>
      <c r="C148" s="189" t="s">
        <v>296</v>
      </c>
      <c r="D148" s="189">
        <v>70</v>
      </c>
      <c r="E148" s="189">
        <v>68</v>
      </c>
      <c r="F148" s="189">
        <v>62</v>
      </c>
      <c r="G148" s="189">
        <v>10</v>
      </c>
      <c r="H148" s="189">
        <v>144</v>
      </c>
      <c r="I148" s="189">
        <v>3</v>
      </c>
      <c r="J148">
        <v>1017</v>
      </c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X148" s="173">
        <v>1</v>
      </c>
    </row>
    <row r="149" spans="1:25">
      <c r="A149" s="200" t="e">
        <v>#N/A</v>
      </c>
      <c r="B149" s="194" t="s">
        <v>298</v>
      </c>
      <c r="C149" s="189" t="s">
        <v>299</v>
      </c>
      <c r="D149" s="189">
        <v>70</v>
      </c>
      <c r="E149" s="189">
        <v>67</v>
      </c>
      <c r="F149" s="189">
        <v>60</v>
      </c>
      <c r="G149" s="189">
        <v>12</v>
      </c>
      <c r="H149" s="189">
        <v>94</v>
      </c>
      <c r="I149" s="189">
        <v>3.5</v>
      </c>
      <c r="J149">
        <v>904</v>
      </c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Y149" s="198" t="s">
        <v>37</v>
      </c>
    </row>
    <row r="150" spans="1:25">
      <c r="A150" t="s">
        <v>300</v>
      </c>
      <c r="B150" s="189" t="s">
        <v>301</v>
      </c>
      <c r="C150" s="189" t="s">
        <v>300</v>
      </c>
      <c r="D150" s="189">
        <v>75</v>
      </c>
      <c r="E150" s="189">
        <v>74</v>
      </c>
      <c r="F150" s="189">
        <v>60</v>
      </c>
      <c r="G150" s="189">
        <v>10</v>
      </c>
      <c r="H150" s="189">
        <v>94</v>
      </c>
      <c r="I150" s="189">
        <v>3.5</v>
      </c>
      <c r="J150">
        <v>904</v>
      </c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X150" s="173">
        <v>1</v>
      </c>
    </row>
    <row r="151" spans="1:25">
      <c r="A151" t="e">
        <v>#N/A</v>
      </c>
      <c r="B151" s="194" t="s">
        <v>250</v>
      </c>
      <c r="C151" s="189" t="s">
        <v>302</v>
      </c>
      <c r="D151" s="189">
        <v>80</v>
      </c>
      <c r="E151" s="189">
        <v>74</v>
      </c>
      <c r="F151" s="189">
        <v>63</v>
      </c>
      <c r="G151" s="189">
        <v>12</v>
      </c>
      <c r="H151" s="189">
        <v>109</v>
      </c>
      <c r="I151" s="189">
        <v>3.5</v>
      </c>
      <c r="J151">
        <v>1048</v>
      </c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X151" s="173">
        <v>1</v>
      </c>
    </row>
    <row r="152" spans="1:25">
      <c r="A152" t="s">
        <v>303</v>
      </c>
      <c r="B152" s="189" t="s">
        <v>251</v>
      </c>
      <c r="C152" s="189" t="s">
        <v>303</v>
      </c>
      <c r="D152" s="189">
        <v>88</v>
      </c>
      <c r="E152" s="189">
        <v>88</v>
      </c>
      <c r="F152" s="189">
        <v>72</v>
      </c>
      <c r="G152" s="189">
        <v>12</v>
      </c>
      <c r="H152" s="189">
        <v>89</v>
      </c>
      <c r="I152" s="189">
        <v>4.5</v>
      </c>
      <c r="J152">
        <v>1415</v>
      </c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X152" s="173">
        <v>3</v>
      </c>
    </row>
    <row r="153" spans="1:25">
      <c r="A153" t="e">
        <v>#N/A</v>
      </c>
      <c r="B153" s="194" t="s">
        <v>253</v>
      </c>
      <c r="C153" s="189" t="s">
        <v>304</v>
      </c>
      <c r="D153" s="189">
        <v>105</v>
      </c>
      <c r="E153" s="189">
        <v>102</v>
      </c>
      <c r="F153" s="189">
        <v>90</v>
      </c>
      <c r="G153" s="189">
        <v>15</v>
      </c>
      <c r="H153" s="189">
        <v>188</v>
      </c>
      <c r="I153" s="189">
        <v>4</v>
      </c>
      <c r="J153">
        <v>2362</v>
      </c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X153" s="173">
        <v>1</v>
      </c>
    </row>
    <row r="154" spans="1:25">
      <c r="B154" s="189"/>
      <c r="C154" s="189" t="s">
        <v>305</v>
      </c>
      <c r="D154" s="189"/>
      <c r="E154" s="189"/>
      <c r="F154" s="189"/>
      <c r="G154" s="189"/>
      <c r="H154" s="189"/>
      <c r="I154" s="189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</row>
    <row r="155" spans="1:25">
      <c r="A155" t="s">
        <v>306</v>
      </c>
      <c r="B155" s="189" t="s">
        <v>307</v>
      </c>
      <c r="C155" s="189" t="s">
        <v>308</v>
      </c>
      <c r="D155" s="189">
        <v>30</v>
      </c>
      <c r="E155" s="189">
        <v>30</v>
      </c>
      <c r="F155" s="189">
        <v>27</v>
      </c>
      <c r="G155" s="189">
        <v>5</v>
      </c>
      <c r="H155" s="189">
        <v>55</v>
      </c>
      <c r="I155" s="189">
        <v>2.7</v>
      </c>
      <c r="J155">
        <v>315</v>
      </c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X155" s="173">
        <v>3</v>
      </c>
    </row>
    <row r="156" spans="1:25">
      <c r="A156" t="e">
        <v>#N/A</v>
      </c>
      <c r="B156" s="194" t="s">
        <v>309</v>
      </c>
      <c r="C156" s="189" t="s">
        <v>310</v>
      </c>
      <c r="D156" s="189">
        <v>40</v>
      </c>
      <c r="E156" s="189">
        <v>40</v>
      </c>
      <c r="F156" s="189">
        <v>37</v>
      </c>
      <c r="G156" s="189">
        <v>8</v>
      </c>
      <c r="H156" s="189">
        <v>85</v>
      </c>
      <c r="I156" s="189">
        <v>2.7</v>
      </c>
      <c r="J156">
        <v>486</v>
      </c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X156" s="173">
        <v>2</v>
      </c>
    </row>
    <row r="157" spans="1:25">
      <c r="A157" t="e">
        <v>#N/A</v>
      </c>
      <c r="B157" s="194" t="s">
        <v>311</v>
      </c>
      <c r="C157" s="189" t="s">
        <v>312</v>
      </c>
      <c r="D157" s="189">
        <v>40</v>
      </c>
      <c r="E157" s="189">
        <v>40</v>
      </c>
      <c r="F157" s="189">
        <v>36</v>
      </c>
      <c r="G157" s="189">
        <v>7</v>
      </c>
      <c r="H157" s="189">
        <v>85</v>
      </c>
      <c r="I157" s="189">
        <v>2.7</v>
      </c>
      <c r="J157">
        <v>486</v>
      </c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</row>
    <row r="158" spans="1:25">
      <c r="A158" t="e">
        <v>#N/A</v>
      </c>
      <c r="B158" s="194" t="s">
        <v>313</v>
      </c>
      <c r="C158" s="189" t="s">
        <v>314</v>
      </c>
      <c r="D158" s="189">
        <v>40</v>
      </c>
      <c r="E158" s="189">
        <v>40</v>
      </c>
      <c r="F158" s="189">
        <v>36</v>
      </c>
      <c r="G158" s="189">
        <v>4</v>
      </c>
      <c r="H158" s="189">
        <v>85</v>
      </c>
      <c r="I158" s="189">
        <v>2.7</v>
      </c>
      <c r="J158">
        <v>486</v>
      </c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</row>
    <row r="159" spans="1:25">
      <c r="A159" t="s">
        <v>230</v>
      </c>
      <c r="B159" s="189" t="s">
        <v>315</v>
      </c>
      <c r="C159" s="189" t="s">
        <v>316</v>
      </c>
      <c r="D159" s="189">
        <v>50</v>
      </c>
      <c r="E159" s="189">
        <v>50</v>
      </c>
      <c r="F159" s="189">
        <v>47</v>
      </c>
      <c r="G159" s="189">
        <v>8</v>
      </c>
      <c r="H159" s="189">
        <v>159</v>
      </c>
      <c r="I159" s="189">
        <v>2.7</v>
      </c>
      <c r="J159">
        <v>910</v>
      </c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X159" s="173" t="s">
        <v>317</v>
      </c>
    </row>
    <row r="160" spans="1:25">
      <c r="A160" t="e">
        <v>#N/A</v>
      </c>
      <c r="B160" s="194" t="s">
        <v>318</v>
      </c>
      <c r="C160" s="189" t="s">
        <v>319</v>
      </c>
      <c r="D160" s="189">
        <v>70</v>
      </c>
      <c r="E160" s="189">
        <v>70</v>
      </c>
      <c r="F160" s="189">
        <v>67</v>
      </c>
      <c r="G160" s="189">
        <v>8</v>
      </c>
      <c r="H160" s="189">
        <v>309</v>
      </c>
      <c r="I160" s="189">
        <v>2.7</v>
      </c>
      <c r="J160">
        <v>1768</v>
      </c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X160" s="173" t="s">
        <v>320</v>
      </c>
    </row>
    <row r="161" spans="1:25">
      <c r="A161" s="200" t="e">
        <v>#N/A</v>
      </c>
      <c r="B161" s="194" t="s">
        <v>321</v>
      </c>
      <c r="C161" s="189" t="s">
        <v>322</v>
      </c>
      <c r="D161" s="189" t="s">
        <v>323</v>
      </c>
      <c r="E161" s="189"/>
      <c r="F161" s="189" t="s">
        <v>324</v>
      </c>
      <c r="G161" s="189">
        <v>7</v>
      </c>
      <c r="H161" s="189">
        <v>52</v>
      </c>
      <c r="I161" s="189">
        <v>3.2</v>
      </c>
      <c r="J161">
        <v>418</v>
      </c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Y161" s="198" t="s">
        <v>325</v>
      </c>
    </row>
    <row r="162" spans="1:25">
      <c r="A162" s="200" t="e">
        <v>#N/A</v>
      </c>
      <c r="B162" s="194" t="s">
        <v>326</v>
      </c>
      <c r="C162" s="189" t="s">
        <v>327</v>
      </c>
      <c r="D162" s="189" t="s">
        <v>323</v>
      </c>
      <c r="E162" s="189"/>
      <c r="F162" s="189" t="s">
        <v>324</v>
      </c>
      <c r="G162" s="189">
        <v>10</v>
      </c>
      <c r="H162" s="189">
        <v>52</v>
      </c>
      <c r="I162" s="189">
        <v>3.2</v>
      </c>
      <c r="J162">
        <v>418</v>
      </c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Y162" s="198" t="s">
        <v>325</v>
      </c>
    </row>
    <row r="163" spans="1:25">
      <c r="A163" t="s">
        <v>328</v>
      </c>
      <c r="B163" s="189" t="s">
        <v>329</v>
      </c>
      <c r="C163" s="189" t="s">
        <v>330</v>
      </c>
      <c r="D163" s="189" t="s">
        <v>323</v>
      </c>
      <c r="E163" s="189"/>
      <c r="F163" s="189" t="s">
        <v>331</v>
      </c>
      <c r="G163" s="189">
        <v>10</v>
      </c>
      <c r="H163" s="189">
        <v>90</v>
      </c>
      <c r="I163" s="189">
        <v>2.7</v>
      </c>
      <c r="J163">
        <v>515</v>
      </c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X163" s="173">
        <v>1</v>
      </c>
    </row>
    <row r="164" spans="1:25">
      <c r="A164" t="s">
        <v>332</v>
      </c>
      <c r="B164" s="189" t="s">
        <v>333</v>
      </c>
      <c r="C164" s="189" t="s">
        <v>334</v>
      </c>
      <c r="D164" s="189" t="s">
        <v>323</v>
      </c>
      <c r="E164" s="189"/>
      <c r="F164" s="189" t="s">
        <v>331</v>
      </c>
      <c r="G164" s="189">
        <v>20</v>
      </c>
      <c r="H164" s="189">
        <v>90</v>
      </c>
      <c r="I164" s="189">
        <v>2.7</v>
      </c>
      <c r="J164">
        <v>515</v>
      </c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</row>
    <row r="165" spans="1:25">
      <c r="A165" t="e">
        <v>#N/A</v>
      </c>
      <c r="B165" s="194" t="s">
        <v>335</v>
      </c>
      <c r="C165" s="189" t="s">
        <v>336</v>
      </c>
      <c r="D165" s="189" t="s">
        <v>323</v>
      </c>
      <c r="E165" s="189"/>
      <c r="F165" s="189" t="s">
        <v>331</v>
      </c>
      <c r="G165" s="189">
        <v>5</v>
      </c>
      <c r="H165" s="189">
        <v>90</v>
      </c>
      <c r="I165" s="189">
        <v>2.7</v>
      </c>
      <c r="J165">
        <v>515</v>
      </c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</row>
    <row r="166" spans="1:25">
      <c r="A166" t="e">
        <v>#N/A</v>
      </c>
      <c r="B166" s="194" t="s">
        <v>337</v>
      </c>
      <c r="C166" s="189" t="s">
        <v>336</v>
      </c>
      <c r="D166" s="189" t="s">
        <v>323</v>
      </c>
      <c r="E166" s="189"/>
      <c r="F166" s="189" t="s">
        <v>331</v>
      </c>
      <c r="G166" s="189">
        <v>7</v>
      </c>
      <c r="H166" s="189">
        <v>90</v>
      </c>
      <c r="I166" s="189">
        <v>2.7</v>
      </c>
      <c r="J166">
        <v>515</v>
      </c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</row>
    <row r="167" spans="1:25">
      <c r="A167" t="e">
        <v>#N/A</v>
      </c>
      <c r="B167" s="194" t="s">
        <v>338</v>
      </c>
      <c r="C167" s="189" t="s">
        <v>339</v>
      </c>
      <c r="D167" s="189" t="s">
        <v>323</v>
      </c>
      <c r="E167" s="189"/>
      <c r="F167" s="189" t="s">
        <v>331</v>
      </c>
      <c r="G167" s="189">
        <v>14</v>
      </c>
      <c r="H167" s="189">
        <v>90</v>
      </c>
      <c r="I167" s="189">
        <v>2.7</v>
      </c>
      <c r="J167">
        <v>515</v>
      </c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</row>
    <row r="168" spans="1:25">
      <c r="A168" t="s">
        <v>340</v>
      </c>
      <c r="B168" s="189" t="s">
        <v>341</v>
      </c>
      <c r="C168" s="189" t="s">
        <v>342</v>
      </c>
      <c r="D168" s="189" t="s">
        <v>343</v>
      </c>
      <c r="E168" s="189"/>
      <c r="F168" s="189" t="s">
        <v>344</v>
      </c>
      <c r="G168" s="189">
        <v>7</v>
      </c>
      <c r="H168" s="189">
        <v>97</v>
      </c>
      <c r="I168" s="189">
        <v>3.2</v>
      </c>
      <c r="J168">
        <v>780</v>
      </c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X168" s="173">
        <v>2</v>
      </c>
    </row>
    <row r="169" spans="1:25">
      <c r="A169" t="s">
        <v>345</v>
      </c>
      <c r="B169" s="189" t="s">
        <v>346</v>
      </c>
      <c r="C169" s="189" t="s">
        <v>347</v>
      </c>
      <c r="D169" s="189" t="s">
        <v>343</v>
      </c>
      <c r="E169" s="189"/>
      <c r="F169" s="189" t="s">
        <v>344</v>
      </c>
      <c r="G169" s="189">
        <v>14</v>
      </c>
      <c r="H169" s="189">
        <v>97</v>
      </c>
      <c r="I169" s="189">
        <v>3.2</v>
      </c>
      <c r="J169">
        <v>780</v>
      </c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</row>
    <row r="170" spans="1:25">
      <c r="A170" t="e">
        <v>#N/A</v>
      </c>
      <c r="B170" s="194" t="s">
        <v>348</v>
      </c>
      <c r="C170" s="189" t="s">
        <v>349</v>
      </c>
      <c r="D170" s="189" t="s">
        <v>350</v>
      </c>
      <c r="E170" s="189"/>
      <c r="F170" s="189" t="s">
        <v>351</v>
      </c>
      <c r="G170" s="189">
        <v>7</v>
      </c>
      <c r="H170" s="189">
        <v>142</v>
      </c>
      <c r="I170" s="189">
        <v>2.7</v>
      </c>
      <c r="J170">
        <v>813</v>
      </c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X170" s="173">
        <v>2</v>
      </c>
    </row>
    <row r="171" spans="1:25">
      <c r="A171" t="s">
        <v>232</v>
      </c>
      <c r="B171" s="189" t="s">
        <v>352</v>
      </c>
      <c r="C171" s="189" t="s">
        <v>353</v>
      </c>
      <c r="D171" s="189" t="s">
        <v>350</v>
      </c>
      <c r="E171" s="189"/>
      <c r="F171" s="189" t="s">
        <v>351</v>
      </c>
      <c r="G171" s="189">
        <v>10</v>
      </c>
      <c r="H171" s="189">
        <v>142</v>
      </c>
      <c r="I171" s="189">
        <v>2.7</v>
      </c>
      <c r="J171">
        <v>813</v>
      </c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</row>
    <row r="172" spans="1:25">
      <c r="A172" t="s">
        <v>234</v>
      </c>
      <c r="B172" s="189" t="s">
        <v>354</v>
      </c>
      <c r="C172" s="189" t="s">
        <v>355</v>
      </c>
      <c r="D172" s="189" t="s">
        <v>350</v>
      </c>
      <c r="E172" s="189"/>
      <c r="F172" s="189" t="s">
        <v>351</v>
      </c>
      <c r="G172" s="189">
        <v>20</v>
      </c>
      <c r="H172" s="189">
        <v>142</v>
      </c>
      <c r="I172" s="189">
        <v>2.7</v>
      </c>
      <c r="J172">
        <v>813</v>
      </c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</row>
    <row r="173" spans="1:25">
      <c r="A173" t="e">
        <v>#N/A</v>
      </c>
      <c r="B173" s="194"/>
      <c r="C173" s="189"/>
      <c r="D173" s="189"/>
      <c r="E173" s="189"/>
      <c r="F173" s="189"/>
      <c r="G173" s="189"/>
      <c r="H173" s="189"/>
      <c r="I173" s="189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</row>
    <row r="174" spans="1:25">
      <c r="A174" s="200" t="e">
        <v>#N/A</v>
      </c>
      <c r="B174" s="194" t="s">
        <v>356</v>
      </c>
      <c r="C174" s="189" t="s">
        <v>357</v>
      </c>
      <c r="D174" s="189" t="s">
        <v>350</v>
      </c>
      <c r="E174" s="189"/>
      <c r="F174" s="189" t="s">
        <v>351</v>
      </c>
      <c r="G174" s="189">
        <v>20</v>
      </c>
      <c r="H174" s="189">
        <v>124</v>
      </c>
      <c r="I174" s="189">
        <v>2.7</v>
      </c>
      <c r="J174">
        <v>710</v>
      </c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Y174" s="199" t="s">
        <v>358</v>
      </c>
    </row>
    <row r="175" spans="1:25">
      <c r="A175" t="e">
        <v>#N/A</v>
      </c>
      <c r="B175" s="194"/>
      <c r="C175" s="189"/>
      <c r="D175" s="189"/>
      <c r="E175" s="189"/>
      <c r="F175" s="189"/>
      <c r="G175" s="189">
        <v>13</v>
      </c>
      <c r="H175" s="189"/>
      <c r="I175" s="189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</row>
    <row r="176" spans="1:25">
      <c r="A176" t="e">
        <v>#N/A</v>
      </c>
      <c r="B176" s="194" t="s">
        <v>359</v>
      </c>
      <c r="C176" s="189" t="s">
        <v>360</v>
      </c>
      <c r="D176" s="189" t="s">
        <v>361</v>
      </c>
      <c r="E176" s="189"/>
      <c r="F176" s="189" t="s">
        <v>362</v>
      </c>
      <c r="G176" s="189">
        <v>10</v>
      </c>
      <c r="H176" s="189">
        <v>217</v>
      </c>
      <c r="I176" s="189">
        <v>2.7</v>
      </c>
      <c r="J176">
        <v>1242</v>
      </c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X176" s="173">
        <v>2</v>
      </c>
    </row>
    <row r="177" spans="1:25">
      <c r="A177" s="200" t="e">
        <v>#N/A</v>
      </c>
      <c r="B177" s="194" t="s">
        <v>363</v>
      </c>
      <c r="C177" s="189" t="s">
        <v>364</v>
      </c>
      <c r="D177" s="189" t="s">
        <v>361</v>
      </c>
      <c r="E177" s="189"/>
      <c r="F177" s="189" t="s">
        <v>362</v>
      </c>
      <c r="G177" s="189">
        <v>10</v>
      </c>
      <c r="H177" s="189">
        <v>173</v>
      </c>
      <c r="I177" s="189">
        <v>2.7</v>
      </c>
      <c r="J177">
        <v>990</v>
      </c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Y177" s="198" t="s">
        <v>37</v>
      </c>
    </row>
    <row r="178" spans="1:25">
      <c r="A178" t="s">
        <v>365</v>
      </c>
      <c r="B178" s="189" t="s">
        <v>366</v>
      </c>
      <c r="C178" s="189" t="s">
        <v>367</v>
      </c>
      <c r="D178" s="189" t="s">
        <v>361</v>
      </c>
      <c r="E178" s="189"/>
      <c r="F178" s="189" t="s">
        <v>362</v>
      </c>
      <c r="G178" s="189">
        <v>10</v>
      </c>
      <c r="H178" s="189">
        <v>287</v>
      </c>
      <c r="I178" s="189">
        <v>2.7</v>
      </c>
      <c r="J178">
        <v>1643</v>
      </c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X178" s="173">
        <v>2</v>
      </c>
    </row>
    <row r="179" spans="1:25">
      <c r="A179" t="s">
        <v>368</v>
      </c>
      <c r="B179" s="189" t="s">
        <v>369</v>
      </c>
      <c r="C179" s="189" t="s">
        <v>370</v>
      </c>
      <c r="D179" s="189" t="s">
        <v>361</v>
      </c>
      <c r="E179" s="189"/>
      <c r="F179" s="189" t="s">
        <v>362</v>
      </c>
      <c r="G179" s="189">
        <v>20</v>
      </c>
      <c r="H179" s="189">
        <v>187</v>
      </c>
      <c r="I179" s="189">
        <v>2.7</v>
      </c>
      <c r="J179">
        <v>1070</v>
      </c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X179" s="173">
        <v>2</v>
      </c>
    </row>
    <row r="180" spans="1:25">
      <c r="A180" t="e">
        <v>#N/A</v>
      </c>
      <c r="B180" s="194" t="s">
        <v>371</v>
      </c>
      <c r="C180" s="189" t="s">
        <v>372</v>
      </c>
      <c r="D180" s="189" t="s">
        <v>361</v>
      </c>
      <c r="E180" s="189"/>
      <c r="F180" s="189" t="s">
        <v>362</v>
      </c>
      <c r="G180" s="189">
        <v>10</v>
      </c>
      <c r="H180" s="189">
        <v>187</v>
      </c>
      <c r="I180" s="189">
        <v>2.7</v>
      </c>
      <c r="J180">
        <v>1070</v>
      </c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</row>
    <row r="181" spans="1:25">
      <c r="A181" t="s">
        <v>241</v>
      </c>
      <c r="B181" s="189" t="s">
        <v>373</v>
      </c>
      <c r="C181" s="189" t="s">
        <v>374</v>
      </c>
      <c r="D181" s="189" t="s">
        <v>375</v>
      </c>
      <c r="E181" s="189"/>
      <c r="F181" s="189" t="s">
        <v>350</v>
      </c>
      <c r="G181" s="189">
        <v>12</v>
      </c>
      <c r="H181" s="189">
        <v>202</v>
      </c>
      <c r="I181" s="189">
        <v>2.7</v>
      </c>
      <c r="J181">
        <v>1156</v>
      </c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X181" s="173">
        <v>2</v>
      </c>
    </row>
    <row r="182" spans="1:25">
      <c r="A182" t="e">
        <v>#N/A</v>
      </c>
      <c r="B182" s="194" t="s">
        <v>376</v>
      </c>
      <c r="C182" s="189" t="s">
        <v>377</v>
      </c>
      <c r="D182" s="189" t="s">
        <v>375</v>
      </c>
      <c r="E182" s="189"/>
      <c r="F182" s="189" t="s">
        <v>350</v>
      </c>
      <c r="G182" s="189">
        <v>10</v>
      </c>
      <c r="H182" s="189">
        <v>202</v>
      </c>
      <c r="I182" s="189">
        <v>2.7</v>
      </c>
      <c r="J182">
        <v>1156</v>
      </c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</row>
    <row r="183" spans="1:25">
      <c r="A183" t="e">
        <v>#N/A</v>
      </c>
      <c r="B183" s="194"/>
      <c r="C183" s="189"/>
      <c r="D183" s="189"/>
      <c r="E183" s="189"/>
      <c r="F183" s="189"/>
      <c r="G183" s="189"/>
      <c r="H183" s="189">
        <v>188</v>
      </c>
      <c r="I183" s="189">
        <v>3.2</v>
      </c>
      <c r="J183">
        <v>1511</v>
      </c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</row>
    <row r="184" spans="1:25">
      <c r="A184" t="s">
        <v>378</v>
      </c>
      <c r="B184" s="189" t="s">
        <v>379</v>
      </c>
      <c r="C184" s="189" t="s">
        <v>380</v>
      </c>
      <c r="D184" s="189" t="s">
        <v>375</v>
      </c>
      <c r="E184" s="189"/>
      <c r="F184" s="189" t="s">
        <v>350</v>
      </c>
      <c r="G184" s="189">
        <v>20</v>
      </c>
      <c r="H184" s="189">
        <v>188</v>
      </c>
      <c r="I184" s="189">
        <v>2.7</v>
      </c>
      <c r="J184">
        <v>1076</v>
      </c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X184" s="173">
        <v>1</v>
      </c>
    </row>
    <row r="185" spans="1:25">
      <c r="A185" t="e">
        <v>#N/A</v>
      </c>
      <c r="B185" s="194" t="s">
        <v>381</v>
      </c>
      <c r="C185" s="189" t="s">
        <v>382</v>
      </c>
      <c r="D185" s="189" t="s">
        <v>375</v>
      </c>
      <c r="E185" s="189"/>
      <c r="F185" s="189" t="s">
        <v>350</v>
      </c>
      <c r="G185" s="189">
        <v>20</v>
      </c>
      <c r="H185" s="189">
        <v>202</v>
      </c>
      <c r="I185" s="189">
        <v>2.7</v>
      </c>
      <c r="J185">
        <v>1156</v>
      </c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X185" s="173">
        <v>2</v>
      </c>
    </row>
    <row r="186" spans="1:25">
      <c r="A186" t="e">
        <v>#N/A</v>
      </c>
      <c r="B186" s="194" t="s">
        <v>383</v>
      </c>
      <c r="C186" s="189" t="s">
        <v>384</v>
      </c>
      <c r="D186" s="189" t="s">
        <v>375</v>
      </c>
      <c r="E186" s="189"/>
      <c r="F186" s="189" t="s">
        <v>350</v>
      </c>
      <c r="G186" s="189">
        <v>10</v>
      </c>
      <c r="H186" s="189">
        <v>188</v>
      </c>
      <c r="I186" s="189">
        <v>2.7</v>
      </c>
      <c r="J186">
        <v>1076</v>
      </c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Y186" t="s">
        <v>385</v>
      </c>
    </row>
    <row r="187" spans="1:25">
      <c r="A187" t="e">
        <v>#N/A</v>
      </c>
      <c r="B187" s="194"/>
      <c r="C187" s="189" t="s">
        <v>386</v>
      </c>
      <c r="D187" s="189"/>
      <c r="E187" s="189"/>
      <c r="F187" s="189"/>
      <c r="G187" s="189">
        <v>12</v>
      </c>
      <c r="H187" s="189"/>
      <c r="I187" s="189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</row>
    <row r="188" spans="1:25">
      <c r="A188" t="s">
        <v>387</v>
      </c>
      <c r="B188" s="189" t="s">
        <v>388</v>
      </c>
      <c r="C188" s="189" t="s">
        <v>389</v>
      </c>
      <c r="D188" s="189" t="s">
        <v>390</v>
      </c>
      <c r="E188" s="189"/>
      <c r="F188" s="189" t="s">
        <v>391</v>
      </c>
      <c r="G188" s="189">
        <v>20</v>
      </c>
      <c r="H188" s="189">
        <v>241</v>
      </c>
      <c r="I188" s="189">
        <v>3.2</v>
      </c>
      <c r="J188">
        <v>1938</v>
      </c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X188" s="173">
        <v>2</v>
      </c>
    </row>
    <row r="189" spans="1:25">
      <c r="A189" t="e">
        <v>#N/A</v>
      </c>
      <c r="B189" s="194" t="s">
        <v>392</v>
      </c>
      <c r="C189" s="189" t="s">
        <v>393</v>
      </c>
      <c r="D189" s="189" t="s">
        <v>390</v>
      </c>
      <c r="E189" s="189"/>
      <c r="F189" s="189" t="s">
        <v>391</v>
      </c>
      <c r="G189" s="189">
        <v>20</v>
      </c>
      <c r="H189" s="189">
        <v>287</v>
      </c>
      <c r="I189" s="189">
        <v>2.7</v>
      </c>
      <c r="J189">
        <v>1643</v>
      </c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X189" s="173">
        <v>2</v>
      </c>
    </row>
    <row r="190" spans="1:25">
      <c r="A190" t="e">
        <v>#N/A</v>
      </c>
      <c r="B190" s="194" t="s">
        <v>394</v>
      </c>
      <c r="C190" s="189" t="s">
        <v>395</v>
      </c>
      <c r="D190" s="189" t="s">
        <v>390</v>
      </c>
      <c r="E190" s="189"/>
      <c r="F190" s="189" t="s">
        <v>391</v>
      </c>
      <c r="G190" s="189">
        <v>10</v>
      </c>
      <c r="H190" s="189">
        <v>287</v>
      </c>
      <c r="I190" s="189">
        <v>2.7</v>
      </c>
      <c r="J190">
        <v>1643</v>
      </c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</row>
    <row r="191" spans="1:25">
      <c r="A191" t="s">
        <v>396</v>
      </c>
      <c r="B191" s="189" t="s">
        <v>397</v>
      </c>
      <c r="C191" s="189" t="s">
        <v>398</v>
      </c>
      <c r="D191" s="189" t="s">
        <v>399</v>
      </c>
      <c r="E191" s="189"/>
      <c r="F191" s="189"/>
      <c r="G191" s="189">
        <v>20</v>
      </c>
      <c r="H191" s="189">
        <v>459</v>
      </c>
      <c r="I191" s="189">
        <v>3</v>
      </c>
      <c r="J191">
        <v>3244</v>
      </c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X191" s="173">
        <v>2</v>
      </c>
    </row>
    <row r="192" spans="1:25">
      <c r="A192" t="s">
        <v>400</v>
      </c>
      <c r="B192" s="195" t="s">
        <v>401</v>
      </c>
      <c r="C192" s="195" t="s">
        <v>402</v>
      </c>
      <c r="D192" s="195" t="s">
        <v>403</v>
      </c>
      <c r="E192" s="195"/>
      <c r="F192" s="195"/>
      <c r="G192" s="195">
        <v>2</v>
      </c>
      <c r="H192" s="195">
        <v>449</v>
      </c>
      <c r="I192" s="195">
        <v>5</v>
      </c>
      <c r="J192">
        <v>8816</v>
      </c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X192" s="173" t="s">
        <v>404</v>
      </c>
    </row>
    <row r="193" spans="1:26"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</row>
    <row r="194" spans="1:26">
      <c r="A194">
        <v>652</v>
      </c>
      <c r="B194" s="189" t="s">
        <v>405</v>
      </c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</row>
    <row r="195" spans="1:26" ht="16.5">
      <c r="A195" s="185">
        <v>42</v>
      </c>
      <c r="B195" s="197" t="s">
        <v>406</v>
      </c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</row>
    <row r="196" spans="1:26" ht="30">
      <c r="A196" t="s">
        <v>407</v>
      </c>
      <c r="B196" s="189" t="s">
        <v>408</v>
      </c>
      <c r="C196" s="189"/>
      <c r="D196" s="189"/>
      <c r="E196" s="191" t="s">
        <v>409</v>
      </c>
      <c r="F196" s="189"/>
      <c r="G196" s="189"/>
      <c r="H196" s="189"/>
      <c r="I196" s="189"/>
      <c r="J196" s="189">
        <v>19</v>
      </c>
      <c r="K196" s="189">
        <v>0.82</v>
      </c>
      <c r="L196" s="189" t="e">
        <v>#N/A</v>
      </c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</row>
    <row r="197" spans="1:26">
      <c r="A197" t="s">
        <v>410</v>
      </c>
      <c r="B197" s="189" t="s">
        <v>411</v>
      </c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</row>
    <row r="198" spans="1:26"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</row>
    <row r="199" spans="1:26" ht="45">
      <c r="A199" t="s">
        <v>293</v>
      </c>
      <c r="B199" s="189" t="s">
        <v>412</v>
      </c>
      <c r="C199" s="189"/>
      <c r="D199" s="189"/>
      <c r="E199" s="191" t="s">
        <v>413</v>
      </c>
      <c r="F199" s="189"/>
      <c r="G199" s="189"/>
      <c r="H199" s="189"/>
      <c r="I199" s="189"/>
      <c r="J199" s="189">
        <v>5</v>
      </c>
      <c r="K199" s="189">
        <v>3.04</v>
      </c>
      <c r="L199" s="189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</row>
    <row r="201" spans="1:26">
      <c r="Y201" t="s">
        <v>414</v>
      </c>
    </row>
    <row r="202" spans="1:26">
      <c r="Y202" t="s">
        <v>415</v>
      </c>
      <c r="Z202" t="s">
        <v>416</v>
      </c>
    </row>
  </sheetData>
  <phoneticPr fontId="1"/>
  <pageMargins left="0.39370078740157483" right="0" top="0" bottom="0" header="0.51181102362204722" footer="0.51181102362204722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  <pageSetUpPr fitToPage="1"/>
  </sheetPr>
  <dimension ref="A1:AH901"/>
  <sheetViews>
    <sheetView showGridLines="0" zoomScale="130" zoomScaleNormal="130" workbookViewId="0">
      <selection activeCell="D21" sqref="D21"/>
    </sheetView>
  </sheetViews>
  <sheetFormatPr defaultRowHeight="16.5"/>
  <cols>
    <col min="1" max="1" width="1.140625" style="13" customWidth="1"/>
    <col min="2" max="2" width="14.140625" style="176" customWidth="1"/>
    <col min="3" max="3" width="15.140625" style="176" customWidth="1"/>
    <col min="4" max="4" width="6.140625" style="174" customWidth="1"/>
    <col min="5" max="5" width="5.140625" style="34" customWidth="1"/>
    <col min="6" max="6" width="5.140625" style="13" customWidth="1"/>
    <col min="7" max="7" width="5.5703125" style="11" customWidth="1"/>
    <col min="8" max="8" width="4.42578125" style="34" customWidth="1"/>
    <col min="9" max="9" width="5" style="34" customWidth="1"/>
    <col min="10" max="10" width="6.140625" style="13" customWidth="1"/>
    <col min="11" max="11" width="7" style="13" customWidth="1"/>
    <col min="12" max="15" width="3.28515625" style="124" customWidth="1"/>
    <col min="16" max="16" width="4.28515625" style="124" customWidth="1"/>
    <col min="17" max="17" width="6" style="13" customWidth="1"/>
    <col min="18" max="18" width="6.7109375" style="13" customWidth="1"/>
    <col min="19" max="19" width="4.5703125" style="13" customWidth="1"/>
    <col min="20" max="21" width="5.42578125" style="13" customWidth="1"/>
    <col min="22" max="22" width="4.85546875" style="13" customWidth="1"/>
    <col min="23" max="23" width="5.85546875" style="47" customWidth="1"/>
    <col min="24" max="26" width="5.85546875" style="13" customWidth="1"/>
    <col min="27" max="27" width="5.85546875" style="61" customWidth="1"/>
    <col min="28" max="30" width="5.85546875" style="13" customWidth="1"/>
    <col min="31" max="32" width="3.28515625" style="13" customWidth="1"/>
    <col min="33" max="33" width="6.7109375" style="13" hidden="1" customWidth="1"/>
    <col min="34" max="16384" width="9.140625" style="13"/>
  </cols>
  <sheetData>
    <row r="1" spans="2:33" s="14" customFormat="1">
      <c r="B1" s="174"/>
      <c r="C1" s="174"/>
      <c r="D1" s="174"/>
      <c r="G1" s="12"/>
      <c r="L1" s="123"/>
      <c r="M1" s="123"/>
      <c r="N1" s="123"/>
      <c r="O1" s="123"/>
      <c r="P1" s="123"/>
      <c r="W1" s="48"/>
      <c r="AA1" s="64"/>
      <c r="AD1" s="206" t="s">
        <v>417</v>
      </c>
      <c r="AE1" s="206"/>
      <c r="AF1" s="206"/>
    </row>
    <row r="2" spans="2:33" s="14" customFormat="1">
      <c r="B2" s="174"/>
      <c r="C2" s="174"/>
      <c r="D2" s="174"/>
      <c r="G2" s="12"/>
      <c r="L2" s="123"/>
      <c r="M2" s="123"/>
      <c r="N2" s="123"/>
      <c r="O2" s="123"/>
      <c r="P2" s="123"/>
      <c r="W2" s="48"/>
      <c r="AA2" s="64"/>
    </row>
    <row r="3" spans="2:33" s="14" customFormat="1" ht="40.5" customHeight="1">
      <c r="B3" s="174"/>
      <c r="C3" s="174"/>
      <c r="D3" s="174" t="s">
        <v>418</v>
      </c>
      <c r="E3" s="150"/>
      <c r="G3" s="12"/>
      <c r="L3" s="123"/>
      <c r="M3" s="123"/>
      <c r="N3" s="123"/>
      <c r="O3" s="123"/>
      <c r="P3" s="123"/>
      <c r="W3" s="48"/>
      <c r="AA3" s="64"/>
    </row>
    <row r="4" spans="2:33" s="1" customFormat="1" ht="20.25" customHeight="1">
      <c r="B4" s="174"/>
      <c r="C4" s="174"/>
      <c r="D4" s="175" t="s">
        <v>419</v>
      </c>
      <c r="K4" s="143"/>
      <c r="L4" s="144" t="s">
        <v>420</v>
      </c>
      <c r="M4" s="145"/>
      <c r="N4" s="145"/>
      <c r="O4" s="145"/>
      <c r="P4" s="145"/>
      <c r="T4" s="143" t="s">
        <v>421</v>
      </c>
      <c r="W4" s="252" t="s">
        <v>422</v>
      </c>
      <c r="X4" s="252"/>
      <c r="Y4" s="252"/>
      <c r="Z4" s="252"/>
      <c r="AA4" s="252"/>
      <c r="AB4" s="252"/>
      <c r="AC4" s="252"/>
      <c r="AD4" s="252"/>
      <c r="AE4" s="146"/>
      <c r="AF4" s="146"/>
    </row>
    <row r="5" spans="2:33" s="1" customFormat="1" ht="17.25" thickBot="1">
      <c r="B5" s="174"/>
      <c r="C5" s="174"/>
      <c r="D5" s="175" t="s">
        <v>423</v>
      </c>
      <c r="E5" s="149" t="s">
        <v>424</v>
      </c>
      <c r="L5" s="143" t="s">
        <v>423</v>
      </c>
      <c r="M5" s="143"/>
      <c r="N5" s="145"/>
      <c r="O5" s="145"/>
      <c r="P5" s="145"/>
      <c r="T5" s="1" t="s">
        <v>425</v>
      </c>
      <c r="U5" s="1" t="s">
        <v>426</v>
      </c>
      <c r="W5" s="147" t="s">
        <v>427</v>
      </c>
      <c r="X5" s="1" t="s">
        <v>428</v>
      </c>
      <c r="Y5" s="1" t="s">
        <v>429</v>
      </c>
      <c r="Z5" s="148" t="s">
        <v>430</v>
      </c>
      <c r="AA5" s="41" t="s">
        <v>431</v>
      </c>
      <c r="AB5" s="1" t="s">
        <v>432</v>
      </c>
      <c r="AC5" s="1" t="s">
        <v>433</v>
      </c>
      <c r="AD5" s="1" t="s">
        <v>434</v>
      </c>
      <c r="AE5" s="148"/>
    </row>
    <row r="6" spans="2:33" ht="30" customHeight="1" thickBot="1">
      <c r="D6" s="207" t="s">
        <v>9</v>
      </c>
      <c r="E6" s="209" t="s">
        <v>435</v>
      </c>
      <c r="F6" s="210"/>
      <c r="G6" s="211"/>
      <c r="H6" s="15" t="s">
        <v>11</v>
      </c>
      <c r="I6" s="212" t="s">
        <v>12</v>
      </c>
      <c r="J6" s="16" t="s">
        <v>13</v>
      </c>
      <c r="K6" s="142" t="s">
        <v>436</v>
      </c>
      <c r="L6" s="130" t="s">
        <v>437</v>
      </c>
      <c r="M6" s="130" t="s">
        <v>438</v>
      </c>
      <c r="N6" s="130" t="s">
        <v>439</v>
      </c>
      <c r="O6" s="130" t="s">
        <v>440</v>
      </c>
      <c r="P6" s="130" t="s">
        <v>441</v>
      </c>
      <c r="Q6" s="120" t="s">
        <v>442</v>
      </c>
      <c r="R6" s="16" t="s">
        <v>443</v>
      </c>
      <c r="S6" s="17" t="s">
        <v>444</v>
      </c>
      <c r="T6" s="18" t="s">
        <v>445</v>
      </c>
      <c r="U6" s="40" t="s">
        <v>446</v>
      </c>
      <c r="V6" s="40" t="s">
        <v>447</v>
      </c>
      <c r="W6" s="54" t="s">
        <v>448</v>
      </c>
      <c r="X6" s="55" t="s">
        <v>449</v>
      </c>
      <c r="Y6" s="56" t="s">
        <v>450</v>
      </c>
      <c r="Z6" s="56" t="s">
        <v>451</v>
      </c>
      <c r="AA6" s="62" t="s">
        <v>452</v>
      </c>
      <c r="AB6" s="49" t="s">
        <v>453</v>
      </c>
      <c r="AC6" s="50" t="s">
        <v>454</v>
      </c>
      <c r="AD6" s="50" t="s">
        <v>455</v>
      </c>
      <c r="AE6" s="214" t="s">
        <v>456</v>
      </c>
      <c r="AF6" s="210"/>
      <c r="AG6" s="135" t="s">
        <v>457</v>
      </c>
    </row>
    <row r="7" spans="2:33" ht="27" customHeight="1" thickTop="1" thickBot="1">
      <c r="B7" s="176" t="s">
        <v>7</v>
      </c>
      <c r="D7" s="208"/>
      <c r="E7" s="19" t="s">
        <v>22</v>
      </c>
      <c r="F7" s="20" t="s">
        <v>23</v>
      </c>
      <c r="G7" s="42" t="s">
        <v>458</v>
      </c>
      <c r="H7" s="19" t="s">
        <v>25</v>
      </c>
      <c r="I7" s="213"/>
      <c r="J7" s="20" t="s">
        <v>26</v>
      </c>
      <c r="K7" s="136" t="s">
        <v>27</v>
      </c>
      <c r="L7" s="132">
        <f>ストレーナー選定方法!F8</f>
        <v>745.35599249992981</v>
      </c>
      <c r="M7" s="133">
        <f>ストレーナー選定方法!F30</f>
        <v>314</v>
      </c>
      <c r="N7" s="133">
        <f>ストレーナー選定方法!F32</f>
        <v>490.625</v>
      </c>
      <c r="O7" s="133">
        <f>ストレーナー選定方法!F34</f>
        <v>706.5</v>
      </c>
      <c r="P7" s="133">
        <f>ストレーナー選定方法!F36</f>
        <v>1256</v>
      </c>
      <c r="Q7" s="129" t="s">
        <v>459</v>
      </c>
      <c r="R7" s="20" t="s">
        <v>460</v>
      </c>
      <c r="S7" s="21"/>
      <c r="T7" s="22" t="s">
        <v>461</v>
      </c>
      <c r="U7" s="22" t="s">
        <v>461</v>
      </c>
      <c r="V7" s="22" t="s">
        <v>462</v>
      </c>
      <c r="W7" s="57" t="s">
        <v>463</v>
      </c>
      <c r="X7" s="58" t="s">
        <v>463</v>
      </c>
      <c r="Y7" s="58" t="s">
        <v>463</v>
      </c>
      <c r="Z7" s="58" t="s">
        <v>463</v>
      </c>
      <c r="AA7" s="63" t="s">
        <v>463</v>
      </c>
      <c r="AB7" s="51" t="s">
        <v>463</v>
      </c>
      <c r="AC7" s="51" t="s">
        <v>463</v>
      </c>
      <c r="AD7" s="51" t="s">
        <v>463</v>
      </c>
      <c r="AE7" s="20" t="s">
        <v>464</v>
      </c>
      <c r="AF7" s="20" t="s">
        <v>465</v>
      </c>
      <c r="AG7" s="134"/>
    </row>
    <row r="8" spans="2:33" ht="18" thickTop="1" thickBot="1">
      <c r="B8" s="184" t="e">
        <f>VLOOKUP(D8,temp!$A$2:$G$176,2,FALSE)</f>
        <v>#N/A</v>
      </c>
      <c r="C8" s="176" t="str">
        <f>E8&amp;"X"&amp;H8&amp;"X"&amp;I8</f>
        <v>30X8X9</v>
      </c>
      <c r="D8" s="174">
        <v>301</v>
      </c>
      <c r="E8" s="23">
        <v>30</v>
      </c>
      <c r="F8" s="24">
        <v>27</v>
      </c>
      <c r="G8" s="39">
        <v>22</v>
      </c>
      <c r="H8" s="23">
        <v>8</v>
      </c>
      <c r="I8" s="23">
        <v>9</v>
      </c>
      <c r="J8" s="24">
        <v>5</v>
      </c>
      <c r="K8" s="137">
        <v>176</v>
      </c>
      <c r="L8" s="131">
        <f>IF(AND(K8-ストレーナー選定方法!$F$8&gt;-20,K8-ストレーナー選定方法!$F$8&lt;80),1,0)</f>
        <v>0</v>
      </c>
      <c r="M8" s="131">
        <f>IF(AND($K8-ストレーナー選定方法!$F$30&gt;-20,$K8-ストレーナー選定方法!$F$30&lt;80),1,0)</f>
        <v>0</v>
      </c>
      <c r="N8" s="131">
        <f>IF(AND($K8-ストレーナー選定方法!$F$32&gt;-20,$K8-ストレーナー選定方法!$F$32&lt;80),1,0)</f>
        <v>0</v>
      </c>
      <c r="O8" s="131">
        <f>IF(AND($K8-ストレーナー選定方法!$F$34&gt;-20,$K8-ストレーナー選定方法!$F$34&lt;80),1,0)</f>
        <v>0</v>
      </c>
      <c r="P8" s="131">
        <f>IF(AND($K8-ストレーナー選定方法!$F$36&gt;-20,$K8-ストレーナー選定方法!$F$36&lt;80),1,0)</f>
        <v>0</v>
      </c>
      <c r="Q8" s="125">
        <v>24</v>
      </c>
      <c r="R8" s="25">
        <v>3000</v>
      </c>
      <c r="S8" s="26">
        <f>20000/R8</f>
        <v>6.666666666666667</v>
      </c>
      <c r="T8" s="27">
        <f>K8*0.8/100</f>
        <v>1.4080000000000001</v>
      </c>
      <c r="U8" s="27">
        <f>K8*0.7/100</f>
        <v>1.232</v>
      </c>
      <c r="V8" s="27"/>
      <c r="W8" s="59">
        <f>(K8/100*0.84)^2</f>
        <v>2.1856665599999996</v>
      </c>
      <c r="X8" s="59">
        <f t="shared" ref="X8:X25" si="0">(K8/100*1.05)^2</f>
        <v>3.4151040000000004</v>
      </c>
      <c r="Y8" s="59">
        <f t="shared" ref="Y8:Y25" si="1">(K8/100*0.96)^2</f>
        <v>2.8547481599999998</v>
      </c>
      <c r="Z8" s="59">
        <f t="shared" ref="Z8:Z25" si="2">(K8/100*1.2)^2</f>
        <v>4.4605440000000005</v>
      </c>
      <c r="AA8" s="53">
        <f t="shared" ref="AA8:AA25" si="3">(K8/100*0.49)^2</f>
        <v>0.74373375999999991</v>
      </c>
      <c r="AB8" s="52">
        <f t="shared" ref="AB8:AB25" si="4">(K8/100*0.77)^2</f>
        <v>1.8365670399999998</v>
      </c>
      <c r="AC8" s="52">
        <f t="shared" ref="AC8:AC25" si="5">(K8/100*0.56)^2</f>
        <v>0.97140736000000028</v>
      </c>
      <c r="AD8" s="52">
        <f t="shared" ref="AD8:AD25" si="6">(K8/100*0.88)^2</f>
        <v>2.39878144</v>
      </c>
      <c r="AE8" s="24"/>
      <c r="AF8" s="24"/>
      <c r="AG8" s="134"/>
    </row>
    <row r="9" spans="2:33" ht="17.25" thickBot="1">
      <c r="B9" s="176" t="str">
        <f>VLOOKUP(D9,temp!$A$2:$G$176,2,FALSE)</f>
        <v>355</v>
      </c>
      <c r="C9" s="176" t="str">
        <f t="shared" ref="C9:C72" si="7">E9&amp;"X"&amp;H9&amp;"X"&amp;I9</f>
        <v>35X9X16</v>
      </c>
      <c r="D9" s="174">
        <v>355</v>
      </c>
      <c r="E9" s="23">
        <v>35</v>
      </c>
      <c r="F9" s="24">
        <v>33</v>
      </c>
      <c r="G9" s="39">
        <v>28</v>
      </c>
      <c r="H9" s="23">
        <v>9</v>
      </c>
      <c r="I9" s="23">
        <v>16</v>
      </c>
      <c r="J9" s="24">
        <v>4</v>
      </c>
      <c r="K9" s="137">
        <v>201</v>
      </c>
      <c r="L9" s="131">
        <f>IF(AND(K9-ストレーナー選定方法!$F$8&gt;-20,K9-ストレーナー選定方法!$F$8&lt;80),1,0)</f>
        <v>0</v>
      </c>
      <c r="M9" s="131">
        <f>IF(AND($K9-ストレーナー選定方法!$F$30&gt;-20,$K9-ストレーナー選定方法!$F$30&lt;80),1,0)</f>
        <v>0</v>
      </c>
      <c r="N9" s="131">
        <f>IF(AND($K9-ストレーナー選定方法!$F$32&gt;-20,$K9-ストレーナー選定方法!$F$32&lt;80),1,0)</f>
        <v>0</v>
      </c>
      <c r="O9" s="131">
        <f>IF(AND($K9-ストレーナー選定方法!$F$34&gt;-20,$K9-ストレーナー選定方法!$F$34&lt;80),1,0)</f>
        <v>0</v>
      </c>
      <c r="P9" s="131">
        <f>IF(AND($K9-ストレーナー選定方法!$F$36&gt;-20,$K9-ストレーナー選定方法!$F$36&lt;80),1,0)</f>
        <v>0</v>
      </c>
      <c r="Q9" s="125">
        <v>20</v>
      </c>
      <c r="R9" s="25">
        <v>2000</v>
      </c>
      <c r="S9" s="26">
        <f t="shared" ref="S9:S72" si="8">20000/R9</f>
        <v>10</v>
      </c>
      <c r="T9" s="27">
        <f t="shared" ref="T9:T72" si="9">K9*0.8/100</f>
        <v>1.6080000000000001</v>
      </c>
      <c r="U9" s="27">
        <f t="shared" ref="U9:U72" si="10">K9*0.7/100</f>
        <v>1.4069999999999998</v>
      </c>
      <c r="V9" s="27"/>
      <c r="W9" s="59">
        <f>(K9/100*0.84)^2</f>
        <v>2.8506945599999991</v>
      </c>
      <c r="X9" s="59">
        <f t="shared" si="0"/>
        <v>4.45421025</v>
      </c>
      <c r="Y9" s="59">
        <f t="shared" si="1"/>
        <v>3.7233561599999989</v>
      </c>
      <c r="Z9" s="59">
        <f t="shared" si="2"/>
        <v>5.8177439999999976</v>
      </c>
      <c r="AA9" s="53">
        <f t="shared" si="3"/>
        <v>0.97002800999999983</v>
      </c>
      <c r="AB9" s="52">
        <f t="shared" si="4"/>
        <v>2.3953752899999996</v>
      </c>
      <c r="AC9" s="52">
        <f t="shared" si="5"/>
        <v>1.2669753599999998</v>
      </c>
      <c r="AD9" s="52">
        <f t="shared" si="6"/>
        <v>3.1286534399999999</v>
      </c>
      <c r="AE9" s="24"/>
      <c r="AF9" s="24"/>
      <c r="AG9" s="134">
        <v>4.5</v>
      </c>
    </row>
    <row r="10" spans="2:33" ht="17.25" thickBot="1">
      <c r="B10" s="176" t="str">
        <f>VLOOKUP(D10,temp!$A$2:$G$176,2,FALSE)</f>
        <v>380</v>
      </c>
      <c r="C10" s="176" t="str">
        <f t="shared" si="7"/>
        <v>38X6X29</v>
      </c>
      <c r="D10" s="174">
        <v>380</v>
      </c>
      <c r="E10" s="23">
        <v>38</v>
      </c>
      <c r="F10" s="24">
        <v>36</v>
      </c>
      <c r="G10" s="39">
        <v>29</v>
      </c>
      <c r="H10" s="23">
        <v>6</v>
      </c>
      <c r="I10" s="23">
        <v>29</v>
      </c>
      <c r="J10" s="24">
        <v>3</v>
      </c>
      <c r="K10" s="137">
        <v>204</v>
      </c>
      <c r="L10" s="131">
        <f>IF(AND(K10-ストレーナー選定方法!$F$8&gt;-20,K10-ストレーナー選定方法!$F$8&lt;80),1,0)</f>
        <v>0</v>
      </c>
      <c r="M10" s="131">
        <f>IF(AND($K10-ストレーナー選定方法!$F$30&gt;-20,$K10-ストレーナー選定方法!$F$30&lt;80),1,0)</f>
        <v>0</v>
      </c>
      <c r="N10" s="131">
        <f>IF(AND($K10-ストレーナー選定方法!$F$32&gt;-20,$K10-ストレーナー選定方法!$F$32&lt;80),1,0)</f>
        <v>0</v>
      </c>
      <c r="O10" s="131">
        <f>IF(AND($K10-ストレーナー選定方法!$F$34&gt;-20,$K10-ストレーナー選定方法!$F$34&lt;80),1,0)</f>
        <v>0</v>
      </c>
      <c r="P10" s="131">
        <f>IF(AND($K10-ストレーナー選定方法!$F$36&gt;-20,$K10-ストレーナー選定方法!$F$36&lt;80),1,0)</f>
        <v>0</v>
      </c>
      <c r="Q10" s="125">
        <v>17</v>
      </c>
      <c r="R10" s="25">
        <v>2200</v>
      </c>
      <c r="S10" s="26">
        <f t="shared" si="8"/>
        <v>9.0909090909090917</v>
      </c>
      <c r="T10" s="27">
        <f t="shared" si="9"/>
        <v>1.6320000000000001</v>
      </c>
      <c r="U10" s="27">
        <f t="shared" si="10"/>
        <v>1.4279999999999999</v>
      </c>
      <c r="V10" s="27"/>
      <c r="W10" s="59">
        <f>(K10/100*0.84)^2</f>
        <v>2.9364249600000001</v>
      </c>
      <c r="X10" s="59">
        <f t="shared" si="0"/>
        <v>4.5881640000000017</v>
      </c>
      <c r="Y10" s="59">
        <f t="shared" si="1"/>
        <v>3.8353305599999996</v>
      </c>
      <c r="Z10" s="59">
        <f t="shared" si="2"/>
        <v>5.9927039999999998</v>
      </c>
      <c r="AA10" s="53">
        <f t="shared" si="3"/>
        <v>0.99920016000000011</v>
      </c>
      <c r="AB10" s="52">
        <f t="shared" si="4"/>
        <v>2.46741264</v>
      </c>
      <c r="AC10" s="52">
        <f t="shared" si="5"/>
        <v>1.3050777600000001</v>
      </c>
      <c r="AD10" s="52">
        <f t="shared" si="6"/>
        <v>3.2227430400000006</v>
      </c>
      <c r="AE10" s="24"/>
      <c r="AF10" s="24"/>
      <c r="AG10" s="134">
        <v>5.3</v>
      </c>
    </row>
    <row r="11" spans="2:33" ht="17.25" thickBot="1">
      <c r="B11" s="176" t="str">
        <f>VLOOKUP(D11,temp!$A$2:$G$176,2,FALSE)</f>
        <v>381</v>
      </c>
      <c r="C11" s="176" t="str">
        <f t="shared" si="7"/>
        <v>38X6X7</v>
      </c>
      <c r="D11" s="177">
        <v>381</v>
      </c>
      <c r="E11" s="23">
        <v>38</v>
      </c>
      <c r="F11" s="24">
        <v>36</v>
      </c>
      <c r="G11" s="39">
        <v>25</v>
      </c>
      <c r="H11" s="23">
        <v>6</v>
      </c>
      <c r="I11" s="23">
        <v>7</v>
      </c>
      <c r="J11" s="24">
        <v>6.5</v>
      </c>
      <c r="K11" s="137">
        <v>232</v>
      </c>
      <c r="L11" s="131">
        <f>IF(AND(K11-ストレーナー選定方法!$F$8&gt;-20,K11-ストレーナー選定方法!$F$8&lt;80),1,0)</f>
        <v>0</v>
      </c>
      <c r="M11" s="131">
        <f>IF(AND($K11-ストレーナー選定方法!$F$30&gt;-20,$K11-ストレーナー選定方法!$F$30&lt;80),1,0)</f>
        <v>0</v>
      </c>
      <c r="N11" s="131">
        <f>IF(AND($K11-ストレーナー選定方法!$F$32&gt;-20,$K11-ストレーナー選定方法!$F$32&lt;80),1,0)</f>
        <v>0</v>
      </c>
      <c r="O11" s="131">
        <f>IF(AND($K11-ストレーナー選定方法!$F$34&gt;-20,$K11-ストレーナー選定方法!$F$34&lt;80),1,0)</f>
        <v>0</v>
      </c>
      <c r="P11" s="131">
        <f>IF(AND($K11-ストレーナー選定方法!$F$36&gt;-20,$K11-ストレーナー選定方法!$F$36&lt;80),1,0)</f>
        <v>0</v>
      </c>
      <c r="Q11" s="125">
        <v>20</v>
      </c>
      <c r="R11" s="25">
        <v>2200</v>
      </c>
      <c r="S11" s="26">
        <f t="shared" si="8"/>
        <v>9.0909090909090917</v>
      </c>
      <c r="T11" s="27">
        <f t="shared" si="9"/>
        <v>1.8560000000000003</v>
      </c>
      <c r="U11" s="27">
        <f t="shared" si="10"/>
        <v>1.6239999999999997</v>
      </c>
      <c r="V11" s="27"/>
      <c r="W11" s="59">
        <f t="shared" ref="W11:W72" si="11">(K11/100*0.84)^2</f>
        <v>3.7978214399999994</v>
      </c>
      <c r="X11" s="59">
        <f t="shared" si="0"/>
        <v>5.9340959999999994</v>
      </c>
      <c r="Y11" s="59">
        <f t="shared" si="1"/>
        <v>4.9604198399999992</v>
      </c>
      <c r="Z11" s="59">
        <f t="shared" si="2"/>
        <v>7.7506559999999993</v>
      </c>
      <c r="AA11" s="53">
        <f t="shared" si="3"/>
        <v>1.2923142399999996</v>
      </c>
      <c r="AB11" s="52">
        <f t="shared" si="4"/>
        <v>3.19122496</v>
      </c>
      <c r="AC11" s="52">
        <f t="shared" si="5"/>
        <v>1.6879206400000004</v>
      </c>
      <c r="AD11" s="52">
        <f t="shared" si="6"/>
        <v>4.1681305599999998</v>
      </c>
      <c r="AE11" s="24"/>
      <c r="AF11" s="24"/>
      <c r="AG11" s="134">
        <v>6</v>
      </c>
    </row>
    <row r="12" spans="2:33" ht="17.25" thickBot="1">
      <c r="B12" s="176" t="str">
        <f>VLOOKUP(D12,temp!$A$2:$G$176,2,FALSE)</f>
        <v>383</v>
      </c>
      <c r="C12" s="176" t="str">
        <f t="shared" si="7"/>
        <v>38X6X11</v>
      </c>
      <c r="D12" s="178">
        <v>383</v>
      </c>
      <c r="E12" s="23">
        <v>38</v>
      </c>
      <c r="F12" s="24">
        <v>36</v>
      </c>
      <c r="G12" s="39">
        <v>24</v>
      </c>
      <c r="H12" s="23">
        <v>6</v>
      </c>
      <c r="I12" s="23">
        <v>11</v>
      </c>
      <c r="J12" s="24">
        <v>3</v>
      </c>
      <c r="K12" s="137">
        <v>77</v>
      </c>
      <c r="L12" s="131">
        <f>IF(AND(K12-ストレーナー選定方法!$F$8&gt;-20,K12-ストレーナー選定方法!$F$8&lt;80),1,0)</f>
        <v>0</v>
      </c>
      <c r="M12" s="131">
        <f>IF(AND($K12-ストレーナー選定方法!$F$30&gt;-20,$K12-ストレーナー選定方法!$F$30&lt;80),1,0)</f>
        <v>0</v>
      </c>
      <c r="N12" s="131">
        <f>IF(AND($K12-ストレーナー選定方法!$F$32&gt;-20,$K12-ストレーナー選定方法!$F$32&lt;80),1,0)</f>
        <v>0</v>
      </c>
      <c r="O12" s="131">
        <f>IF(AND($K12-ストレーナー選定方法!$F$34&gt;-20,$K12-ストレーナー選定方法!$F$34&lt;80),1,0)</f>
        <v>0</v>
      </c>
      <c r="P12" s="131">
        <f>IF(AND($K12-ストレーナー選定方法!$F$36&gt;-20,$K12-ストレーナー選定方法!$F$36&lt;80),1,0)</f>
        <v>0</v>
      </c>
      <c r="Q12" s="125">
        <v>6</v>
      </c>
      <c r="R12" s="25">
        <v>2200</v>
      </c>
      <c r="S12" s="26">
        <f t="shared" si="8"/>
        <v>9.0909090909090917</v>
      </c>
      <c r="T12" s="27">
        <f t="shared" si="9"/>
        <v>0.61599999999999999</v>
      </c>
      <c r="U12" s="27">
        <f t="shared" si="10"/>
        <v>0.53900000000000003</v>
      </c>
      <c r="V12" s="27"/>
      <c r="W12" s="60">
        <f>(K12/100*0.84)^2</f>
        <v>0.41835024000000004</v>
      </c>
      <c r="X12" s="60">
        <f t="shared" si="0"/>
        <v>0.65367225000000018</v>
      </c>
      <c r="Y12" s="60">
        <f t="shared" si="1"/>
        <v>0.5464166399999999</v>
      </c>
      <c r="Z12" s="60">
        <f t="shared" si="2"/>
        <v>0.85377599999999987</v>
      </c>
      <c r="AA12" s="53">
        <f t="shared" si="3"/>
        <v>0.14235529000000002</v>
      </c>
      <c r="AB12" s="53">
        <f t="shared" si="4"/>
        <v>0.35153040999999996</v>
      </c>
      <c r="AC12" s="53">
        <f t="shared" si="5"/>
        <v>0.18593344000000003</v>
      </c>
      <c r="AD12" s="53">
        <f t="shared" si="6"/>
        <v>0.45914175999999995</v>
      </c>
      <c r="AE12" s="24"/>
      <c r="AF12" s="24"/>
      <c r="AG12" s="134"/>
    </row>
    <row r="13" spans="2:33" ht="17.25" thickBot="1">
      <c r="B13" s="176" t="str">
        <f>VLOOKUP(D13,temp!$A$2:$G$176,2,FALSE)</f>
        <v>386</v>
      </c>
      <c r="C13" s="176" t="str">
        <f t="shared" si="7"/>
        <v>38X6X22</v>
      </c>
      <c r="D13" s="178">
        <v>386</v>
      </c>
      <c r="E13" s="23">
        <v>38</v>
      </c>
      <c r="F13" s="24">
        <v>36</v>
      </c>
      <c r="G13" s="39">
        <v>30</v>
      </c>
      <c r="H13" s="23">
        <v>6</v>
      </c>
      <c r="I13" s="23">
        <v>22</v>
      </c>
      <c r="J13" s="24">
        <v>3</v>
      </c>
      <c r="K13" s="137">
        <v>155</v>
      </c>
      <c r="L13" s="131">
        <f>IF(AND(K13-ストレーナー選定方法!$F$8&gt;-20,K13-ストレーナー選定方法!$F$8&lt;80),1,0)</f>
        <v>0</v>
      </c>
      <c r="M13" s="131">
        <f>IF(AND($K13-ストレーナー選定方法!$F$30&gt;-20,$K13-ストレーナー選定方法!$F$30&lt;80),1,0)</f>
        <v>0</v>
      </c>
      <c r="N13" s="131">
        <f>IF(AND($K13-ストレーナー選定方法!$F$32&gt;-20,$K13-ストレーナー選定方法!$F$32&lt;80),1,0)</f>
        <v>0</v>
      </c>
      <c r="O13" s="131">
        <f>IF(AND($K13-ストレーナー選定方法!$F$34&gt;-20,$K13-ストレーナー選定方法!$F$34&lt;80),1,0)</f>
        <v>0</v>
      </c>
      <c r="P13" s="131">
        <f>IF(AND($K13-ストレーナー選定方法!$F$36&gt;-20,$K13-ストレーナー選定方法!$F$36&lt;80),1,0)</f>
        <v>0</v>
      </c>
      <c r="Q13" s="125">
        <v>13</v>
      </c>
      <c r="R13" s="25">
        <v>2200</v>
      </c>
      <c r="S13" s="26">
        <f t="shared" si="8"/>
        <v>9.0909090909090917</v>
      </c>
      <c r="T13" s="27">
        <f t="shared" si="9"/>
        <v>1.24</v>
      </c>
      <c r="U13" s="27">
        <f t="shared" si="10"/>
        <v>1.085</v>
      </c>
      <c r="V13" s="27"/>
      <c r="W13" s="59">
        <f t="shared" si="11"/>
        <v>1.6952040000000002</v>
      </c>
      <c r="X13" s="59">
        <f t="shared" si="0"/>
        <v>2.6487562500000004</v>
      </c>
      <c r="Y13" s="59">
        <f t="shared" si="1"/>
        <v>2.2141440000000001</v>
      </c>
      <c r="Z13" s="59">
        <f t="shared" si="2"/>
        <v>3.4595999999999996</v>
      </c>
      <c r="AA13" s="53">
        <f t="shared" si="3"/>
        <v>0.57684024999999994</v>
      </c>
      <c r="AB13" s="52">
        <f t="shared" si="4"/>
        <v>1.42444225</v>
      </c>
      <c r="AC13" s="52">
        <f t="shared" si="5"/>
        <v>0.7534240000000002</v>
      </c>
      <c r="AD13" s="52">
        <f t="shared" si="6"/>
        <v>1.8604960000000004</v>
      </c>
      <c r="AE13" s="24"/>
      <c r="AF13" s="24"/>
      <c r="AG13" s="134"/>
    </row>
    <row r="14" spans="2:33" ht="17.25" thickBot="1">
      <c r="B14" s="176" t="str">
        <f>VLOOKUP(D14,temp!$A$2:$G$176,2,FALSE)</f>
        <v>400</v>
      </c>
      <c r="C14" s="176" t="str">
        <f t="shared" si="7"/>
        <v>40X6X8</v>
      </c>
      <c r="D14" s="174">
        <v>400</v>
      </c>
      <c r="E14" s="23">
        <v>40</v>
      </c>
      <c r="F14" s="24">
        <v>38</v>
      </c>
      <c r="G14" s="39">
        <v>25</v>
      </c>
      <c r="H14" s="23">
        <v>6</v>
      </c>
      <c r="I14" s="23">
        <v>8</v>
      </c>
      <c r="J14" s="24">
        <v>5</v>
      </c>
      <c r="K14" s="137">
        <v>157</v>
      </c>
      <c r="L14" s="131">
        <f>IF(AND(K14-ストレーナー選定方法!$F$8&gt;-20,K14-ストレーナー選定方法!$F$8&lt;80),1,0)</f>
        <v>0</v>
      </c>
      <c r="M14" s="131">
        <f>IF(AND($K14-ストレーナー選定方法!$F$30&gt;-20,$K14-ストレーナー選定方法!$F$30&lt;80),1,0)</f>
        <v>0</v>
      </c>
      <c r="N14" s="131">
        <f>IF(AND($K14-ストレーナー選定方法!$F$32&gt;-20,$K14-ストレーナー選定方法!$F$32&lt;80),1,0)</f>
        <v>0</v>
      </c>
      <c r="O14" s="131">
        <f>IF(AND($K14-ストレーナー選定方法!$F$34&gt;-20,$K14-ストレーナー選定方法!$F$34&lt;80),1,0)</f>
        <v>0</v>
      </c>
      <c r="P14" s="131">
        <f>IF(AND($K14-ストレーナー選定方法!$F$36&gt;-20,$K14-ストレーナー選定方法!$F$36&lt;80),1,0)</f>
        <v>0</v>
      </c>
      <c r="Q14" s="125">
        <v>12</v>
      </c>
      <c r="R14" s="25">
        <v>2200</v>
      </c>
      <c r="S14" s="26">
        <f t="shared" si="8"/>
        <v>9.0909090909090917</v>
      </c>
      <c r="T14" s="27">
        <f t="shared" si="9"/>
        <v>1.256</v>
      </c>
      <c r="U14" s="27">
        <f t="shared" si="10"/>
        <v>1.099</v>
      </c>
      <c r="V14" s="27"/>
      <c r="W14" s="59">
        <f t="shared" si="11"/>
        <v>1.73923344</v>
      </c>
      <c r="X14" s="59">
        <f t="shared" si="0"/>
        <v>2.7175522500000002</v>
      </c>
      <c r="Y14" s="59">
        <f t="shared" si="1"/>
        <v>2.2716518400000001</v>
      </c>
      <c r="Z14" s="59">
        <f t="shared" si="2"/>
        <v>3.5494559999999997</v>
      </c>
      <c r="AA14" s="53">
        <f t="shared" si="3"/>
        <v>0.59182248999999998</v>
      </c>
      <c r="AB14" s="52">
        <f t="shared" si="4"/>
        <v>1.4614392100000002</v>
      </c>
      <c r="AC14" s="52">
        <f t="shared" si="5"/>
        <v>0.77299264000000012</v>
      </c>
      <c r="AD14" s="52">
        <f t="shared" si="6"/>
        <v>1.9088185600000005</v>
      </c>
      <c r="AE14" s="24"/>
      <c r="AF14" s="24"/>
      <c r="AG14" s="134">
        <v>5</v>
      </c>
    </row>
    <row r="15" spans="2:33" ht="17.25" thickBot="1">
      <c r="B15" s="176" t="str">
        <f>VLOOKUP(D15,temp!$A$2:$G$176,2,FALSE)</f>
        <v>402</v>
      </c>
      <c r="C15" s="176" t="str">
        <f t="shared" si="7"/>
        <v>40X6X11</v>
      </c>
      <c r="D15" s="174">
        <v>402</v>
      </c>
      <c r="E15" s="23">
        <v>40</v>
      </c>
      <c r="F15" s="24">
        <v>38</v>
      </c>
      <c r="G15" s="39">
        <v>30</v>
      </c>
      <c r="H15" s="23">
        <v>6</v>
      </c>
      <c r="I15" s="23">
        <v>11</v>
      </c>
      <c r="J15" s="24">
        <v>5.5</v>
      </c>
      <c r="K15" s="137">
        <v>261</v>
      </c>
      <c r="L15" s="131">
        <f>IF(AND(K15-ストレーナー選定方法!$F$8&gt;-20,K15-ストレーナー選定方法!$F$8&lt;80),1,0)</f>
        <v>0</v>
      </c>
      <c r="M15" s="131">
        <f>IF(AND($K15-ストレーナー選定方法!$F$30&gt;-20,$K15-ストレーナー選定方法!$F$30&lt;80),1,0)</f>
        <v>0</v>
      </c>
      <c r="N15" s="131">
        <f>IF(AND($K15-ストレーナー選定方法!$F$32&gt;-20,$K15-ストレーナー選定方法!$F$32&lt;80),1,0)</f>
        <v>0</v>
      </c>
      <c r="O15" s="131">
        <f>IF(AND($K15-ストレーナー選定方法!$F$34&gt;-20,$K15-ストレーナー選定方法!$F$34&lt;80),1,0)</f>
        <v>0</v>
      </c>
      <c r="P15" s="131">
        <f>IF(AND($K15-ストレーナー選定方法!$F$36&gt;-20,$K15-ストレーナー選定方法!$F$36&lt;80),1,0)</f>
        <v>0</v>
      </c>
      <c r="Q15" s="125">
        <v>20</v>
      </c>
      <c r="R15" s="25">
        <v>1700</v>
      </c>
      <c r="S15" s="26">
        <f t="shared" si="8"/>
        <v>11.764705882352942</v>
      </c>
      <c r="T15" s="27">
        <f t="shared" si="9"/>
        <v>2.0880000000000001</v>
      </c>
      <c r="U15" s="27">
        <f t="shared" si="10"/>
        <v>1.827</v>
      </c>
      <c r="V15" s="27"/>
      <c r="W15" s="59">
        <f t="shared" si="11"/>
        <v>4.8066177599999982</v>
      </c>
      <c r="X15" s="59">
        <f t="shared" si="0"/>
        <v>7.5103402499999996</v>
      </c>
      <c r="Y15" s="59">
        <f t="shared" si="1"/>
        <v>6.2780313599999991</v>
      </c>
      <c r="Z15" s="59">
        <f t="shared" si="2"/>
        <v>9.8094239999999981</v>
      </c>
      <c r="AA15" s="53">
        <f t="shared" si="3"/>
        <v>1.6355852099999999</v>
      </c>
      <c r="AB15" s="52">
        <f t="shared" si="4"/>
        <v>4.0388940900000003</v>
      </c>
      <c r="AC15" s="52">
        <f t="shared" si="5"/>
        <v>2.1362745599999999</v>
      </c>
      <c r="AD15" s="52">
        <f t="shared" si="6"/>
        <v>5.2752902399999986</v>
      </c>
      <c r="AE15" s="24"/>
      <c r="AF15" s="24"/>
      <c r="AG15" s="134">
        <v>5</v>
      </c>
    </row>
    <row r="16" spans="2:33" ht="17.25" thickBot="1">
      <c r="B16" s="176" t="str">
        <f>VLOOKUP(D16,temp!$A$2:$G$176,2,FALSE)</f>
        <v>403</v>
      </c>
      <c r="C16" s="176" t="str">
        <f t="shared" si="7"/>
        <v>40X6X11</v>
      </c>
      <c r="D16" s="174">
        <v>403</v>
      </c>
      <c r="E16" s="23">
        <v>40</v>
      </c>
      <c r="F16" s="24">
        <v>38</v>
      </c>
      <c r="G16" s="39">
        <v>32</v>
      </c>
      <c r="H16" s="23">
        <v>6</v>
      </c>
      <c r="I16" s="23">
        <v>11</v>
      </c>
      <c r="J16" s="24">
        <v>6</v>
      </c>
      <c r="K16" s="137">
        <v>311</v>
      </c>
      <c r="L16" s="131">
        <f>IF(AND(K16-ストレーナー選定方法!$F$8&gt;-20,K16-ストレーナー選定方法!$F$8&lt;80),1,0)</f>
        <v>0</v>
      </c>
      <c r="M16" s="131">
        <f>IF(AND($K16-ストレーナー選定方法!$F$30&gt;-20,$K16-ストレーナー選定方法!$F$30&lt;80),1,0)</f>
        <v>1</v>
      </c>
      <c r="N16" s="131">
        <f>IF(AND($K16-ストレーナー選定方法!$F$32&gt;-20,$K16-ストレーナー選定方法!$F$32&lt;80),1,0)</f>
        <v>0</v>
      </c>
      <c r="O16" s="131">
        <f>IF(AND($K16-ストレーナー選定方法!$F$34&gt;-20,$K16-ストレーナー選定方法!$F$34&lt;80),1,0)</f>
        <v>0</v>
      </c>
      <c r="P16" s="131">
        <f>IF(AND($K16-ストレーナー選定方法!$F$36&gt;-20,$K16-ストレーナー選定方法!$F$36&lt;80),1,0)</f>
        <v>0</v>
      </c>
      <c r="Q16" s="125">
        <v>24</v>
      </c>
      <c r="R16" s="25">
        <v>2200</v>
      </c>
      <c r="S16" s="26">
        <f t="shared" si="8"/>
        <v>9.0909090909090917</v>
      </c>
      <c r="T16" s="27">
        <f t="shared" si="9"/>
        <v>2.488</v>
      </c>
      <c r="U16" s="27">
        <f t="shared" si="10"/>
        <v>2.177</v>
      </c>
      <c r="V16" s="27"/>
      <c r="W16" s="59">
        <f t="shared" si="11"/>
        <v>6.8246337599999976</v>
      </c>
      <c r="X16" s="59">
        <f t="shared" si="0"/>
        <v>10.663490249999999</v>
      </c>
      <c r="Y16" s="59">
        <f t="shared" si="1"/>
        <v>8.9138073599999981</v>
      </c>
      <c r="Z16" s="59">
        <f t="shared" si="2"/>
        <v>13.927823999999998</v>
      </c>
      <c r="AA16" s="53">
        <f t="shared" si="3"/>
        <v>2.3222712099999994</v>
      </c>
      <c r="AB16" s="52">
        <f t="shared" si="4"/>
        <v>5.734588089999999</v>
      </c>
      <c r="AC16" s="52">
        <f t="shared" si="5"/>
        <v>3.0331705600000003</v>
      </c>
      <c r="AD16" s="52">
        <f t="shared" si="6"/>
        <v>7.4900742400000011</v>
      </c>
      <c r="AE16" s="24"/>
      <c r="AF16" s="24"/>
      <c r="AG16" s="134">
        <v>4.7</v>
      </c>
    </row>
    <row r="17" spans="2:33" ht="17.25" thickBot="1">
      <c r="B17" s="176" t="str">
        <f>VLOOKUP(D17,temp!$A$2:$G$176,2,FALSE)</f>
        <v>411</v>
      </c>
      <c r="C17" s="176" t="str">
        <f t="shared" si="7"/>
        <v>41X8X19</v>
      </c>
      <c r="D17" s="177">
        <v>411</v>
      </c>
      <c r="E17" s="23">
        <v>41</v>
      </c>
      <c r="F17" s="24">
        <v>38</v>
      </c>
      <c r="G17" s="39">
        <v>31</v>
      </c>
      <c r="H17" s="23">
        <v>8</v>
      </c>
      <c r="I17" s="23">
        <v>19</v>
      </c>
      <c r="J17" s="24">
        <v>6</v>
      </c>
      <c r="K17" s="137">
        <v>537</v>
      </c>
      <c r="L17" s="131">
        <f>IF(AND(K17-ストレーナー選定方法!$F$8&gt;-20,K17-ストレーナー選定方法!$F$8&lt;80),1,0)</f>
        <v>0</v>
      </c>
      <c r="M17" s="131">
        <f>IF(AND($K17-ストレーナー選定方法!$F$30&gt;-20,$K17-ストレーナー選定方法!$F$30&lt;80),1,0)</f>
        <v>0</v>
      </c>
      <c r="N17" s="131">
        <f>IF(AND($K17-ストレーナー選定方法!$F$32&gt;-20,$K17-ストレーナー選定方法!$F$32&lt;80),1,0)</f>
        <v>1</v>
      </c>
      <c r="O17" s="131">
        <f>IF(AND($K17-ストレーナー選定方法!$F$34&gt;-20,$K17-ストレーナー選定方法!$F$34&lt;80),1,0)</f>
        <v>0</v>
      </c>
      <c r="P17" s="131">
        <f>IF(AND($K17-ストレーナー選定方法!$F$36&gt;-20,$K17-ストレーナー選定方法!$F$36&lt;80),1,0)</f>
        <v>0</v>
      </c>
      <c r="Q17" s="125">
        <v>40</v>
      </c>
      <c r="R17" s="25">
        <v>1700</v>
      </c>
      <c r="S17" s="26">
        <f t="shared" si="8"/>
        <v>11.764705882352942</v>
      </c>
      <c r="T17" s="27">
        <f t="shared" si="9"/>
        <v>4.2960000000000003</v>
      </c>
      <c r="U17" s="27">
        <f t="shared" si="10"/>
        <v>3.7589999999999999</v>
      </c>
      <c r="V17" s="27"/>
      <c r="W17" s="59">
        <f t="shared" si="11"/>
        <v>20.347316639999999</v>
      </c>
      <c r="X17" s="59">
        <f t="shared" si="0"/>
        <v>31.792682250000006</v>
      </c>
      <c r="Y17" s="59">
        <f t="shared" si="1"/>
        <v>26.576087039999997</v>
      </c>
      <c r="Z17" s="59">
        <f t="shared" si="2"/>
        <v>41.525135999999996</v>
      </c>
      <c r="AA17" s="53">
        <f t="shared" si="3"/>
        <v>6.9237396899999997</v>
      </c>
      <c r="AB17" s="52">
        <f t="shared" si="4"/>
        <v>17.097398009999999</v>
      </c>
      <c r="AC17" s="52">
        <f t="shared" si="5"/>
        <v>9.0432518400000035</v>
      </c>
      <c r="AD17" s="52">
        <f t="shared" si="6"/>
        <v>22.331295359999999</v>
      </c>
      <c r="AE17" s="24"/>
      <c r="AF17" s="24"/>
      <c r="AG17" s="134">
        <v>4.5</v>
      </c>
    </row>
    <row r="18" spans="2:33" ht="17.25" thickBot="1">
      <c r="B18" s="176" t="str">
        <f>VLOOKUP(D18,temp!$A$2:$G$176,2,FALSE)</f>
        <v>412</v>
      </c>
      <c r="C18" s="176" t="str">
        <f t="shared" si="7"/>
        <v>41X9X19</v>
      </c>
      <c r="D18" s="174">
        <v>412</v>
      </c>
      <c r="E18" s="23">
        <v>41</v>
      </c>
      <c r="F18" s="24">
        <v>38</v>
      </c>
      <c r="G18" s="39">
        <v>31</v>
      </c>
      <c r="H18" s="23">
        <v>9</v>
      </c>
      <c r="I18" s="23">
        <v>19</v>
      </c>
      <c r="J18" s="24">
        <v>4</v>
      </c>
      <c r="K18" s="137">
        <v>238</v>
      </c>
      <c r="L18" s="131">
        <f>IF(AND(K18-ストレーナー選定方法!$F$8&gt;-20,K18-ストレーナー選定方法!$F$8&lt;80),1,0)</f>
        <v>0</v>
      </c>
      <c r="M18" s="131">
        <f>IF(AND($K18-ストレーナー選定方法!$F$30&gt;-20,$K18-ストレーナー選定方法!$F$30&lt;80),1,0)</f>
        <v>0</v>
      </c>
      <c r="N18" s="131">
        <f>IF(AND($K18-ストレーナー選定方法!$F$32&gt;-20,$K18-ストレーナー選定方法!$F$32&lt;80),1,0)</f>
        <v>0</v>
      </c>
      <c r="O18" s="131">
        <f>IF(AND($K18-ストレーナー選定方法!$F$34&gt;-20,$K18-ストレーナー選定方法!$F$34&lt;80),1,0)</f>
        <v>0</v>
      </c>
      <c r="P18" s="131">
        <f>IF(AND($K18-ストレーナー選定方法!$F$36&gt;-20,$K18-ストレーナー選定方法!$F$36&lt;80),1,0)</f>
        <v>0</v>
      </c>
      <c r="Q18" s="125">
        <v>18</v>
      </c>
      <c r="R18" s="25">
        <v>1400</v>
      </c>
      <c r="S18" s="26">
        <f t="shared" si="8"/>
        <v>14.285714285714286</v>
      </c>
      <c r="T18" s="27">
        <f t="shared" si="9"/>
        <v>1.9040000000000001</v>
      </c>
      <c r="U18" s="27">
        <f t="shared" si="10"/>
        <v>1.6659999999999999</v>
      </c>
      <c r="V18" s="27"/>
      <c r="W18" s="59">
        <f t="shared" si="11"/>
        <v>3.9968006399999996</v>
      </c>
      <c r="X18" s="59">
        <f t="shared" si="0"/>
        <v>6.2450010000000002</v>
      </c>
      <c r="Y18" s="59">
        <f t="shared" si="1"/>
        <v>5.2203110399999986</v>
      </c>
      <c r="Z18" s="59">
        <f t="shared" si="2"/>
        <v>8.1567359999999987</v>
      </c>
      <c r="AA18" s="53">
        <f t="shared" si="3"/>
        <v>1.3600224399999998</v>
      </c>
      <c r="AB18" s="52">
        <f t="shared" si="4"/>
        <v>3.3584227599999998</v>
      </c>
      <c r="AC18" s="52">
        <f t="shared" si="5"/>
        <v>1.7763558399999999</v>
      </c>
      <c r="AD18" s="52">
        <f t="shared" si="6"/>
        <v>4.3865113599999992</v>
      </c>
      <c r="AE18" s="24"/>
      <c r="AF18" s="24"/>
      <c r="AG18" s="134">
        <v>4.4000000000000004</v>
      </c>
    </row>
    <row r="19" spans="2:33" ht="17.25" thickBot="1">
      <c r="B19" s="176" t="str">
        <f>VLOOKUP(D19,temp!$A$2:$G$176,2,FALSE)</f>
        <v>431</v>
      </c>
      <c r="C19" s="176" t="str">
        <f t="shared" si="7"/>
        <v>43X9X16</v>
      </c>
      <c r="D19" s="174">
        <v>431</v>
      </c>
      <c r="E19" s="23">
        <v>43</v>
      </c>
      <c r="F19" s="24">
        <v>37</v>
      </c>
      <c r="G19" s="39">
        <v>28</v>
      </c>
      <c r="H19" s="23">
        <v>9</v>
      </c>
      <c r="I19" s="23">
        <v>16</v>
      </c>
      <c r="J19" s="24">
        <v>4</v>
      </c>
      <c r="K19" s="137">
        <v>201</v>
      </c>
      <c r="L19" s="131">
        <f>IF(AND(K19-ストレーナー選定方法!$F$8&gt;-20,K19-ストレーナー選定方法!$F$8&lt;80),1,0)</f>
        <v>0</v>
      </c>
      <c r="M19" s="131">
        <f>IF(AND($K19-ストレーナー選定方法!$F$30&gt;-20,$K19-ストレーナー選定方法!$F$30&lt;80),1,0)</f>
        <v>0</v>
      </c>
      <c r="N19" s="131">
        <f>IF(AND($K19-ストレーナー選定方法!$F$32&gt;-20,$K19-ストレーナー選定方法!$F$32&lt;80),1,0)</f>
        <v>0</v>
      </c>
      <c r="O19" s="131">
        <f>IF(AND($K19-ストレーナー選定方法!$F$34&gt;-20,$K19-ストレーナー選定方法!$F$34&lt;80),1,0)</f>
        <v>0</v>
      </c>
      <c r="P19" s="131">
        <f>IF(AND($K19-ストレーナー選定方法!$F$36&gt;-20,$K19-ストレーナー選定方法!$F$36&lt;80),1,0)</f>
        <v>0</v>
      </c>
      <c r="Q19" s="125">
        <v>13</v>
      </c>
      <c r="R19" s="25">
        <v>1300</v>
      </c>
      <c r="S19" s="26">
        <f t="shared" si="8"/>
        <v>15.384615384615385</v>
      </c>
      <c r="T19" s="27">
        <f t="shared" si="9"/>
        <v>1.6080000000000001</v>
      </c>
      <c r="U19" s="27">
        <f t="shared" si="10"/>
        <v>1.4069999999999998</v>
      </c>
      <c r="V19" s="27"/>
      <c r="W19" s="59">
        <f t="shared" si="11"/>
        <v>2.8506945599999991</v>
      </c>
      <c r="X19" s="59">
        <f t="shared" si="0"/>
        <v>4.45421025</v>
      </c>
      <c r="Y19" s="59">
        <f t="shared" si="1"/>
        <v>3.7233561599999989</v>
      </c>
      <c r="Z19" s="59">
        <f t="shared" si="2"/>
        <v>5.8177439999999976</v>
      </c>
      <c r="AA19" s="53">
        <f t="shared" si="3"/>
        <v>0.97002800999999983</v>
      </c>
      <c r="AB19" s="52">
        <f t="shared" si="4"/>
        <v>2.3953752899999996</v>
      </c>
      <c r="AC19" s="52">
        <f t="shared" si="5"/>
        <v>1.2669753599999998</v>
      </c>
      <c r="AD19" s="52">
        <f t="shared" si="6"/>
        <v>3.1286534399999999</v>
      </c>
      <c r="AE19" s="24"/>
      <c r="AF19" s="24"/>
      <c r="AG19" s="134">
        <v>7</v>
      </c>
    </row>
    <row r="20" spans="2:33" ht="17.25" thickBot="1">
      <c r="B20" s="176" t="str">
        <f>VLOOKUP(D20,temp!$A$2:$G$176,2,FALSE)</f>
        <v>432</v>
      </c>
      <c r="C20" s="176" t="str">
        <f t="shared" si="7"/>
        <v>43X9X9</v>
      </c>
      <c r="D20" s="174">
        <v>432</v>
      </c>
      <c r="E20" s="23">
        <v>43</v>
      </c>
      <c r="F20" s="24">
        <v>37</v>
      </c>
      <c r="G20" s="39">
        <v>27</v>
      </c>
      <c r="H20" s="23">
        <v>9</v>
      </c>
      <c r="I20" s="23">
        <v>9</v>
      </c>
      <c r="J20" s="24">
        <v>6</v>
      </c>
      <c r="K20" s="137">
        <v>254</v>
      </c>
      <c r="L20" s="131">
        <f>IF(AND(K20-ストレーナー選定方法!$F$8&gt;-20,K20-ストレーナー選定方法!$F$8&lt;80),1,0)</f>
        <v>0</v>
      </c>
      <c r="M20" s="131">
        <f>IF(AND($K20-ストレーナー選定方法!$F$30&gt;-20,$K20-ストレーナー選定方法!$F$30&lt;80),1,0)</f>
        <v>0</v>
      </c>
      <c r="N20" s="131">
        <f>IF(AND($K20-ストレーナー選定方法!$F$32&gt;-20,$K20-ストレーナー選定方法!$F$32&lt;80),1,0)</f>
        <v>0</v>
      </c>
      <c r="O20" s="131">
        <f>IF(AND($K20-ストレーナー選定方法!$F$34&gt;-20,$K20-ストレーナー選定方法!$F$34&lt;80),1,0)</f>
        <v>0</v>
      </c>
      <c r="P20" s="131">
        <f>IF(AND($K20-ストレーナー選定方法!$F$36&gt;-20,$K20-ストレーナー選定方法!$F$36&lt;80),1,0)</f>
        <v>0</v>
      </c>
      <c r="Q20" s="125">
        <v>17</v>
      </c>
      <c r="R20" s="25">
        <v>1300</v>
      </c>
      <c r="S20" s="26">
        <f t="shared" si="8"/>
        <v>15.384615384615385</v>
      </c>
      <c r="T20" s="27">
        <f t="shared" si="9"/>
        <v>2.032</v>
      </c>
      <c r="U20" s="27">
        <f t="shared" si="10"/>
        <v>1.7779999999999998</v>
      </c>
      <c r="V20" s="27"/>
      <c r="W20" s="59">
        <f t="shared" si="11"/>
        <v>4.55224896</v>
      </c>
      <c r="X20" s="59">
        <f t="shared" si="0"/>
        <v>7.1128890000000018</v>
      </c>
      <c r="Y20" s="59">
        <f t="shared" si="1"/>
        <v>5.9457945600000004</v>
      </c>
      <c r="Z20" s="59">
        <f t="shared" si="2"/>
        <v>9.2903040000000008</v>
      </c>
      <c r="AA20" s="53">
        <f t="shared" si="3"/>
        <v>1.5490291599999999</v>
      </c>
      <c r="AB20" s="52">
        <f t="shared" si="4"/>
        <v>3.8251536399999999</v>
      </c>
      <c r="AC20" s="52">
        <f t="shared" si="5"/>
        <v>2.0232217600000002</v>
      </c>
      <c r="AD20" s="52">
        <f t="shared" si="6"/>
        <v>4.9961190399999991</v>
      </c>
      <c r="AE20" s="24"/>
      <c r="AF20" s="24"/>
      <c r="AG20" s="134">
        <v>7.5</v>
      </c>
    </row>
    <row r="21" spans="2:33" ht="17.25" thickBot="1">
      <c r="B21" s="176" t="str">
        <f>VLOOKUP(D21,temp!$A$2:$G$176,2,FALSE)</f>
        <v>433</v>
      </c>
      <c r="C21" s="176" t="str">
        <f t="shared" si="7"/>
        <v>43X9X19</v>
      </c>
      <c r="D21" s="174">
        <v>433</v>
      </c>
      <c r="E21" s="23">
        <v>43</v>
      </c>
      <c r="F21" s="24">
        <v>41</v>
      </c>
      <c r="G21" s="39">
        <v>33</v>
      </c>
      <c r="H21" s="23">
        <v>9</v>
      </c>
      <c r="I21" s="23">
        <v>19</v>
      </c>
      <c r="J21" s="24">
        <v>4.5</v>
      </c>
      <c r="K21" s="137">
        <v>302</v>
      </c>
      <c r="L21" s="131">
        <f>IF(AND(K21-ストレーナー選定方法!$F$8&gt;-20,K21-ストレーナー選定方法!$F$8&lt;80),1,0)</f>
        <v>0</v>
      </c>
      <c r="M21" s="131">
        <f>IF(AND($K21-ストレーナー選定方法!$F$30&gt;-20,$K21-ストレーナー選定方法!$F$30&lt;80),1,0)</f>
        <v>1</v>
      </c>
      <c r="N21" s="131">
        <f>IF(AND($K21-ストレーナー選定方法!$F$32&gt;-20,$K21-ストレーナー選定方法!$F$32&lt;80),1,0)</f>
        <v>0</v>
      </c>
      <c r="O21" s="131">
        <f>IF(AND($K21-ストレーナー選定方法!$F$34&gt;-20,$K21-ストレーナー選定方法!$F$34&lt;80),1,0)</f>
        <v>0</v>
      </c>
      <c r="P21" s="131">
        <f>IF(AND($K21-ストレーナー選定方法!$F$36&gt;-20,$K21-ストレーナー選定方法!$F$36&lt;80),1,0)</f>
        <v>0</v>
      </c>
      <c r="Q21" s="125">
        <v>20</v>
      </c>
      <c r="R21" s="25">
        <v>1300</v>
      </c>
      <c r="S21" s="26">
        <f t="shared" si="8"/>
        <v>15.384615384615385</v>
      </c>
      <c r="T21" s="27">
        <f t="shared" si="9"/>
        <v>2.4160000000000004</v>
      </c>
      <c r="U21" s="27">
        <f t="shared" si="10"/>
        <v>2.1139999999999999</v>
      </c>
      <c r="V21" s="27"/>
      <c r="W21" s="59">
        <f t="shared" si="11"/>
        <v>6.4353542399999997</v>
      </c>
      <c r="X21" s="59">
        <f t="shared" si="0"/>
        <v>10.055241000000002</v>
      </c>
      <c r="Y21" s="59">
        <f t="shared" si="1"/>
        <v>8.4053606399999996</v>
      </c>
      <c r="Z21" s="59">
        <f t="shared" si="2"/>
        <v>13.133375999999998</v>
      </c>
      <c r="AA21" s="53">
        <f t="shared" si="3"/>
        <v>2.18980804</v>
      </c>
      <c r="AB21" s="52">
        <f t="shared" si="4"/>
        <v>5.4074851600000002</v>
      </c>
      <c r="AC21" s="52">
        <f t="shared" si="5"/>
        <v>2.8601574400000009</v>
      </c>
      <c r="AD21" s="52">
        <f t="shared" si="6"/>
        <v>7.0628377599999999</v>
      </c>
      <c r="AE21" s="24"/>
      <c r="AF21" s="24"/>
      <c r="AG21" s="134">
        <v>4.5</v>
      </c>
    </row>
    <row r="22" spans="2:33" ht="17.25" thickBot="1">
      <c r="B22" s="176" t="str">
        <f>VLOOKUP(D22,temp!$A$2:$G$176,2,FALSE)</f>
        <v>434</v>
      </c>
      <c r="C22" s="176" t="str">
        <f t="shared" si="7"/>
        <v>43X9X19</v>
      </c>
      <c r="D22" s="174">
        <v>434</v>
      </c>
      <c r="E22" s="23">
        <v>43</v>
      </c>
      <c r="F22" s="24">
        <v>41</v>
      </c>
      <c r="G22" s="39">
        <v>34</v>
      </c>
      <c r="H22" s="23">
        <v>9</v>
      </c>
      <c r="I22" s="23">
        <v>19</v>
      </c>
      <c r="J22" s="24">
        <v>5</v>
      </c>
      <c r="K22" s="137">
        <v>373</v>
      </c>
      <c r="L22" s="131">
        <f>IF(AND(K22-ストレーナー選定方法!$F$8&gt;-20,K22-ストレーナー選定方法!$F$8&lt;80),1,0)</f>
        <v>0</v>
      </c>
      <c r="M22" s="131">
        <f>IF(AND($K22-ストレーナー選定方法!$F$30&gt;-20,$K22-ストレーナー選定方法!$F$30&lt;80),1,0)</f>
        <v>1</v>
      </c>
      <c r="N22" s="131">
        <f>IF(AND($K22-ストレーナー選定方法!$F$32&gt;-20,$K22-ストレーナー選定方法!$F$32&lt;80),1,0)</f>
        <v>0</v>
      </c>
      <c r="O22" s="131">
        <f>IF(AND($K22-ストレーナー選定方法!$F$34&gt;-20,$K22-ストレーナー選定方法!$F$34&lt;80),1,0)</f>
        <v>0</v>
      </c>
      <c r="P22" s="131">
        <f>IF(AND($K22-ストレーナー選定方法!$F$36&gt;-20,$K22-ストレーナー選定方法!$F$36&lt;80),1,0)</f>
        <v>0</v>
      </c>
      <c r="Q22" s="125">
        <v>25</v>
      </c>
      <c r="R22" s="25">
        <v>1300</v>
      </c>
      <c r="S22" s="26">
        <f t="shared" si="8"/>
        <v>15.384615384615385</v>
      </c>
      <c r="T22" s="27">
        <f t="shared" si="9"/>
        <v>2.9840000000000004</v>
      </c>
      <c r="U22" s="27">
        <f t="shared" si="10"/>
        <v>2.6109999999999998</v>
      </c>
      <c r="V22" s="27"/>
      <c r="W22" s="59">
        <f t="shared" si="11"/>
        <v>9.8169422399999995</v>
      </c>
      <c r="X22" s="59">
        <f t="shared" si="0"/>
        <v>15.338972250000001</v>
      </c>
      <c r="Y22" s="59">
        <f t="shared" si="1"/>
        <v>12.822128640000001</v>
      </c>
      <c r="Z22" s="59">
        <f t="shared" si="2"/>
        <v>20.034576000000001</v>
      </c>
      <c r="AA22" s="53">
        <f t="shared" si="3"/>
        <v>3.3404872899999996</v>
      </c>
      <c r="AB22" s="52">
        <f t="shared" si="4"/>
        <v>8.2489584100000002</v>
      </c>
      <c r="AC22" s="52">
        <f t="shared" si="5"/>
        <v>4.3630854399999999</v>
      </c>
      <c r="AD22" s="52">
        <f t="shared" si="6"/>
        <v>10.77414976</v>
      </c>
      <c r="AE22" s="24"/>
      <c r="AF22" s="24"/>
      <c r="AG22" s="134">
        <v>4</v>
      </c>
    </row>
    <row r="23" spans="2:33" ht="17.25" thickBot="1">
      <c r="B23" s="176" t="str">
        <f>VLOOKUP(D23,temp!$A$2:$G$176,2,FALSE)</f>
        <v>435</v>
      </c>
      <c r="C23" s="176" t="str">
        <f t="shared" si="7"/>
        <v>43X9X16</v>
      </c>
      <c r="D23" s="174">
        <v>435</v>
      </c>
      <c r="E23" s="23">
        <v>43</v>
      </c>
      <c r="F23" s="24">
        <v>41</v>
      </c>
      <c r="G23" s="39">
        <v>33</v>
      </c>
      <c r="H23" s="23">
        <v>9</v>
      </c>
      <c r="I23" s="23">
        <v>16</v>
      </c>
      <c r="J23" s="24">
        <v>4.5</v>
      </c>
      <c r="K23" s="137">
        <v>254</v>
      </c>
      <c r="L23" s="131">
        <f>IF(AND(K23-ストレーナー選定方法!$F$8&gt;-20,K23-ストレーナー選定方法!$F$8&lt;80),1,0)</f>
        <v>0</v>
      </c>
      <c r="M23" s="131">
        <f>IF(AND($K23-ストレーナー選定方法!$F$30&gt;-20,$K23-ストレーナー選定方法!$F$30&lt;80),1,0)</f>
        <v>0</v>
      </c>
      <c r="N23" s="131">
        <f>IF(AND($K23-ストレーナー選定方法!$F$32&gt;-20,$K23-ストレーナー選定方法!$F$32&lt;80),1,0)</f>
        <v>0</v>
      </c>
      <c r="O23" s="131">
        <f>IF(AND($K23-ストレーナー選定方法!$F$34&gt;-20,$K23-ストレーナー選定方法!$F$34&lt;80),1,0)</f>
        <v>0</v>
      </c>
      <c r="P23" s="131">
        <f>IF(AND($K23-ストレーナー選定方法!$F$36&gt;-20,$K23-ストレーナー選定方法!$F$36&lt;80),1,0)</f>
        <v>0</v>
      </c>
      <c r="Q23" s="125">
        <v>17</v>
      </c>
      <c r="R23" s="25">
        <v>1300</v>
      </c>
      <c r="S23" s="26">
        <f t="shared" si="8"/>
        <v>15.384615384615385</v>
      </c>
      <c r="T23" s="27">
        <f t="shared" si="9"/>
        <v>2.032</v>
      </c>
      <c r="U23" s="27">
        <f t="shared" si="10"/>
        <v>1.7779999999999998</v>
      </c>
      <c r="V23" s="27"/>
      <c r="W23" s="59">
        <f t="shared" si="11"/>
        <v>4.55224896</v>
      </c>
      <c r="X23" s="59">
        <f t="shared" si="0"/>
        <v>7.1128890000000018</v>
      </c>
      <c r="Y23" s="59">
        <f t="shared" si="1"/>
        <v>5.9457945600000004</v>
      </c>
      <c r="Z23" s="59">
        <f t="shared" si="2"/>
        <v>9.2903040000000008</v>
      </c>
      <c r="AA23" s="53">
        <f t="shared" si="3"/>
        <v>1.5490291599999999</v>
      </c>
      <c r="AB23" s="52">
        <f t="shared" si="4"/>
        <v>3.8251536399999999</v>
      </c>
      <c r="AC23" s="52">
        <f t="shared" si="5"/>
        <v>2.0232217600000002</v>
      </c>
      <c r="AD23" s="52">
        <f t="shared" si="6"/>
        <v>4.9961190399999991</v>
      </c>
      <c r="AE23" s="24"/>
      <c r="AF23" s="24"/>
      <c r="AG23" s="134">
        <v>4</v>
      </c>
    </row>
    <row r="24" spans="2:33" ht="17.25" thickBot="1">
      <c r="B24" s="184" t="e">
        <f>VLOOKUP(D24,temp!$A$2:$G$176,2,FALSE)</f>
        <v>#N/A</v>
      </c>
      <c r="C24" s="176" t="str">
        <f t="shared" si="7"/>
        <v>44X10X18</v>
      </c>
      <c r="D24" s="177">
        <v>442</v>
      </c>
      <c r="E24" s="23">
        <v>44</v>
      </c>
      <c r="F24" s="24">
        <v>42</v>
      </c>
      <c r="G24" s="39">
        <v>31</v>
      </c>
      <c r="H24" s="23">
        <v>10</v>
      </c>
      <c r="I24" s="23">
        <v>18</v>
      </c>
      <c r="J24" s="24">
        <v>4</v>
      </c>
      <c r="K24" s="137">
        <v>226</v>
      </c>
      <c r="L24" s="131">
        <f>IF(AND(K24-ストレーナー選定方法!$F$8&gt;-20,K24-ストレーナー選定方法!$F$8&lt;80),1,0)</f>
        <v>0</v>
      </c>
      <c r="M24" s="131">
        <f>IF(AND($K24-ストレーナー選定方法!$F$30&gt;-20,$K24-ストレーナー選定方法!$F$30&lt;80),1,0)</f>
        <v>0</v>
      </c>
      <c r="N24" s="131">
        <f>IF(AND($K24-ストレーナー選定方法!$F$32&gt;-20,$K24-ストレーナー選定方法!$F$32&lt;80),1,0)</f>
        <v>0</v>
      </c>
      <c r="O24" s="131">
        <f>IF(AND($K24-ストレーナー選定方法!$F$34&gt;-20,$K24-ストレーナー選定方法!$F$34&lt;80),1,0)</f>
        <v>0</v>
      </c>
      <c r="P24" s="131">
        <f>IF(AND($K24-ストレーナー選定方法!$F$36&gt;-20,$K24-ストレーナー選定方法!$F$36&lt;80),1,0)</f>
        <v>0</v>
      </c>
      <c r="Q24" s="125">
        <v>14</v>
      </c>
      <c r="R24" s="25">
        <v>1200</v>
      </c>
      <c r="S24" s="26">
        <f t="shared" si="8"/>
        <v>16.666666666666668</v>
      </c>
      <c r="T24" s="27">
        <f t="shared" si="9"/>
        <v>1.8080000000000001</v>
      </c>
      <c r="U24" s="27">
        <f t="shared" si="10"/>
        <v>1.5819999999999999</v>
      </c>
      <c r="V24" s="27"/>
      <c r="W24" s="59">
        <f t="shared" si="11"/>
        <v>3.6039225599999987</v>
      </c>
      <c r="X24" s="59">
        <f t="shared" si="0"/>
        <v>5.6311289999999987</v>
      </c>
      <c r="Y24" s="59">
        <f t="shared" si="1"/>
        <v>4.7071641599999978</v>
      </c>
      <c r="Z24" s="59">
        <f t="shared" si="2"/>
        <v>7.3549439999999988</v>
      </c>
      <c r="AA24" s="53">
        <f t="shared" si="3"/>
        <v>1.2263347599999999</v>
      </c>
      <c r="AB24" s="52">
        <f t="shared" si="4"/>
        <v>3.0282960399999999</v>
      </c>
      <c r="AC24" s="52">
        <f t="shared" si="5"/>
        <v>1.6017433600000002</v>
      </c>
      <c r="AD24" s="52">
        <f t="shared" si="6"/>
        <v>3.9553254399999997</v>
      </c>
      <c r="AE24" s="24"/>
      <c r="AF24" s="24"/>
      <c r="AG24" s="134">
        <v>5</v>
      </c>
    </row>
    <row r="25" spans="2:33" ht="12.75" thickBot="1">
      <c r="B25" s="176" t="str">
        <f>VLOOKUP(D25,temp!$A$2:$G$176,2,FALSE)</f>
        <v>450</v>
      </c>
      <c r="C25" s="176" t="str">
        <f t="shared" si="7"/>
        <v>45X8X12</v>
      </c>
      <c r="D25" s="215">
        <v>450</v>
      </c>
      <c r="E25" s="216">
        <v>45</v>
      </c>
      <c r="F25" s="218">
        <v>42</v>
      </c>
      <c r="G25" s="220">
        <v>33</v>
      </c>
      <c r="H25" s="216">
        <v>8</v>
      </c>
      <c r="I25" s="216">
        <v>12</v>
      </c>
      <c r="J25" s="28" t="s">
        <v>62</v>
      </c>
      <c r="K25" s="222">
        <v>313</v>
      </c>
      <c r="L25" s="131">
        <f>IF(AND(K25-ストレーナー選定方法!$F$8&gt;-20,K25-ストレーナー選定方法!$F$8&lt;80),1,0)</f>
        <v>0</v>
      </c>
      <c r="M25" s="131">
        <f>IF(AND($K25-ストレーナー選定方法!$F$30&gt;-20,$K25-ストレーナー選定方法!$F$30&lt;80),1,0)</f>
        <v>1</v>
      </c>
      <c r="N25" s="131">
        <f>IF(AND($K25-ストレーナー選定方法!$F$32&gt;-20,$K25-ストレーナー選定方法!$F$32&lt;80),1,0)</f>
        <v>0</v>
      </c>
      <c r="O25" s="131">
        <f>IF(AND($K25-ストレーナー選定方法!$F$34&gt;-20,$K25-ストレーナー選定方法!$F$34&lt;80),1,0)</f>
        <v>0</v>
      </c>
      <c r="P25" s="131">
        <f>IF(AND($K25-ストレーナー選定方法!$F$36&gt;-20,$K25-ストレーナー選定方法!$F$36&lt;80),1,0)</f>
        <v>0</v>
      </c>
      <c r="Q25" s="224">
        <v>19</v>
      </c>
      <c r="R25" s="226">
        <v>1250</v>
      </c>
      <c r="S25" s="26">
        <f t="shared" si="8"/>
        <v>16</v>
      </c>
      <c r="T25" s="27">
        <f t="shared" si="9"/>
        <v>2.504</v>
      </c>
      <c r="U25" s="27">
        <f t="shared" si="10"/>
        <v>2.1909999999999998</v>
      </c>
      <c r="V25" s="29"/>
      <c r="W25" s="59">
        <f t="shared" si="11"/>
        <v>6.9126926399999995</v>
      </c>
      <c r="X25" s="59">
        <f t="shared" si="0"/>
        <v>10.801082250000002</v>
      </c>
      <c r="Y25" s="59">
        <f t="shared" si="1"/>
        <v>9.0288230399999989</v>
      </c>
      <c r="Z25" s="59">
        <f t="shared" si="2"/>
        <v>14.107535999999998</v>
      </c>
      <c r="AA25" s="53">
        <f t="shared" si="3"/>
        <v>2.3522356899999997</v>
      </c>
      <c r="AB25" s="52">
        <f t="shared" si="4"/>
        <v>5.8085820099999994</v>
      </c>
      <c r="AC25" s="52">
        <f t="shared" si="5"/>
        <v>3.0723078400000006</v>
      </c>
      <c r="AD25" s="52">
        <f t="shared" si="6"/>
        <v>7.58671936</v>
      </c>
      <c r="AE25" s="218"/>
      <c r="AF25" s="228"/>
      <c r="AG25" s="134"/>
    </row>
    <row r="26" spans="2:33" ht="12.75" thickBot="1">
      <c r="D26" s="215"/>
      <c r="E26" s="217"/>
      <c r="F26" s="219"/>
      <c r="G26" s="221"/>
      <c r="H26" s="217"/>
      <c r="I26" s="217"/>
      <c r="J26" s="24" t="s">
        <v>63</v>
      </c>
      <c r="K26" s="223"/>
      <c r="L26" s="131">
        <f>IF(AND(K26-ストレーナー選定方法!$F$8&gt;-20,K26-ストレーナー選定方法!$F$8&lt;80),1,0)</f>
        <v>0</v>
      </c>
      <c r="M26" s="131">
        <f>IF(AND($K26-ストレーナー選定方法!$F$30&gt;-20,$K26-ストレーナー選定方法!$F$30&lt;80),1,0)</f>
        <v>0</v>
      </c>
      <c r="N26" s="131">
        <f>IF(AND($K26-ストレーナー選定方法!$F$32&gt;-20,$K26-ストレーナー選定方法!$F$32&lt;80),1,0)</f>
        <v>0</v>
      </c>
      <c r="O26" s="131">
        <f>IF(AND($K26-ストレーナー選定方法!$F$34&gt;-20,$K26-ストレーナー選定方法!$F$34&lt;80),1,0)</f>
        <v>0</v>
      </c>
      <c r="P26" s="131">
        <f>IF(AND($K26-ストレーナー選定方法!$F$36&gt;-20,$K26-ストレーナー選定方法!$F$36&lt;80),1,0)</f>
        <v>0</v>
      </c>
      <c r="Q26" s="225"/>
      <c r="R26" s="227"/>
      <c r="S26" s="26"/>
      <c r="T26" s="27">
        <f t="shared" si="9"/>
        <v>0</v>
      </c>
      <c r="U26" s="27">
        <f t="shared" si="10"/>
        <v>0</v>
      </c>
      <c r="V26" s="27"/>
      <c r="W26" s="59"/>
      <c r="X26" s="59"/>
      <c r="Y26" s="59"/>
      <c r="Z26" s="59"/>
      <c r="AA26" s="53"/>
      <c r="AB26" s="52"/>
      <c r="AC26" s="52"/>
      <c r="AD26" s="52"/>
      <c r="AE26" s="219"/>
      <c r="AF26" s="229"/>
      <c r="AG26" s="134">
        <v>4.5</v>
      </c>
    </row>
    <row r="27" spans="2:33" ht="12.75" thickBot="1">
      <c r="B27" s="176" t="str">
        <f>VLOOKUP(D27,temp!$A$2:$G$176,2,FALSE)</f>
        <v>451</v>
      </c>
      <c r="C27" s="176" t="str">
        <f t="shared" si="7"/>
        <v>45X10X12</v>
      </c>
      <c r="D27" s="215">
        <v>451</v>
      </c>
      <c r="E27" s="216">
        <v>45</v>
      </c>
      <c r="F27" s="218">
        <v>42</v>
      </c>
      <c r="G27" s="220">
        <v>33</v>
      </c>
      <c r="H27" s="216">
        <v>10</v>
      </c>
      <c r="I27" s="216">
        <v>12</v>
      </c>
      <c r="J27" s="28" t="s">
        <v>62</v>
      </c>
      <c r="K27" s="222">
        <v>313</v>
      </c>
      <c r="L27" s="131">
        <f>IF(AND(K27-ストレーナー選定方法!$F$8&gt;-20,K27-ストレーナー選定方法!$F$8&lt;80),1,0)</f>
        <v>0</v>
      </c>
      <c r="M27" s="131">
        <f>IF(AND($K27-ストレーナー選定方法!$F$30&gt;-20,$K27-ストレーナー選定方法!$F$30&lt;80),1,0)</f>
        <v>1</v>
      </c>
      <c r="N27" s="131">
        <f>IF(AND($K27-ストレーナー選定方法!$F$32&gt;-20,$K27-ストレーナー選定方法!$F$32&lt;80),1,0)</f>
        <v>0</v>
      </c>
      <c r="O27" s="131">
        <f>IF(AND($K27-ストレーナー選定方法!$F$34&gt;-20,$K27-ストレーナー選定方法!$F$34&lt;80),1,0)</f>
        <v>0</v>
      </c>
      <c r="P27" s="131">
        <f>IF(AND($K27-ストレーナー選定方法!$F$36&gt;-20,$K27-ストレーナー選定方法!$F$36&lt;80),1,0)</f>
        <v>0</v>
      </c>
      <c r="Q27" s="224">
        <v>19</v>
      </c>
      <c r="R27" s="218">
        <v>950</v>
      </c>
      <c r="S27" s="26">
        <f t="shared" si="8"/>
        <v>21.05263157894737</v>
      </c>
      <c r="T27" s="27">
        <f t="shared" si="9"/>
        <v>2.504</v>
      </c>
      <c r="U27" s="27">
        <f t="shared" si="10"/>
        <v>2.1909999999999998</v>
      </c>
      <c r="V27" s="29"/>
      <c r="W27" s="59">
        <f t="shared" si="11"/>
        <v>6.9126926399999995</v>
      </c>
      <c r="X27" s="59">
        <f>(K27/100*1.05)^2</f>
        <v>10.801082250000002</v>
      </c>
      <c r="Y27" s="59">
        <f>(K27/100*0.96)^2</f>
        <v>9.0288230399999989</v>
      </c>
      <c r="Z27" s="59">
        <f>(K27/100*1.2)^2</f>
        <v>14.107535999999998</v>
      </c>
      <c r="AA27" s="53">
        <f>(K27/100*0.49)^2</f>
        <v>2.3522356899999997</v>
      </c>
      <c r="AB27" s="52">
        <f>(K27/100*0.77)^2</f>
        <v>5.8085820099999994</v>
      </c>
      <c r="AC27" s="52">
        <f>(K27/100*0.56)^2</f>
        <v>3.0723078400000006</v>
      </c>
      <c r="AD27" s="52">
        <f>(K27/100*0.88)^2</f>
        <v>7.58671936</v>
      </c>
      <c r="AE27" s="218"/>
      <c r="AF27" s="228"/>
      <c r="AG27" s="134"/>
    </row>
    <row r="28" spans="2:33" ht="12.75" thickBot="1">
      <c r="D28" s="215"/>
      <c r="E28" s="217"/>
      <c r="F28" s="219"/>
      <c r="G28" s="221"/>
      <c r="H28" s="217"/>
      <c r="I28" s="217"/>
      <c r="J28" s="24" t="s">
        <v>63</v>
      </c>
      <c r="K28" s="223"/>
      <c r="L28" s="131">
        <f>IF(AND(K28-ストレーナー選定方法!$F$8&gt;-20,K28-ストレーナー選定方法!$F$8&lt;80),1,0)</f>
        <v>0</v>
      </c>
      <c r="M28" s="131">
        <f>IF(AND($K28-ストレーナー選定方法!$F$30&gt;-20,$K28-ストレーナー選定方法!$F$30&lt;80),1,0)</f>
        <v>0</v>
      </c>
      <c r="N28" s="131">
        <f>IF(AND($K28-ストレーナー選定方法!$F$32&gt;-20,$K28-ストレーナー選定方法!$F$32&lt;80),1,0)</f>
        <v>0</v>
      </c>
      <c r="O28" s="131">
        <f>IF(AND($K28-ストレーナー選定方法!$F$34&gt;-20,$K28-ストレーナー選定方法!$F$34&lt;80),1,0)</f>
        <v>0</v>
      </c>
      <c r="P28" s="131">
        <f>IF(AND($K28-ストレーナー選定方法!$F$36&gt;-20,$K28-ストレーナー選定方法!$F$36&lt;80),1,0)</f>
        <v>0</v>
      </c>
      <c r="Q28" s="225"/>
      <c r="R28" s="219"/>
      <c r="S28" s="26"/>
      <c r="T28" s="27">
        <f t="shared" si="9"/>
        <v>0</v>
      </c>
      <c r="U28" s="27">
        <f t="shared" si="10"/>
        <v>0</v>
      </c>
      <c r="V28" s="27"/>
      <c r="W28" s="59"/>
      <c r="X28" s="59"/>
      <c r="Y28" s="59"/>
      <c r="Z28" s="59"/>
      <c r="AA28" s="53"/>
      <c r="AB28" s="52"/>
      <c r="AC28" s="52"/>
      <c r="AD28" s="52"/>
      <c r="AE28" s="219"/>
      <c r="AF28" s="229"/>
      <c r="AG28" s="134">
        <v>3.7</v>
      </c>
    </row>
    <row r="29" spans="2:33" ht="12.75" thickBot="1">
      <c r="B29" s="176" t="str">
        <f>VLOOKUP(D29,temp!$A$2:$G$176,2,FALSE)</f>
        <v>452</v>
      </c>
      <c r="C29" s="176" t="str">
        <f t="shared" si="7"/>
        <v>45X10X12</v>
      </c>
      <c r="D29" s="215">
        <v>452</v>
      </c>
      <c r="E29" s="216">
        <v>45</v>
      </c>
      <c r="F29" s="218">
        <v>42</v>
      </c>
      <c r="G29" s="220">
        <v>36</v>
      </c>
      <c r="H29" s="216">
        <v>10</v>
      </c>
      <c r="I29" s="216">
        <v>12</v>
      </c>
      <c r="J29" s="28" t="s">
        <v>67</v>
      </c>
      <c r="K29" s="222">
        <v>430</v>
      </c>
      <c r="L29" s="131">
        <f>IF(AND(K29-ストレーナー選定方法!$F$8&gt;-20,K29-ストレーナー選定方法!$F$8&lt;80),1,0)</f>
        <v>0</v>
      </c>
      <c r="M29" s="131">
        <f>IF(AND($K29-ストレーナー選定方法!$F$30&gt;-20,$K29-ストレーナー選定方法!$F$30&lt;80),1,0)</f>
        <v>0</v>
      </c>
      <c r="N29" s="131">
        <f>IF(AND($K29-ストレーナー選定方法!$F$32&gt;-20,$K29-ストレーナー選定方法!$F$32&lt;80),1,0)</f>
        <v>0</v>
      </c>
      <c r="O29" s="131">
        <f>IF(AND($K29-ストレーナー選定方法!$F$34&gt;-20,$K29-ストレーナー選定方法!$F$34&lt;80),1,0)</f>
        <v>0</v>
      </c>
      <c r="P29" s="131">
        <f>IF(AND($K29-ストレーナー選定方法!$F$36&gt;-20,$K29-ストレーナー選定方法!$F$36&lt;80),1,0)</f>
        <v>0</v>
      </c>
      <c r="Q29" s="224">
        <v>27</v>
      </c>
      <c r="R29" s="218">
        <v>950</v>
      </c>
      <c r="S29" s="26">
        <f t="shared" si="8"/>
        <v>21.05263157894737</v>
      </c>
      <c r="T29" s="27">
        <f t="shared" si="9"/>
        <v>3.44</v>
      </c>
      <c r="U29" s="27">
        <f t="shared" si="10"/>
        <v>3.01</v>
      </c>
      <c r="V29" s="29"/>
      <c r="W29" s="59">
        <f t="shared" si="11"/>
        <v>13.046543999999997</v>
      </c>
      <c r="X29" s="59">
        <f>(K29/100*1.05)^2</f>
        <v>20.385224999999998</v>
      </c>
      <c r="Y29" s="59">
        <f>(K29/100*0.96)^2</f>
        <v>17.040384</v>
      </c>
      <c r="Z29" s="59">
        <f>(K29/100*1.2)^2</f>
        <v>26.625599999999991</v>
      </c>
      <c r="AA29" s="53">
        <f>(K29/100*0.49)^2</f>
        <v>4.4394489999999989</v>
      </c>
      <c r="AB29" s="52">
        <f>(K29/100*0.77)^2</f>
        <v>10.962721</v>
      </c>
      <c r="AC29" s="52">
        <f>(K29/100*0.56)^2</f>
        <v>5.7984639999999992</v>
      </c>
      <c r="AD29" s="52">
        <f>(K29/100*0.88)^2</f>
        <v>14.318655999999999</v>
      </c>
      <c r="AE29" s="218"/>
      <c r="AF29" s="228"/>
      <c r="AG29" s="134"/>
    </row>
    <row r="30" spans="2:33" ht="12.75" thickBot="1">
      <c r="D30" s="215"/>
      <c r="E30" s="217"/>
      <c r="F30" s="219"/>
      <c r="G30" s="221"/>
      <c r="H30" s="217"/>
      <c r="I30" s="217"/>
      <c r="J30" s="24" t="s">
        <v>68</v>
      </c>
      <c r="K30" s="223"/>
      <c r="L30" s="131">
        <f>IF(AND(K30-ストレーナー選定方法!$F$8&gt;-20,K30-ストレーナー選定方法!$F$8&lt;80),1,0)</f>
        <v>0</v>
      </c>
      <c r="M30" s="131">
        <f>IF(AND($K30-ストレーナー選定方法!$F$30&gt;-20,$K30-ストレーナー選定方法!$F$30&lt;80),1,0)</f>
        <v>0</v>
      </c>
      <c r="N30" s="131">
        <f>IF(AND($K30-ストレーナー選定方法!$F$32&gt;-20,$K30-ストレーナー選定方法!$F$32&lt;80),1,0)</f>
        <v>0</v>
      </c>
      <c r="O30" s="131">
        <f>IF(AND($K30-ストレーナー選定方法!$F$34&gt;-20,$K30-ストレーナー選定方法!$F$34&lt;80),1,0)</f>
        <v>0</v>
      </c>
      <c r="P30" s="131">
        <f>IF(AND($K30-ストレーナー選定方法!$F$36&gt;-20,$K30-ストレーナー選定方法!$F$36&lt;80),1,0)</f>
        <v>0</v>
      </c>
      <c r="Q30" s="225"/>
      <c r="R30" s="219"/>
      <c r="S30" s="26"/>
      <c r="T30" s="27">
        <f t="shared" si="9"/>
        <v>0</v>
      </c>
      <c r="U30" s="27">
        <f t="shared" si="10"/>
        <v>0</v>
      </c>
      <c r="V30" s="27"/>
      <c r="W30" s="59"/>
      <c r="X30" s="59"/>
      <c r="Y30" s="59"/>
      <c r="Z30" s="59"/>
      <c r="AA30" s="53"/>
      <c r="AB30" s="52"/>
      <c r="AC30" s="52"/>
      <c r="AD30" s="52"/>
      <c r="AE30" s="219"/>
      <c r="AF30" s="229"/>
      <c r="AG30" s="134">
        <v>5.0999999999999996</v>
      </c>
    </row>
    <row r="31" spans="2:33" ht="12.75" thickBot="1">
      <c r="B31" s="176" t="str">
        <f>VLOOKUP(D31,temp!$A$2:$G$176,2,FALSE)</f>
        <v>453</v>
      </c>
      <c r="C31" s="176" t="str">
        <f t="shared" si="7"/>
        <v>45X10X17</v>
      </c>
      <c r="D31" s="235">
        <v>453</v>
      </c>
      <c r="E31" s="216">
        <v>45</v>
      </c>
      <c r="F31" s="218">
        <v>42</v>
      </c>
      <c r="G31" s="220">
        <v>35</v>
      </c>
      <c r="H31" s="216">
        <v>10</v>
      </c>
      <c r="I31" s="216">
        <v>17</v>
      </c>
      <c r="J31" s="28" t="s">
        <v>71</v>
      </c>
      <c r="K31" s="222">
        <v>314</v>
      </c>
      <c r="L31" s="131">
        <f>IF(AND(K31-ストレーナー選定方法!$F$8&gt;-20,K31-ストレーナー選定方法!$F$8&lt;80),1,0)</f>
        <v>0</v>
      </c>
      <c r="M31" s="131">
        <f>IF(AND($K31-ストレーナー選定方法!$F$30&gt;-20,$K31-ストレーナー選定方法!$F$30&lt;80),1,0)</f>
        <v>1</v>
      </c>
      <c r="N31" s="131">
        <f>IF(AND($K31-ストレーナー選定方法!$F$32&gt;-20,$K31-ストレーナー選定方法!$F$32&lt;80),1,0)</f>
        <v>0</v>
      </c>
      <c r="O31" s="131">
        <f>IF(AND($K31-ストレーナー選定方法!$F$34&gt;-20,$K31-ストレーナー選定方法!$F$34&lt;80),1,0)</f>
        <v>0</v>
      </c>
      <c r="P31" s="131">
        <f>IF(AND($K31-ストレーナー選定方法!$F$36&gt;-20,$K31-ストレーナー選定方法!$F$36&lt;80),1,0)</f>
        <v>0</v>
      </c>
      <c r="Q31" s="224">
        <v>19</v>
      </c>
      <c r="R31" s="218">
        <v>950</v>
      </c>
      <c r="S31" s="26">
        <f t="shared" si="8"/>
        <v>21.05263157894737</v>
      </c>
      <c r="T31" s="27">
        <f t="shared" si="9"/>
        <v>2.512</v>
      </c>
      <c r="U31" s="27">
        <f t="shared" si="10"/>
        <v>2.198</v>
      </c>
      <c r="V31" s="29"/>
      <c r="W31" s="59">
        <f t="shared" si="11"/>
        <v>6.9569337600000001</v>
      </c>
      <c r="X31" s="59">
        <f>(K31/100*1.05)^2</f>
        <v>10.870209000000001</v>
      </c>
      <c r="Y31" s="59">
        <f>(K31/100*0.96)^2</f>
        <v>9.0866073600000004</v>
      </c>
      <c r="Z31" s="59">
        <f>(K31/100*1.2)^2</f>
        <v>14.197823999999999</v>
      </c>
      <c r="AA31" s="53">
        <f>(K31/100*0.49)^2</f>
        <v>2.3672899599999999</v>
      </c>
      <c r="AB31" s="52">
        <f>(K31/100*0.77)^2</f>
        <v>5.8457568400000008</v>
      </c>
      <c r="AC31" s="52">
        <f>(K31/100*0.56)^2</f>
        <v>3.0919705600000005</v>
      </c>
      <c r="AD31" s="52">
        <f>(K31/100*0.88)^2</f>
        <v>7.635274240000002</v>
      </c>
      <c r="AE31" s="218"/>
      <c r="AF31" s="228"/>
      <c r="AG31" s="134"/>
    </row>
    <row r="32" spans="2:33" ht="12.75" thickBot="1">
      <c r="D32" s="236"/>
      <c r="E32" s="217"/>
      <c r="F32" s="219"/>
      <c r="G32" s="221"/>
      <c r="H32" s="217"/>
      <c r="I32" s="217"/>
      <c r="J32" s="24" t="s">
        <v>72</v>
      </c>
      <c r="K32" s="223"/>
      <c r="L32" s="131">
        <f>IF(AND(K32-ストレーナー選定方法!$F$8&gt;-20,K32-ストレーナー選定方法!$F$8&lt;80),1,0)</f>
        <v>0</v>
      </c>
      <c r="M32" s="131">
        <f>IF(AND($K32-ストレーナー選定方法!$F$30&gt;-20,$K32-ストレーナー選定方法!$F$30&lt;80),1,0)</f>
        <v>0</v>
      </c>
      <c r="N32" s="131">
        <f>IF(AND($K32-ストレーナー選定方法!$F$32&gt;-20,$K32-ストレーナー選定方法!$F$32&lt;80),1,0)</f>
        <v>0</v>
      </c>
      <c r="O32" s="131">
        <f>IF(AND($K32-ストレーナー選定方法!$F$34&gt;-20,$K32-ストレーナー選定方法!$F$34&lt;80),1,0)</f>
        <v>0</v>
      </c>
      <c r="P32" s="131">
        <f>IF(AND($K32-ストレーナー選定方法!$F$36&gt;-20,$K32-ストレーナー選定方法!$F$36&lt;80),1,0)</f>
        <v>0</v>
      </c>
      <c r="Q32" s="225"/>
      <c r="R32" s="219"/>
      <c r="S32" s="26"/>
      <c r="T32" s="27">
        <f t="shared" si="9"/>
        <v>0</v>
      </c>
      <c r="U32" s="27">
        <f t="shared" si="10"/>
        <v>0</v>
      </c>
      <c r="V32" s="27"/>
      <c r="W32" s="59"/>
      <c r="X32" s="59"/>
      <c r="Y32" s="59"/>
      <c r="Z32" s="59"/>
      <c r="AA32" s="53"/>
      <c r="AB32" s="52"/>
      <c r="AC32" s="52"/>
      <c r="AD32" s="52"/>
      <c r="AE32" s="219"/>
      <c r="AF32" s="229"/>
      <c r="AG32" s="134">
        <v>7</v>
      </c>
    </row>
    <row r="33" spans="2:33" ht="17.25" thickBot="1">
      <c r="B33" s="176" t="str">
        <f>VLOOKUP(D33,temp!$A$2:$G$176,2,FALSE)</f>
        <v>460</v>
      </c>
      <c r="C33" s="176" t="str">
        <f t="shared" si="7"/>
        <v>46X6X10</v>
      </c>
      <c r="D33" s="174">
        <v>460</v>
      </c>
      <c r="E33" s="23">
        <v>46</v>
      </c>
      <c r="F33" s="24">
        <v>44</v>
      </c>
      <c r="G33" s="39">
        <v>32</v>
      </c>
      <c r="H33" s="23">
        <v>6</v>
      </c>
      <c r="I33" s="23">
        <v>10</v>
      </c>
      <c r="J33" s="24">
        <v>5</v>
      </c>
      <c r="K33" s="137">
        <v>196</v>
      </c>
      <c r="L33" s="131">
        <f>IF(AND(K33-ストレーナー選定方法!$F$8&gt;-20,K33-ストレーナー選定方法!$F$8&lt;80),1,0)</f>
        <v>0</v>
      </c>
      <c r="M33" s="131">
        <f>IF(AND($K33-ストレーナー選定方法!$F$30&gt;-20,$K33-ストレーナー選定方法!$F$30&lt;80),1,0)</f>
        <v>0</v>
      </c>
      <c r="N33" s="131">
        <f>IF(AND($K33-ストレーナー選定方法!$F$32&gt;-20,$K33-ストレーナー選定方法!$F$32&lt;80),1,0)</f>
        <v>0</v>
      </c>
      <c r="O33" s="131">
        <f>IF(AND($K33-ストレーナー選定方法!$F$34&gt;-20,$K33-ストレーナー選定方法!$F$34&lt;80),1,0)</f>
        <v>0</v>
      </c>
      <c r="P33" s="131">
        <f>IF(AND($K33-ストレーナー選定方法!$F$36&gt;-20,$K33-ストレーナー選定方法!$F$36&lt;80),1,0)</f>
        <v>0</v>
      </c>
      <c r="Q33" s="125">
        <v>11</v>
      </c>
      <c r="R33" s="25">
        <v>1600</v>
      </c>
      <c r="S33" s="26">
        <f t="shared" si="8"/>
        <v>12.5</v>
      </c>
      <c r="T33" s="27">
        <f t="shared" si="9"/>
        <v>1.5680000000000001</v>
      </c>
      <c r="U33" s="27">
        <f t="shared" si="10"/>
        <v>1.3719999999999999</v>
      </c>
      <c r="V33" s="27"/>
      <c r="W33" s="59">
        <f>(K33/100*0.84)^2</f>
        <v>2.7106329599999994</v>
      </c>
      <c r="X33" s="59">
        <f t="shared" ref="X33:X64" si="12">(K33/100*1.05)^2</f>
        <v>4.2353639999999997</v>
      </c>
      <c r="Y33" s="59">
        <f t="shared" ref="Y33:Y64" si="13">(K33/100*0.96)^2</f>
        <v>3.54041856</v>
      </c>
      <c r="Z33" s="59">
        <f t="shared" ref="Z33:Z64" si="14">(K33/100*1.2)^2</f>
        <v>5.531903999999999</v>
      </c>
      <c r="AA33" s="53">
        <f t="shared" ref="AA33:AA64" si="15">(K33/100*0.49)^2</f>
        <v>0.92236815999999988</v>
      </c>
      <c r="AB33" s="52">
        <f t="shared" ref="AB33:AB64" si="16">(K33/100*0.77)^2</f>
        <v>2.2776846400000004</v>
      </c>
      <c r="AC33" s="52">
        <f t="shared" ref="AC33:AC64" si="17">(K33/100*0.56)^2</f>
        <v>1.2047257600000003</v>
      </c>
      <c r="AD33" s="52">
        <f t="shared" ref="AD33:AD64" si="18">(K33/100*0.88)^2</f>
        <v>2.9749350399999996</v>
      </c>
      <c r="AE33" s="24"/>
      <c r="AF33" s="24"/>
      <c r="AG33" s="134">
        <v>5.4</v>
      </c>
    </row>
    <row r="34" spans="2:33" ht="17.25" thickBot="1">
      <c r="B34" s="184" t="e">
        <f>VLOOKUP(D34,temp!$A$2:$G$176,2,FALSE)</f>
        <v>#N/A</v>
      </c>
      <c r="C34" s="176" t="str">
        <f t="shared" si="7"/>
        <v>47X7X7</v>
      </c>
      <c r="D34" s="177">
        <v>470</v>
      </c>
      <c r="E34" s="23">
        <v>47</v>
      </c>
      <c r="F34" s="24">
        <v>45</v>
      </c>
      <c r="G34" s="39">
        <v>36</v>
      </c>
      <c r="H34" s="23">
        <v>7</v>
      </c>
      <c r="I34" s="23">
        <v>7</v>
      </c>
      <c r="J34" s="24">
        <v>8.5</v>
      </c>
      <c r="K34" s="137">
        <v>397</v>
      </c>
      <c r="L34" s="131">
        <f>IF(AND(K34-ストレーナー選定方法!$F$8&gt;-20,K34-ストレーナー選定方法!$F$8&lt;80),1,0)</f>
        <v>0</v>
      </c>
      <c r="M34" s="131">
        <f>IF(AND($K34-ストレーナー選定方法!$F$30&gt;-20,$K34-ストレーナー選定方法!$F$30&lt;80),1,0)</f>
        <v>0</v>
      </c>
      <c r="N34" s="131">
        <f>IF(AND($K34-ストレーナー選定方法!$F$32&gt;-20,$K34-ストレーナー選定方法!$F$32&lt;80),1,0)</f>
        <v>0</v>
      </c>
      <c r="O34" s="131">
        <f>IF(AND($K34-ストレーナー選定方法!$F$34&gt;-20,$K34-ストレーナー選定方法!$F$34&lt;80),1,0)</f>
        <v>0</v>
      </c>
      <c r="P34" s="131">
        <f>IF(AND($K34-ストレーナー選定方法!$F$36&gt;-20,$K34-ストレーナー選定方法!$F$36&lt;80),1,0)</f>
        <v>0</v>
      </c>
      <c r="Q34" s="125">
        <v>22</v>
      </c>
      <c r="R34" s="25">
        <v>1350</v>
      </c>
      <c r="S34" s="26">
        <f t="shared" si="8"/>
        <v>14.814814814814815</v>
      </c>
      <c r="T34" s="27">
        <f t="shared" si="9"/>
        <v>3.1760000000000002</v>
      </c>
      <c r="U34" s="27">
        <f t="shared" si="10"/>
        <v>2.7789999999999999</v>
      </c>
      <c r="V34" s="27"/>
      <c r="W34" s="59">
        <f t="shared" si="11"/>
        <v>11.12089104</v>
      </c>
      <c r="X34" s="59">
        <f t="shared" si="12"/>
        <v>17.376392250000006</v>
      </c>
      <c r="Y34" s="59">
        <f t="shared" si="13"/>
        <v>14.525245439999999</v>
      </c>
      <c r="Z34" s="59">
        <f t="shared" si="14"/>
        <v>22.695696000000002</v>
      </c>
      <c r="AA34" s="53">
        <f t="shared" si="15"/>
        <v>3.7841920899999999</v>
      </c>
      <c r="AB34" s="52">
        <f t="shared" si="16"/>
        <v>9.3446376100000013</v>
      </c>
      <c r="AC34" s="52">
        <f t="shared" si="17"/>
        <v>4.9426182400000016</v>
      </c>
      <c r="AD34" s="52">
        <f t="shared" si="18"/>
        <v>12.205240960000001</v>
      </c>
      <c r="AE34" s="24"/>
      <c r="AF34" s="24"/>
      <c r="AG34" s="134">
        <v>5.7</v>
      </c>
    </row>
    <row r="35" spans="2:33" ht="17.25" thickBot="1">
      <c r="B35" s="176" t="str">
        <f>VLOOKUP(D35,temp!$A$2:$G$176,2,FALSE)</f>
        <v>471</v>
      </c>
      <c r="C35" s="176" t="str">
        <f t="shared" si="7"/>
        <v>47X9X13</v>
      </c>
      <c r="D35" s="174">
        <v>471</v>
      </c>
      <c r="E35" s="23">
        <v>47</v>
      </c>
      <c r="F35" s="24">
        <v>42</v>
      </c>
      <c r="G35" s="39">
        <v>32</v>
      </c>
      <c r="H35" s="23">
        <v>9</v>
      </c>
      <c r="I35" s="23">
        <v>13</v>
      </c>
      <c r="J35" s="24">
        <v>6</v>
      </c>
      <c r="K35" s="137">
        <v>367</v>
      </c>
      <c r="L35" s="131">
        <f>IF(AND(K35-ストレーナー選定方法!$F$8&gt;-20,K35-ストレーナー選定方法!$F$8&lt;80),1,0)</f>
        <v>0</v>
      </c>
      <c r="M35" s="131">
        <f>IF(AND($K35-ストレーナー選定方法!$F$30&gt;-20,$K35-ストレーナー選定方法!$F$30&lt;80),1,0)</f>
        <v>1</v>
      </c>
      <c r="N35" s="131">
        <f>IF(AND($K35-ストレーナー選定方法!$F$32&gt;-20,$K35-ストレーナー選定方法!$F$32&lt;80),1,0)</f>
        <v>0</v>
      </c>
      <c r="O35" s="131">
        <f>IF(AND($K35-ストレーナー選定方法!$F$34&gt;-20,$K35-ストレーナー選定方法!$F$34&lt;80),1,0)</f>
        <v>0</v>
      </c>
      <c r="P35" s="131">
        <f>IF(AND($K35-ストレーナー選定方法!$F$36&gt;-20,$K35-ストレーナー選定方法!$F$36&lt;80),1,0)</f>
        <v>0</v>
      </c>
      <c r="Q35" s="125">
        <v>21</v>
      </c>
      <c r="R35" s="25">
        <v>1050</v>
      </c>
      <c r="S35" s="26">
        <f t="shared" si="8"/>
        <v>19.047619047619047</v>
      </c>
      <c r="T35" s="27">
        <f t="shared" si="9"/>
        <v>2.9360000000000004</v>
      </c>
      <c r="U35" s="27">
        <f t="shared" si="10"/>
        <v>2.569</v>
      </c>
      <c r="V35" s="27"/>
      <c r="W35" s="59">
        <f t="shared" si="11"/>
        <v>9.5036558399999986</v>
      </c>
      <c r="X35" s="59">
        <f t="shared" si="12"/>
        <v>14.84946225</v>
      </c>
      <c r="Y35" s="59">
        <f t="shared" si="13"/>
        <v>12.412938239999997</v>
      </c>
      <c r="Z35" s="59">
        <f t="shared" si="14"/>
        <v>19.395215999999998</v>
      </c>
      <c r="AA35" s="53">
        <f t="shared" si="15"/>
        <v>3.2338828899999998</v>
      </c>
      <c r="AB35" s="52">
        <f t="shared" si="16"/>
        <v>7.9857108099999996</v>
      </c>
      <c r="AC35" s="52">
        <f t="shared" si="17"/>
        <v>4.2238470400000008</v>
      </c>
      <c r="AD35" s="52">
        <f t="shared" si="18"/>
        <v>10.43031616</v>
      </c>
      <c r="AE35" s="24"/>
      <c r="AF35" s="24"/>
      <c r="AG35" s="134">
        <v>5.7</v>
      </c>
    </row>
    <row r="36" spans="2:33" ht="17.25" thickBot="1">
      <c r="B36" s="176" t="str">
        <f>VLOOKUP(D36,temp!$A$2:$G$176,2,FALSE)</f>
        <v>480</v>
      </c>
      <c r="C36" s="176" t="str">
        <f t="shared" si="7"/>
        <v>48X8X17</v>
      </c>
      <c r="D36" s="174">
        <v>480</v>
      </c>
      <c r="E36" s="23">
        <v>48</v>
      </c>
      <c r="F36" s="24">
        <v>44</v>
      </c>
      <c r="G36" s="39">
        <v>39</v>
      </c>
      <c r="H36" s="23">
        <v>8</v>
      </c>
      <c r="I36" s="23">
        <v>17</v>
      </c>
      <c r="J36" s="24">
        <v>6</v>
      </c>
      <c r="K36" s="137">
        <v>480</v>
      </c>
      <c r="L36" s="131">
        <f>IF(AND(K36-ストレーナー選定方法!$F$8&gt;-20,K36-ストレーナー選定方法!$F$8&lt;80),1,0)</f>
        <v>0</v>
      </c>
      <c r="M36" s="131">
        <f>IF(AND($K36-ストレーナー選定方法!$F$30&gt;-20,$K36-ストレーナー選定方法!$F$30&lt;80),1,0)</f>
        <v>0</v>
      </c>
      <c r="N36" s="131">
        <f>IF(AND($K36-ストレーナー選定方法!$F$32&gt;-20,$K36-ストレーナー選定方法!$F$32&lt;80),1,0)</f>
        <v>1</v>
      </c>
      <c r="O36" s="131">
        <f>IF(AND($K36-ストレーナー選定方法!$F$34&gt;-20,$K36-ストレーナー選定方法!$F$34&lt;80),1,0)</f>
        <v>0</v>
      </c>
      <c r="P36" s="131">
        <f>IF(AND($K36-ストレーナー選定方法!$F$36&gt;-20,$K36-ストレーナー選定方法!$F$36&lt;80),1,0)</f>
        <v>0</v>
      </c>
      <c r="Q36" s="125">
        <v>26</v>
      </c>
      <c r="R36" s="25">
        <v>1100</v>
      </c>
      <c r="S36" s="26">
        <f t="shared" si="8"/>
        <v>18.181818181818183</v>
      </c>
      <c r="T36" s="27">
        <f t="shared" si="9"/>
        <v>3.84</v>
      </c>
      <c r="U36" s="27">
        <f t="shared" si="10"/>
        <v>3.36</v>
      </c>
      <c r="V36" s="27"/>
      <c r="W36" s="59">
        <f t="shared" si="11"/>
        <v>16.257024000000001</v>
      </c>
      <c r="X36" s="59">
        <f t="shared" si="12"/>
        <v>25.401600000000002</v>
      </c>
      <c r="Y36" s="59">
        <f t="shared" si="13"/>
        <v>21.233663999999997</v>
      </c>
      <c r="Z36" s="59">
        <f t="shared" si="14"/>
        <v>33.177599999999998</v>
      </c>
      <c r="AA36" s="53">
        <f t="shared" si="15"/>
        <v>5.531903999999999</v>
      </c>
      <c r="AB36" s="52">
        <f t="shared" si="16"/>
        <v>13.660415999999998</v>
      </c>
      <c r="AC36" s="52">
        <f t="shared" si="17"/>
        <v>7.2253440000000007</v>
      </c>
      <c r="AD36" s="52">
        <f t="shared" si="18"/>
        <v>17.842176000000002</v>
      </c>
      <c r="AE36" s="24"/>
      <c r="AF36" s="24"/>
      <c r="AG36" s="134">
        <v>6.7</v>
      </c>
    </row>
    <row r="37" spans="2:33" ht="17.25" thickBot="1">
      <c r="B37" s="176" t="str">
        <f>VLOOKUP(D37,temp!$A$2:$G$176,2,FALSE)</f>
        <v>499</v>
      </c>
      <c r="C37" s="176" t="str">
        <f t="shared" si="7"/>
        <v>50X10X22</v>
      </c>
      <c r="D37" s="174">
        <v>499</v>
      </c>
      <c r="E37" s="23">
        <v>50</v>
      </c>
      <c r="F37" s="24">
        <v>48</v>
      </c>
      <c r="G37" s="39">
        <v>40</v>
      </c>
      <c r="H37" s="23">
        <v>10</v>
      </c>
      <c r="I37" s="23">
        <v>22</v>
      </c>
      <c r="J37" s="24">
        <v>4.5</v>
      </c>
      <c r="K37" s="137">
        <v>349</v>
      </c>
      <c r="L37" s="131">
        <f>IF(AND(K37-ストレーナー選定方法!$F$8&gt;-20,K37-ストレーナー選定方法!$F$8&lt;80),1,0)</f>
        <v>0</v>
      </c>
      <c r="M37" s="131">
        <f>IF(AND($K37-ストレーナー選定方法!$F$30&gt;-20,$K37-ストレーナー選定方法!$F$30&lt;80),1,0)</f>
        <v>1</v>
      </c>
      <c r="N37" s="131">
        <f>IF(AND($K37-ストレーナー選定方法!$F$32&gt;-20,$K37-ストレーナー選定方法!$F$32&lt;80),1,0)</f>
        <v>0</v>
      </c>
      <c r="O37" s="131">
        <f>IF(AND($K37-ストレーナー選定方法!$F$34&gt;-20,$K37-ストレーナー選定方法!$F$34&lt;80),1,0)</f>
        <v>0</v>
      </c>
      <c r="P37" s="131">
        <f>IF(AND($K37-ストレーナー選定方法!$F$36&gt;-20,$K37-ストレーナー選定方法!$F$36&lt;80),1,0)</f>
        <v>0</v>
      </c>
      <c r="Q37" s="125">
        <v>17</v>
      </c>
      <c r="R37" s="24">
        <v>800</v>
      </c>
      <c r="S37" s="26">
        <f t="shared" si="8"/>
        <v>25</v>
      </c>
      <c r="T37" s="27">
        <f t="shared" si="9"/>
        <v>2.7919999999999998</v>
      </c>
      <c r="U37" s="27">
        <f t="shared" si="10"/>
        <v>2.4429999999999996</v>
      </c>
      <c r="V37" s="27"/>
      <c r="W37" s="59">
        <f t="shared" si="11"/>
        <v>8.5942785599999993</v>
      </c>
      <c r="X37" s="59">
        <f t="shared" si="12"/>
        <v>13.428560250000002</v>
      </c>
      <c r="Y37" s="59">
        <f t="shared" si="13"/>
        <v>11.225180160000001</v>
      </c>
      <c r="Z37" s="59">
        <f t="shared" si="14"/>
        <v>17.539343999999996</v>
      </c>
      <c r="AA37" s="53">
        <f t="shared" si="15"/>
        <v>2.9244420100000008</v>
      </c>
      <c r="AB37" s="52">
        <f t="shared" si="16"/>
        <v>7.2215812900000005</v>
      </c>
      <c r="AC37" s="52">
        <f t="shared" si="17"/>
        <v>3.8196793600000012</v>
      </c>
      <c r="AD37" s="52">
        <f t="shared" si="18"/>
        <v>9.4322694400000007</v>
      </c>
      <c r="AE37" s="24"/>
      <c r="AF37" s="24"/>
      <c r="AG37" s="134"/>
    </row>
    <row r="38" spans="2:33" ht="17.25" thickBot="1">
      <c r="B38" s="176" t="str">
        <f>VLOOKUP(D38,temp!$A$2:$G$176,2,FALSE)</f>
        <v>501</v>
      </c>
      <c r="C38" s="176" t="str">
        <f t="shared" si="7"/>
        <v>50X7X12</v>
      </c>
      <c r="D38" s="178">
        <v>501</v>
      </c>
      <c r="E38" s="23">
        <v>50</v>
      </c>
      <c r="F38" s="24">
        <v>48</v>
      </c>
      <c r="G38" s="39">
        <v>37</v>
      </c>
      <c r="H38" s="23">
        <v>7</v>
      </c>
      <c r="I38" s="23">
        <v>12</v>
      </c>
      <c r="J38" s="24">
        <v>6</v>
      </c>
      <c r="K38" s="137">
        <v>339</v>
      </c>
      <c r="L38" s="131">
        <f>IF(AND(K38-ストレーナー選定方法!$F$8&gt;-20,K38-ストレーナー選定方法!$F$8&lt;80),1,0)</f>
        <v>0</v>
      </c>
      <c r="M38" s="131">
        <f>IF(AND($K38-ストレーナー選定方法!$F$30&gt;-20,$K38-ストレーナー選定方法!$F$30&lt;80),1,0)</f>
        <v>1</v>
      </c>
      <c r="N38" s="131">
        <f>IF(AND($K38-ストレーナー選定方法!$F$32&gt;-20,$K38-ストレーナー選定方法!$F$32&lt;80),1,0)</f>
        <v>0</v>
      </c>
      <c r="O38" s="131">
        <f>IF(AND($K38-ストレーナー選定方法!$F$34&gt;-20,$K38-ストレーナー選定方法!$F$34&lt;80),1,0)</f>
        <v>0</v>
      </c>
      <c r="P38" s="131">
        <f>IF(AND($K38-ストレーナー選定方法!$F$36&gt;-20,$K38-ストレーナー選定方法!$F$36&lt;80),1,0)</f>
        <v>0</v>
      </c>
      <c r="Q38" s="125">
        <v>17</v>
      </c>
      <c r="R38" s="25">
        <v>1100</v>
      </c>
      <c r="S38" s="26">
        <f t="shared" si="8"/>
        <v>18.181818181818183</v>
      </c>
      <c r="T38" s="27">
        <f t="shared" si="9"/>
        <v>2.7119999999999997</v>
      </c>
      <c r="U38" s="27">
        <f t="shared" si="10"/>
        <v>2.3729999999999998</v>
      </c>
      <c r="V38" s="27"/>
      <c r="W38" s="59">
        <f t="shared" si="11"/>
        <v>8.1088257600000002</v>
      </c>
      <c r="X38" s="59">
        <f t="shared" si="12"/>
        <v>12.670040250000003</v>
      </c>
      <c r="Y38" s="59">
        <f t="shared" si="13"/>
        <v>10.59111936</v>
      </c>
      <c r="Z38" s="59">
        <f t="shared" si="14"/>
        <v>16.548623999999997</v>
      </c>
      <c r="AA38" s="53">
        <f t="shared" si="15"/>
        <v>2.7592532100000002</v>
      </c>
      <c r="AB38" s="52">
        <f t="shared" si="16"/>
        <v>6.8136660899999999</v>
      </c>
      <c r="AC38" s="52">
        <f t="shared" si="17"/>
        <v>3.6039225600000013</v>
      </c>
      <c r="AD38" s="52">
        <f t="shared" si="18"/>
        <v>8.8994822400000011</v>
      </c>
      <c r="AE38" s="24"/>
      <c r="AF38" s="24"/>
      <c r="AG38" s="134"/>
    </row>
    <row r="39" spans="2:33" ht="17.25" thickBot="1">
      <c r="B39" s="176" t="str">
        <f>VLOOKUP(D39,temp!$A$2:$G$176,2,FALSE)</f>
        <v>502</v>
      </c>
      <c r="C39" s="176" t="str">
        <f t="shared" si="7"/>
        <v>50X7X15</v>
      </c>
      <c r="D39" s="174">
        <v>502</v>
      </c>
      <c r="E39" s="23">
        <v>50</v>
      </c>
      <c r="F39" s="24">
        <v>48</v>
      </c>
      <c r="G39" s="39">
        <v>37</v>
      </c>
      <c r="H39" s="23">
        <v>7</v>
      </c>
      <c r="I39" s="23">
        <v>15</v>
      </c>
      <c r="J39" s="24">
        <v>6</v>
      </c>
      <c r="K39" s="137">
        <v>424</v>
      </c>
      <c r="L39" s="131">
        <f>IF(AND(K39-ストレーナー選定方法!$F$8&gt;-20,K39-ストレーナー選定方法!$F$8&lt;80),1,0)</f>
        <v>0</v>
      </c>
      <c r="M39" s="131">
        <f>IF(AND($K39-ストレーナー選定方法!$F$30&gt;-20,$K39-ストレーナー選定方法!$F$30&lt;80),1,0)</f>
        <v>0</v>
      </c>
      <c r="N39" s="131">
        <f>IF(AND($K39-ストレーナー選定方法!$F$32&gt;-20,$K39-ストレーナー選定方法!$F$32&lt;80),1,0)</f>
        <v>0</v>
      </c>
      <c r="O39" s="131">
        <f>IF(AND($K39-ストレーナー選定方法!$F$34&gt;-20,$K39-ストレーナー選定方法!$F$34&lt;80),1,0)</f>
        <v>0</v>
      </c>
      <c r="P39" s="131">
        <f>IF(AND($K39-ストレーナー選定方法!$F$36&gt;-20,$K39-ストレーナー選定方法!$F$36&lt;80),1,0)</f>
        <v>0</v>
      </c>
      <c r="Q39" s="125">
        <v>21</v>
      </c>
      <c r="R39" s="25">
        <v>1100</v>
      </c>
      <c r="S39" s="26">
        <f t="shared" si="8"/>
        <v>18.181818181818183</v>
      </c>
      <c r="T39" s="27">
        <f t="shared" si="9"/>
        <v>3.3920000000000003</v>
      </c>
      <c r="U39" s="27">
        <f t="shared" si="10"/>
        <v>2.9679999999999995</v>
      </c>
      <c r="V39" s="27"/>
      <c r="W39" s="59">
        <f t="shared" si="11"/>
        <v>12.68499456</v>
      </c>
      <c r="X39" s="59">
        <f t="shared" si="12"/>
        <v>19.820304000000007</v>
      </c>
      <c r="Y39" s="59">
        <f t="shared" si="13"/>
        <v>16.568156160000001</v>
      </c>
      <c r="Z39" s="59">
        <f t="shared" si="14"/>
        <v>25.887744000000001</v>
      </c>
      <c r="AA39" s="53">
        <f t="shared" si="15"/>
        <v>4.3164217599999999</v>
      </c>
      <c r="AB39" s="52">
        <f t="shared" si="16"/>
        <v>10.658919040000001</v>
      </c>
      <c r="AC39" s="52">
        <f t="shared" si="17"/>
        <v>5.6377753600000027</v>
      </c>
      <c r="AD39" s="52">
        <f t="shared" si="18"/>
        <v>13.921853440000001</v>
      </c>
      <c r="AE39" s="24"/>
      <c r="AF39" s="24"/>
      <c r="AG39" s="134">
        <v>7.1</v>
      </c>
    </row>
    <row r="40" spans="2:33" ht="17.25" thickBot="1">
      <c r="B40" s="176" t="str">
        <f>VLOOKUP(D40,temp!$A$2:$G$176,2,FALSE)</f>
        <v>503</v>
      </c>
      <c r="C40" s="176" t="str">
        <f t="shared" si="7"/>
        <v>50X8X11</v>
      </c>
      <c r="D40" s="174">
        <v>503</v>
      </c>
      <c r="E40" s="23">
        <v>50</v>
      </c>
      <c r="F40" s="24">
        <v>50</v>
      </c>
      <c r="G40" s="39">
        <v>40</v>
      </c>
      <c r="H40" s="23">
        <v>8</v>
      </c>
      <c r="I40" s="23">
        <v>11</v>
      </c>
      <c r="J40" s="24">
        <v>8</v>
      </c>
      <c r="K40" s="137">
        <v>552</v>
      </c>
      <c r="L40" s="131">
        <f>IF(AND(K40-ストレーナー選定方法!$F$8&gt;-20,K40-ストレーナー選定方法!$F$8&lt;80),1,0)</f>
        <v>0</v>
      </c>
      <c r="M40" s="131">
        <f>IF(AND($K40-ストレーナー選定方法!$F$30&gt;-20,$K40-ストレーナー選定方法!$F$30&lt;80),1,0)</f>
        <v>0</v>
      </c>
      <c r="N40" s="131">
        <f>IF(AND($K40-ストレーナー選定方法!$F$32&gt;-20,$K40-ストレーナー選定方法!$F$32&lt;80),1,0)</f>
        <v>1</v>
      </c>
      <c r="O40" s="131">
        <f>IF(AND($K40-ストレーナー選定方法!$F$34&gt;-20,$K40-ストレーナー選定方法!$F$34&lt;80),1,0)</f>
        <v>0</v>
      </c>
      <c r="P40" s="131">
        <f>IF(AND($K40-ストレーナー選定方法!$F$36&gt;-20,$K40-ストレーナー選定方法!$F$36&lt;80),1,0)</f>
        <v>0</v>
      </c>
      <c r="Q40" s="125">
        <v>28</v>
      </c>
      <c r="R40" s="25">
        <v>1000</v>
      </c>
      <c r="S40" s="26">
        <f t="shared" si="8"/>
        <v>20</v>
      </c>
      <c r="T40" s="27">
        <f t="shared" si="9"/>
        <v>4.4160000000000004</v>
      </c>
      <c r="U40" s="27">
        <f t="shared" si="10"/>
        <v>3.8639999999999999</v>
      </c>
      <c r="V40" s="27"/>
      <c r="W40" s="59">
        <f t="shared" si="11"/>
        <v>21.499914239999992</v>
      </c>
      <c r="X40" s="59">
        <f t="shared" si="12"/>
        <v>33.59361599999999</v>
      </c>
      <c r="Y40" s="59">
        <f t="shared" si="13"/>
        <v>28.08152063999999</v>
      </c>
      <c r="Z40" s="59">
        <f t="shared" si="14"/>
        <v>43.877375999999998</v>
      </c>
      <c r="AA40" s="53">
        <f t="shared" si="15"/>
        <v>7.3159430399999978</v>
      </c>
      <c r="AB40" s="52">
        <f t="shared" si="16"/>
        <v>18.065900159999998</v>
      </c>
      <c r="AC40" s="52">
        <f t="shared" si="17"/>
        <v>9.5555174400000009</v>
      </c>
      <c r="AD40" s="52">
        <f t="shared" si="18"/>
        <v>23.596277759999996</v>
      </c>
      <c r="AE40" s="24"/>
      <c r="AF40" s="24"/>
      <c r="AG40" s="134">
        <v>6</v>
      </c>
    </row>
    <row r="41" spans="2:33" ht="17.25" thickBot="1">
      <c r="B41" s="176" t="str">
        <f>VLOOKUP(D41,temp!$A$2:$G$176,2,FALSE)</f>
        <v>507</v>
      </c>
      <c r="C41" s="176" t="str">
        <f t="shared" si="7"/>
        <v>50X8X19</v>
      </c>
      <c r="D41" s="174">
        <v>507</v>
      </c>
      <c r="E41" s="23">
        <v>50</v>
      </c>
      <c r="F41" s="24">
        <v>48</v>
      </c>
      <c r="G41" s="39">
        <v>38</v>
      </c>
      <c r="H41" s="23">
        <v>8</v>
      </c>
      <c r="I41" s="23">
        <v>19</v>
      </c>
      <c r="J41" s="24">
        <v>6</v>
      </c>
      <c r="K41" s="137">
        <v>537</v>
      </c>
      <c r="L41" s="131">
        <f>IF(AND(K41-ストレーナー選定方法!$F$8&gt;-20,K41-ストレーナー選定方法!$F$8&lt;80),1,0)</f>
        <v>0</v>
      </c>
      <c r="M41" s="131">
        <f>IF(AND($K41-ストレーナー選定方法!$F$30&gt;-20,$K41-ストレーナー選定方法!$F$30&lt;80),1,0)</f>
        <v>0</v>
      </c>
      <c r="N41" s="131">
        <f>IF(AND($K41-ストレーナー選定方法!$F$32&gt;-20,$K41-ストレーナー選定方法!$F$32&lt;80),1,0)</f>
        <v>1</v>
      </c>
      <c r="O41" s="131">
        <f>IF(AND($K41-ストレーナー選定方法!$F$34&gt;-20,$K41-ストレーナー選定方法!$F$34&lt;80),1,0)</f>
        <v>0</v>
      </c>
      <c r="P41" s="131">
        <f>IF(AND($K41-ストレーナー選定方法!$F$36&gt;-20,$K41-ストレーナー選定方法!$F$36&lt;80),1,0)</f>
        <v>0</v>
      </c>
      <c r="Q41" s="125">
        <v>27</v>
      </c>
      <c r="R41" s="25">
        <v>1000</v>
      </c>
      <c r="S41" s="26">
        <f t="shared" si="8"/>
        <v>20</v>
      </c>
      <c r="T41" s="27">
        <f t="shared" si="9"/>
        <v>4.2960000000000003</v>
      </c>
      <c r="U41" s="27">
        <f t="shared" si="10"/>
        <v>3.7589999999999999</v>
      </c>
      <c r="V41" s="27"/>
      <c r="W41" s="59">
        <f t="shared" si="11"/>
        <v>20.347316639999999</v>
      </c>
      <c r="X41" s="59">
        <f t="shared" si="12"/>
        <v>31.792682250000006</v>
      </c>
      <c r="Y41" s="59">
        <f t="shared" si="13"/>
        <v>26.576087039999997</v>
      </c>
      <c r="Z41" s="59">
        <f t="shared" si="14"/>
        <v>41.525135999999996</v>
      </c>
      <c r="AA41" s="53">
        <f t="shared" si="15"/>
        <v>6.9237396899999997</v>
      </c>
      <c r="AB41" s="52">
        <f t="shared" si="16"/>
        <v>17.097398009999999</v>
      </c>
      <c r="AC41" s="52">
        <f t="shared" si="17"/>
        <v>9.0432518400000035</v>
      </c>
      <c r="AD41" s="52">
        <f t="shared" si="18"/>
        <v>22.331295359999999</v>
      </c>
      <c r="AE41" s="24"/>
      <c r="AF41" s="24"/>
      <c r="AG41" s="134">
        <v>5</v>
      </c>
    </row>
    <row r="42" spans="2:33" ht="17.25" thickBot="1">
      <c r="B42" s="176" t="str">
        <f>VLOOKUP(D42,temp!$A$2:$G$176,2,FALSE)</f>
        <v>508</v>
      </c>
      <c r="C42" s="176" t="str">
        <f t="shared" si="7"/>
        <v>50X10X18</v>
      </c>
      <c r="D42" s="174">
        <v>508</v>
      </c>
      <c r="E42" s="23">
        <v>50</v>
      </c>
      <c r="F42" s="24">
        <v>48</v>
      </c>
      <c r="G42" s="39">
        <v>37</v>
      </c>
      <c r="H42" s="23">
        <v>10</v>
      </c>
      <c r="I42" s="23">
        <v>18</v>
      </c>
      <c r="J42" s="24">
        <v>5.5</v>
      </c>
      <c r="K42" s="137">
        <v>427</v>
      </c>
      <c r="L42" s="131">
        <f>IF(AND(K42-ストレーナー選定方法!$F$8&gt;-20,K42-ストレーナー選定方法!$F$8&lt;80),1,0)</f>
        <v>0</v>
      </c>
      <c r="M42" s="131">
        <f>IF(AND($K42-ストレーナー選定方法!$F$30&gt;-20,$K42-ストレーナー選定方法!$F$30&lt;80),1,0)</f>
        <v>0</v>
      </c>
      <c r="N42" s="131">
        <f>IF(AND($K42-ストレーナー選定方法!$F$32&gt;-20,$K42-ストレーナー選定方法!$F$32&lt;80),1,0)</f>
        <v>0</v>
      </c>
      <c r="O42" s="131">
        <f>IF(AND($K42-ストレーナー選定方法!$F$34&gt;-20,$K42-ストレーナー選定方法!$F$34&lt;80),1,0)</f>
        <v>0</v>
      </c>
      <c r="P42" s="131">
        <f>IF(AND($K42-ストレーナー選定方法!$F$36&gt;-20,$K42-ストレーナー選定方法!$F$36&lt;80),1,0)</f>
        <v>0</v>
      </c>
      <c r="Q42" s="125">
        <v>21</v>
      </c>
      <c r="R42" s="24">
        <v>800</v>
      </c>
      <c r="S42" s="26">
        <f t="shared" si="8"/>
        <v>25</v>
      </c>
      <c r="T42" s="27">
        <f t="shared" si="9"/>
        <v>3.4160000000000004</v>
      </c>
      <c r="U42" s="27">
        <f t="shared" si="10"/>
        <v>2.9889999999999999</v>
      </c>
      <c r="V42" s="27"/>
      <c r="W42" s="59">
        <f t="shared" si="11"/>
        <v>12.865134239999994</v>
      </c>
      <c r="X42" s="59">
        <f t="shared" si="12"/>
        <v>20.101772249999993</v>
      </c>
      <c r="Y42" s="59">
        <f t="shared" si="13"/>
        <v>16.803440639999998</v>
      </c>
      <c r="Z42" s="59">
        <f t="shared" si="14"/>
        <v>26.255375999999998</v>
      </c>
      <c r="AA42" s="53">
        <f t="shared" si="15"/>
        <v>4.377719289999999</v>
      </c>
      <c r="AB42" s="52">
        <f t="shared" si="16"/>
        <v>10.810286409999998</v>
      </c>
      <c r="AC42" s="52">
        <f t="shared" si="17"/>
        <v>5.7178374400000003</v>
      </c>
      <c r="AD42" s="52">
        <f t="shared" si="18"/>
        <v>14.119557759999998</v>
      </c>
      <c r="AE42" s="24"/>
      <c r="AF42" s="24"/>
      <c r="AG42" s="134">
        <v>5.6</v>
      </c>
    </row>
    <row r="43" spans="2:33" ht="17.25" thickBot="1">
      <c r="B43" s="176" t="str">
        <f>VLOOKUP(D43,temp!$A$2:$G$176,2,FALSE)</f>
        <v>509</v>
      </c>
      <c r="C43" s="176" t="str">
        <f t="shared" si="7"/>
        <v>50X10X19</v>
      </c>
      <c r="D43" s="174">
        <v>509</v>
      </c>
      <c r="E43" s="23">
        <v>50</v>
      </c>
      <c r="F43" s="24">
        <v>48</v>
      </c>
      <c r="G43" s="39">
        <v>38</v>
      </c>
      <c r="H43" s="23">
        <v>10</v>
      </c>
      <c r="I43" s="23">
        <v>19</v>
      </c>
      <c r="J43" s="24">
        <v>6</v>
      </c>
      <c r="K43" s="137">
        <v>537</v>
      </c>
      <c r="L43" s="131">
        <f>IF(AND(K43-ストレーナー選定方法!$F$8&gt;-20,K43-ストレーナー選定方法!$F$8&lt;80),1,0)</f>
        <v>0</v>
      </c>
      <c r="M43" s="131">
        <f>IF(AND($K43-ストレーナー選定方法!$F$30&gt;-20,$K43-ストレーナー選定方法!$F$30&lt;80),1,0)</f>
        <v>0</v>
      </c>
      <c r="N43" s="131">
        <f>IF(AND($K43-ストレーナー選定方法!$F$32&gt;-20,$K43-ストレーナー選定方法!$F$32&lt;80),1,0)</f>
        <v>1</v>
      </c>
      <c r="O43" s="131">
        <f>IF(AND($K43-ストレーナー選定方法!$F$34&gt;-20,$K43-ストレーナー選定方法!$F$34&lt;80),1,0)</f>
        <v>0</v>
      </c>
      <c r="P43" s="131">
        <f>IF(AND($K43-ストレーナー選定方法!$F$36&gt;-20,$K43-ストレーナー選定方法!$F$36&lt;80),1,0)</f>
        <v>0</v>
      </c>
      <c r="Q43" s="125">
        <v>27</v>
      </c>
      <c r="R43" s="24">
        <v>800</v>
      </c>
      <c r="S43" s="26">
        <f t="shared" si="8"/>
        <v>25</v>
      </c>
      <c r="T43" s="27">
        <f t="shared" si="9"/>
        <v>4.2960000000000003</v>
      </c>
      <c r="U43" s="27">
        <f t="shared" si="10"/>
        <v>3.7589999999999999</v>
      </c>
      <c r="V43" s="27"/>
      <c r="W43" s="59">
        <f t="shared" si="11"/>
        <v>20.347316639999999</v>
      </c>
      <c r="X43" s="59">
        <f t="shared" si="12"/>
        <v>31.792682250000006</v>
      </c>
      <c r="Y43" s="59">
        <f t="shared" si="13"/>
        <v>26.576087039999997</v>
      </c>
      <c r="Z43" s="59">
        <f t="shared" si="14"/>
        <v>41.525135999999996</v>
      </c>
      <c r="AA43" s="53">
        <f t="shared" si="15"/>
        <v>6.9237396899999997</v>
      </c>
      <c r="AB43" s="52">
        <f t="shared" si="16"/>
        <v>17.097398009999999</v>
      </c>
      <c r="AC43" s="52">
        <f t="shared" si="17"/>
        <v>9.0432518400000035</v>
      </c>
      <c r="AD43" s="52">
        <f t="shared" si="18"/>
        <v>22.331295359999999</v>
      </c>
      <c r="AE43" s="24"/>
      <c r="AF43" s="24"/>
      <c r="AG43" s="134">
        <v>6.5</v>
      </c>
    </row>
    <row r="44" spans="2:33" ht="17.25" thickBot="1">
      <c r="B44" s="176" t="str">
        <f>VLOOKUP(D44,temp!$A$2:$G$176,2,FALSE)</f>
        <v>510</v>
      </c>
      <c r="C44" s="176" t="str">
        <f t="shared" si="7"/>
        <v>51X7X11</v>
      </c>
      <c r="D44" s="177">
        <v>510</v>
      </c>
      <c r="E44" s="23">
        <v>51</v>
      </c>
      <c r="F44" s="24">
        <v>49</v>
      </c>
      <c r="G44" s="39">
        <v>33</v>
      </c>
      <c r="H44" s="23">
        <v>7</v>
      </c>
      <c r="I44" s="23">
        <v>11</v>
      </c>
      <c r="J44" s="24">
        <v>5.5</v>
      </c>
      <c r="K44" s="137">
        <v>261</v>
      </c>
      <c r="L44" s="131">
        <f>IF(AND(K44-ストレーナー選定方法!$F$8&gt;-20,K44-ストレーナー選定方法!$F$8&lt;80),1,0)</f>
        <v>0</v>
      </c>
      <c r="M44" s="131">
        <f>IF(AND($K44-ストレーナー選定方法!$F$30&gt;-20,$K44-ストレーナー選定方法!$F$30&lt;80),1,0)</f>
        <v>0</v>
      </c>
      <c r="N44" s="131">
        <f>IF(AND($K44-ストレーナー選定方法!$F$32&gt;-20,$K44-ストレーナー選定方法!$F$32&lt;80),1,0)</f>
        <v>0</v>
      </c>
      <c r="O44" s="131">
        <f>IF(AND($K44-ストレーナー選定方法!$F$34&gt;-20,$K44-ストレーナー選定方法!$F$34&lt;80),1,0)</f>
        <v>0</v>
      </c>
      <c r="P44" s="131">
        <f>IF(AND($K44-ストレーナー選定方法!$F$36&gt;-20,$K44-ストレーナー選定方法!$F$36&lt;80),1,0)</f>
        <v>0</v>
      </c>
      <c r="Q44" s="125">
        <v>12</v>
      </c>
      <c r="R44" s="25">
        <v>1100</v>
      </c>
      <c r="S44" s="26">
        <f t="shared" si="8"/>
        <v>18.181818181818183</v>
      </c>
      <c r="T44" s="27">
        <f t="shared" si="9"/>
        <v>2.0880000000000001</v>
      </c>
      <c r="U44" s="27">
        <f t="shared" si="10"/>
        <v>1.827</v>
      </c>
      <c r="V44" s="27"/>
      <c r="W44" s="59">
        <f t="shared" si="11"/>
        <v>4.8066177599999982</v>
      </c>
      <c r="X44" s="59">
        <f t="shared" si="12"/>
        <v>7.5103402499999996</v>
      </c>
      <c r="Y44" s="59">
        <f t="shared" si="13"/>
        <v>6.2780313599999991</v>
      </c>
      <c r="Z44" s="59">
        <f t="shared" si="14"/>
        <v>9.8094239999999981</v>
      </c>
      <c r="AA44" s="53">
        <f t="shared" si="15"/>
        <v>1.6355852099999999</v>
      </c>
      <c r="AB44" s="52">
        <f t="shared" si="16"/>
        <v>4.0388940900000003</v>
      </c>
      <c r="AC44" s="52">
        <f t="shared" si="17"/>
        <v>2.1362745599999999</v>
      </c>
      <c r="AD44" s="52">
        <f t="shared" si="18"/>
        <v>5.2752902399999986</v>
      </c>
      <c r="AE44" s="24"/>
      <c r="AF44" s="24"/>
      <c r="AG44" s="134">
        <v>5.7</v>
      </c>
    </row>
    <row r="45" spans="2:33" ht="17.25" thickBot="1">
      <c r="B45" s="176" t="e">
        <f>VLOOKUP(D45,temp!$A$2:$G$176,2,FALSE)</f>
        <v>#N/A</v>
      </c>
      <c r="C45" s="176" t="str">
        <f t="shared" si="7"/>
        <v>52X10X19</v>
      </c>
      <c r="D45" s="174">
        <v>520</v>
      </c>
      <c r="E45" s="23">
        <v>52</v>
      </c>
      <c r="F45" s="24">
        <v>50</v>
      </c>
      <c r="G45" s="39">
        <v>43</v>
      </c>
      <c r="H45" s="23">
        <v>10</v>
      </c>
      <c r="I45" s="23">
        <v>19</v>
      </c>
      <c r="J45" s="24">
        <v>6</v>
      </c>
      <c r="K45" s="137">
        <v>537</v>
      </c>
      <c r="L45" s="131">
        <f>IF(AND(K45-ストレーナー選定方法!$F$8&gt;-20,K45-ストレーナー選定方法!$F$8&lt;80),1,0)</f>
        <v>0</v>
      </c>
      <c r="M45" s="131">
        <f>IF(AND($K45-ストレーナー選定方法!$F$30&gt;-20,$K45-ストレーナー選定方法!$F$30&lt;80),1,0)</f>
        <v>0</v>
      </c>
      <c r="N45" s="131">
        <f>IF(AND($K45-ストレーナー選定方法!$F$32&gt;-20,$K45-ストレーナー選定方法!$F$32&lt;80),1,0)</f>
        <v>1</v>
      </c>
      <c r="O45" s="131">
        <f>IF(AND($K45-ストレーナー選定方法!$F$34&gt;-20,$K45-ストレーナー選定方法!$F$34&lt;80),1,0)</f>
        <v>0</v>
      </c>
      <c r="P45" s="131">
        <f>IF(AND($K45-ストレーナー選定方法!$F$36&gt;-20,$K45-ストレーナー選定方法!$F$36&lt;80),1,0)</f>
        <v>0</v>
      </c>
      <c r="Q45" s="125">
        <v>25</v>
      </c>
      <c r="R45" s="24">
        <v>800</v>
      </c>
      <c r="S45" s="26">
        <f t="shared" si="8"/>
        <v>25</v>
      </c>
      <c r="T45" s="27">
        <f t="shared" si="9"/>
        <v>4.2960000000000003</v>
      </c>
      <c r="U45" s="27">
        <f t="shared" si="10"/>
        <v>3.7589999999999999</v>
      </c>
      <c r="V45" s="27"/>
      <c r="W45" s="59">
        <f t="shared" si="11"/>
        <v>20.347316639999999</v>
      </c>
      <c r="X45" s="59">
        <f t="shared" si="12"/>
        <v>31.792682250000006</v>
      </c>
      <c r="Y45" s="59">
        <f t="shared" si="13"/>
        <v>26.576087039999997</v>
      </c>
      <c r="Z45" s="59">
        <f t="shared" si="14"/>
        <v>41.525135999999996</v>
      </c>
      <c r="AA45" s="53">
        <f t="shared" si="15"/>
        <v>6.9237396899999997</v>
      </c>
      <c r="AB45" s="52">
        <f t="shared" si="16"/>
        <v>17.097398009999999</v>
      </c>
      <c r="AC45" s="52">
        <f t="shared" si="17"/>
        <v>9.0432518400000035</v>
      </c>
      <c r="AD45" s="52">
        <f t="shared" si="18"/>
        <v>22.331295359999999</v>
      </c>
      <c r="AE45" s="24"/>
      <c r="AF45" s="24"/>
      <c r="AG45" s="134"/>
    </row>
    <row r="46" spans="2:33" ht="17.25" thickBot="1">
      <c r="B46" s="176" t="e">
        <f>VLOOKUP(D46,temp!$A$2:$G$176,2,FALSE)</f>
        <v>#N/A</v>
      </c>
      <c r="C46" s="176" t="str">
        <f t="shared" si="7"/>
        <v>52X8X19</v>
      </c>
      <c r="D46" s="178">
        <v>521</v>
      </c>
      <c r="E46" s="23">
        <v>52</v>
      </c>
      <c r="F46" s="24">
        <v>50</v>
      </c>
      <c r="G46" s="39">
        <v>42</v>
      </c>
      <c r="H46" s="23">
        <v>8</v>
      </c>
      <c r="I46" s="23">
        <v>19</v>
      </c>
      <c r="J46" s="24">
        <v>6</v>
      </c>
      <c r="K46" s="137">
        <v>537</v>
      </c>
      <c r="L46" s="131">
        <f>IF(AND(K46-ストレーナー選定方法!$F$8&gt;-20,K46-ストレーナー選定方法!$F$8&lt;80),1,0)</f>
        <v>0</v>
      </c>
      <c r="M46" s="131">
        <f>IF(AND($K46-ストレーナー選定方法!$F$30&gt;-20,$K46-ストレーナー選定方法!$F$30&lt;80),1,0)</f>
        <v>0</v>
      </c>
      <c r="N46" s="131">
        <f>IF(AND($K46-ストレーナー選定方法!$F$32&gt;-20,$K46-ストレーナー選定方法!$F$32&lt;80),1,0)</f>
        <v>1</v>
      </c>
      <c r="O46" s="131">
        <f>IF(AND($K46-ストレーナー選定方法!$F$34&gt;-20,$K46-ストレーナー選定方法!$F$34&lt;80),1,0)</f>
        <v>0</v>
      </c>
      <c r="P46" s="131">
        <f>IF(AND($K46-ストレーナー選定方法!$F$36&gt;-20,$K46-ストレーナー選定方法!$F$36&lt;80),1,0)</f>
        <v>0</v>
      </c>
      <c r="Q46" s="125">
        <v>25</v>
      </c>
      <c r="R46" s="24">
        <v>930</v>
      </c>
      <c r="S46" s="26">
        <f t="shared" si="8"/>
        <v>21.50537634408602</v>
      </c>
      <c r="T46" s="27">
        <f t="shared" si="9"/>
        <v>4.2960000000000003</v>
      </c>
      <c r="U46" s="27">
        <f t="shared" si="10"/>
        <v>3.7589999999999999</v>
      </c>
      <c r="V46" s="27"/>
      <c r="W46" s="59">
        <f t="shared" si="11"/>
        <v>20.347316639999999</v>
      </c>
      <c r="X46" s="59">
        <f t="shared" si="12"/>
        <v>31.792682250000006</v>
      </c>
      <c r="Y46" s="59">
        <f t="shared" si="13"/>
        <v>26.576087039999997</v>
      </c>
      <c r="Z46" s="59">
        <f t="shared" si="14"/>
        <v>41.525135999999996</v>
      </c>
      <c r="AA46" s="53">
        <f t="shared" si="15"/>
        <v>6.9237396899999997</v>
      </c>
      <c r="AB46" s="52">
        <f t="shared" si="16"/>
        <v>17.097398009999999</v>
      </c>
      <c r="AC46" s="52">
        <f t="shared" si="17"/>
        <v>9.0432518400000035</v>
      </c>
      <c r="AD46" s="52">
        <f t="shared" si="18"/>
        <v>22.331295359999999</v>
      </c>
      <c r="AE46" s="24"/>
      <c r="AF46" s="24"/>
      <c r="AG46" s="134"/>
    </row>
    <row r="47" spans="2:33" ht="17.25" thickBot="1">
      <c r="B47" s="176" t="e">
        <f>VLOOKUP(D47,temp!$A$2:$G$176,2,FALSE)</f>
        <v>#N/A</v>
      </c>
      <c r="C47" s="176" t="str">
        <f t="shared" si="7"/>
        <v>52X10X22</v>
      </c>
      <c r="D47" s="174">
        <v>522</v>
      </c>
      <c r="E47" s="23">
        <v>52</v>
      </c>
      <c r="F47" s="24">
        <v>51</v>
      </c>
      <c r="G47" s="39">
        <v>40</v>
      </c>
      <c r="H47" s="23">
        <v>10</v>
      </c>
      <c r="I47" s="23">
        <v>22</v>
      </c>
      <c r="J47" s="24">
        <v>4.8</v>
      </c>
      <c r="K47" s="137">
        <v>398</v>
      </c>
      <c r="L47" s="131">
        <f>IF(AND(K47-ストレーナー選定方法!$F$8&gt;-20,K47-ストレーナー選定方法!$F$8&lt;80),1,0)</f>
        <v>0</v>
      </c>
      <c r="M47" s="131">
        <f>IF(AND($K47-ストレーナー選定方法!$F$30&gt;-20,$K47-ストレーナー選定方法!$F$30&lt;80),1,0)</f>
        <v>0</v>
      </c>
      <c r="N47" s="131">
        <f>IF(AND($K47-ストレーナー選定方法!$F$32&gt;-20,$K47-ストレーナー選定方法!$F$32&lt;80),1,0)</f>
        <v>0</v>
      </c>
      <c r="O47" s="131">
        <f>IF(AND($K47-ストレーナー選定方法!$F$34&gt;-20,$K47-ストレーナー選定方法!$F$34&lt;80),1,0)</f>
        <v>0</v>
      </c>
      <c r="P47" s="131">
        <f>IF(AND($K47-ストレーナー選定方法!$F$36&gt;-20,$K47-ストレーナー選定方法!$F$36&lt;80),1,0)</f>
        <v>0</v>
      </c>
      <c r="Q47" s="125">
        <v>18</v>
      </c>
      <c r="R47" s="24">
        <v>800</v>
      </c>
      <c r="S47" s="26">
        <f t="shared" si="8"/>
        <v>25</v>
      </c>
      <c r="T47" s="27">
        <f t="shared" si="9"/>
        <v>3.1840000000000002</v>
      </c>
      <c r="U47" s="27">
        <f t="shared" si="10"/>
        <v>2.7859999999999996</v>
      </c>
      <c r="V47" s="27"/>
      <c r="W47" s="59">
        <f t="shared" si="11"/>
        <v>11.17698624</v>
      </c>
      <c r="X47" s="59">
        <f t="shared" si="12"/>
        <v>17.464041000000002</v>
      </c>
      <c r="Y47" s="59">
        <f t="shared" si="13"/>
        <v>14.598512639999997</v>
      </c>
      <c r="Z47" s="59">
        <f t="shared" si="14"/>
        <v>22.810175999999998</v>
      </c>
      <c r="AA47" s="53">
        <f t="shared" si="15"/>
        <v>3.8032800399999998</v>
      </c>
      <c r="AB47" s="52">
        <f t="shared" si="16"/>
        <v>9.3917731599999996</v>
      </c>
      <c r="AC47" s="52">
        <f t="shared" si="17"/>
        <v>4.9675494400000009</v>
      </c>
      <c r="AD47" s="52">
        <f t="shared" si="18"/>
        <v>12.26680576</v>
      </c>
      <c r="AE47" s="24"/>
      <c r="AF47" s="24"/>
      <c r="AG47" s="134"/>
    </row>
    <row r="48" spans="2:33" ht="17.25" thickBot="1">
      <c r="B48" s="176" t="str">
        <f>VLOOKUP(D48,temp!$A$2:$G$176,2,FALSE)</f>
        <v>540</v>
      </c>
      <c r="C48" s="176" t="str">
        <f t="shared" si="7"/>
        <v>54X7X12</v>
      </c>
      <c r="D48" s="177">
        <v>540</v>
      </c>
      <c r="E48" s="23">
        <v>54</v>
      </c>
      <c r="F48" s="24">
        <v>52</v>
      </c>
      <c r="G48" s="39">
        <v>37</v>
      </c>
      <c r="H48" s="23">
        <v>7</v>
      </c>
      <c r="I48" s="23">
        <v>12</v>
      </c>
      <c r="J48" s="24">
        <v>5.6</v>
      </c>
      <c r="K48" s="137">
        <v>295</v>
      </c>
      <c r="L48" s="131">
        <f>IF(AND(K48-ストレーナー選定方法!$F$8&gt;-20,K48-ストレーナー選定方法!$F$8&lt;80),1,0)</f>
        <v>0</v>
      </c>
      <c r="M48" s="131">
        <f>IF(AND($K48-ストレーナー選定方法!$F$30&gt;-20,$K48-ストレーナー選定方法!$F$30&lt;80),1,0)</f>
        <v>1</v>
      </c>
      <c r="N48" s="131">
        <f>IF(AND($K48-ストレーナー選定方法!$F$32&gt;-20,$K48-ストレーナー選定方法!$F$32&lt;80),1,0)</f>
        <v>0</v>
      </c>
      <c r="O48" s="131">
        <f>IF(AND($K48-ストレーナー選定方法!$F$34&gt;-20,$K48-ストレーナー選定方法!$F$34&lt;80),1,0)</f>
        <v>0</v>
      </c>
      <c r="P48" s="131">
        <f>IF(AND($K48-ストレーナー選定方法!$F$36&gt;-20,$K48-ストレーナー選定方法!$F$36&lt;80),1,0)</f>
        <v>0</v>
      </c>
      <c r="Q48" s="125">
        <v>12</v>
      </c>
      <c r="R48" s="25">
        <v>1100</v>
      </c>
      <c r="S48" s="26">
        <f t="shared" si="8"/>
        <v>18.181818181818183</v>
      </c>
      <c r="T48" s="27">
        <f t="shared" si="9"/>
        <v>2.36</v>
      </c>
      <c r="U48" s="27">
        <f t="shared" si="10"/>
        <v>2.0649999999999999</v>
      </c>
      <c r="V48" s="27"/>
      <c r="W48" s="59">
        <f t="shared" si="11"/>
        <v>6.1404840000000007</v>
      </c>
      <c r="X48" s="59">
        <f t="shared" si="12"/>
        <v>9.5945062500000002</v>
      </c>
      <c r="Y48" s="59">
        <f t="shared" si="13"/>
        <v>8.0202239999999989</v>
      </c>
      <c r="Z48" s="59">
        <f t="shared" si="14"/>
        <v>12.531600000000001</v>
      </c>
      <c r="AA48" s="53">
        <f t="shared" si="15"/>
        <v>2.0894702500000002</v>
      </c>
      <c r="AB48" s="52">
        <f t="shared" si="16"/>
        <v>5.1597122500000001</v>
      </c>
      <c r="AC48" s="52">
        <f t="shared" si="17"/>
        <v>2.7291040000000013</v>
      </c>
      <c r="AD48" s="52">
        <f t="shared" si="18"/>
        <v>6.7392160000000008</v>
      </c>
      <c r="AE48" s="24"/>
      <c r="AF48" s="24"/>
      <c r="AG48" s="134">
        <v>5.5</v>
      </c>
    </row>
    <row r="49" spans="2:33" ht="17.25" thickBot="1">
      <c r="B49" s="176" t="str">
        <f>VLOOKUP(D49,temp!$A$2:$G$176,2,FALSE)</f>
        <v>541</v>
      </c>
      <c r="C49" s="176" t="str">
        <f t="shared" si="7"/>
        <v>54X9X32</v>
      </c>
      <c r="D49" s="174">
        <v>541</v>
      </c>
      <c r="E49" s="23">
        <v>54</v>
      </c>
      <c r="F49" s="24">
        <v>51</v>
      </c>
      <c r="G49" s="39">
        <v>41</v>
      </c>
      <c r="H49" s="23">
        <v>9</v>
      </c>
      <c r="I49" s="23">
        <v>32</v>
      </c>
      <c r="J49" s="24">
        <v>4</v>
      </c>
      <c r="K49" s="137">
        <v>402</v>
      </c>
      <c r="L49" s="131">
        <f>IF(AND(K49-ストレーナー選定方法!$F$8&gt;-20,K49-ストレーナー選定方法!$F$8&lt;80),1,0)</f>
        <v>0</v>
      </c>
      <c r="M49" s="131">
        <f>IF(AND($K49-ストレーナー選定方法!$F$30&gt;-20,$K49-ストレーナー選定方法!$F$30&lt;80),1,0)</f>
        <v>0</v>
      </c>
      <c r="N49" s="131">
        <f>IF(AND($K49-ストレーナー選定方法!$F$32&gt;-20,$K49-ストレーナー選定方法!$F$32&lt;80),1,0)</f>
        <v>0</v>
      </c>
      <c r="O49" s="131">
        <f>IF(AND($K49-ストレーナー選定方法!$F$34&gt;-20,$K49-ストレーナー選定方法!$F$34&lt;80),1,0)</f>
        <v>0</v>
      </c>
      <c r="P49" s="131">
        <f>IF(AND($K49-ストレーナー選定方法!$F$36&gt;-20,$K49-ストレーナー選定方法!$F$36&lt;80),1,0)</f>
        <v>0</v>
      </c>
      <c r="Q49" s="125">
        <v>17</v>
      </c>
      <c r="R49" s="24">
        <v>800</v>
      </c>
      <c r="S49" s="26">
        <f t="shared" si="8"/>
        <v>25</v>
      </c>
      <c r="T49" s="27">
        <f t="shared" si="9"/>
        <v>3.2160000000000002</v>
      </c>
      <c r="U49" s="27">
        <f t="shared" si="10"/>
        <v>2.8139999999999996</v>
      </c>
      <c r="V49" s="27"/>
      <c r="W49" s="59">
        <f t="shared" si="11"/>
        <v>11.402778239999996</v>
      </c>
      <c r="X49" s="59">
        <f t="shared" si="12"/>
        <v>17.816841</v>
      </c>
      <c r="Y49" s="59">
        <f t="shared" si="13"/>
        <v>14.893424639999996</v>
      </c>
      <c r="Z49" s="59">
        <f t="shared" si="14"/>
        <v>23.27097599999999</v>
      </c>
      <c r="AA49" s="53">
        <f t="shared" si="15"/>
        <v>3.8801120399999993</v>
      </c>
      <c r="AB49" s="52">
        <f t="shared" si="16"/>
        <v>9.5815011599999984</v>
      </c>
      <c r="AC49" s="52">
        <f t="shared" si="17"/>
        <v>5.0679014399999991</v>
      </c>
      <c r="AD49" s="52">
        <f t="shared" si="18"/>
        <v>12.51461376</v>
      </c>
      <c r="AE49" s="24"/>
      <c r="AF49" s="24"/>
      <c r="AG49" s="134">
        <v>5.7</v>
      </c>
    </row>
    <row r="50" spans="2:33" ht="17.25" thickBot="1">
      <c r="B50" s="176" t="e">
        <f>VLOOKUP(D50,temp!$A$2:$G$176,2,FALSE)</f>
        <v>#N/A</v>
      </c>
      <c r="C50" s="176" t="str">
        <f t="shared" si="7"/>
        <v>55X9X13</v>
      </c>
      <c r="D50" s="174">
        <v>550</v>
      </c>
      <c r="E50" s="23">
        <v>55</v>
      </c>
      <c r="F50" s="24">
        <v>51</v>
      </c>
      <c r="G50" s="39">
        <v>42</v>
      </c>
      <c r="H50" s="23">
        <v>9</v>
      </c>
      <c r="I50" s="23">
        <v>13</v>
      </c>
      <c r="J50" s="24">
        <v>6</v>
      </c>
      <c r="K50" s="137">
        <v>367</v>
      </c>
      <c r="L50" s="131">
        <f>IF(AND(K50-ストレーナー選定方法!$F$8&gt;-20,K50-ストレーナー選定方法!$F$8&lt;80),1,0)</f>
        <v>0</v>
      </c>
      <c r="M50" s="131">
        <f>IF(AND($K50-ストレーナー選定方法!$F$30&gt;-20,$K50-ストレーナー選定方法!$F$30&lt;80),1,0)</f>
        <v>1</v>
      </c>
      <c r="N50" s="131">
        <f>IF(AND($K50-ストレーナー選定方法!$F$32&gt;-20,$K50-ストレーナー選定方法!$F$32&lt;80),1,0)</f>
        <v>0</v>
      </c>
      <c r="O50" s="131">
        <f>IF(AND($K50-ストレーナー選定方法!$F$34&gt;-20,$K50-ストレーナー選定方法!$F$34&lt;80),1,0)</f>
        <v>0</v>
      </c>
      <c r="P50" s="131">
        <f>IF(AND($K50-ストレーナー選定方法!$F$36&gt;-20,$K50-ストレーナー選定方法!$F$36&lt;80),1,0)</f>
        <v>0</v>
      </c>
      <c r="Q50" s="125">
        <v>15</v>
      </c>
      <c r="R50" s="24">
        <v>800</v>
      </c>
      <c r="S50" s="26">
        <f t="shared" si="8"/>
        <v>25</v>
      </c>
      <c r="T50" s="27">
        <f t="shared" si="9"/>
        <v>2.9360000000000004</v>
      </c>
      <c r="U50" s="27">
        <f t="shared" si="10"/>
        <v>2.569</v>
      </c>
      <c r="V50" s="27"/>
      <c r="W50" s="59">
        <f t="shared" si="11"/>
        <v>9.5036558399999986</v>
      </c>
      <c r="X50" s="59">
        <f t="shared" si="12"/>
        <v>14.84946225</v>
      </c>
      <c r="Y50" s="59">
        <f t="shared" si="13"/>
        <v>12.412938239999997</v>
      </c>
      <c r="Z50" s="59">
        <f t="shared" si="14"/>
        <v>19.395215999999998</v>
      </c>
      <c r="AA50" s="53">
        <f t="shared" si="15"/>
        <v>3.2338828899999998</v>
      </c>
      <c r="AB50" s="52">
        <f t="shared" si="16"/>
        <v>7.9857108099999996</v>
      </c>
      <c r="AC50" s="52">
        <f t="shared" si="17"/>
        <v>4.2238470400000008</v>
      </c>
      <c r="AD50" s="52">
        <f t="shared" si="18"/>
        <v>10.43031616</v>
      </c>
      <c r="AE50" s="24"/>
      <c r="AF50" s="24"/>
      <c r="AG50" s="134"/>
    </row>
    <row r="51" spans="2:33" ht="17.25" thickBot="1">
      <c r="B51" s="176" t="e">
        <f>VLOOKUP(D51,temp!$A$2:$G$176,2,FALSE)</f>
        <v>#N/A</v>
      </c>
      <c r="C51" s="176" t="str">
        <f t="shared" si="7"/>
        <v>55X10X16</v>
      </c>
      <c r="D51" s="178">
        <v>551</v>
      </c>
      <c r="E51" s="23">
        <v>55</v>
      </c>
      <c r="F51" s="24">
        <v>52</v>
      </c>
      <c r="G51" s="39">
        <v>41</v>
      </c>
      <c r="H51" s="23">
        <v>10</v>
      </c>
      <c r="I51" s="23">
        <v>16</v>
      </c>
      <c r="J51" s="24">
        <v>6</v>
      </c>
      <c r="K51" s="137">
        <v>452</v>
      </c>
      <c r="L51" s="131">
        <f>IF(AND(K51-ストレーナー選定方法!$F$8&gt;-20,K51-ストレーナー選定方法!$F$8&lt;80),1,0)</f>
        <v>0</v>
      </c>
      <c r="M51" s="131">
        <f>IF(AND($K51-ストレーナー選定方法!$F$30&gt;-20,$K51-ストレーナー選定方法!$F$30&lt;80),1,0)</f>
        <v>0</v>
      </c>
      <c r="N51" s="131">
        <f>IF(AND($K51-ストレーナー選定方法!$F$32&gt;-20,$K51-ストレーナー選定方法!$F$32&lt;80),1,0)</f>
        <v>0</v>
      </c>
      <c r="O51" s="131">
        <f>IF(AND($K51-ストレーナー選定方法!$F$34&gt;-20,$K51-ストレーナー選定方法!$F$34&lt;80),1,0)</f>
        <v>0</v>
      </c>
      <c r="P51" s="131">
        <f>IF(AND($K51-ストレーナー選定方法!$F$36&gt;-20,$K51-ストレーナー選定方法!$F$36&lt;80),1,0)</f>
        <v>0</v>
      </c>
      <c r="Q51" s="125">
        <v>19</v>
      </c>
      <c r="R51" s="24">
        <v>570</v>
      </c>
      <c r="S51" s="26">
        <f t="shared" si="8"/>
        <v>35.087719298245617</v>
      </c>
      <c r="T51" s="27">
        <f t="shared" si="9"/>
        <v>3.6160000000000001</v>
      </c>
      <c r="U51" s="27">
        <f t="shared" si="10"/>
        <v>3.1639999999999997</v>
      </c>
      <c r="V51" s="27"/>
      <c r="W51" s="59">
        <f t="shared" si="11"/>
        <v>14.415690239999995</v>
      </c>
      <c r="X51" s="59">
        <f t="shared" si="12"/>
        <v>22.524515999999995</v>
      </c>
      <c r="Y51" s="59">
        <f t="shared" si="13"/>
        <v>18.828656639999991</v>
      </c>
      <c r="Z51" s="59">
        <f t="shared" si="14"/>
        <v>29.419775999999995</v>
      </c>
      <c r="AA51" s="53">
        <f t="shared" si="15"/>
        <v>4.9053390399999994</v>
      </c>
      <c r="AB51" s="52">
        <f t="shared" si="16"/>
        <v>12.113184159999999</v>
      </c>
      <c r="AC51" s="52">
        <f t="shared" si="17"/>
        <v>6.4069734400000007</v>
      </c>
      <c r="AD51" s="52">
        <f t="shared" si="18"/>
        <v>15.821301759999999</v>
      </c>
      <c r="AE51" s="24"/>
      <c r="AF51" s="24"/>
      <c r="AG51" s="134"/>
    </row>
    <row r="52" spans="2:33" ht="17.25" thickBot="1">
      <c r="B52" s="176" t="str">
        <f>VLOOKUP(D52,temp!$A$2:$G$176,2,FALSE)</f>
        <v>560</v>
      </c>
      <c r="C52" s="176" t="str">
        <f t="shared" si="7"/>
        <v>56X10X13</v>
      </c>
      <c r="D52" s="174">
        <v>560</v>
      </c>
      <c r="E52" s="23">
        <v>56</v>
      </c>
      <c r="F52" s="24">
        <v>54</v>
      </c>
      <c r="G52" s="39">
        <v>44</v>
      </c>
      <c r="H52" s="23">
        <v>10</v>
      </c>
      <c r="I52" s="23">
        <v>13</v>
      </c>
      <c r="J52" s="24">
        <v>6.5</v>
      </c>
      <c r="K52" s="137">
        <v>431</v>
      </c>
      <c r="L52" s="131">
        <f>IF(AND(K52-ストレーナー選定方法!$F$8&gt;-20,K52-ストレーナー選定方法!$F$8&lt;80),1,0)</f>
        <v>0</v>
      </c>
      <c r="M52" s="131">
        <f>IF(AND($K52-ストレーナー選定方法!$F$30&gt;-20,$K52-ストレーナー選定方法!$F$30&lt;80),1,0)</f>
        <v>0</v>
      </c>
      <c r="N52" s="131">
        <f>IF(AND($K52-ストレーナー選定方法!$F$32&gt;-20,$K52-ストレーナー選定方法!$F$32&lt;80),1,0)</f>
        <v>0</v>
      </c>
      <c r="O52" s="131">
        <f>IF(AND($K52-ストレーナー選定方法!$F$34&gt;-20,$K52-ストレーナー選定方法!$F$34&lt;80),1,0)</f>
        <v>0</v>
      </c>
      <c r="P52" s="131">
        <f>IF(AND($K52-ストレーナー選定方法!$F$36&gt;-20,$K52-ストレーナー選定方法!$F$36&lt;80),1,0)</f>
        <v>0</v>
      </c>
      <c r="Q52" s="125">
        <v>17</v>
      </c>
      <c r="R52" s="24">
        <v>570</v>
      </c>
      <c r="S52" s="26">
        <f t="shared" si="8"/>
        <v>35.087719298245617</v>
      </c>
      <c r="T52" s="27">
        <f t="shared" si="9"/>
        <v>3.448</v>
      </c>
      <c r="U52" s="27">
        <f t="shared" si="10"/>
        <v>3.0169999999999999</v>
      </c>
      <c r="V52" s="27"/>
      <c r="W52" s="59">
        <f>(K52/100*0.84)^2</f>
        <v>13.107296159999997</v>
      </c>
      <c r="X52" s="59">
        <f t="shared" si="12"/>
        <v>20.480150250000001</v>
      </c>
      <c r="Y52" s="59">
        <f t="shared" si="13"/>
        <v>17.119733759999992</v>
      </c>
      <c r="Z52" s="59">
        <f t="shared" si="14"/>
        <v>26.749583999999999</v>
      </c>
      <c r="AA52" s="53">
        <f t="shared" si="15"/>
        <v>4.4601216099999998</v>
      </c>
      <c r="AB52" s="52">
        <f t="shared" si="16"/>
        <v>11.013769689999998</v>
      </c>
      <c r="AC52" s="52">
        <f t="shared" si="17"/>
        <v>5.8254649600000006</v>
      </c>
      <c r="AD52" s="52">
        <f t="shared" si="18"/>
        <v>14.385331839999997</v>
      </c>
      <c r="AE52" s="24"/>
      <c r="AF52" s="24"/>
      <c r="AG52" s="134">
        <v>6.5</v>
      </c>
    </row>
    <row r="53" spans="2:33" ht="17.25" thickBot="1">
      <c r="B53" s="176" t="str">
        <f>VLOOKUP(D53,temp!$A$2:$G$176,2,FALSE)</f>
        <v>562</v>
      </c>
      <c r="C53" s="176" t="str">
        <f t="shared" si="7"/>
        <v>56X10X19</v>
      </c>
      <c r="D53" s="174">
        <v>562</v>
      </c>
      <c r="E53" s="23">
        <v>56</v>
      </c>
      <c r="F53" s="24">
        <v>54</v>
      </c>
      <c r="G53" s="39">
        <v>44</v>
      </c>
      <c r="H53" s="23">
        <v>10</v>
      </c>
      <c r="I53" s="23">
        <v>19</v>
      </c>
      <c r="J53" s="24">
        <v>5</v>
      </c>
      <c r="K53" s="137">
        <v>373</v>
      </c>
      <c r="L53" s="131">
        <f>IF(AND(K53-ストレーナー選定方法!$F$8&gt;-20,K53-ストレーナー選定方法!$F$8&lt;80),1,0)</f>
        <v>0</v>
      </c>
      <c r="M53" s="131">
        <f>IF(AND($K53-ストレーナー選定方法!$F$30&gt;-20,$K53-ストレーナー選定方法!$F$30&lt;80),1,0)</f>
        <v>1</v>
      </c>
      <c r="N53" s="131">
        <f>IF(AND($K53-ストレーナー選定方法!$F$32&gt;-20,$K53-ストレーナー選定方法!$F$32&lt;80),1,0)</f>
        <v>0</v>
      </c>
      <c r="O53" s="131">
        <f>IF(AND($K53-ストレーナー選定方法!$F$34&gt;-20,$K53-ストレーナー選定方法!$F$34&lt;80),1,0)</f>
        <v>0</v>
      </c>
      <c r="P53" s="131">
        <f>IF(AND($K53-ストレーナー選定方法!$F$36&gt;-20,$K53-ストレーナー選定方法!$F$36&lt;80),1,0)</f>
        <v>0</v>
      </c>
      <c r="Q53" s="125">
        <v>15</v>
      </c>
      <c r="R53" s="24">
        <v>570</v>
      </c>
      <c r="S53" s="26">
        <f t="shared" si="8"/>
        <v>35.087719298245617</v>
      </c>
      <c r="T53" s="27">
        <f t="shared" si="9"/>
        <v>2.9840000000000004</v>
      </c>
      <c r="U53" s="27">
        <f t="shared" si="10"/>
        <v>2.6109999999999998</v>
      </c>
      <c r="V53" s="27"/>
      <c r="W53" s="59">
        <f t="shared" si="11"/>
        <v>9.8169422399999995</v>
      </c>
      <c r="X53" s="59">
        <f t="shared" si="12"/>
        <v>15.338972250000001</v>
      </c>
      <c r="Y53" s="59">
        <f t="shared" si="13"/>
        <v>12.822128640000001</v>
      </c>
      <c r="Z53" s="59">
        <f t="shared" si="14"/>
        <v>20.034576000000001</v>
      </c>
      <c r="AA53" s="53">
        <f t="shared" si="15"/>
        <v>3.3404872899999996</v>
      </c>
      <c r="AB53" s="52">
        <f t="shared" si="16"/>
        <v>8.2489584100000002</v>
      </c>
      <c r="AC53" s="52">
        <f t="shared" si="17"/>
        <v>4.3630854399999999</v>
      </c>
      <c r="AD53" s="52">
        <f t="shared" si="18"/>
        <v>10.77414976</v>
      </c>
      <c r="AE53" s="24"/>
      <c r="AF53" s="24"/>
      <c r="AG53" s="134"/>
    </row>
    <row r="54" spans="2:33" ht="17.25" thickBot="1">
      <c r="B54" s="176" t="str">
        <f>VLOOKUP(D54,temp!$A$2:$G$176,2,FALSE)</f>
        <v>564</v>
      </c>
      <c r="C54" s="176" t="str">
        <f t="shared" si="7"/>
        <v>56X10X19</v>
      </c>
      <c r="D54" s="174">
        <v>564</v>
      </c>
      <c r="E54" s="23">
        <v>56</v>
      </c>
      <c r="F54" s="24">
        <v>54</v>
      </c>
      <c r="G54" s="39">
        <v>45</v>
      </c>
      <c r="H54" s="23">
        <v>10</v>
      </c>
      <c r="I54" s="23">
        <v>19</v>
      </c>
      <c r="J54" s="24">
        <v>6</v>
      </c>
      <c r="K54" s="137">
        <v>537</v>
      </c>
      <c r="L54" s="131">
        <f>IF(AND(K54-ストレーナー選定方法!$F$8&gt;-20,K54-ストレーナー選定方法!$F$8&lt;80),1,0)</f>
        <v>0</v>
      </c>
      <c r="M54" s="131">
        <f>IF(AND($K54-ストレーナー選定方法!$F$30&gt;-20,$K54-ストレーナー選定方法!$F$30&lt;80),1,0)</f>
        <v>0</v>
      </c>
      <c r="N54" s="131">
        <f>IF(AND($K54-ストレーナー選定方法!$F$32&gt;-20,$K54-ストレーナー選定方法!$F$32&lt;80),1,0)</f>
        <v>1</v>
      </c>
      <c r="O54" s="131">
        <f>IF(AND($K54-ストレーナー選定方法!$F$34&gt;-20,$K54-ストレーナー選定方法!$F$34&lt;80),1,0)</f>
        <v>0</v>
      </c>
      <c r="P54" s="131">
        <f>IF(AND($K54-ストレーナー選定方法!$F$36&gt;-20,$K54-ストレーナー選定方法!$F$36&lt;80),1,0)</f>
        <v>0</v>
      </c>
      <c r="Q54" s="125">
        <v>21</v>
      </c>
      <c r="R54" s="24">
        <v>570</v>
      </c>
      <c r="S54" s="26">
        <f t="shared" si="8"/>
        <v>35.087719298245617</v>
      </c>
      <c r="T54" s="27">
        <f t="shared" si="9"/>
        <v>4.2960000000000003</v>
      </c>
      <c r="U54" s="27">
        <f t="shared" si="10"/>
        <v>3.7589999999999999</v>
      </c>
      <c r="V54" s="27"/>
      <c r="W54" s="59">
        <f t="shared" si="11"/>
        <v>20.347316639999999</v>
      </c>
      <c r="X54" s="59">
        <f t="shared" si="12"/>
        <v>31.792682250000006</v>
      </c>
      <c r="Y54" s="59">
        <f t="shared" si="13"/>
        <v>26.576087039999997</v>
      </c>
      <c r="Z54" s="59">
        <f t="shared" si="14"/>
        <v>41.525135999999996</v>
      </c>
      <c r="AA54" s="53">
        <f t="shared" si="15"/>
        <v>6.9237396899999997</v>
      </c>
      <c r="AB54" s="52">
        <f t="shared" si="16"/>
        <v>17.097398009999999</v>
      </c>
      <c r="AC54" s="52">
        <f t="shared" si="17"/>
        <v>9.0432518400000035</v>
      </c>
      <c r="AD54" s="52">
        <f t="shared" si="18"/>
        <v>22.331295359999999</v>
      </c>
      <c r="AE54" s="24"/>
      <c r="AF54" s="24"/>
      <c r="AG54" s="134">
        <v>8.5</v>
      </c>
    </row>
    <row r="55" spans="2:33" ht="17.25" thickBot="1">
      <c r="B55" s="176" t="str">
        <f>VLOOKUP(D55,temp!$A$2:$G$176,2,FALSE)</f>
        <v>566</v>
      </c>
      <c r="C55" s="176" t="str">
        <f t="shared" si="7"/>
        <v>56X10X20</v>
      </c>
      <c r="D55" s="174">
        <v>566</v>
      </c>
      <c r="E55" s="23">
        <v>56</v>
      </c>
      <c r="F55" s="24">
        <v>54</v>
      </c>
      <c r="G55" s="39">
        <v>47</v>
      </c>
      <c r="H55" s="23">
        <v>10</v>
      </c>
      <c r="I55" s="23">
        <v>20</v>
      </c>
      <c r="J55" s="24">
        <v>6.5</v>
      </c>
      <c r="K55" s="137">
        <v>663</v>
      </c>
      <c r="L55" s="131">
        <f>IF(AND(K55-ストレーナー選定方法!$F$8&gt;-20,K55-ストレーナー選定方法!$F$8&lt;80),1,0)</f>
        <v>0</v>
      </c>
      <c r="M55" s="131">
        <f>IF(AND($K55-ストレーナー選定方法!$F$30&gt;-20,$K55-ストレーナー選定方法!$F$30&lt;80),1,0)</f>
        <v>0</v>
      </c>
      <c r="N55" s="131">
        <f>IF(AND($K55-ストレーナー選定方法!$F$32&gt;-20,$K55-ストレーナー選定方法!$F$32&lt;80),1,0)</f>
        <v>0</v>
      </c>
      <c r="O55" s="131">
        <f>IF(AND($K55-ストレーナー選定方法!$F$34&gt;-20,$K55-ストレーナー選定方法!$F$34&lt;80),1,0)</f>
        <v>0</v>
      </c>
      <c r="P55" s="131">
        <f>IF(AND($K55-ストレーナー選定方法!$F$36&gt;-20,$K55-ストレーナー選定方法!$F$36&lt;80),1,0)</f>
        <v>0</v>
      </c>
      <c r="Q55" s="125">
        <v>26</v>
      </c>
      <c r="R55" s="24">
        <v>570</v>
      </c>
      <c r="S55" s="26">
        <f t="shared" si="8"/>
        <v>35.087719298245617</v>
      </c>
      <c r="T55" s="27">
        <f t="shared" si="9"/>
        <v>5.3039999999999994</v>
      </c>
      <c r="U55" s="27">
        <f t="shared" si="10"/>
        <v>4.641</v>
      </c>
      <c r="V55" s="27"/>
      <c r="W55" s="59">
        <f t="shared" si="11"/>
        <v>31.015988639999993</v>
      </c>
      <c r="X55" s="59">
        <f t="shared" si="12"/>
        <v>48.462482250000001</v>
      </c>
      <c r="Y55" s="59">
        <f t="shared" si="13"/>
        <v>40.510679039999999</v>
      </c>
      <c r="Z55" s="59">
        <f t="shared" si="14"/>
        <v>63.297935999999993</v>
      </c>
      <c r="AA55" s="53">
        <f t="shared" si="15"/>
        <v>10.55405169</v>
      </c>
      <c r="AB55" s="52">
        <f t="shared" si="16"/>
        <v>26.062046010000003</v>
      </c>
      <c r="AC55" s="52">
        <f t="shared" si="17"/>
        <v>13.784883840000001</v>
      </c>
      <c r="AD55" s="52">
        <f t="shared" si="18"/>
        <v>34.040223359999992</v>
      </c>
      <c r="AE55" s="24"/>
      <c r="AF55" s="24"/>
      <c r="AG55" s="134">
        <v>8</v>
      </c>
    </row>
    <row r="56" spans="2:33" ht="17.25" thickBot="1">
      <c r="B56" s="176" t="str">
        <f>VLOOKUP(D56,temp!$A$2:$G$176,2,FALSE)</f>
        <v>568</v>
      </c>
      <c r="C56" s="176" t="str">
        <f t="shared" si="7"/>
        <v>56X10X22</v>
      </c>
      <c r="D56" s="174">
        <v>568</v>
      </c>
      <c r="E56" s="23">
        <v>56</v>
      </c>
      <c r="F56" s="24">
        <v>54</v>
      </c>
      <c r="G56" s="39">
        <v>48</v>
      </c>
      <c r="H56" s="23">
        <v>10</v>
      </c>
      <c r="I56" s="23">
        <v>22</v>
      </c>
      <c r="J56" s="24">
        <v>6.5</v>
      </c>
      <c r="K56" s="137">
        <v>730</v>
      </c>
      <c r="L56" s="131">
        <f>IF(AND(K56-ストレーナー選定方法!$F$8&gt;-20,K56-ストレーナー選定方法!$F$8&lt;80),1,0)</f>
        <v>1</v>
      </c>
      <c r="M56" s="131">
        <f>IF(AND($K56-ストレーナー選定方法!$F$30&gt;-20,$K56-ストレーナー選定方法!$F$30&lt;80),1,0)</f>
        <v>0</v>
      </c>
      <c r="N56" s="131">
        <f>IF(AND($K56-ストレーナー選定方法!$F$32&gt;-20,$K56-ストレーナー選定方法!$F$32&lt;80),1,0)</f>
        <v>0</v>
      </c>
      <c r="O56" s="131">
        <f>IF(AND($K56-ストレーナー選定方法!$F$34&gt;-20,$K56-ストレーナー選定方法!$F$34&lt;80),1,0)</f>
        <v>1</v>
      </c>
      <c r="P56" s="131">
        <f>IF(AND($K56-ストレーナー選定方法!$F$36&gt;-20,$K56-ストレーナー選定方法!$F$36&lt;80),1,0)</f>
        <v>0</v>
      </c>
      <c r="Q56" s="125">
        <v>29</v>
      </c>
      <c r="R56" s="24">
        <v>570</v>
      </c>
      <c r="S56" s="26">
        <f t="shared" si="8"/>
        <v>35.087719298245617</v>
      </c>
      <c r="T56" s="27">
        <f t="shared" si="9"/>
        <v>5.84</v>
      </c>
      <c r="U56" s="27">
        <f t="shared" si="10"/>
        <v>5.1099999999999994</v>
      </c>
      <c r="V56" s="27"/>
      <c r="W56" s="59">
        <f t="shared" si="11"/>
        <v>37.601423999999994</v>
      </c>
      <c r="X56" s="59">
        <f t="shared" si="12"/>
        <v>58.752225000000003</v>
      </c>
      <c r="Y56" s="59">
        <f t="shared" si="13"/>
        <v>49.112063999999997</v>
      </c>
      <c r="Z56" s="59">
        <f t="shared" si="14"/>
        <v>76.7376</v>
      </c>
      <c r="AA56" s="53">
        <f t="shared" si="15"/>
        <v>12.794929</v>
      </c>
      <c r="AB56" s="52">
        <f t="shared" si="16"/>
        <v>31.595640999999993</v>
      </c>
      <c r="AC56" s="52">
        <f t="shared" si="17"/>
        <v>16.711743999999999</v>
      </c>
      <c r="AD56" s="52">
        <f t="shared" si="18"/>
        <v>41.267775999999991</v>
      </c>
      <c r="AE56" s="24"/>
      <c r="AF56" s="24"/>
      <c r="AG56" s="134">
        <v>6.5</v>
      </c>
    </row>
    <row r="57" spans="2:33" ht="17.25" thickBot="1">
      <c r="B57" s="176" t="str">
        <f>VLOOKUP(D57,temp!$A$2:$G$176,2,FALSE)</f>
        <v>570</v>
      </c>
      <c r="C57" s="176" t="str">
        <f t="shared" si="7"/>
        <v>56X10X15</v>
      </c>
      <c r="D57" s="174">
        <v>570</v>
      </c>
      <c r="E57" s="23">
        <v>56</v>
      </c>
      <c r="F57" s="24">
        <v>54</v>
      </c>
      <c r="G57" s="39">
        <v>47</v>
      </c>
      <c r="H57" s="23">
        <v>10</v>
      </c>
      <c r="I57" s="23">
        <v>15</v>
      </c>
      <c r="J57" s="24">
        <v>8.5</v>
      </c>
      <c r="K57" s="137">
        <v>851</v>
      </c>
      <c r="L57" s="131">
        <f>IF(AND(K57-ストレーナー選定方法!$F$8&gt;-20,K57-ストレーナー選定方法!$F$8&lt;80),1,0)</f>
        <v>0</v>
      </c>
      <c r="M57" s="131">
        <f>IF(AND($K57-ストレーナー選定方法!$F$30&gt;-20,$K57-ストレーナー選定方法!$F$30&lt;80),1,0)</f>
        <v>0</v>
      </c>
      <c r="N57" s="131">
        <f>IF(AND($K57-ストレーナー選定方法!$F$32&gt;-20,$K57-ストレーナー選定方法!$F$32&lt;80),1,0)</f>
        <v>0</v>
      </c>
      <c r="O57" s="131">
        <f>IF(AND($K57-ストレーナー選定方法!$F$34&gt;-20,$K57-ストレーナー選定方法!$F$34&lt;80),1,0)</f>
        <v>0</v>
      </c>
      <c r="P57" s="131">
        <f>IF(AND($K57-ストレーナー選定方法!$F$36&gt;-20,$K57-ストレーナー選定方法!$F$36&lt;80),1,0)</f>
        <v>0</v>
      </c>
      <c r="Q57" s="125">
        <v>34</v>
      </c>
      <c r="R57" s="24">
        <v>570</v>
      </c>
      <c r="S57" s="26">
        <f t="shared" si="8"/>
        <v>35.087719298245617</v>
      </c>
      <c r="T57" s="27">
        <f t="shared" si="9"/>
        <v>6.8080000000000007</v>
      </c>
      <c r="U57" s="27">
        <f t="shared" si="10"/>
        <v>5.956999999999999</v>
      </c>
      <c r="V57" s="27"/>
      <c r="W57" s="59">
        <f t="shared" si="11"/>
        <v>51.099622559999993</v>
      </c>
      <c r="X57" s="59">
        <f t="shared" si="12"/>
        <v>79.843160249999983</v>
      </c>
      <c r="Y57" s="59">
        <f t="shared" si="13"/>
        <v>66.74236415999998</v>
      </c>
      <c r="Z57" s="59">
        <f t="shared" si="14"/>
        <v>104.284944</v>
      </c>
      <c r="AA57" s="53">
        <f t="shared" si="15"/>
        <v>17.388066010000003</v>
      </c>
      <c r="AB57" s="52">
        <f t="shared" si="16"/>
        <v>42.937877289999996</v>
      </c>
      <c r="AC57" s="52">
        <f t="shared" si="17"/>
        <v>22.710943360000002</v>
      </c>
      <c r="AD57" s="52">
        <f t="shared" si="18"/>
        <v>56.082125439999992</v>
      </c>
      <c r="AE57" s="24"/>
      <c r="AF57" s="24"/>
      <c r="AG57" s="134"/>
    </row>
    <row r="58" spans="2:33" ht="17.25" thickBot="1">
      <c r="B58" s="176" t="e">
        <f>VLOOKUP(D58,temp!$A$2:$G$176,2,FALSE)</f>
        <v>#N/A</v>
      </c>
      <c r="C58" s="176" t="str">
        <f t="shared" si="7"/>
        <v>56X10X15</v>
      </c>
      <c r="D58" s="178">
        <v>572</v>
      </c>
      <c r="E58" s="23">
        <v>56</v>
      </c>
      <c r="F58" s="24">
        <v>54</v>
      </c>
      <c r="G58" s="39">
        <v>47</v>
      </c>
      <c r="H58" s="23">
        <v>10</v>
      </c>
      <c r="I58" s="23">
        <v>15</v>
      </c>
      <c r="J58" s="24">
        <v>6</v>
      </c>
      <c r="K58" s="137">
        <v>424</v>
      </c>
      <c r="L58" s="131">
        <f>IF(AND(K58-ストレーナー選定方法!$F$8&gt;-20,K58-ストレーナー選定方法!$F$8&lt;80),1,0)</f>
        <v>0</v>
      </c>
      <c r="M58" s="131">
        <f>IF(AND($K58-ストレーナー選定方法!$F$30&gt;-20,$K58-ストレーナー選定方法!$F$30&lt;80),1,0)</f>
        <v>0</v>
      </c>
      <c r="N58" s="131">
        <f>IF(AND($K58-ストレーナー選定方法!$F$32&gt;-20,$K58-ストレーナー選定方法!$F$32&lt;80),1,0)</f>
        <v>0</v>
      </c>
      <c r="O58" s="131">
        <f>IF(AND($K58-ストレーナー選定方法!$F$34&gt;-20,$K58-ストレーナー選定方法!$F$34&lt;80),1,0)</f>
        <v>0</v>
      </c>
      <c r="P58" s="131">
        <f>IF(AND($K58-ストレーナー選定方法!$F$36&gt;-20,$K58-ストレーナー選定方法!$F$36&lt;80),1,0)</f>
        <v>0</v>
      </c>
      <c r="Q58" s="125">
        <v>17</v>
      </c>
      <c r="R58" s="24">
        <v>570</v>
      </c>
      <c r="S58" s="26">
        <f t="shared" si="8"/>
        <v>35.087719298245617</v>
      </c>
      <c r="T58" s="27">
        <f t="shared" si="9"/>
        <v>3.3920000000000003</v>
      </c>
      <c r="U58" s="27">
        <f t="shared" si="10"/>
        <v>2.9679999999999995</v>
      </c>
      <c r="V58" s="27"/>
      <c r="W58" s="59">
        <f t="shared" si="11"/>
        <v>12.68499456</v>
      </c>
      <c r="X58" s="59">
        <f t="shared" si="12"/>
        <v>19.820304000000007</v>
      </c>
      <c r="Y58" s="59">
        <f t="shared" si="13"/>
        <v>16.568156160000001</v>
      </c>
      <c r="Z58" s="59">
        <f t="shared" si="14"/>
        <v>25.887744000000001</v>
      </c>
      <c r="AA58" s="53">
        <f t="shared" si="15"/>
        <v>4.3164217599999999</v>
      </c>
      <c r="AB58" s="52">
        <f t="shared" si="16"/>
        <v>10.658919040000001</v>
      </c>
      <c r="AC58" s="52">
        <f t="shared" si="17"/>
        <v>5.6377753600000027</v>
      </c>
      <c r="AD58" s="52">
        <f t="shared" si="18"/>
        <v>13.921853440000001</v>
      </c>
      <c r="AE58" s="24"/>
      <c r="AF58" s="24"/>
      <c r="AG58" s="134"/>
    </row>
    <row r="59" spans="2:33" ht="17.25" thickBot="1">
      <c r="B59" s="176" t="str">
        <f>VLOOKUP(D59,temp!$A$2:$G$176,2,FALSE)</f>
        <v>573</v>
      </c>
      <c r="C59" s="176" t="str">
        <f t="shared" si="7"/>
        <v>56X10X17</v>
      </c>
      <c r="D59" s="174">
        <v>573</v>
      </c>
      <c r="E59" s="23">
        <v>56</v>
      </c>
      <c r="F59" s="24">
        <v>54</v>
      </c>
      <c r="G59" s="39">
        <v>46</v>
      </c>
      <c r="H59" s="23">
        <v>10</v>
      </c>
      <c r="I59" s="23">
        <v>17</v>
      </c>
      <c r="J59" s="24">
        <v>6</v>
      </c>
      <c r="K59" s="137">
        <v>480</v>
      </c>
      <c r="L59" s="131">
        <f>IF(AND(K59-ストレーナー選定方法!$F$8&gt;-20,K59-ストレーナー選定方法!$F$8&lt;80),1,0)</f>
        <v>0</v>
      </c>
      <c r="M59" s="131">
        <f>IF(AND($K59-ストレーナー選定方法!$F$30&gt;-20,$K59-ストレーナー選定方法!$F$30&lt;80),1,0)</f>
        <v>0</v>
      </c>
      <c r="N59" s="131">
        <f>IF(AND($K59-ストレーナー選定方法!$F$32&gt;-20,$K59-ストレーナー選定方法!$F$32&lt;80),1,0)</f>
        <v>1</v>
      </c>
      <c r="O59" s="131">
        <f>IF(AND($K59-ストレーナー選定方法!$F$34&gt;-20,$K59-ストレーナー選定方法!$F$34&lt;80),1,0)</f>
        <v>0</v>
      </c>
      <c r="P59" s="131">
        <f>IF(AND($K59-ストレーナー選定方法!$F$36&gt;-20,$K59-ストレーナー選定方法!$F$36&lt;80),1,0)</f>
        <v>0</v>
      </c>
      <c r="Q59" s="125">
        <v>19</v>
      </c>
      <c r="R59" s="24">
        <v>570</v>
      </c>
      <c r="S59" s="26">
        <f t="shared" si="8"/>
        <v>35.087719298245617</v>
      </c>
      <c r="T59" s="27">
        <f t="shared" si="9"/>
        <v>3.84</v>
      </c>
      <c r="U59" s="27">
        <f t="shared" si="10"/>
        <v>3.36</v>
      </c>
      <c r="V59" s="27"/>
      <c r="W59" s="59">
        <f t="shared" si="11"/>
        <v>16.257024000000001</v>
      </c>
      <c r="X59" s="59">
        <f t="shared" si="12"/>
        <v>25.401600000000002</v>
      </c>
      <c r="Y59" s="59">
        <f t="shared" si="13"/>
        <v>21.233663999999997</v>
      </c>
      <c r="Z59" s="59">
        <f t="shared" si="14"/>
        <v>33.177599999999998</v>
      </c>
      <c r="AA59" s="53">
        <f t="shared" si="15"/>
        <v>5.531903999999999</v>
      </c>
      <c r="AB59" s="52">
        <f t="shared" si="16"/>
        <v>13.660415999999998</v>
      </c>
      <c r="AC59" s="52">
        <f t="shared" si="17"/>
        <v>7.2253440000000007</v>
      </c>
      <c r="AD59" s="52">
        <f t="shared" si="18"/>
        <v>17.842176000000002</v>
      </c>
      <c r="AE59" s="24"/>
      <c r="AF59" s="24"/>
      <c r="AG59" s="134">
        <v>12</v>
      </c>
    </row>
    <row r="60" spans="2:33" ht="17.25" thickBot="1">
      <c r="B60" s="176" t="str">
        <f>VLOOKUP(D60,temp!$A$2:$G$176,2,FALSE)</f>
        <v>600</v>
      </c>
      <c r="C60" s="176" t="str">
        <f t="shared" si="7"/>
        <v>60X7.5X12</v>
      </c>
      <c r="D60" s="177">
        <v>600</v>
      </c>
      <c r="E60" s="23">
        <v>60</v>
      </c>
      <c r="F60" s="24">
        <v>56</v>
      </c>
      <c r="G60" s="39">
        <v>44</v>
      </c>
      <c r="H60" s="23">
        <v>7.5</v>
      </c>
      <c r="I60" s="23">
        <v>12</v>
      </c>
      <c r="J60" s="24">
        <v>7</v>
      </c>
      <c r="K60" s="137">
        <v>461</v>
      </c>
      <c r="L60" s="131">
        <f>IF(AND(K60-ストレーナー選定方法!$F$8&gt;-20,K60-ストレーナー選定方法!$F$8&lt;80),1,0)</f>
        <v>0</v>
      </c>
      <c r="M60" s="131">
        <f>IF(AND($K60-ストレーナー選定方法!$F$30&gt;-20,$K60-ストレーナー選定方法!$F$30&lt;80),1,0)</f>
        <v>0</v>
      </c>
      <c r="N60" s="131">
        <f>IF(AND($K60-ストレーナー選定方法!$F$32&gt;-20,$K60-ストレーナー選定方法!$F$32&lt;80),1,0)</f>
        <v>0</v>
      </c>
      <c r="O60" s="131">
        <f>IF(AND($K60-ストレーナー選定方法!$F$34&gt;-20,$K60-ストレーナー選定方法!$F$34&lt;80),1,0)</f>
        <v>0</v>
      </c>
      <c r="P60" s="131">
        <f>IF(AND($K60-ストレーナー選定方法!$F$36&gt;-20,$K60-ストレーナー選定方法!$F$36&lt;80),1,0)</f>
        <v>0</v>
      </c>
      <c r="Q60" s="125">
        <v>16</v>
      </c>
      <c r="R60" s="24">
        <v>750</v>
      </c>
      <c r="S60" s="26">
        <f t="shared" si="8"/>
        <v>26.666666666666668</v>
      </c>
      <c r="T60" s="27">
        <f t="shared" si="9"/>
        <v>3.6880000000000002</v>
      </c>
      <c r="U60" s="27">
        <f t="shared" si="10"/>
        <v>3.2269999999999999</v>
      </c>
      <c r="V60" s="27"/>
      <c r="W60" s="59">
        <f t="shared" si="11"/>
        <v>14.995481760000002</v>
      </c>
      <c r="X60" s="59">
        <f t="shared" si="12"/>
        <v>23.430440250000004</v>
      </c>
      <c r="Y60" s="59">
        <f t="shared" si="13"/>
        <v>19.585935360000001</v>
      </c>
      <c r="Z60" s="59">
        <f t="shared" si="14"/>
        <v>30.603024000000001</v>
      </c>
      <c r="AA60" s="53">
        <f t="shared" si="15"/>
        <v>5.1026292100000008</v>
      </c>
      <c r="AB60" s="52">
        <f t="shared" si="16"/>
        <v>12.600370090000004</v>
      </c>
      <c r="AC60" s="52">
        <f t="shared" si="17"/>
        <v>6.6646585600000021</v>
      </c>
      <c r="AD60" s="52">
        <f t="shared" si="18"/>
        <v>16.45762624</v>
      </c>
      <c r="AE60" s="24"/>
      <c r="AF60" s="24"/>
      <c r="AG60" s="134">
        <v>7.5</v>
      </c>
    </row>
    <row r="61" spans="2:33" ht="17.25" thickBot="1">
      <c r="B61" s="176" t="str">
        <f>VLOOKUP(D61,temp!$A$2:$G$176,2,FALSE)</f>
        <v>601</v>
      </c>
      <c r="C61" s="176" t="str">
        <f t="shared" si="7"/>
        <v>60X10X17</v>
      </c>
      <c r="D61" s="174">
        <v>601</v>
      </c>
      <c r="E61" s="23">
        <v>60</v>
      </c>
      <c r="F61" s="24">
        <v>55</v>
      </c>
      <c r="G61" s="39">
        <v>44</v>
      </c>
      <c r="H61" s="23">
        <v>10</v>
      </c>
      <c r="I61" s="23">
        <v>17</v>
      </c>
      <c r="J61" s="24">
        <v>6</v>
      </c>
      <c r="K61" s="137">
        <v>480</v>
      </c>
      <c r="L61" s="131">
        <f>IF(AND(K61-ストレーナー選定方法!$F$8&gt;-20,K61-ストレーナー選定方法!$F$8&lt;80),1,0)</f>
        <v>0</v>
      </c>
      <c r="M61" s="131">
        <f>IF(AND($K61-ストレーナー選定方法!$F$30&gt;-20,$K61-ストレーナー選定方法!$F$30&lt;80),1,0)</f>
        <v>0</v>
      </c>
      <c r="N61" s="131">
        <f>IF(AND($K61-ストレーナー選定方法!$F$32&gt;-20,$K61-ストレーナー選定方法!$F$32&lt;80),1,0)</f>
        <v>1</v>
      </c>
      <c r="O61" s="131">
        <f>IF(AND($K61-ストレーナー選定方法!$F$34&gt;-20,$K61-ストレーナー選定方法!$F$34&lt;80),1,0)</f>
        <v>0</v>
      </c>
      <c r="P61" s="131">
        <f>IF(AND($K61-ストレーナー選定方法!$F$36&gt;-20,$K61-ストレーナー選定方法!$F$36&lt;80),1,0)</f>
        <v>0</v>
      </c>
      <c r="Q61" s="125">
        <v>16</v>
      </c>
      <c r="R61" s="24">
        <v>550</v>
      </c>
      <c r="S61" s="26">
        <f t="shared" si="8"/>
        <v>36.363636363636367</v>
      </c>
      <c r="T61" s="27">
        <f t="shared" si="9"/>
        <v>3.84</v>
      </c>
      <c r="U61" s="27">
        <f t="shared" si="10"/>
        <v>3.36</v>
      </c>
      <c r="V61" s="27"/>
      <c r="W61" s="59">
        <f t="shared" si="11"/>
        <v>16.257024000000001</v>
      </c>
      <c r="X61" s="59">
        <f t="shared" si="12"/>
        <v>25.401600000000002</v>
      </c>
      <c r="Y61" s="59">
        <f t="shared" si="13"/>
        <v>21.233663999999997</v>
      </c>
      <c r="Z61" s="59">
        <f t="shared" si="14"/>
        <v>33.177599999999998</v>
      </c>
      <c r="AA61" s="53">
        <f t="shared" si="15"/>
        <v>5.531903999999999</v>
      </c>
      <c r="AB61" s="52">
        <f t="shared" si="16"/>
        <v>13.660415999999998</v>
      </c>
      <c r="AC61" s="52">
        <f t="shared" si="17"/>
        <v>7.2253440000000007</v>
      </c>
      <c r="AD61" s="52">
        <f t="shared" si="18"/>
        <v>17.842176000000002</v>
      </c>
      <c r="AE61" s="24"/>
      <c r="AF61" s="24"/>
      <c r="AG61" s="134">
        <v>7.4</v>
      </c>
    </row>
    <row r="62" spans="2:33" ht="17.25" thickBot="1">
      <c r="B62" s="176" t="e">
        <f>VLOOKUP(D62,temp!$A$2:$G$176,2,FALSE)</f>
        <v>#N/A</v>
      </c>
      <c r="C62" s="176" t="str">
        <f t="shared" si="7"/>
        <v>60X8.5X17</v>
      </c>
      <c r="D62" s="178">
        <v>602</v>
      </c>
      <c r="E62" s="23">
        <v>60</v>
      </c>
      <c r="F62" s="24">
        <v>55</v>
      </c>
      <c r="G62" s="39">
        <v>44</v>
      </c>
      <c r="H62" s="23">
        <v>8.5</v>
      </c>
      <c r="I62" s="23">
        <v>17</v>
      </c>
      <c r="J62" s="24">
        <v>6</v>
      </c>
      <c r="K62" s="137">
        <v>480</v>
      </c>
      <c r="L62" s="131">
        <f>IF(AND(K62-ストレーナー選定方法!$F$8&gt;-20,K62-ストレーナー選定方法!$F$8&lt;80),1,0)</f>
        <v>0</v>
      </c>
      <c r="M62" s="131">
        <f>IF(AND($K62-ストレーナー選定方法!$F$30&gt;-20,$K62-ストレーナー選定方法!$F$30&lt;80),1,0)</f>
        <v>0</v>
      </c>
      <c r="N62" s="131">
        <f>IF(AND($K62-ストレーナー選定方法!$F$32&gt;-20,$K62-ストレーナー選定方法!$F$32&lt;80),1,0)</f>
        <v>1</v>
      </c>
      <c r="O62" s="131">
        <f>IF(AND($K62-ストレーナー選定方法!$F$34&gt;-20,$K62-ストレーナー選定方法!$F$34&lt;80),1,0)</f>
        <v>0</v>
      </c>
      <c r="P62" s="131">
        <f>IF(AND($K62-ストレーナー選定方法!$F$36&gt;-20,$K62-ストレーナー選定方法!$F$36&lt;80),1,0)</f>
        <v>0</v>
      </c>
      <c r="Q62" s="125">
        <v>16</v>
      </c>
      <c r="R62" s="24">
        <v>600</v>
      </c>
      <c r="S62" s="26">
        <f t="shared" si="8"/>
        <v>33.333333333333336</v>
      </c>
      <c r="T62" s="27">
        <f t="shared" si="9"/>
        <v>3.84</v>
      </c>
      <c r="U62" s="27">
        <f t="shared" si="10"/>
        <v>3.36</v>
      </c>
      <c r="V62" s="27"/>
      <c r="W62" s="59">
        <f t="shared" si="11"/>
        <v>16.257024000000001</v>
      </c>
      <c r="X62" s="59">
        <f t="shared" si="12"/>
        <v>25.401600000000002</v>
      </c>
      <c r="Y62" s="59">
        <f t="shared" si="13"/>
        <v>21.233663999999997</v>
      </c>
      <c r="Z62" s="59">
        <f t="shared" si="14"/>
        <v>33.177599999999998</v>
      </c>
      <c r="AA62" s="53">
        <f t="shared" si="15"/>
        <v>5.531903999999999</v>
      </c>
      <c r="AB62" s="52">
        <f t="shared" si="16"/>
        <v>13.660415999999998</v>
      </c>
      <c r="AC62" s="52">
        <f t="shared" si="17"/>
        <v>7.2253440000000007</v>
      </c>
      <c r="AD62" s="52">
        <f t="shared" si="18"/>
        <v>17.842176000000002</v>
      </c>
      <c r="AE62" s="24"/>
      <c r="AF62" s="24"/>
      <c r="AG62" s="134"/>
    </row>
    <row r="63" spans="2:33" ht="17.25" thickBot="1">
      <c r="B63" s="176" t="str">
        <f>VLOOKUP(D63,temp!$A$2:$G$176,2,FALSE)</f>
        <v>603</v>
      </c>
      <c r="C63" s="176" t="str">
        <f t="shared" si="7"/>
        <v>60X12X18</v>
      </c>
      <c r="D63" s="174">
        <v>603</v>
      </c>
      <c r="E63" s="23">
        <v>60</v>
      </c>
      <c r="F63" s="24">
        <v>58</v>
      </c>
      <c r="G63" s="39">
        <v>45</v>
      </c>
      <c r="H63" s="23">
        <v>12</v>
      </c>
      <c r="I63" s="23">
        <v>18</v>
      </c>
      <c r="J63" s="24">
        <v>7.5</v>
      </c>
      <c r="K63" s="137">
        <v>795</v>
      </c>
      <c r="L63" s="131">
        <f>IF(AND(K63-ストレーナー選定方法!$F$8&gt;-20,K63-ストレーナー選定方法!$F$8&lt;80),1,0)</f>
        <v>1</v>
      </c>
      <c r="M63" s="131">
        <f>IF(AND($K63-ストレーナー選定方法!$F$30&gt;-20,$K63-ストレーナー選定方法!$F$30&lt;80),1,0)</f>
        <v>0</v>
      </c>
      <c r="N63" s="131">
        <f>IF(AND($K63-ストレーナー選定方法!$F$32&gt;-20,$K63-ストレーナー選定方法!$F$32&lt;80),1,0)</f>
        <v>0</v>
      </c>
      <c r="O63" s="131">
        <f>IF(AND($K63-ストレーナー選定方法!$F$34&gt;-20,$K63-ストレーナー選定方法!$F$34&lt;80),1,0)</f>
        <v>0</v>
      </c>
      <c r="P63" s="131">
        <f>IF(AND($K63-ストレーナー選定方法!$F$36&gt;-20,$K63-ストレーナー選定方法!$F$36&lt;80),1,0)</f>
        <v>0</v>
      </c>
      <c r="Q63" s="125">
        <v>28</v>
      </c>
      <c r="R63" s="24">
        <v>450</v>
      </c>
      <c r="S63" s="26">
        <f t="shared" si="8"/>
        <v>44.444444444444443</v>
      </c>
      <c r="T63" s="27">
        <f t="shared" si="9"/>
        <v>6.36</v>
      </c>
      <c r="U63" s="27">
        <f t="shared" si="10"/>
        <v>5.5650000000000004</v>
      </c>
      <c r="V63" s="27"/>
      <c r="W63" s="59">
        <f t="shared" si="11"/>
        <v>44.595683999999999</v>
      </c>
      <c r="X63" s="59">
        <f t="shared" si="12"/>
        <v>69.680756250000002</v>
      </c>
      <c r="Y63" s="59">
        <f t="shared" si="13"/>
        <v>58.247423999999995</v>
      </c>
      <c r="Z63" s="59">
        <f t="shared" si="14"/>
        <v>91.011599999999987</v>
      </c>
      <c r="AA63" s="53">
        <f t="shared" si="15"/>
        <v>15.174920250000001</v>
      </c>
      <c r="AB63" s="52">
        <f t="shared" si="16"/>
        <v>37.472762250000002</v>
      </c>
      <c r="AC63" s="52">
        <f t="shared" si="17"/>
        <v>19.820304000000007</v>
      </c>
      <c r="AD63" s="52">
        <f t="shared" si="18"/>
        <v>48.944016000000005</v>
      </c>
      <c r="AE63" s="24"/>
      <c r="AF63" s="24"/>
      <c r="AG63" s="134">
        <v>10</v>
      </c>
    </row>
    <row r="64" spans="2:33" ht="17.25" thickBot="1">
      <c r="B64" s="176" t="e">
        <f>VLOOKUP(D64,temp!$A$2:$G$176,2,FALSE)</f>
        <v>#N/A</v>
      </c>
      <c r="C64" s="176" t="str">
        <f t="shared" si="7"/>
        <v>60X12X17</v>
      </c>
      <c r="D64" s="178">
        <v>604</v>
      </c>
      <c r="E64" s="23">
        <v>60</v>
      </c>
      <c r="F64" s="24">
        <v>55</v>
      </c>
      <c r="G64" s="39">
        <v>44</v>
      </c>
      <c r="H64" s="23">
        <v>12</v>
      </c>
      <c r="I64" s="23">
        <v>17</v>
      </c>
      <c r="J64" s="24">
        <v>6</v>
      </c>
      <c r="K64" s="137">
        <v>480</v>
      </c>
      <c r="L64" s="131">
        <f>IF(AND(K64-ストレーナー選定方法!$F$8&gt;-20,K64-ストレーナー選定方法!$F$8&lt;80),1,0)</f>
        <v>0</v>
      </c>
      <c r="M64" s="131">
        <f>IF(AND($K64-ストレーナー選定方法!$F$30&gt;-20,$K64-ストレーナー選定方法!$F$30&lt;80),1,0)</f>
        <v>0</v>
      </c>
      <c r="N64" s="131">
        <f>IF(AND($K64-ストレーナー選定方法!$F$32&gt;-20,$K64-ストレーナー選定方法!$F$32&lt;80),1,0)</f>
        <v>1</v>
      </c>
      <c r="O64" s="131">
        <f>IF(AND($K64-ストレーナー選定方法!$F$34&gt;-20,$K64-ストレーナー選定方法!$F$34&lt;80),1,0)</f>
        <v>0</v>
      </c>
      <c r="P64" s="131">
        <f>IF(AND($K64-ストレーナー選定方法!$F$36&gt;-20,$K64-ストレーナー選定方法!$F$36&lt;80),1,0)</f>
        <v>0</v>
      </c>
      <c r="Q64" s="125">
        <v>16</v>
      </c>
      <c r="R64" s="24">
        <v>450</v>
      </c>
      <c r="S64" s="26">
        <f t="shared" si="8"/>
        <v>44.444444444444443</v>
      </c>
      <c r="T64" s="27">
        <f t="shared" si="9"/>
        <v>3.84</v>
      </c>
      <c r="U64" s="27">
        <f t="shared" si="10"/>
        <v>3.36</v>
      </c>
      <c r="V64" s="27"/>
      <c r="W64" s="59">
        <f t="shared" si="11"/>
        <v>16.257024000000001</v>
      </c>
      <c r="X64" s="59">
        <f t="shared" si="12"/>
        <v>25.401600000000002</v>
      </c>
      <c r="Y64" s="59">
        <f t="shared" si="13"/>
        <v>21.233663999999997</v>
      </c>
      <c r="Z64" s="59">
        <f t="shared" si="14"/>
        <v>33.177599999999998</v>
      </c>
      <c r="AA64" s="53">
        <f t="shared" si="15"/>
        <v>5.531903999999999</v>
      </c>
      <c r="AB64" s="52">
        <f t="shared" si="16"/>
        <v>13.660415999999998</v>
      </c>
      <c r="AC64" s="52">
        <f t="shared" si="17"/>
        <v>7.2253440000000007</v>
      </c>
      <c r="AD64" s="52">
        <f t="shared" si="18"/>
        <v>17.842176000000002</v>
      </c>
      <c r="AE64" s="24"/>
      <c r="AF64" s="24"/>
      <c r="AG64" s="134"/>
    </row>
    <row r="65" spans="2:33" ht="17.25" thickBot="1">
      <c r="B65" s="176" t="str">
        <f>VLOOKUP(D65,temp!$A$2:$G$176,2,FALSE)</f>
        <v>610</v>
      </c>
      <c r="C65" s="176" t="str">
        <f t="shared" si="7"/>
        <v>61X7X15</v>
      </c>
      <c r="D65" s="174">
        <v>610</v>
      </c>
      <c r="E65" s="23">
        <v>61</v>
      </c>
      <c r="F65" s="24">
        <v>58</v>
      </c>
      <c r="G65" s="39">
        <v>43</v>
      </c>
      <c r="H65" s="23">
        <v>7</v>
      </c>
      <c r="I65" s="23">
        <v>15</v>
      </c>
      <c r="J65" s="24">
        <v>5.8</v>
      </c>
      <c r="K65" s="137">
        <v>396</v>
      </c>
      <c r="L65" s="131">
        <f>IF(AND(K65-ストレーナー選定方法!$F$8&gt;-20,K65-ストレーナー選定方法!$F$8&lt;80),1,0)</f>
        <v>0</v>
      </c>
      <c r="M65" s="131">
        <f>IF(AND($K65-ストレーナー選定方法!$F$30&gt;-20,$K65-ストレーナー選定方法!$F$30&lt;80),1,0)</f>
        <v>0</v>
      </c>
      <c r="N65" s="131">
        <f>IF(AND($K65-ストレーナー選定方法!$F$32&gt;-20,$K65-ストレーナー選定方法!$F$32&lt;80),1,0)</f>
        <v>0</v>
      </c>
      <c r="O65" s="131">
        <f>IF(AND($K65-ストレーナー選定方法!$F$34&gt;-20,$K65-ストレーナー選定方法!$F$34&lt;80),1,0)</f>
        <v>0</v>
      </c>
      <c r="P65" s="131">
        <f>IF(AND($K65-ストレーナー選定方法!$F$36&gt;-20,$K65-ストレーナー選定方法!$F$36&lt;80),1,0)</f>
        <v>0</v>
      </c>
      <c r="Q65" s="125">
        <v>13</v>
      </c>
      <c r="R65" s="24">
        <v>800</v>
      </c>
      <c r="S65" s="26">
        <f t="shared" si="8"/>
        <v>25</v>
      </c>
      <c r="T65" s="27">
        <f t="shared" si="9"/>
        <v>3.1680000000000001</v>
      </c>
      <c r="U65" s="27">
        <f t="shared" si="10"/>
        <v>2.7719999999999998</v>
      </c>
      <c r="V65" s="27"/>
      <c r="W65" s="59">
        <f t="shared" si="11"/>
        <v>11.064936960000001</v>
      </c>
      <c r="X65" s="59">
        <f t="shared" ref="X65:X96" si="19">(K65/100*1.05)^2</f>
        <v>17.288964000000004</v>
      </c>
      <c r="Y65" s="59">
        <f t="shared" ref="Y65:Y96" si="20">(K65/100*0.96)^2</f>
        <v>14.452162559999998</v>
      </c>
      <c r="Z65" s="59">
        <f t="shared" ref="Z65:Z96" si="21">(K65/100*1.2)^2</f>
        <v>22.581503999999999</v>
      </c>
      <c r="AA65" s="53">
        <f t="shared" ref="AA65:AA96" si="22">(K65/100*0.49)^2</f>
        <v>3.7651521599999995</v>
      </c>
      <c r="AB65" s="52">
        <f t="shared" ref="AB65:AB96" si="23">(K65/100*0.77)^2</f>
        <v>9.2976206399999999</v>
      </c>
      <c r="AC65" s="52">
        <f t="shared" ref="AC65:AC96" si="24">(K65/100*0.56)^2</f>
        <v>4.9177497600000004</v>
      </c>
      <c r="AD65" s="52">
        <f t="shared" ref="AD65:AD96" si="25">(K65/100*0.88)^2</f>
        <v>12.143831039999998</v>
      </c>
      <c r="AE65" s="24"/>
      <c r="AF65" s="24"/>
      <c r="AG65" s="134">
        <v>6.6</v>
      </c>
    </row>
    <row r="66" spans="2:33" ht="17.25" thickBot="1">
      <c r="B66" s="176" t="str">
        <f>VLOOKUP(D66,temp!$A$2:$G$176,2,FALSE)</f>
        <v>620</v>
      </c>
      <c r="C66" s="176" t="str">
        <f t="shared" si="7"/>
        <v>62X10X17</v>
      </c>
      <c r="D66" s="174">
        <v>620</v>
      </c>
      <c r="E66" s="23">
        <v>62</v>
      </c>
      <c r="F66" s="24">
        <v>58</v>
      </c>
      <c r="G66" s="39">
        <v>46</v>
      </c>
      <c r="H66" s="23">
        <v>10</v>
      </c>
      <c r="I66" s="23">
        <v>17</v>
      </c>
      <c r="J66" s="24">
        <v>7</v>
      </c>
      <c r="K66" s="137">
        <v>654</v>
      </c>
      <c r="L66" s="131">
        <f>IF(AND(K66-ストレーナー選定方法!$F$8&gt;-20,K66-ストレーナー選定方法!$F$8&lt;80),1,0)</f>
        <v>0</v>
      </c>
      <c r="M66" s="131">
        <f>IF(AND($K66-ストレーナー選定方法!$F$30&gt;-20,$K66-ストレーナー選定方法!$F$30&lt;80),1,0)</f>
        <v>0</v>
      </c>
      <c r="N66" s="131">
        <f>IF(AND($K66-ストレーナー選定方法!$F$32&gt;-20,$K66-ストレーナー選定方法!$F$32&lt;80),1,0)</f>
        <v>0</v>
      </c>
      <c r="O66" s="131">
        <f>IF(AND($K66-ストレーナー選定方法!$F$34&gt;-20,$K66-ストレーナー選定方法!$F$34&lt;80),1,0)</f>
        <v>0</v>
      </c>
      <c r="P66" s="131">
        <f>IF(AND($K66-ストレーナー選定方法!$F$36&gt;-20,$K66-ストレーナー選定方法!$F$36&lt;80),1,0)</f>
        <v>0</v>
      </c>
      <c r="Q66" s="125">
        <v>21</v>
      </c>
      <c r="R66" s="24">
        <v>540</v>
      </c>
      <c r="S66" s="26">
        <f t="shared" si="8"/>
        <v>37.037037037037038</v>
      </c>
      <c r="T66" s="27">
        <f t="shared" si="9"/>
        <v>5.2320000000000002</v>
      </c>
      <c r="U66" s="27">
        <f t="shared" si="10"/>
        <v>4.5779999999999994</v>
      </c>
      <c r="V66" s="27"/>
      <c r="W66" s="59">
        <f t="shared" si="11"/>
        <v>30.179640959999997</v>
      </c>
      <c r="X66" s="59">
        <f t="shared" si="19"/>
        <v>47.155689000000002</v>
      </c>
      <c r="Y66" s="59">
        <f t="shared" si="20"/>
        <v>39.418306559999991</v>
      </c>
      <c r="Z66" s="59">
        <f t="shared" si="21"/>
        <v>61.591104000000001</v>
      </c>
      <c r="AA66" s="53">
        <f t="shared" si="22"/>
        <v>10.269461160000001</v>
      </c>
      <c r="AB66" s="52">
        <f t="shared" si="23"/>
        <v>25.359281639999999</v>
      </c>
      <c r="AC66" s="52">
        <f t="shared" si="24"/>
        <v>13.413173760000003</v>
      </c>
      <c r="AD66" s="52">
        <f t="shared" si="25"/>
        <v>33.122327040000002</v>
      </c>
      <c r="AE66" s="24"/>
      <c r="AF66" s="24"/>
      <c r="AG66" s="134">
        <v>8.5</v>
      </c>
    </row>
    <row r="67" spans="2:33" ht="17.25" thickBot="1">
      <c r="B67" s="176" t="e">
        <f>VLOOKUP(D67,temp!$A$2:$G$176,2,FALSE)</f>
        <v>#N/A</v>
      </c>
      <c r="C67" s="176" t="str">
        <f t="shared" si="7"/>
        <v>62X8.5X19</v>
      </c>
      <c r="D67" s="178">
        <v>621</v>
      </c>
      <c r="E67" s="23">
        <v>62</v>
      </c>
      <c r="F67" s="24">
        <v>58</v>
      </c>
      <c r="G67" s="39">
        <v>53</v>
      </c>
      <c r="H67" s="23">
        <v>8.5</v>
      </c>
      <c r="I67" s="23">
        <v>19</v>
      </c>
      <c r="J67" s="24">
        <v>6</v>
      </c>
      <c r="K67" s="137">
        <v>537</v>
      </c>
      <c r="L67" s="131">
        <f>IF(AND(K67-ストレーナー選定方法!$F$8&gt;-20,K67-ストレーナー選定方法!$F$8&lt;80),1,0)</f>
        <v>0</v>
      </c>
      <c r="M67" s="131">
        <f>IF(AND($K67-ストレーナー選定方法!$F$30&gt;-20,$K67-ストレーナー選定方法!$F$30&lt;80),1,0)</f>
        <v>0</v>
      </c>
      <c r="N67" s="131">
        <f>IF(AND($K67-ストレーナー選定方法!$F$32&gt;-20,$K67-ストレーナー選定方法!$F$32&lt;80),1,0)</f>
        <v>1</v>
      </c>
      <c r="O67" s="131">
        <f>IF(AND($K67-ストレーナー選定方法!$F$34&gt;-20,$K67-ストレーナー選定方法!$F$34&lt;80),1,0)</f>
        <v>0</v>
      </c>
      <c r="P67" s="131">
        <f>IF(AND($K67-ストレーナー選定方法!$F$36&gt;-20,$K67-ストレーナー選定方法!$F$36&lt;80),1,0)</f>
        <v>0</v>
      </c>
      <c r="Q67" s="125">
        <v>17</v>
      </c>
      <c r="R67" s="24">
        <v>500</v>
      </c>
      <c r="S67" s="26">
        <f t="shared" si="8"/>
        <v>40</v>
      </c>
      <c r="T67" s="27">
        <f t="shared" si="9"/>
        <v>4.2960000000000003</v>
      </c>
      <c r="U67" s="27">
        <f t="shared" si="10"/>
        <v>3.7589999999999999</v>
      </c>
      <c r="V67" s="27"/>
      <c r="W67" s="59">
        <f t="shared" si="11"/>
        <v>20.347316639999999</v>
      </c>
      <c r="X67" s="59">
        <f t="shared" si="19"/>
        <v>31.792682250000006</v>
      </c>
      <c r="Y67" s="59">
        <f t="shared" si="20"/>
        <v>26.576087039999997</v>
      </c>
      <c r="Z67" s="59">
        <f t="shared" si="21"/>
        <v>41.525135999999996</v>
      </c>
      <c r="AA67" s="53">
        <f t="shared" si="22"/>
        <v>6.9237396899999997</v>
      </c>
      <c r="AB67" s="52">
        <f t="shared" si="23"/>
        <v>17.097398009999999</v>
      </c>
      <c r="AC67" s="52">
        <f t="shared" si="24"/>
        <v>9.0432518400000035</v>
      </c>
      <c r="AD67" s="52">
        <f t="shared" si="25"/>
        <v>22.331295359999999</v>
      </c>
      <c r="AE67" s="24"/>
      <c r="AF67" s="24"/>
      <c r="AG67" s="134"/>
    </row>
    <row r="68" spans="2:33" ht="17.25" thickBot="1">
      <c r="B68" s="176" t="str">
        <f>VLOOKUP(D68,temp!$A$2:$G$176,2,FALSE)</f>
        <v>650</v>
      </c>
      <c r="C68" s="176" t="str">
        <f t="shared" si="7"/>
        <v>65X7.5X15</v>
      </c>
      <c r="D68" s="177">
        <v>650</v>
      </c>
      <c r="E68" s="23">
        <v>65</v>
      </c>
      <c r="F68" s="24">
        <v>60</v>
      </c>
      <c r="G68" s="39">
        <v>46</v>
      </c>
      <c r="H68" s="23">
        <v>7.5</v>
      </c>
      <c r="I68" s="23">
        <v>15</v>
      </c>
      <c r="J68" s="24">
        <v>7</v>
      </c>
      <c r="K68" s="137">
        <v>577</v>
      </c>
      <c r="L68" s="131">
        <f>IF(AND(K68-ストレーナー選定方法!$F$8&gt;-20,K68-ストレーナー選定方法!$F$8&lt;80),1,0)</f>
        <v>0</v>
      </c>
      <c r="M68" s="131">
        <f>IF(AND($K68-ストレーナー選定方法!$F$30&gt;-20,$K68-ストレーナー選定方法!$F$30&lt;80),1,0)</f>
        <v>0</v>
      </c>
      <c r="N68" s="131">
        <f>IF(AND($K68-ストレーナー選定方法!$F$32&gt;-20,$K68-ストレーナー選定方法!$F$32&lt;80),1,0)</f>
        <v>0</v>
      </c>
      <c r="O68" s="131">
        <f>IF(AND($K68-ストレーナー選定方法!$F$34&gt;-20,$K68-ストレーナー選定方法!$F$34&lt;80),1,0)</f>
        <v>0</v>
      </c>
      <c r="P68" s="131">
        <f>IF(AND($K68-ストレーナー選定方法!$F$36&gt;-20,$K68-ストレーナー選定方法!$F$36&lt;80),1,0)</f>
        <v>0</v>
      </c>
      <c r="Q68" s="125">
        <v>17</v>
      </c>
      <c r="R68" s="24">
        <v>650</v>
      </c>
      <c r="S68" s="26">
        <f t="shared" si="8"/>
        <v>30.76923076923077</v>
      </c>
      <c r="T68" s="27">
        <f t="shared" si="9"/>
        <v>4.6160000000000005</v>
      </c>
      <c r="U68" s="27">
        <f t="shared" si="10"/>
        <v>4.0389999999999997</v>
      </c>
      <c r="V68" s="27"/>
      <c r="W68" s="59">
        <f t="shared" si="11"/>
        <v>23.491470239999991</v>
      </c>
      <c r="X68" s="59">
        <f t="shared" si="19"/>
        <v>36.705422249999998</v>
      </c>
      <c r="Y68" s="59">
        <f t="shared" si="20"/>
        <v>30.682736639999991</v>
      </c>
      <c r="Z68" s="59">
        <f t="shared" si="21"/>
        <v>47.94177599999999</v>
      </c>
      <c r="AA68" s="53">
        <f t="shared" si="22"/>
        <v>7.993625289999998</v>
      </c>
      <c r="AB68" s="52">
        <f t="shared" si="23"/>
        <v>19.73936041</v>
      </c>
      <c r="AC68" s="52">
        <f t="shared" si="24"/>
        <v>10.440653439999998</v>
      </c>
      <c r="AD68" s="52">
        <f t="shared" si="25"/>
        <v>25.782021759999996</v>
      </c>
      <c r="AE68" s="24"/>
      <c r="AF68" s="24"/>
      <c r="AG68" s="134">
        <v>11.5</v>
      </c>
    </row>
    <row r="69" spans="2:33" ht="17.25" thickBot="1">
      <c r="B69" s="176" t="str">
        <f>VLOOKUP(D69,temp!$A$2:$G$176,2,FALSE)</f>
        <v>651</v>
      </c>
      <c r="C69" s="176" t="str">
        <f t="shared" si="7"/>
        <v>65X10X33</v>
      </c>
      <c r="D69" s="174">
        <v>651</v>
      </c>
      <c r="E69" s="23">
        <v>65</v>
      </c>
      <c r="F69" s="24">
        <v>63</v>
      </c>
      <c r="G69" s="39">
        <v>53</v>
      </c>
      <c r="H69" s="23">
        <v>10</v>
      </c>
      <c r="I69" s="23">
        <v>33</v>
      </c>
      <c r="J69" s="24">
        <v>5</v>
      </c>
      <c r="K69" s="137">
        <v>647</v>
      </c>
      <c r="L69" s="131">
        <f>IF(AND(K69-ストレーナー選定方法!$F$8&gt;-20,K69-ストレーナー選定方法!$F$8&lt;80),1,0)</f>
        <v>0</v>
      </c>
      <c r="M69" s="131">
        <f>IF(AND($K69-ストレーナー選定方法!$F$30&gt;-20,$K69-ストレーナー選定方法!$F$30&lt;80),1,0)</f>
        <v>0</v>
      </c>
      <c r="N69" s="131">
        <f>IF(AND($K69-ストレーナー選定方法!$F$32&gt;-20,$K69-ストレーナー選定方法!$F$32&lt;80),1,0)</f>
        <v>0</v>
      </c>
      <c r="O69" s="131">
        <f>IF(AND($K69-ストレーナー選定方法!$F$34&gt;-20,$K69-ストレーナー選定方法!$F$34&lt;80),1,0)</f>
        <v>0</v>
      </c>
      <c r="P69" s="131">
        <f>IF(AND($K69-ストレーナー選定方法!$F$36&gt;-20,$K69-ストレーナー選定方法!$F$36&lt;80),1,0)</f>
        <v>0</v>
      </c>
      <c r="Q69" s="125">
        <v>19</v>
      </c>
      <c r="R69" s="24">
        <v>500</v>
      </c>
      <c r="S69" s="26">
        <f t="shared" si="8"/>
        <v>40</v>
      </c>
      <c r="T69" s="27">
        <f t="shared" si="9"/>
        <v>5.1760000000000002</v>
      </c>
      <c r="U69" s="27">
        <f t="shared" si="10"/>
        <v>4.5289999999999999</v>
      </c>
      <c r="V69" s="27"/>
      <c r="W69" s="59">
        <f t="shared" si="11"/>
        <v>29.537051039999991</v>
      </c>
      <c r="X69" s="59">
        <f t="shared" si="19"/>
        <v>46.151642249999995</v>
      </c>
      <c r="Y69" s="59">
        <f t="shared" si="20"/>
        <v>38.579005439999996</v>
      </c>
      <c r="Z69" s="59">
        <f t="shared" si="21"/>
        <v>60.279695999999987</v>
      </c>
      <c r="AA69" s="53">
        <f t="shared" si="22"/>
        <v>10.050802089999998</v>
      </c>
      <c r="AB69" s="52">
        <f t="shared" si="23"/>
        <v>24.819327609999995</v>
      </c>
      <c r="AC69" s="52">
        <f t="shared" si="24"/>
        <v>13.127578240000002</v>
      </c>
      <c r="AD69" s="52">
        <f t="shared" si="25"/>
        <v>32.41708096</v>
      </c>
      <c r="AE69" s="24"/>
      <c r="AF69" s="24"/>
      <c r="AG69" s="134">
        <v>12.8</v>
      </c>
    </row>
    <row r="70" spans="2:33" ht="17.25" thickBot="1">
      <c r="B70" s="176" t="str">
        <f>VLOOKUP(D70,temp!$A$2:$G$176,2,FALSE)</f>
        <v>660</v>
      </c>
      <c r="C70" s="176" t="str">
        <f t="shared" si="7"/>
        <v>66X8X16</v>
      </c>
      <c r="D70" s="177">
        <v>660</v>
      </c>
      <c r="E70" s="23">
        <v>66</v>
      </c>
      <c r="F70" s="24">
        <v>63</v>
      </c>
      <c r="G70" s="39">
        <v>48</v>
      </c>
      <c r="H70" s="23">
        <v>8</v>
      </c>
      <c r="I70" s="23">
        <v>16</v>
      </c>
      <c r="J70" s="24">
        <v>6.3</v>
      </c>
      <c r="K70" s="137">
        <v>498</v>
      </c>
      <c r="L70" s="131">
        <f>IF(AND(K70-ストレーナー選定方法!$F$8&gt;-20,K70-ストレーナー選定方法!$F$8&lt;80),1,0)</f>
        <v>0</v>
      </c>
      <c r="M70" s="131">
        <f>IF(AND($K70-ストレーナー選定方法!$F$30&gt;-20,$K70-ストレーナー選定方法!$F$30&lt;80),1,0)</f>
        <v>0</v>
      </c>
      <c r="N70" s="131">
        <f>IF(AND($K70-ストレーナー選定方法!$F$32&gt;-20,$K70-ストレーナー選定方法!$F$32&lt;80),1,0)</f>
        <v>1</v>
      </c>
      <c r="O70" s="131">
        <f>IF(AND($K70-ストレーナー選定方法!$F$34&gt;-20,$K70-ストレーナー選定方法!$F$34&lt;80),1,0)</f>
        <v>0</v>
      </c>
      <c r="P70" s="131">
        <f>IF(AND($K70-ストレーナー選定方法!$F$36&gt;-20,$K70-ストレーナー選定方法!$F$36&lt;80),1,0)</f>
        <v>0</v>
      </c>
      <c r="Q70" s="125">
        <v>14</v>
      </c>
      <c r="R70" s="24">
        <v>600</v>
      </c>
      <c r="S70" s="26">
        <f t="shared" si="8"/>
        <v>33.333333333333336</v>
      </c>
      <c r="T70" s="27">
        <f t="shared" si="9"/>
        <v>3.9840000000000004</v>
      </c>
      <c r="U70" s="27">
        <f t="shared" si="10"/>
        <v>3.4859999999999998</v>
      </c>
      <c r="V70" s="27"/>
      <c r="W70" s="59">
        <f t="shared" si="11"/>
        <v>17.49916224</v>
      </c>
      <c r="X70" s="59">
        <f t="shared" si="19"/>
        <v>27.342441000000012</v>
      </c>
      <c r="Y70" s="59">
        <f t="shared" si="20"/>
        <v>22.856048640000001</v>
      </c>
      <c r="Z70" s="59">
        <f t="shared" si="21"/>
        <v>35.712575999999999</v>
      </c>
      <c r="AA70" s="53">
        <f t="shared" si="22"/>
        <v>5.9545760400000018</v>
      </c>
      <c r="AB70" s="52">
        <f t="shared" si="23"/>
        <v>14.704157160000003</v>
      </c>
      <c r="AC70" s="52">
        <f t="shared" si="24"/>
        <v>7.7774054400000034</v>
      </c>
      <c r="AD70" s="52">
        <f t="shared" si="25"/>
        <v>19.205429760000005</v>
      </c>
      <c r="AE70" s="24"/>
      <c r="AF70" s="24"/>
      <c r="AG70" s="134">
        <v>9.3000000000000007</v>
      </c>
    </row>
    <row r="71" spans="2:33" ht="17.25" thickBot="1">
      <c r="B71" s="176" t="str">
        <f>VLOOKUP(D71,temp!$A$2:$G$176,2,FALSE)</f>
        <v>700</v>
      </c>
      <c r="C71" s="176" t="str">
        <f t="shared" si="7"/>
        <v>70X10X17</v>
      </c>
      <c r="D71" s="177">
        <v>700</v>
      </c>
      <c r="E71" s="23">
        <v>70</v>
      </c>
      <c r="F71" s="24">
        <v>67</v>
      </c>
      <c r="G71" s="39">
        <v>54</v>
      </c>
      <c r="H71" s="23">
        <v>10</v>
      </c>
      <c r="I71" s="23">
        <v>17</v>
      </c>
      <c r="J71" s="24">
        <v>7</v>
      </c>
      <c r="K71" s="137">
        <v>654</v>
      </c>
      <c r="L71" s="131">
        <f>IF(AND(K71-ストレーナー選定方法!$F$8&gt;-20,K71-ストレーナー選定方法!$F$8&lt;80),1,0)</f>
        <v>0</v>
      </c>
      <c r="M71" s="131">
        <f>IF(AND($K71-ストレーナー選定方法!$F$30&gt;-20,$K71-ストレーナー選定方法!$F$30&lt;80),1,0)</f>
        <v>0</v>
      </c>
      <c r="N71" s="131">
        <f>IF(AND($K71-ストレーナー選定方法!$F$32&gt;-20,$K71-ストレーナー選定方法!$F$32&lt;80),1,0)</f>
        <v>0</v>
      </c>
      <c r="O71" s="131">
        <f>IF(AND($K71-ストレーナー選定方法!$F$34&gt;-20,$K71-ストレーナー選定方法!$F$34&lt;80),1,0)</f>
        <v>0</v>
      </c>
      <c r="P71" s="131">
        <f>IF(AND($K71-ストレーナー選定方法!$F$36&gt;-20,$K71-ストレーナー選定方法!$F$36&lt;80),1,0)</f>
        <v>0</v>
      </c>
      <c r="Q71" s="125">
        <v>16</v>
      </c>
      <c r="R71" s="24">
        <v>440</v>
      </c>
      <c r="S71" s="26">
        <f t="shared" si="8"/>
        <v>45.454545454545453</v>
      </c>
      <c r="T71" s="27">
        <f t="shared" si="9"/>
        <v>5.2320000000000002</v>
      </c>
      <c r="U71" s="27">
        <f t="shared" si="10"/>
        <v>4.5779999999999994</v>
      </c>
      <c r="V71" s="27"/>
      <c r="W71" s="59">
        <f t="shared" si="11"/>
        <v>30.179640959999997</v>
      </c>
      <c r="X71" s="59">
        <f t="shared" si="19"/>
        <v>47.155689000000002</v>
      </c>
      <c r="Y71" s="59">
        <f t="shared" si="20"/>
        <v>39.418306559999991</v>
      </c>
      <c r="Z71" s="59">
        <f t="shared" si="21"/>
        <v>61.591104000000001</v>
      </c>
      <c r="AA71" s="53">
        <f t="shared" si="22"/>
        <v>10.269461160000001</v>
      </c>
      <c r="AB71" s="52">
        <f t="shared" si="23"/>
        <v>25.359281639999999</v>
      </c>
      <c r="AC71" s="52">
        <f t="shared" si="24"/>
        <v>13.413173760000003</v>
      </c>
      <c r="AD71" s="52">
        <f t="shared" si="25"/>
        <v>33.122327040000002</v>
      </c>
      <c r="AE71" s="24"/>
      <c r="AF71" s="24"/>
      <c r="AG71" s="134">
        <v>9.3000000000000007</v>
      </c>
    </row>
    <row r="72" spans="2:33" ht="17.25" thickBot="1">
      <c r="B72" s="176" t="str">
        <f>VLOOKUP(D72,temp!$A$2:$G$176,2,FALSE)</f>
        <v>701</v>
      </c>
      <c r="C72" s="176" t="str">
        <f t="shared" si="7"/>
        <v>70X10X21</v>
      </c>
      <c r="D72" s="174">
        <v>701</v>
      </c>
      <c r="E72" s="23">
        <v>70</v>
      </c>
      <c r="F72" s="24">
        <v>67</v>
      </c>
      <c r="G72" s="39">
        <v>55</v>
      </c>
      <c r="H72" s="23">
        <v>10</v>
      </c>
      <c r="I72" s="23">
        <v>21</v>
      </c>
      <c r="J72" s="24">
        <v>7</v>
      </c>
      <c r="K72" s="137">
        <v>808</v>
      </c>
      <c r="L72" s="131">
        <f>IF(AND(K72-ストレーナー選定方法!$F$8&gt;-20,K72-ストレーナー選定方法!$F$8&lt;80),1,0)</f>
        <v>1</v>
      </c>
      <c r="M72" s="131">
        <f>IF(AND($K72-ストレーナー選定方法!$F$30&gt;-20,$K72-ストレーナー選定方法!$F$30&lt;80),1,0)</f>
        <v>0</v>
      </c>
      <c r="N72" s="131">
        <f>IF(AND($K72-ストレーナー選定方法!$F$32&gt;-20,$K72-ストレーナー選定方法!$F$32&lt;80),1,0)</f>
        <v>0</v>
      </c>
      <c r="O72" s="131">
        <f>IF(AND($K72-ストレーナー選定方法!$F$34&gt;-20,$K72-ストレーナー選定方法!$F$34&lt;80),1,0)</f>
        <v>0</v>
      </c>
      <c r="P72" s="131">
        <f>IF(AND($K72-ストレーナー選定方法!$F$36&gt;-20,$K72-ストレーナー選定方法!$F$36&lt;80),1,0)</f>
        <v>0</v>
      </c>
      <c r="Q72" s="125">
        <v>20</v>
      </c>
      <c r="R72" s="24">
        <v>440</v>
      </c>
      <c r="S72" s="26">
        <f t="shared" si="8"/>
        <v>45.454545454545453</v>
      </c>
      <c r="T72" s="27">
        <f t="shared" si="9"/>
        <v>6.4640000000000013</v>
      </c>
      <c r="U72" s="27">
        <f t="shared" si="10"/>
        <v>5.6559999999999988</v>
      </c>
      <c r="V72" s="27"/>
      <c r="W72" s="59">
        <f t="shared" si="11"/>
        <v>46.06608383999999</v>
      </c>
      <c r="X72" s="59">
        <f t="shared" si="19"/>
        <v>71.978256000000002</v>
      </c>
      <c r="Y72" s="59">
        <f t="shared" si="20"/>
        <v>60.167946239999999</v>
      </c>
      <c r="Z72" s="59">
        <f t="shared" si="21"/>
        <v>94.012416000000002</v>
      </c>
      <c r="AA72" s="53">
        <f t="shared" si="22"/>
        <v>15.67526464</v>
      </c>
      <c r="AB72" s="52">
        <f t="shared" si="23"/>
        <v>38.708306560000004</v>
      </c>
      <c r="AC72" s="52">
        <f t="shared" si="24"/>
        <v>20.473815040000009</v>
      </c>
      <c r="AD72" s="52">
        <f t="shared" si="25"/>
        <v>50.557788160000001</v>
      </c>
      <c r="AE72" s="24"/>
      <c r="AF72" s="24"/>
      <c r="AG72" s="134">
        <v>11</v>
      </c>
    </row>
    <row r="73" spans="2:33" ht="17.25" thickBot="1">
      <c r="B73" s="176" t="str">
        <f>VLOOKUP(D73,temp!$A$2:$G$176,2,FALSE)</f>
        <v>702</v>
      </c>
      <c r="C73" s="176" t="str">
        <f t="shared" ref="C73:C98" si="26">E73&amp;"X"&amp;H73&amp;"X"&amp;I73</f>
        <v>70X10X16</v>
      </c>
      <c r="D73" s="174">
        <v>702</v>
      </c>
      <c r="E73" s="23">
        <v>70</v>
      </c>
      <c r="F73" s="24">
        <v>67</v>
      </c>
      <c r="G73" s="39">
        <v>61</v>
      </c>
      <c r="H73" s="23">
        <v>10</v>
      </c>
      <c r="I73" s="23">
        <v>16</v>
      </c>
      <c r="J73" s="24">
        <v>9</v>
      </c>
      <c r="K73" s="138">
        <v>1017</v>
      </c>
      <c r="L73" s="131">
        <f>IF(AND(K73-ストレーナー選定方法!$F$8&gt;-20,K73-ストレーナー選定方法!$F$8&lt;80),1,0)</f>
        <v>0</v>
      </c>
      <c r="M73" s="131">
        <f>IF(AND($K73-ストレーナー選定方法!$F$30&gt;-20,$K73-ストレーナー選定方法!$F$30&lt;80),1,0)</f>
        <v>0</v>
      </c>
      <c r="N73" s="131">
        <f>IF(AND($K73-ストレーナー選定方法!$F$32&gt;-20,$K73-ストレーナー選定方法!$F$32&lt;80),1,0)</f>
        <v>0</v>
      </c>
      <c r="O73" s="131">
        <f>IF(AND($K73-ストレーナー選定方法!$F$34&gt;-20,$K73-ストレーナー選定方法!$F$34&lt;80),1,0)</f>
        <v>0</v>
      </c>
      <c r="P73" s="131">
        <f>IF(AND($K73-ストレーナー選定方法!$F$36&gt;-20,$K73-ストレーナー選定方法!$F$36&lt;80),1,0)</f>
        <v>0</v>
      </c>
      <c r="Q73" s="125">
        <v>26</v>
      </c>
      <c r="R73" s="24">
        <v>440</v>
      </c>
      <c r="S73" s="26">
        <f t="shared" ref="S73:S107" si="27">20000/R73</f>
        <v>45.454545454545453</v>
      </c>
      <c r="T73" s="27">
        <f t="shared" ref="T73:T107" si="28">K73*0.8/100</f>
        <v>8.136000000000001</v>
      </c>
      <c r="U73" s="27">
        <f t="shared" ref="U73:U107" si="29">K73*0.7/100</f>
        <v>7.1189999999999998</v>
      </c>
      <c r="V73" s="27"/>
      <c r="W73" s="59">
        <f t="shared" ref="W73:W105" si="30">(K73/100*0.84)^2</f>
        <v>72.97943183999999</v>
      </c>
      <c r="X73" s="59">
        <f t="shared" si="19"/>
        <v>114.03036225</v>
      </c>
      <c r="Y73" s="59">
        <f t="shared" si="20"/>
        <v>95.320074239999983</v>
      </c>
      <c r="Z73" s="59">
        <f t="shared" si="21"/>
        <v>148.93761599999996</v>
      </c>
      <c r="AA73" s="53">
        <f t="shared" si="22"/>
        <v>24.833278889999999</v>
      </c>
      <c r="AB73" s="52">
        <f t="shared" si="23"/>
        <v>61.322994809999997</v>
      </c>
      <c r="AC73" s="52">
        <f t="shared" si="24"/>
        <v>32.435303040000008</v>
      </c>
      <c r="AD73" s="52">
        <f t="shared" si="25"/>
        <v>80.095340160000006</v>
      </c>
      <c r="AE73" s="24"/>
      <c r="AF73" s="24"/>
      <c r="AG73" s="134">
        <v>21.8</v>
      </c>
    </row>
    <row r="74" spans="2:33" ht="17.25" thickBot="1">
      <c r="B74" s="176" t="str">
        <f>VLOOKUP(D74,temp!$A$2:$G$176,2,FALSE)</f>
        <v>750</v>
      </c>
      <c r="C74" s="176" t="str">
        <f t="shared" si="26"/>
        <v>75X10X18</v>
      </c>
      <c r="D74" s="177">
        <v>750</v>
      </c>
      <c r="E74" s="23">
        <v>75</v>
      </c>
      <c r="F74" s="24">
        <v>70</v>
      </c>
      <c r="G74" s="39">
        <v>53</v>
      </c>
      <c r="H74" s="23">
        <v>10</v>
      </c>
      <c r="I74" s="23">
        <v>18</v>
      </c>
      <c r="J74" s="24">
        <v>7.5</v>
      </c>
      <c r="K74" s="137">
        <v>795</v>
      </c>
      <c r="L74" s="131">
        <f>IF(AND(K74-ストレーナー選定方法!$F$8&gt;-20,K74-ストレーナー選定方法!$F$8&lt;80),1,0)</f>
        <v>1</v>
      </c>
      <c r="M74" s="131">
        <f>IF(AND($K74-ストレーナー選定方法!$F$30&gt;-20,$K74-ストレーナー選定方法!$F$30&lt;80),1,0)</f>
        <v>0</v>
      </c>
      <c r="N74" s="131">
        <f>IF(AND($K74-ストレーナー選定方法!$F$32&gt;-20,$K74-ストレーナー選定方法!$F$32&lt;80),1,0)</f>
        <v>0</v>
      </c>
      <c r="O74" s="131">
        <f>IF(AND($K74-ストレーナー選定方法!$F$34&gt;-20,$K74-ストレーナー選定方法!$F$34&lt;80),1,0)</f>
        <v>0</v>
      </c>
      <c r="P74" s="131">
        <f>IF(AND($K74-ストレーナー選定方法!$F$36&gt;-20,$K74-ストレーナー選定方法!$F$36&lt;80),1,0)</f>
        <v>0</v>
      </c>
      <c r="Q74" s="125">
        <v>17</v>
      </c>
      <c r="R74" s="24">
        <v>300</v>
      </c>
      <c r="S74" s="26">
        <f t="shared" si="27"/>
        <v>66.666666666666671</v>
      </c>
      <c r="T74" s="27">
        <f t="shared" si="28"/>
        <v>6.36</v>
      </c>
      <c r="U74" s="27">
        <f t="shared" si="29"/>
        <v>5.5650000000000004</v>
      </c>
      <c r="V74" s="27"/>
      <c r="W74" s="59">
        <f t="shared" si="30"/>
        <v>44.595683999999999</v>
      </c>
      <c r="X74" s="59">
        <f t="shared" si="19"/>
        <v>69.680756250000002</v>
      </c>
      <c r="Y74" s="59">
        <f t="shared" si="20"/>
        <v>58.247423999999995</v>
      </c>
      <c r="Z74" s="59">
        <f t="shared" si="21"/>
        <v>91.011599999999987</v>
      </c>
      <c r="AA74" s="53">
        <f t="shared" si="22"/>
        <v>15.174920250000001</v>
      </c>
      <c r="AB74" s="52">
        <f t="shared" si="23"/>
        <v>37.472762250000002</v>
      </c>
      <c r="AC74" s="52">
        <f t="shared" si="24"/>
        <v>19.820304000000007</v>
      </c>
      <c r="AD74" s="52">
        <f t="shared" si="25"/>
        <v>48.944016000000005</v>
      </c>
      <c r="AE74" s="24"/>
      <c r="AF74" s="24"/>
      <c r="AG74" s="134">
        <v>14.7</v>
      </c>
    </row>
    <row r="75" spans="2:33" ht="17.25" thickBot="1">
      <c r="B75" s="176" t="str">
        <f>VLOOKUP(D75,temp!$A$2:$G$176,2,FALSE)</f>
        <v>752</v>
      </c>
      <c r="C75" s="176" t="str">
        <f t="shared" si="26"/>
        <v>75X13X17</v>
      </c>
      <c r="D75" s="177">
        <v>752</v>
      </c>
      <c r="E75" s="23">
        <v>75</v>
      </c>
      <c r="F75" s="24">
        <v>70</v>
      </c>
      <c r="G75" s="39">
        <v>57</v>
      </c>
      <c r="H75" s="23">
        <v>13</v>
      </c>
      <c r="I75" s="23">
        <v>17</v>
      </c>
      <c r="J75" s="24">
        <v>8</v>
      </c>
      <c r="K75" s="137">
        <v>854</v>
      </c>
      <c r="L75" s="131">
        <f>IF(AND(K75-ストレーナー選定方法!$F$8&gt;-20,K75-ストレーナー選定方法!$F$8&lt;80),1,0)</f>
        <v>0</v>
      </c>
      <c r="M75" s="131">
        <f>IF(AND($K75-ストレーナー選定方法!$F$30&gt;-20,$K75-ストレーナー選定方法!$F$30&lt;80),1,0)</f>
        <v>0</v>
      </c>
      <c r="N75" s="131">
        <f>IF(AND($K75-ストレーナー選定方法!$F$32&gt;-20,$K75-ストレーナー選定方法!$F$32&lt;80),1,0)</f>
        <v>0</v>
      </c>
      <c r="O75" s="131">
        <f>IF(AND($K75-ストレーナー選定方法!$F$34&gt;-20,$K75-ストレーナー選定方法!$F$34&lt;80),1,0)</f>
        <v>0</v>
      </c>
      <c r="P75" s="131">
        <f>IF(AND($K75-ストレーナー選定方法!$F$36&gt;-20,$K75-ストレーナー選定方法!$F$36&lt;80),1,0)</f>
        <v>0</v>
      </c>
      <c r="Q75" s="125">
        <v>19</v>
      </c>
      <c r="R75" s="24">
        <v>220</v>
      </c>
      <c r="S75" s="26">
        <f t="shared" si="27"/>
        <v>90.909090909090907</v>
      </c>
      <c r="T75" s="27">
        <f t="shared" si="28"/>
        <v>6.8320000000000007</v>
      </c>
      <c r="U75" s="27">
        <f t="shared" si="29"/>
        <v>5.9779999999999998</v>
      </c>
      <c r="V75" s="27"/>
      <c r="W75" s="59">
        <f t="shared" si="30"/>
        <v>51.460536959999978</v>
      </c>
      <c r="X75" s="59">
        <f t="shared" si="19"/>
        <v>80.407088999999971</v>
      </c>
      <c r="Y75" s="59">
        <f t="shared" si="20"/>
        <v>67.213762559999992</v>
      </c>
      <c r="Z75" s="59">
        <f t="shared" si="21"/>
        <v>105.02150399999999</v>
      </c>
      <c r="AA75" s="53">
        <f t="shared" si="22"/>
        <v>17.510877159999996</v>
      </c>
      <c r="AB75" s="52">
        <f t="shared" si="23"/>
        <v>43.241145639999992</v>
      </c>
      <c r="AC75" s="52">
        <f t="shared" si="24"/>
        <v>22.871349760000001</v>
      </c>
      <c r="AD75" s="52">
        <f t="shared" si="25"/>
        <v>56.47823103999999</v>
      </c>
      <c r="AE75" s="24"/>
      <c r="AF75" s="24"/>
      <c r="AG75" s="134">
        <v>20.2</v>
      </c>
    </row>
    <row r="76" spans="2:33" ht="17.25" thickBot="1">
      <c r="B76" s="176" t="str">
        <f>VLOOKUP(D76,temp!$A$2:$G$176,2,FALSE)</f>
        <v>753</v>
      </c>
      <c r="C76" s="176" t="str">
        <f t="shared" si="26"/>
        <v>75X9X19</v>
      </c>
      <c r="D76" s="177">
        <v>753</v>
      </c>
      <c r="E76" s="23">
        <v>75</v>
      </c>
      <c r="F76" s="24">
        <v>73</v>
      </c>
      <c r="G76" s="39">
        <v>56</v>
      </c>
      <c r="H76" s="23">
        <v>9</v>
      </c>
      <c r="I76" s="23">
        <v>19</v>
      </c>
      <c r="J76" s="24">
        <v>6.6</v>
      </c>
      <c r="K76" s="137">
        <v>650</v>
      </c>
      <c r="L76" s="131">
        <f>IF(AND(K76-ストレーナー選定方法!$F$8&gt;-20,K76-ストレーナー選定方法!$F$8&lt;80),1,0)</f>
        <v>0</v>
      </c>
      <c r="M76" s="131">
        <f>IF(AND($K76-ストレーナー選定方法!$F$30&gt;-20,$K76-ストレーナー選定方法!$F$30&lt;80),1,0)</f>
        <v>0</v>
      </c>
      <c r="N76" s="131">
        <f>IF(AND($K76-ストレーナー選定方法!$F$32&gt;-20,$K76-ストレーナー選定方法!$F$32&lt;80),1,0)</f>
        <v>0</v>
      </c>
      <c r="O76" s="131">
        <f>IF(AND($K76-ストレーナー選定方法!$F$34&gt;-20,$K76-ストレーナー選定方法!$F$34&lt;80),1,0)</f>
        <v>0</v>
      </c>
      <c r="P76" s="131">
        <f>IF(AND($K76-ストレーナー選定方法!$F$36&gt;-20,$K76-ストレーナー選定方法!$F$36&lt;80),1,0)</f>
        <v>0</v>
      </c>
      <c r="Q76" s="125">
        <v>14</v>
      </c>
      <c r="R76" s="24">
        <v>320</v>
      </c>
      <c r="S76" s="26">
        <f t="shared" si="27"/>
        <v>62.5</v>
      </c>
      <c r="T76" s="27">
        <f t="shared" si="28"/>
        <v>5.2</v>
      </c>
      <c r="U76" s="27">
        <f t="shared" si="29"/>
        <v>4.55</v>
      </c>
      <c r="V76" s="27"/>
      <c r="W76" s="59">
        <f t="shared" si="30"/>
        <v>29.811599999999999</v>
      </c>
      <c r="X76" s="59">
        <f t="shared" si="19"/>
        <v>46.580625000000005</v>
      </c>
      <c r="Y76" s="59">
        <f t="shared" si="20"/>
        <v>38.937600000000003</v>
      </c>
      <c r="Z76" s="59">
        <f t="shared" si="21"/>
        <v>60.839999999999996</v>
      </c>
      <c r="AA76" s="53">
        <f t="shared" si="22"/>
        <v>10.144225</v>
      </c>
      <c r="AB76" s="52">
        <f t="shared" si="23"/>
        <v>25.050024999999998</v>
      </c>
      <c r="AC76" s="52">
        <f t="shared" si="24"/>
        <v>13.249600000000004</v>
      </c>
      <c r="AD76" s="52">
        <f t="shared" si="25"/>
        <v>32.718399999999995</v>
      </c>
      <c r="AE76" s="24"/>
      <c r="AF76" s="24"/>
      <c r="AG76" s="134">
        <v>12</v>
      </c>
    </row>
    <row r="77" spans="2:33" ht="17.25" thickBot="1">
      <c r="B77" s="176" t="str">
        <f>VLOOKUP(D77,temp!$A$2:$G$176,2,FALSE)</f>
        <v>760</v>
      </c>
      <c r="C77" s="176" t="str">
        <f t="shared" si="26"/>
        <v>76X10X19</v>
      </c>
      <c r="D77" s="174">
        <v>760</v>
      </c>
      <c r="E77" s="23">
        <v>76</v>
      </c>
      <c r="F77" s="24">
        <v>74</v>
      </c>
      <c r="G77" s="39">
        <v>56</v>
      </c>
      <c r="H77" s="23">
        <v>10</v>
      </c>
      <c r="I77" s="23">
        <v>19</v>
      </c>
      <c r="J77" s="24">
        <v>6.6</v>
      </c>
      <c r="K77" s="137">
        <v>650</v>
      </c>
      <c r="L77" s="131">
        <f>IF(AND(K77-ストレーナー選定方法!$F$8&gt;-20,K77-ストレーナー選定方法!$F$8&lt;80),1,0)</f>
        <v>0</v>
      </c>
      <c r="M77" s="131">
        <f>IF(AND($K77-ストレーナー選定方法!$F$30&gt;-20,$K77-ストレーナー選定方法!$F$30&lt;80),1,0)</f>
        <v>0</v>
      </c>
      <c r="N77" s="131">
        <f>IF(AND($K77-ストレーナー選定方法!$F$32&gt;-20,$K77-ストレーナー選定方法!$F$32&lt;80),1,0)</f>
        <v>0</v>
      </c>
      <c r="O77" s="131">
        <f>IF(AND($K77-ストレーナー選定方法!$F$34&gt;-20,$K77-ストレーナー選定方法!$F$34&lt;80),1,0)</f>
        <v>0</v>
      </c>
      <c r="P77" s="131">
        <f>IF(AND($K77-ストレーナー選定方法!$F$36&gt;-20,$K77-ストレーナー選定方法!$F$36&lt;80),1,0)</f>
        <v>0</v>
      </c>
      <c r="Q77" s="125">
        <v>14</v>
      </c>
      <c r="R77" s="24">
        <v>300</v>
      </c>
      <c r="S77" s="26">
        <f t="shared" si="27"/>
        <v>66.666666666666671</v>
      </c>
      <c r="T77" s="27">
        <f t="shared" si="28"/>
        <v>5.2</v>
      </c>
      <c r="U77" s="27">
        <f t="shared" si="29"/>
        <v>4.55</v>
      </c>
      <c r="V77" s="27"/>
      <c r="W77" s="59">
        <f t="shared" si="30"/>
        <v>29.811599999999999</v>
      </c>
      <c r="X77" s="59">
        <f t="shared" si="19"/>
        <v>46.580625000000005</v>
      </c>
      <c r="Y77" s="59">
        <f t="shared" si="20"/>
        <v>38.937600000000003</v>
      </c>
      <c r="Z77" s="59">
        <f t="shared" si="21"/>
        <v>60.839999999999996</v>
      </c>
      <c r="AA77" s="53">
        <f t="shared" si="22"/>
        <v>10.144225</v>
      </c>
      <c r="AB77" s="52">
        <f t="shared" si="23"/>
        <v>25.050024999999998</v>
      </c>
      <c r="AC77" s="52">
        <f t="shared" si="24"/>
        <v>13.249600000000004</v>
      </c>
      <c r="AD77" s="52">
        <f t="shared" si="25"/>
        <v>32.718399999999995</v>
      </c>
      <c r="AE77" s="24"/>
      <c r="AF77" s="24"/>
      <c r="AG77" s="134">
        <v>15.1</v>
      </c>
    </row>
    <row r="78" spans="2:33" ht="17.25" thickBot="1">
      <c r="B78" s="176" t="str">
        <f>VLOOKUP(D78,temp!$A$2:$G$176,2,FALSE)</f>
        <v>800</v>
      </c>
      <c r="C78" s="176" t="str">
        <f t="shared" si="26"/>
        <v>80X10X16</v>
      </c>
      <c r="D78" s="174">
        <v>800</v>
      </c>
      <c r="E78" s="23">
        <v>80</v>
      </c>
      <c r="F78" s="24">
        <v>77</v>
      </c>
      <c r="G78" s="39">
        <v>66</v>
      </c>
      <c r="H78" s="23">
        <v>10</v>
      </c>
      <c r="I78" s="23">
        <v>16</v>
      </c>
      <c r="J78" s="24">
        <v>11</v>
      </c>
      <c r="K78" s="138">
        <v>1520</v>
      </c>
      <c r="L78" s="131">
        <f>IF(AND(K78-ストレーナー選定方法!$F$8&gt;-20,K78-ストレーナー選定方法!$F$8&lt;80),1,0)</f>
        <v>0</v>
      </c>
      <c r="M78" s="131">
        <f>IF(AND($K78-ストレーナー選定方法!$F$30&gt;-20,$K78-ストレーナー選定方法!$F$30&lt;80),1,0)</f>
        <v>0</v>
      </c>
      <c r="N78" s="131">
        <f>IF(AND($K78-ストレーナー選定方法!$F$32&gt;-20,$K78-ストレーナー選定方法!$F$32&lt;80),1,0)</f>
        <v>0</v>
      </c>
      <c r="O78" s="131">
        <f>IF(AND($K78-ストレーナー選定方法!$F$34&gt;-20,$K78-ストレーナー選定方法!$F$34&lt;80),1,0)</f>
        <v>0</v>
      </c>
      <c r="P78" s="131">
        <f>IF(AND($K78-ストレーナー選定方法!$F$36&gt;-20,$K78-ストレーナー選定方法!$F$36&lt;80),1,0)</f>
        <v>0</v>
      </c>
      <c r="Q78" s="125">
        <v>30</v>
      </c>
      <c r="R78" s="24">
        <v>260</v>
      </c>
      <c r="S78" s="26">
        <f t="shared" si="27"/>
        <v>76.92307692307692</v>
      </c>
      <c r="T78" s="27">
        <f t="shared" si="28"/>
        <v>12.16</v>
      </c>
      <c r="U78" s="27">
        <f t="shared" si="29"/>
        <v>10.64</v>
      </c>
      <c r="V78" s="27"/>
      <c r="W78" s="59">
        <f t="shared" si="30"/>
        <v>163.02182399999998</v>
      </c>
      <c r="X78" s="59">
        <f t="shared" si="19"/>
        <v>254.72159999999997</v>
      </c>
      <c r="Y78" s="59">
        <f t="shared" si="20"/>
        <v>212.92646399999995</v>
      </c>
      <c r="Z78" s="59">
        <f t="shared" si="21"/>
        <v>332.69759999999997</v>
      </c>
      <c r="AA78" s="53">
        <f t="shared" si="22"/>
        <v>55.472703999999993</v>
      </c>
      <c r="AB78" s="52">
        <f t="shared" si="23"/>
        <v>136.98361599999998</v>
      </c>
      <c r="AC78" s="52">
        <f t="shared" si="24"/>
        <v>72.454144000000014</v>
      </c>
      <c r="AD78" s="52">
        <f t="shared" si="25"/>
        <v>178.91737599999999</v>
      </c>
      <c r="AE78" s="24"/>
      <c r="AF78" s="24"/>
      <c r="AG78" s="134">
        <v>21.3</v>
      </c>
    </row>
    <row r="79" spans="2:33" ht="17.25" thickBot="1">
      <c r="B79" s="176" t="str">
        <f>VLOOKUP(D79,temp!$A$2:$G$176,2,FALSE)</f>
        <v>802</v>
      </c>
      <c r="C79" s="176" t="str">
        <f t="shared" si="26"/>
        <v>80X11X23</v>
      </c>
      <c r="D79" s="174">
        <v>802</v>
      </c>
      <c r="E79" s="23">
        <v>80</v>
      </c>
      <c r="F79" s="24">
        <v>77</v>
      </c>
      <c r="G79" s="39">
        <v>60</v>
      </c>
      <c r="H79" s="23">
        <v>11</v>
      </c>
      <c r="I79" s="23">
        <v>23</v>
      </c>
      <c r="J79" s="24">
        <v>8</v>
      </c>
      <c r="K79" s="138">
        <v>1156</v>
      </c>
      <c r="L79" s="131">
        <f>IF(AND(K79-ストレーナー選定方法!$F$8&gt;-20,K79-ストレーナー選定方法!$F$8&lt;80),1,0)</f>
        <v>0</v>
      </c>
      <c r="M79" s="131">
        <f>IF(AND($K79-ストレーナー選定方法!$F$30&gt;-20,$K79-ストレーナー選定方法!$F$30&lt;80),1,0)</f>
        <v>0</v>
      </c>
      <c r="N79" s="131">
        <f>IF(AND($K79-ストレーナー選定方法!$F$32&gt;-20,$K79-ストレーナー選定方法!$F$32&lt;80),1,0)</f>
        <v>0</v>
      </c>
      <c r="O79" s="131">
        <f>IF(AND($K79-ストレーナー選定方法!$F$34&gt;-20,$K79-ストレーナー選定方法!$F$34&lt;80),1,0)</f>
        <v>0</v>
      </c>
      <c r="P79" s="131">
        <f>IF(AND($K79-ストレーナー選定方法!$F$36&gt;-20,$K79-ストレーナー選定方法!$F$36&lt;80),1,0)</f>
        <v>0</v>
      </c>
      <c r="Q79" s="125">
        <v>22</v>
      </c>
      <c r="R79" s="24">
        <v>250</v>
      </c>
      <c r="S79" s="26">
        <f t="shared" si="27"/>
        <v>80</v>
      </c>
      <c r="T79" s="27">
        <f t="shared" si="28"/>
        <v>9.2480000000000011</v>
      </c>
      <c r="U79" s="27">
        <f t="shared" si="29"/>
        <v>8.0919999999999987</v>
      </c>
      <c r="V79" s="27"/>
      <c r="W79" s="59">
        <f t="shared" si="30"/>
        <v>94.291868159999993</v>
      </c>
      <c r="X79" s="59">
        <f t="shared" si="19"/>
        <v>147.33104400000005</v>
      </c>
      <c r="Y79" s="59">
        <f t="shared" si="20"/>
        <v>123.15672576</v>
      </c>
      <c r="Z79" s="59">
        <f t="shared" si="21"/>
        <v>192.43238399999998</v>
      </c>
      <c r="AA79" s="53">
        <f t="shared" si="22"/>
        <v>32.085427360000004</v>
      </c>
      <c r="AB79" s="52">
        <f t="shared" si="23"/>
        <v>79.231361440000015</v>
      </c>
      <c r="AC79" s="52">
        <f t="shared" si="24"/>
        <v>41.907496960000017</v>
      </c>
      <c r="AD79" s="52">
        <f t="shared" si="25"/>
        <v>103.48585984</v>
      </c>
      <c r="AE79" s="24"/>
      <c r="AF79" s="24"/>
      <c r="AG79" s="134">
        <v>20.5</v>
      </c>
    </row>
    <row r="80" spans="2:33" ht="17.25" thickBot="1">
      <c r="B80" s="176" t="e">
        <f>VLOOKUP(D80,temp!$A$2:$G$176,2,FALSE)</f>
        <v>#N/A</v>
      </c>
      <c r="C80" s="176" t="str">
        <f t="shared" si="26"/>
        <v>80X10X23</v>
      </c>
      <c r="D80" s="178">
        <v>803</v>
      </c>
      <c r="E80" s="23">
        <v>80</v>
      </c>
      <c r="F80" s="24">
        <v>77</v>
      </c>
      <c r="G80" s="39">
        <v>61</v>
      </c>
      <c r="H80" s="23">
        <v>10</v>
      </c>
      <c r="I80" s="23">
        <v>23</v>
      </c>
      <c r="J80" s="24">
        <v>8</v>
      </c>
      <c r="K80" s="138">
        <v>1156</v>
      </c>
      <c r="L80" s="131">
        <f>IF(AND(K80-ストレーナー選定方法!$F$8&gt;-20,K80-ストレーナー選定方法!$F$8&lt;80),1,0)</f>
        <v>0</v>
      </c>
      <c r="M80" s="131">
        <f>IF(AND($K80-ストレーナー選定方法!$F$30&gt;-20,$K80-ストレーナー選定方法!$F$30&lt;80),1,0)</f>
        <v>0</v>
      </c>
      <c r="N80" s="131">
        <f>IF(AND($K80-ストレーナー選定方法!$F$32&gt;-20,$K80-ストレーナー選定方法!$F$32&lt;80),1,0)</f>
        <v>0</v>
      </c>
      <c r="O80" s="131">
        <f>IF(AND($K80-ストレーナー選定方法!$F$34&gt;-20,$K80-ストレーナー選定方法!$F$34&lt;80),1,0)</f>
        <v>0</v>
      </c>
      <c r="P80" s="131">
        <f>IF(AND($K80-ストレーナー選定方法!$F$36&gt;-20,$K80-ストレーナー選定方法!$F$36&lt;80),1,0)</f>
        <v>0</v>
      </c>
      <c r="Q80" s="125">
        <v>22</v>
      </c>
      <c r="R80" s="24">
        <v>260</v>
      </c>
      <c r="S80" s="26">
        <f t="shared" si="27"/>
        <v>76.92307692307692</v>
      </c>
      <c r="T80" s="27">
        <f t="shared" si="28"/>
        <v>9.2480000000000011</v>
      </c>
      <c r="U80" s="27">
        <f t="shared" si="29"/>
        <v>8.0919999999999987</v>
      </c>
      <c r="V80" s="27"/>
      <c r="W80" s="59">
        <f t="shared" si="30"/>
        <v>94.291868159999993</v>
      </c>
      <c r="X80" s="59">
        <f t="shared" si="19"/>
        <v>147.33104400000005</v>
      </c>
      <c r="Y80" s="59">
        <f t="shared" si="20"/>
        <v>123.15672576</v>
      </c>
      <c r="Z80" s="59">
        <f t="shared" si="21"/>
        <v>192.43238399999998</v>
      </c>
      <c r="AA80" s="53">
        <f t="shared" si="22"/>
        <v>32.085427360000004</v>
      </c>
      <c r="AB80" s="52">
        <f t="shared" si="23"/>
        <v>79.231361440000015</v>
      </c>
      <c r="AC80" s="52">
        <f t="shared" si="24"/>
        <v>41.907496960000017</v>
      </c>
      <c r="AD80" s="52">
        <f t="shared" si="25"/>
        <v>103.48585984</v>
      </c>
      <c r="AE80" s="24"/>
      <c r="AF80" s="24"/>
      <c r="AG80" s="134"/>
    </row>
    <row r="81" spans="2:33" ht="17.25" thickBot="1">
      <c r="B81" s="176" t="str">
        <f>VLOOKUP(D81,temp!$A$2:$G$176,2,FALSE)</f>
        <v>804</v>
      </c>
      <c r="C81" s="176" t="str">
        <f t="shared" si="26"/>
        <v>80X12X23</v>
      </c>
      <c r="D81" s="174">
        <v>804</v>
      </c>
      <c r="E81" s="23">
        <v>80</v>
      </c>
      <c r="F81" s="24">
        <v>74</v>
      </c>
      <c r="G81" s="39">
        <v>60</v>
      </c>
      <c r="H81" s="23">
        <v>12</v>
      </c>
      <c r="I81" s="23">
        <v>23</v>
      </c>
      <c r="J81" s="24">
        <v>7.5</v>
      </c>
      <c r="K81" s="138">
        <v>1016</v>
      </c>
      <c r="L81" s="131">
        <f>IF(AND(K81-ストレーナー選定方法!$F$8&gt;-20,K81-ストレーナー選定方法!$F$8&lt;80),1,0)</f>
        <v>0</v>
      </c>
      <c r="M81" s="131">
        <f>IF(AND($K81-ストレーナー選定方法!$F$30&gt;-20,$K81-ストレーナー選定方法!$F$30&lt;80),1,0)</f>
        <v>0</v>
      </c>
      <c r="N81" s="131">
        <f>IF(AND($K81-ストレーナー選定方法!$F$32&gt;-20,$K81-ストレーナー選定方法!$F$32&lt;80),1,0)</f>
        <v>0</v>
      </c>
      <c r="O81" s="131">
        <f>IF(AND($K81-ストレーナー選定方法!$F$34&gt;-20,$K81-ストレーナー選定方法!$F$34&lt;80),1,0)</f>
        <v>0</v>
      </c>
      <c r="P81" s="131">
        <f>IF(AND($K81-ストレーナー選定方法!$F$36&gt;-20,$K81-ストレーナー選定方法!$F$36&lt;80),1,0)</f>
        <v>0</v>
      </c>
      <c r="Q81" s="125">
        <v>20</v>
      </c>
      <c r="R81" s="24">
        <v>220</v>
      </c>
      <c r="S81" s="26">
        <f t="shared" si="27"/>
        <v>90.909090909090907</v>
      </c>
      <c r="T81" s="27">
        <f t="shared" si="28"/>
        <v>8.1280000000000001</v>
      </c>
      <c r="U81" s="27">
        <f t="shared" si="29"/>
        <v>7.1119999999999992</v>
      </c>
      <c r="V81" s="27"/>
      <c r="W81" s="59">
        <f t="shared" si="30"/>
        <v>72.83598336</v>
      </c>
      <c r="X81" s="59">
        <f t="shared" si="19"/>
        <v>113.80622400000003</v>
      </c>
      <c r="Y81" s="59">
        <f t="shared" si="20"/>
        <v>95.132712960000006</v>
      </c>
      <c r="Z81" s="59">
        <f t="shared" si="21"/>
        <v>148.64486400000001</v>
      </c>
      <c r="AA81" s="53">
        <f t="shared" si="22"/>
        <v>24.784466559999998</v>
      </c>
      <c r="AB81" s="52">
        <f t="shared" si="23"/>
        <v>61.202458239999999</v>
      </c>
      <c r="AC81" s="52">
        <f t="shared" si="24"/>
        <v>32.371548160000003</v>
      </c>
      <c r="AD81" s="52">
        <f t="shared" si="25"/>
        <v>79.937904639999985</v>
      </c>
      <c r="AE81" s="24"/>
      <c r="AF81" s="24"/>
      <c r="AG81" s="134">
        <v>25.1</v>
      </c>
    </row>
    <row r="82" spans="2:33" ht="17.25" thickBot="1">
      <c r="B82" s="176" t="e">
        <f>VLOOKUP(D82,temp!$A$2:$G$176,2,FALSE)</f>
        <v>#N/A</v>
      </c>
      <c r="C82" s="176" t="str">
        <f t="shared" si="26"/>
        <v>80X20X23</v>
      </c>
      <c r="D82" s="178">
        <v>806</v>
      </c>
      <c r="E82" s="23">
        <v>80</v>
      </c>
      <c r="F82" s="24">
        <v>74</v>
      </c>
      <c r="G82" s="39">
        <v>60</v>
      </c>
      <c r="H82" s="23">
        <v>20</v>
      </c>
      <c r="I82" s="23">
        <v>23</v>
      </c>
      <c r="J82" s="24">
        <v>8</v>
      </c>
      <c r="K82" s="138">
        <v>1156</v>
      </c>
      <c r="L82" s="131">
        <f>IF(AND(K82-ストレーナー選定方法!$F$8&gt;-20,K82-ストレーナー選定方法!$F$8&lt;80),1,0)</f>
        <v>0</v>
      </c>
      <c r="M82" s="131">
        <f>IF(AND($K82-ストレーナー選定方法!$F$30&gt;-20,$K82-ストレーナー選定方法!$F$30&lt;80),1,0)</f>
        <v>0</v>
      </c>
      <c r="N82" s="131">
        <f>IF(AND($K82-ストレーナー選定方法!$F$32&gt;-20,$K82-ストレーナー選定方法!$F$32&lt;80),1,0)</f>
        <v>0</v>
      </c>
      <c r="O82" s="131">
        <f>IF(AND($K82-ストレーナー選定方法!$F$34&gt;-20,$K82-ストレーナー選定方法!$F$34&lt;80),1,0)</f>
        <v>0</v>
      </c>
      <c r="P82" s="131">
        <f>IF(AND($K82-ストレーナー選定方法!$F$36&gt;-20,$K82-ストレーナー選定方法!$F$36&lt;80),1,0)</f>
        <v>0</v>
      </c>
      <c r="Q82" s="125">
        <v>22</v>
      </c>
      <c r="R82" s="24">
        <v>120</v>
      </c>
      <c r="S82" s="26">
        <f t="shared" si="27"/>
        <v>166.66666666666666</v>
      </c>
      <c r="T82" s="27">
        <f t="shared" si="28"/>
        <v>9.2480000000000011</v>
      </c>
      <c r="U82" s="27">
        <f t="shared" si="29"/>
        <v>8.0919999999999987</v>
      </c>
      <c r="V82" s="27"/>
      <c r="W82" s="59">
        <f t="shared" si="30"/>
        <v>94.291868159999993</v>
      </c>
      <c r="X82" s="59">
        <f t="shared" si="19"/>
        <v>147.33104400000005</v>
      </c>
      <c r="Y82" s="59">
        <f t="shared" si="20"/>
        <v>123.15672576</v>
      </c>
      <c r="Z82" s="59">
        <f t="shared" si="21"/>
        <v>192.43238399999998</v>
      </c>
      <c r="AA82" s="53">
        <f t="shared" si="22"/>
        <v>32.085427360000004</v>
      </c>
      <c r="AB82" s="52">
        <f t="shared" si="23"/>
        <v>79.231361440000015</v>
      </c>
      <c r="AC82" s="52">
        <f t="shared" si="24"/>
        <v>41.907496960000017</v>
      </c>
      <c r="AD82" s="52">
        <f t="shared" si="25"/>
        <v>103.48585984</v>
      </c>
      <c r="AE82" s="231" t="s">
        <v>466</v>
      </c>
      <c r="AF82" s="232"/>
      <c r="AG82" s="134"/>
    </row>
    <row r="83" spans="2:33" ht="17.25" thickBot="1">
      <c r="B83" s="176" t="str">
        <f>VLOOKUP(D83,temp!$A$2:$G$176,2,FALSE)</f>
        <v>841</v>
      </c>
      <c r="C83" s="176" t="str">
        <f t="shared" si="26"/>
        <v>84X12X13</v>
      </c>
      <c r="D83" s="174">
        <v>841</v>
      </c>
      <c r="E83" s="23">
        <v>84</v>
      </c>
      <c r="F83" s="24">
        <v>82</v>
      </c>
      <c r="G83" s="39">
        <v>62</v>
      </c>
      <c r="H83" s="23">
        <v>12</v>
      </c>
      <c r="I83" s="23">
        <v>13</v>
      </c>
      <c r="J83" s="24">
        <v>10</v>
      </c>
      <c r="K83" s="138">
        <v>1021</v>
      </c>
      <c r="L83" s="131">
        <f>IF(AND(K83-ストレーナー選定方法!$F$8&gt;-20,K83-ストレーナー選定方法!$F$8&lt;80),1,0)</f>
        <v>0</v>
      </c>
      <c r="M83" s="131">
        <f>IF(AND($K83-ストレーナー選定方法!$F$30&gt;-20,$K83-ストレーナー選定方法!$F$30&lt;80),1,0)</f>
        <v>0</v>
      </c>
      <c r="N83" s="131">
        <f>IF(AND($K83-ストレーナー選定方法!$F$32&gt;-20,$K83-ストレーナー選定方法!$F$32&lt;80),1,0)</f>
        <v>0</v>
      </c>
      <c r="O83" s="131">
        <f>IF(AND($K83-ストレーナー選定方法!$F$34&gt;-20,$K83-ストレーナー選定方法!$F$34&lt;80),1,0)</f>
        <v>0</v>
      </c>
      <c r="P83" s="131">
        <f>IF(AND($K83-ストレーナー選定方法!$F$36&gt;-20,$K83-ストレーナー選定方法!$F$36&lt;80),1,0)</f>
        <v>0</v>
      </c>
      <c r="Q83" s="125">
        <v>18</v>
      </c>
      <c r="R83" s="24">
        <v>200</v>
      </c>
      <c r="S83" s="26">
        <f t="shared" si="27"/>
        <v>100</v>
      </c>
      <c r="T83" s="27">
        <f t="shared" si="28"/>
        <v>8.168000000000001</v>
      </c>
      <c r="U83" s="27">
        <f t="shared" si="29"/>
        <v>7.1469999999999994</v>
      </c>
      <c r="V83" s="27"/>
      <c r="W83" s="59">
        <f t="shared" si="30"/>
        <v>73.554636959999996</v>
      </c>
      <c r="X83" s="59">
        <f t="shared" si="19"/>
        <v>114.92912025000003</v>
      </c>
      <c r="Y83" s="59">
        <f t="shared" si="20"/>
        <v>96.071362560000011</v>
      </c>
      <c r="Z83" s="59">
        <f t="shared" si="21"/>
        <v>150.11150400000002</v>
      </c>
      <c r="AA83" s="53">
        <f t="shared" si="22"/>
        <v>25.029008410000003</v>
      </c>
      <c r="AB83" s="52">
        <f t="shared" si="23"/>
        <v>61.806326890000015</v>
      </c>
      <c r="AC83" s="52">
        <f t="shared" si="24"/>
        <v>32.690949760000009</v>
      </c>
      <c r="AD83" s="52">
        <f t="shared" si="25"/>
        <v>80.726631040000029</v>
      </c>
      <c r="AE83" s="24"/>
      <c r="AF83" s="24"/>
      <c r="AG83" s="134">
        <v>15</v>
      </c>
    </row>
    <row r="84" spans="2:33" ht="17.25" thickBot="1">
      <c r="B84" s="176" t="str">
        <f>VLOOKUP(D84,temp!$A$2:$G$176,2,FALSE)</f>
        <v>842</v>
      </c>
      <c r="C84" s="176" t="str">
        <f t="shared" si="26"/>
        <v>84X12X20</v>
      </c>
      <c r="D84" s="177">
        <v>842</v>
      </c>
      <c r="E84" s="23">
        <v>84</v>
      </c>
      <c r="F84" s="24">
        <v>82</v>
      </c>
      <c r="G84" s="39">
        <v>72</v>
      </c>
      <c r="H84" s="23">
        <v>12</v>
      </c>
      <c r="I84" s="23">
        <v>20</v>
      </c>
      <c r="J84" s="24">
        <v>10</v>
      </c>
      <c r="K84" s="138">
        <v>1570</v>
      </c>
      <c r="L84" s="131">
        <f>IF(AND(K84-ストレーナー選定方法!$F$8&gt;-20,K84-ストレーナー選定方法!$F$8&lt;80),1,0)</f>
        <v>0</v>
      </c>
      <c r="M84" s="131">
        <f>IF(AND($K84-ストレーナー選定方法!$F$30&gt;-20,$K84-ストレーナー選定方法!$F$30&lt;80),1,0)</f>
        <v>0</v>
      </c>
      <c r="N84" s="131">
        <f>IF(AND($K84-ストレーナー選定方法!$F$32&gt;-20,$K84-ストレーナー選定方法!$F$32&lt;80),1,0)</f>
        <v>0</v>
      </c>
      <c r="O84" s="131">
        <f>IF(AND($K84-ストレーナー選定方法!$F$34&gt;-20,$K84-ストレーナー選定方法!$F$34&lt;80),1,0)</f>
        <v>0</v>
      </c>
      <c r="P84" s="131">
        <f>IF(AND($K84-ストレーナー選定方法!$F$36&gt;-20,$K84-ストレーナー選定方法!$F$36&lt;80),1,0)</f>
        <v>0</v>
      </c>
      <c r="Q84" s="125">
        <v>28</v>
      </c>
      <c r="R84" s="24">
        <v>200</v>
      </c>
      <c r="S84" s="26">
        <f t="shared" si="27"/>
        <v>100</v>
      </c>
      <c r="T84" s="27">
        <f t="shared" si="28"/>
        <v>12.56</v>
      </c>
      <c r="U84" s="27">
        <f t="shared" si="29"/>
        <v>10.99</v>
      </c>
      <c r="V84" s="27"/>
      <c r="W84" s="59">
        <f t="shared" si="30"/>
        <v>173.92334399999996</v>
      </c>
      <c r="X84" s="59">
        <f t="shared" si="19"/>
        <v>271.755225</v>
      </c>
      <c r="Y84" s="59">
        <f t="shared" si="20"/>
        <v>227.16518399999998</v>
      </c>
      <c r="Z84" s="59">
        <f t="shared" si="21"/>
        <v>354.94560000000001</v>
      </c>
      <c r="AA84" s="53">
        <f t="shared" si="22"/>
        <v>59.182248999999992</v>
      </c>
      <c r="AB84" s="52">
        <f t="shared" si="23"/>
        <v>146.14392100000001</v>
      </c>
      <c r="AC84" s="52">
        <f t="shared" si="24"/>
        <v>77.299263999999994</v>
      </c>
      <c r="AD84" s="52">
        <f t="shared" si="25"/>
        <v>190.88185599999997</v>
      </c>
      <c r="AE84" s="24"/>
      <c r="AF84" s="24"/>
      <c r="AG84" s="134">
        <v>14</v>
      </c>
    </row>
    <row r="85" spans="2:33" ht="17.25" thickBot="1">
      <c r="B85" s="176" t="str">
        <f>VLOOKUP(D85,temp!$A$2:$G$176,2,FALSE)</f>
        <v>843</v>
      </c>
      <c r="C85" s="176" t="str">
        <f t="shared" si="26"/>
        <v>84X12X8</v>
      </c>
      <c r="D85" s="174">
        <v>843</v>
      </c>
      <c r="E85" s="23">
        <v>84</v>
      </c>
      <c r="F85" s="24">
        <v>82</v>
      </c>
      <c r="G85" s="39">
        <v>46</v>
      </c>
      <c r="H85" s="23">
        <v>12</v>
      </c>
      <c r="I85" s="23">
        <v>8</v>
      </c>
      <c r="J85" s="24">
        <v>10</v>
      </c>
      <c r="K85" s="137">
        <v>628</v>
      </c>
      <c r="L85" s="131">
        <f>IF(AND(K85-ストレーナー選定方法!$F$8&gt;-20,K85-ストレーナー選定方法!$F$8&lt;80),1,0)</f>
        <v>0</v>
      </c>
      <c r="M85" s="131">
        <f>IF(AND($K85-ストレーナー選定方法!$F$30&gt;-20,$K85-ストレーナー選定方法!$F$30&lt;80),1,0)</f>
        <v>0</v>
      </c>
      <c r="N85" s="131">
        <f>IF(AND($K85-ストレーナー選定方法!$F$32&gt;-20,$K85-ストレーナー選定方法!$F$32&lt;80),1,0)</f>
        <v>0</v>
      </c>
      <c r="O85" s="131">
        <f>IF(AND($K85-ストレーナー選定方法!$F$34&gt;-20,$K85-ストレーナー選定方法!$F$34&lt;80),1,0)</f>
        <v>0</v>
      </c>
      <c r="P85" s="131">
        <f>IF(AND($K85-ストレーナー選定方法!$F$36&gt;-20,$K85-ストレーナー選定方法!$F$36&lt;80),1,0)</f>
        <v>0</v>
      </c>
      <c r="Q85" s="125">
        <v>11</v>
      </c>
      <c r="R85" s="24">
        <v>200</v>
      </c>
      <c r="S85" s="26">
        <f t="shared" si="27"/>
        <v>100</v>
      </c>
      <c r="T85" s="27">
        <f t="shared" si="28"/>
        <v>5.024</v>
      </c>
      <c r="U85" s="27">
        <f t="shared" si="29"/>
        <v>4.3959999999999999</v>
      </c>
      <c r="V85" s="27"/>
      <c r="W85" s="59">
        <f t="shared" si="30"/>
        <v>27.82773504</v>
      </c>
      <c r="X85" s="59">
        <f t="shared" si="19"/>
        <v>43.480836000000004</v>
      </c>
      <c r="Y85" s="59">
        <f t="shared" si="20"/>
        <v>36.346429440000001</v>
      </c>
      <c r="Z85" s="59">
        <f t="shared" si="21"/>
        <v>56.791295999999996</v>
      </c>
      <c r="AA85" s="53">
        <f t="shared" si="22"/>
        <v>9.4691598399999997</v>
      </c>
      <c r="AB85" s="52">
        <f t="shared" si="23"/>
        <v>23.383027360000003</v>
      </c>
      <c r="AC85" s="52">
        <f t="shared" si="24"/>
        <v>12.367882240000002</v>
      </c>
      <c r="AD85" s="52">
        <f t="shared" si="25"/>
        <v>30.541096960000008</v>
      </c>
      <c r="AE85" s="24"/>
      <c r="AF85" s="24"/>
      <c r="AG85" s="134">
        <v>15</v>
      </c>
    </row>
    <row r="86" spans="2:33" ht="12.75" thickBot="1">
      <c r="B86" s="176" t="e">
        <f>VLOOKUP(D86,temp!$A$2:$G$176,2,FALSE)</f>
        <v>#N/A</v>
      </c>
      <c r="C86" s="176" t="str">
        <f t="shared" si="26"/>
        <v>84X12X29</v>
      </c>
      <c r="D86" s="215">
        <v>844</v>
      </c>
      <c r="E86" s="216">
        <v>84</v>
      </c>
      <c r="F86" s="218">
        <v>82</v>
      </c>
      <c r="G86" s="220">
        <v>70</v>
      </c>
      <c r="H86" s="216">
        <v>12</v>
      </c>
      <c r="I86" s="216">
        <v>29</v>
      </c>
      <c r="J86" s="38" t="s">
        <v>177</v>
      </c>
      <c r="K86" s="233">
        <v>2023</v>
      </c>
      <c r="L86" s="131">
        <f>IF(AND(K86-ストレーナー選定方法!$F$8&gt;-20,K86-ストレーナー選定方法!$F$8&lt;80),1,0)</f>
        <v>0</v>
      </c>
      <c r="M86" s="131">
        <f>IF(AND($K86-ストレーナー選定方法!$F$30&gt;-20,$K86-ストレーナー選定方法!$F$30&lt;80),1,0)</f>
        <v>0</v>
      </c>
      <c r="N86" s="131">
        <f>IF(AND($K86-ストレーナー選定方法!$F$32&gt;-20,$K86-ストレーナー選定方法!$F$32&lt;80),1,0)</f>
        <v>0</v>
      </c>
      <c r="O86" s="131">
        <f>IF(AND($K86-ストレーナー選定方法!$F$34&gt;-20,$K86-ストレーナー選定方法!$F$34&lt;80),1,0)</f>
        <v>0</v>
      </c>
      <c r="P86" s="131">
        <f>IF(AND($K86-ストレーナー選定方法!$F$36&gt;-20,$K86-ストレーナー選定方法!$F$36&lt;80),1,0)</f>
        <v>0</v>
      </c>
      <c r="Q86" s="224">
        <v>36</v>
      </c>
      <c r="R86" s="218">
        <v>200</v>
      </c>
      <c r="S86" s="26">
        <f t="shared" si="27"/>
        <v>100</v>
      </c>
      <c r="T86" s="27">
        <f t="shared" si="28"/>
        <v>16.184000000000001</v>
      </c>
      <c r="U86" s="27">
        <f t="shared" si="29"/>
        <v>14.161</v>
      </c>
      <c r="V86" s="29"/>
      <c r="W86" s="59">
        <f t="shared" si="30"/>
        <v>288.76884623999996</v>
      </c>
      <c r="X86" s="59">
        <f t="shared" si="19"/>
        <v>451.20132225000009</v>
      </c>
      <c r="Y86" s="59">
        <f t="shared" si="20"/>
        <v>377.16747263999997</v>
      </c>
      <c r="Z86" s="59">
        <f t="shared" si="21"/>
        <v>589.32417599999997</v>
      </c>
      <c r="AA86" s="53">
        <f t="shared" si="22"/>
        <v>98.261621289999979</v>
      </c>
      <c r="AB86" s="52">
        <f t="shared" si="23"/>
        <v>242.64604441000006</v>
      </c>
      <c r="AC86" s="52">
        <f t="shared" si="24"/>
        <v>128.34170944000002</v>
      </c>
      <c r="AD86" s="52">
        <f t="shared" si="25"/>
        <v>316.92544576000006</v>
      </c>
      <c r="AE86" s="218"/>
      <c r="AF86" s="228"/>
      <c r="AG86" s="134"/>
    </row>
    <row r="87" spans="2:33" ht="12.75" thickBot="1">
      <c r="B87" s="176" t="e">
        <f>VLOOKUP(D87,temp!$A$2:$G$176,2,FALSE)</f>
        <v>#N/A</v>
      </c>
      <c r="C87" s="176" t="str">
        <f t="shared" si="26"/>
        <v>XX</v>
      </c>
      <c r="D87" s="215"/>
      <c r="E87" s="217"/>
      <c r="F87" s="219"/>
      <c r="G87" s="221"/>
      <c r="H87" s="217"/>
      <c r="I87" s="217"/>
      <c r="J87" s="39" t="s">
        <v>179</v>
      </c>
      <c r="K87" s="234"/>
      <c r="L87" s="131">
        <f>IF(AND(K87-ストレーナー選定方法!$F$8&gt;-20,K87-ストレーナー選定方法!$F$8&lt;80),1,0)</f>
        <v>0</v>
      </c>
      <c r="M87" s="131">
        <f>IF(AND($K87-ストレーナー選定方法!$F$30&gt;-20,$K87-ストレーナー選定方法!$F$30&lt;80),1,0)</f>
        <v>0</v>
      </c>
      <c r="N87" s="131">
        <f>IF(AND($K87-ストレーナー選定方法!$F$32&gt;-20,$K87-ストレーナー選定方法!$F$32&lt;80),1,0)</f>
        <v>0</v>
      </c>
      <c r="O87" s="131">
        <f>IF(AND($K87-ストレーナー選定方法!$F$34&gt;-20,$K87-ストレーナー選定方法!$F$34&lt;80),1,0)</f>
        <v>0</v>
      </c>
      <c r="P87" s="131">
        <f>IF(AND($K87-ストレーナー選定方法!$F$36&gt;-20,$K87-ストレーナー選定方法!$F$36&lt;80),1,0)</f>
        <v>0</v>
      </c>
      <c r="Q87" s="225"/>
      <c r="R87" s="219"/>
      <c r="S87" s="26"/>
      <c r="T87" s="27">
        <f t="shared" si="28"/>
        <v>0</v>
      </c>
      <c r="U87" s="27">
        <f t="shared" si="29"/>
        <v>0</v>
      </c>
      <c r="V87" s="27"/>
      <c r="W87" s="59">
        <f t="shared" si="30"/>
        <v>0</v>
      </c>
      <c r="X87" s="59">
        <f t="shared" si="19"/>
        <v>0</v>
      </c>
      <c r="Y87" s="59">
        <f t="shared" si="20"/>
        <v>0</v>
      </c>
      <c r="Z87" s="59">
        <f t="shared" si="21"/>
        <v>0</v>
      </c>
      <c r="AA87" s="53">
        <f t="shared" si="22"/>
        <v>0</v>
      </c>
      <c r="AB87" s="52">
        <f t="shared" si="23"/>
        <v>0</v>
      </c>
      <c r="AC87" s="52">
        <f t="shared" si="24"/>
        <v>0</v>
      </c>
      <c r="AD87" s="52">
        <f t="shared" si="25"/>
        <v>0</v>
      </c>
      <c r="AE87" s="219"/>
      <c r="AF87" s="229"/>
      <c r="AG87" s="134">
        <v>22</v>
      </c>
    </row>
    <row r="88" spans="2:33" ht="17.25" thickBot="1">
      <c r="B88" s="176" t="str">
        <f>VLOOKUP(D88,temp!$A$2:$G$176,2,FALSE)</f>
        <v>845</v>
      </c>
      <c r="C88" s="176" t="str">
        <f t="shared" si="26"/>
        <v>84X12X10</v>
      </c>
      <c r="D88" s="177">
        <v>845</v>
      </c>
      <c r="E88" s="23">
        <v>84</v>
      </c>
      <c r="F88" s="24">
        <v>82</v>
      </c>
      <c r="G88" s="39">
        <v>57</v>
      </c>
      <c r="H88" s="23">
        <v>12</v>
      </c>
      <c r="I88" s="23">
        <v>10</v>
      </c>
      <c r="J88" s="24">
        <v>10</v>
      </c>
      <c r="K88" s="137">
        <v>785</v>
      </c>
      <c r="L88" s="131">
        <f>IF(AND(K88-ストレーナー選定方法!$F$8&gt;-20,K88-ストレーナー選定方法!$F$8&lt;80),1,0)</f>
        <v>1</v>
      </c>
      <c r="M88" s="131">
        <f>IF(AND($K88-ストレーナー選定方法!$F$30&gt;-20,$K88-ストレーナー選定方法!$F$30&lt;80),1,0)</f>
        <v>0</v>
      </c>
      <c r="N88" s="131">
        <f>IF(AND($K88-ストレーナー選定方法!$F$32&gt;-20,$K88-ストレーナー選定方法!$F$32&lt;80),1,0)</f>
        <v>0</v>
      </c>
      <c r="O88" s="131">
        <f>IF(AND($K88-ストレーナー選定方法!$F$34&gt;-20,$K88-ストレーナー選定方法!$F$34&lt;80),1,0)</f>
        <v>1</v>
      </c>
      <c r="P88" s="131">
        <f>IF(AND($K88-ストレーナー選定方法!$F$36&gt;-20,$K88-ストレーナー選定方法!$F$36&lt;80),1,0)</f>
        <v>0</v>
      </c>
      <c r="Q88" s="125">
        <v>14</v>
      </c>
      <c r="R88" s="24">
        <v>200</v>
      </c>
      <c r="S88" s="26">
        <f t="shared" si="27"/>
        <v>100</v>
      </c>
      <c r="T88" s="27">
        <f t="shared" si="28"/>
        <v>6.28</v>
      </c>
      <c r="U88" s="27">
        <f t="shared" si="29"/>
        <v>5.4950000000000001</v>
      </c>
      <c r="V88" s="27"/>
      <c r="W88" s="59">
        <f t="shared" si="30"/>
        <v>43.480835999999989</v>
      </c>
      <c r="X88" s="59">
        <f t="shared" si="19"/>
        <v>67.938806249999999</v>
      </c>
      <c r="Y88" s="59">
        <f t="shared" si="20"/>
        <v>56.791295999999996</v>
      </c>
      <c r="Z88" s="59">
        <f t="shared" si="21"/>
        <v>88.736400000000003</v>
      </c>
      <c r="AA88" s="53">
        <f t="shared" si="22"/>
        <v>14.795562249999998</v>
      </c>
      <c r="AB88" s="52">
        <f t="shared" si="23"/>
        <v>36.535980250000001</v>
      </c>
      <c r="AC88" s="52">
        <f t="shared" si="24"/>
        <v>19.324815999999998</v>
      </c>
      <c r="AD88" s="52">
        <f t="shared" si="25"/>
        <v>47.720463999999993</v>
      </c>
      <c r="AE88" s="24"/>
      <c r="AF88" s="24"/>
      <c r="AG88" s="134">
        <v>15</v>
      </c>
    </row>
    <row r="89" spans="2:33" ht="17.25" thickBot="1">
      <c r="B89" s="176" t="str">
        <f>VLOOKUP(D89,temp!$A$2:$G$176,2,FALSE)</f>
        <v>890</v>
      </c>
      <c r="C89" s="176" t="str">
        <f t="shared" si="26"/>
        <v>89X14X21</v>
      </c>
      <c r="D89" s="174">
        <v>890</v>
      </c>
      <c r="E89" s="23">
        <v>89</v>
      </c>
      <c r="F89" s="24">
        <v>85</v>
      </c>
      <c r="G89" s="39">
        <v>60</v>
      </c>
      <c r="H89" s="23">
        <v>14</v>
      </c>
      <c r="I89" s="23">
        <v>21</v>
      </c>
      <c r="J89" s="24">
        <v>7</v>
      </c>
      <c r="K89" s="137">
        <v>808</v>
      </c>
      <c r="L89" s="131">
        <f>IF(AND(K89-ストレーナー選定方法!$F$8&gt;-20,K89-ストレーナー選定方法!$F$8&lt;80),1,0)</f>
        <v>1</v>
      </c>
      <c r="M89" s="131">
        <f>IF(AND($K89-ストレーナー選定方法!$F$30&gt;-20,$K89-ストレーナー選定方法!$F$30&lt;80),1,0)</f>
        <v>0</v>
      </c>
      <c r="N89" s="131">
        <f>IF(AND($K89-ストレーナー選定方法!$F$32&gt;-20,$K89-ストレーナー選定方法!$F$32&lt;80),1,0)</f>
        <v>0</v>
      </c>
      <c r="O89" s="131">
        <f>IF(AND($K89-ストレーナー選定方法!$F$34&gt;-20,$K89-ストレーナー選定方法!$F$34&lt;80),1,0)</f>
        <v>0</v>
      </c>
      <c r="P89" s="131">
        <f>IF(AND($K89-ストレーナー選定方法!$F$36&gt;-20,$K89-ストレーナー選定方法!$F$36&lt;80),1,0)</f>
        <v>0</v>
      </c>
      <c r="Q89" s="125">
        <v>12</v>
      </c>
      <c r="R89" s="24">
        <v>160</v>
      </c>
      <c r="S89" s="26">
        <f t="shared" si="27"/>
        <v>125</v>
      </c>
      <c r="T89" s="27">
        <f t="shared" si="28"/>
        <v>6.4640000000000013</v>
      </c>
      <c r="U89" s="27">
        <f t="shared" si="29"/>
        <v>5.6559999999999988</v>
      </c>
      <c r="V89" s="27"/>
      <c r="W89" s="59">
        <f t="shared" si="30"/>
        <v>46.06608383999999</v>
      </c>
      <c r="X89" s="59">
        <f t="shared" si="19"/>
        <v>71.978256000000002</v>
      </c>
      <c r="Y89" s="59">
        <f t="shared" si="20"/>
        <v>60.167946239999999</v>
      </c>
      <c r="Z89" s="59">
        <f t="shared" si="21"/>
        <v>94.012416000000002</v>
      </c>
      <c r="AA89" s="53">
        <f t="shared" si="22"/>
        <v>15.67526464</v>
      </c>
      <c r="AB89" s="52">
        <f t="shared" si="23"/>
        <v>38.708306560000004</v>
      </c>
      <c r="AC89" s="52">
        <f t="shared" si="24"/>
        <v>20.473815040000009</v>
      </c>
      <c r="AD89" s="52">
        <f t="shared" si="25"/>
        <v>50.557788160000001</v>
      </c>
      <c r="AE89" s="24"/>
      <c r="AF89" s="24"/>
      <c r="AG89" s="134">
        <v>42</v>
      </c>
    </row>
    <row r="90" spans="2:33" ht="17.25" thickBot="1">
      <c r="B90" s="176" t="str">
        <f>VLOOKUP(D90,temp!$A$2:$G$176,2,FALSE)</f>
        <v>900</v>
      </c>
      <c r="C90" s="176" t="str">
        <f t="shared" si="26"/>
        <v>90X13X19</v>
      </c>
      <c r="D90" s="174">
        <v>900</v>
      </c>
      <c r="E90" s="23">
        <v>90</v>
      </c>
      <c r="F90" s="24">
        <v>87</v>
      </c>
      <c r="G90" s="39">
        <v>66</v>
      </c>
      <c r="H90" s="23">
        <v>13</v>
      </c>
      <c r="I90" s="23">
        <v>19</v>
      </c>
      <c r="J90" s="24">
        <v>9.5</v>
      </c>
      <c r="K90" s="138">
        <v>1346</v>
      </c>
      <c r="L90" s="131">
        <f>IF(AND(K90-ストレーナー選定方法!$F$8&gt;-20,K90-ストレーナー選定方法!$F$8&lt;80),1,0)</f>
        <v>0</v>
      </c>
      <c r="M90" s="131">
        <f>IF(AND($K90-ストレーナー選定方法!$F$30&gt;-20,$K90-ストレーナー選定方法!$F$30&lt;80),1,0)</f>
        <v>0</v>
      </c>
      <c r="N90" s="131">
        <f>IF(AND($K90-ストレーナー選定方法!$F$32&gt;-20,$K90-ストレーナー選定方法!$F$32&lt;80),1,0)</f>
        <v>0</v>
      </c>
      <c r="O90" s="131">
        <f>IF(AND($K90-ストレーナー選定方法!$F$34&gt;-20,$K90-ストレーナー選定方法!$F$34&lt;80),1,0)</f>
        <v>0</v>
      </c>
      <c r="P90" s="131">
        <f>IF(AND($K90-ストレーナー選定方法!$F$36&gt;-20,$K90-ストレーナー選定方法!$F$36&lt;80),1,0)</f>
        <v>0</v>
      </c>
      <c r="Q90" s="125">
        <v>21</v>
      </c>
      <c r="R90" s="24">
        <v>180</v>
      </c>
      <c r="S90" s="26">
        <f t="shared" si="27"/>
        <v>111.11111111111111</v>
      </c>
      <c r="T90" s="27">
        <f t="shared" si="28"/>
        <v>10.767999999999999</v>
      </c>
      <c r="U90" s="27">
        <f t="shared" si="29"/>
        <v>9.4219999999999988</v>
      </c>
      <c r="V90" s="27"/>
      <c r="W90" s="59">
        <f t="shared" si="30"/>
        <v>127.83468096</v>
      </c>
      <c r="X90" s="59">
        <f t="shared" si="19"/>
        <v>199.74168900000004</v>
      </c>
      <c r="Y90" s="59">
        <f t="shared" si="20"/>
        <v>166.96774655999999</v>
      </c>
      <c r="Z90" s="59">
        <f t="shared" si="21"/>
        <v>260.88710400000002</v>
      </c>
      <c r="AA90" s="53">
        <f t="shared" si="22"/>
        <v>43.499301160000009</v>
      </c>
      <c r="AB90" s="52">
        <f t="shared" si="23"/>
        <v>107.41664164000001</v>
      </c>
      <c r="AC90" s="52">
        <f t="shared" si="24"/>
        <v>56.81541376000002</v>
      </c>
      <c r="AD90" s="52">
        <f t="shared" si="25"/>
        <v>140.29928704000002</v>
      </c>
      <c r="AE90" s="24"/>
      <c r="AF90" s="24"/>
      <c r="AG90" s="134">
        <v>21.3</v>
      </c>
    </row>
    <row r="91" spans="2:33" ht="17.25" thickBot="1">
      <c r="B91" s="176" t="str">
        <f>VLOOKUP(D91,temp!$A$2:$G$176,2,FALSE)</f>
        <v>901</v>
      </c>
      <c r="C91" s="176" t="str">
        <f t="shared" si="26"/>
        <v>90X14X36</v>
      </c>
      <c r="D91" s="174">
        <v>901</v>
      </c>
      <c r="E91" s="23">
        <v>90</v>
      </c>
      <c r="F91" s="24">
        <v>87</v>
      </c>
      <c r="G91" s="39">
        <v>71</v>
      </c>
      <c r="H91" s="23">
        <v>14</v>
      </c>
      <c r="I91" s="23">
        <v>36</v>
      </c>
      <c r="J91" s="24">
        <v>7.5</v>
      </c>
      <c r="K91" s="138">
        <v>1590</v>
      </c>
      <c r="L91" s="131">
        <f>IF(AND(K91-ストレーナー選定方法!$F$8&gt;-20,K91-ストレーナー選定方法!$F$8&lt;80),1,0)</f>
        <v>0</v>
      </c>
      <c r="M91" s="131">
        <f>IF(AND($K91-ストレーナー選定方法!$F$30&gt;-20,$K91-ストレーナー選定方法!$F$30&lt;80),1,0)</f>
        <v>0</v>
      </c>
      <c r="N91" s="131">
        <f>IF(AND($K91-ストレーナー選定方法!$F$32&gt;-20,$K91-ストレーナー選定方法!$F$32&lt;80),1,0)</f>
        <v>0</v>
      </c>
      <c r="O91" s="131">
        <f>IF(AND($K91-ストレーナー選定方法!$F$34&gt;-20,$K91-ストレーナー選定方法!$F$34&lt;80),1,0)</f>
        <v>0</v>
      </c>
      <c r="P91" s="131">
        <f>IF(AND($K91-ストレーナー選定方法!$F$36&gt;-20,$K91-ストレーナー選定方法!$F$36&lt;80),1,0)</f>
        <v>0</v>
      </c>
      <c r="Q91" s="125">
        <v>24</v>
      </c>
      <c r="R91" s="24">
        <v>160</v>
      </c>
      <c r="S91" s="26">
        <f t="shared" si="27"/>
        <v>125</v>
      </c>
      <c r="T91" s="27">
        <f t="shared" si="28"/>
        <v>12.72</v>
      </c>
      <c r="U91" s="27">
        <f t="shared" si="29"/>
        <v>11.13</v>
      </c>
      <c r="V91" s="27"/>
      <c r="W91" s="59">
        <f t="shared" si="30"/>
        <v>178.38273599999999</v>
      </c>
      <c r="X91" s="59">
        <f t="shared" si="19"/>
        <v>278.72302500000001</v>
      </c>
      <c r="Y91" s="59">
        <f t="shared" si="20"/>
        <v>232.98969599999998</v>
      </c>
      <c r="Z91" s="59">
        <f t="shared" si="21"/>
        <v>364.04639999999995</v>
      </c>
      <c r="AA91" s="53">
        <f t="shared" si="22"/>
        <v>60.699681000000005</v>
      </c>
      <c r="AB91" s="52">
        <f t="shared" si="23"/>
        <v>149.89104900000001</v>
      </c>
      <c r="AC91" s="52">
        <f t="shared" si="24"/>
        <v>79.281216000000029</v>
      </c>
      <c r="AD91" s="52">
        <f t="shared" si="25"/>
        <v>195.77606400000002</v>
      </c>
      <c r="AE91" s="24"/>
      <c r="AF91" s="24"/>
      <c r="AG91" s="134">
        <v>32.700000000000003</v>
      </c>
    </row>
    <row r="92" spans="2:33" ht="17.25" thickBot="1">
      <c r="B92" s="176" t="str">
        <f>VLOOKUP(D92,temp!$A$2:$G$176,2,FALSE)</f>
        <v>902</v>
      </c>
      <c r="C92" s="176" t="str">
        <f t="shared" si="26"/>
        <v>90X17X37</v>
      </c>
      <c r="D92" s="174">
        <v>902</v>
      </c>
      <c r="E92" s="23">
        <v>90</v>
      </c>
      <c r="F92" s="24">
        <v>86</v>
      </c>
      <c r="G92" s="39">
        <v>76</v>
      </c>
      <c r="H92" s="23">
        <v>17</v>
      </c>
      <c r="I92" s="23">
        <v>37</v>
      </c>
      <c r="J92" s="24">
        <v>8</v>
      </c>
      <c r="K92" s="138">
        <v>1859</v>
      </c>
      <c r="L92" s="131">
        <f>IF(AND(K92-ストレーナー選定方法!$F$8&gt;-20,K92-ストレーナー選定方法!$F$8&lt;80),1,0)</f>
        <v>0</v>
      </c>
      <c r="M92" s="131">
        <f>IF(AND($K92-ストレーナー選定方法!$F$30&gt;-20,$K92-ストレーナー選定方法!$F$30&lt;80),1,0)</f>
        <v>0</v>
      </c>
      <c r="N92" s="131">
        <f>IF(AND($K92-ストレーナー選定方法!$F$32&gt;-20,$K92-ストレーナー選定方法!$F$32&lt;80),1,0)</f>
        <v>0</v>
      </c>
      <c r="O92" s="131">
        <f>IF(AND($K92-ストレーナー選定方法!$F$34&gt;-20,$K92-ストレーナー選定方法!$F$34&lt;80),1,0)</f>
        <v>0</v>
      </c>
      <c r="P92" s="131">
        <f>IF(AND($K92-ストレーナー選定方法!$F$36&gt;-20,$K92-ストレーナー選定方法!$F$36&lt;80),1,0)</f>
        <v>0</v>
      </c>
      <c r="Q92" s="125">
        <v>29</v>
      </c>
      <c r="R92" s="24">
        <v>130</v>
      </c>
      <c r="S92" s="26">
        <f t="shared" si="27"/>
        <v>153.84615384615384</v>
      </c>
      <c r="T92" s="27">
        <f t="shared" si="28"/>
        <v>14.872</v>
      </c>
      <c r="U92" s="27">
        <f t="shared" si="29"/>
        <v>13.013</v>
      </c>
      <c r="V92" s="27"/>
      <c r="W92" s="59">
        <f t="shared" si="30"/>
        <v>243.84696335999996</v>
      </c>
      <c r="X92" s="59">
        <f t="shared" si="19"/>
        <v>381.01088025000001</v>
      </c>
      <c r="Y92" s="59">
        <f t="shared" si="20"/>
        <v>318.49399295999996</v>
      </c>
      <c r="Z92" s="59">
        <f t="shared" si="21"/>
        <v>497.64686399999999</v>
      </c>
      <c r="AA92" s="53">
        <f t="shared" si="22"/>
        <v>82.975702810000001</v>
      </c>
      <c r="AB92" s="52">
        <f t="shared" si="23"/>
        <v>204.89918448999998</v>
      </c>
      <c r="AC92" s="52">
        <f t="shared" si="24"/>
        <v>108.37642816000002</v>
      </c>
      <c r="AD92" s="52">
        <f t="shared" si="25"/>
        <v>267.62342464000005</v>
      </c>
      <c r="AE92" s="24"/>
      <c r="AF92" s="24"/>
      <c r="AG92" s="134">
        <v>36</v>
      </c>
    </row>
    <row r="93" spans="2:33" ht="17.25" thickBot="1">
      <c r="B93" s="176" t="str">
        <f>VLOOKUP(D93,temp!$A$2:$G$176,2,FALSE)</f>
        <v>920</v>
      </c>
      <c r="C93" s="176" t="str">
        <f t="shared" si="26"/>
        <v>92X14X19</v>
      </c>
      <c r="D93" s="174">
        <v>920</v>
      </c>
      <c r="E93" s="23">
        <v>92</v>
      </c>
      <c r="F93" s="24">
        <v>88</v>
      </c>
      <c r="G93" s="39">
        <v>75</v>
      </c>
      <c r="H93" s="23">
        <v>14</v>
      </c>
      <c r="I93" s="23">
        <v>19</v>
      </c>
      <c r="J93" s="24">
        <v>10</v>
      </c>
      <c r="K93" s="138">
        <v>1492</v>
      </c>
      <c r="L93" s="131">
        <f>IF(AND(K93-ストレーナー選定方法!$F$8&gt;-20,K93-ストレーナー選定方法!$F$8&lt;80),1,0)</f>
        <v>0</v>
      </c>
      <c r="M93" s="131">
        <f>IF(AND($K93-ストレーナー選定方法!$F$30&gt;-20,$K93-ストレーナー選定方法!$F$30&lt;80),1,0)</f>
        <v>0</v>
      </c>
      <c r="N93" s="131">
        <f>IF(AND($K93-ストレーナー選定方法!$F$32&gt;-20,$K93-ストレーナー選定方法!$F$32&lt;80),1,0)</f>
        <v>0</v>
      </c>
      <c r="O93" s="131">
        <f>IF(AND($K93-ストレーナー選定方法!$F$34&gt;-20,$K93-ストレーナー選定方法!$F$34&lt;80),1,0)</f>
        <v>0</v>
      </c>
      <c r="P93" s="131">
        <f>IF(AND($K93-ストレーナー選定方法!$F$36&gt;-20,$K93-ストレーナー選定方法!$F$36&lt;80),1,0)</f>
        <v>0</v>
      </c>
      <c r="Q93" s="125">
        <v>22</v>
      </c>
      <c r="R93" s="24">
        <v>160</v>
      </c>
      <c r="S93" s="26">
        <f t="shared" si="27"/>
        <v>125</v>
      </c>
      <c r="T93" s="27">
        <f t="shared" si="28"/>
        <v>11.936000000000002</v>
      </c>
      <c r="U93" s="27">
        <f t="shared" si="29"/>
        <v>10.443999999999999</v>
      </c>
      <c r="V93" s="27"/>
      <c r="W93" s="59">
        <f t="shared" si="30"/>
        <v>157.07107583999999</v>
      </c>
      <c r="X93" s="59">
        <f t="shared" si="19"/>
        <v>245.42355600000002</v>
      </c>
      <c r="Y93" s="59">
        <f t="shared" si="20"/>
        <v>205.15405824000001</v>
      </c>
      <c r="Z93" s="59">
        <f t="shared" si="21"/>
        <v>320.55321600000002</v>
      </c>
      <c r="AA93" s="53">
        <f t="shared" si="22"/>
        <v>53.447796639999993</v>
      </c>
      <c r="AB93" s="52">
        <f t="shared" si="23"/>
        <v>131.98333456</v>
      </c>
      <c r="AC93" s="52">
        <f t="shared" si="24"/>
        <v>69.809367039999998</v>
      </c>
      <c r="AD93" s="52">
        <f t="shared" si="25"/>
        <v>172.38639616</v>
      </c>
      <c r="AE93" s="24"/>
      <c r="AF93" s="24"/>
      <c r="AG93" s="134">
        <v>31.1</v>
      </c>
    </row>
    <row r="94" spans="2:33" ht="17.25" thickBot="1">
      <c r="B94" s="176" t="str">
        <f>VLOOKUP(D94,temp!$A$2:$G$176,2,FALSE)</f>
        <v>940</v>
      </c>
      <c r="C94" s="176" t="str">
        <f t="shared" si="26"/>
        <v>94X12X37</v>
      </c>
      <c r="D94" s="177">
        <v>940</v>
      </c>
      <c r="E94" s="23">
        <v>94</v>
      </c>
      <c r="F94" s="24">
        <v>90</v>
      </c>
      <c r="G94" s="39">
        <v>75</v>
      </c>
      <c r="H94" s="23">
        <v>12</v>
      </c>
      <c r="I94" s="23">
        <v>37</v>
      </c>
      <c r="J94" s="24">
        <v>6.3</v>
      </c>
      <c r="K94" s="138">
        <v>1153</v>
      </c>
      <c r="L94" s="131">
        <f>IF(AND(K94-ストレーナー選定方法!$F$8&gt;-20,K94-ストレーナー選定方法!$F$8&lt;80),1,0)</f>
        <v>0</v>
      </c>
      <c r="M94" s="131">
        <f>IF(AND($K94-ストレーナー選定方法!$F$30&gt;-20,$K94-ストレーナー選定方法!$F$30&lt;80),1,0)</f>
        <v>0</v>
      </c>
      <c r="N94" s="131">
        <f>IF(AND($K94-ストレーナー選定方法!$F$32&gt;-20,$K94-ストレーナー選定方法!$F$32&lt;80),1,0)</f>
        <v>0</v>
      </c>
      <c r="O94" s="131">
        <f>IF(AND($K94-ストレーナー選定方法!$F$34&gt;-20,$K94-ストレーナー選定方法!$F$34&lt;80),1,0)</f>
        <v>0</v>
      </c>
      <c r="P94" s="131">
        <f>IF(AND($K94-ストレーナー選定方法!$F$36&gt;-20,$K94-ストレーナー選定方法!$F$36&lt;80),1,0)</f>
        <v>0</v>
      </c>
      <c r="Q94" s="125">
        <v>16</v>
      </c>
      <c r="R94" s="24">
        <v>200</v>
      </c>
      <c r="S94" s="26">
        <f t="shared" si="27"/>
        <v>100</v>
      </c>
      <c r="T94" s="27">
        <f t="shared" si="28"/>
        <v>9.2240000000000002</v>
      </c>
      <c r="U94" s="27">
        <f t="shared" si="29"/>
        <v>8.0709999999999997</v>
      </c>
      <c r="V94" s="27"/>
      <c r="W94" s="59">
        <f t="shared" si="30"/>
        <v>93.803099039999964</v>
      </c>
      <c r="X94" s="59">
        <f t="shared" si="19"/>
        <v>146.56734225000002</v>
      </c>
      <c r="Y94" s="59">
        <f t="shared" si="20"/>
        <v>122.51833343999999</v>
      </c>
      <c r="Z94" s="59">
        <f t="shared" si="21"/>
        <v>191.43489599999995</v>
      </c>
      <c r="AA94" s="53">
        <f t="shared" si="22"/>
        <v>31.919110089999993</v>
      </c>
      <c r="AB94" s="52">
        <f t="shared" si="23"/>
        <v>78.820659609999993</v>
      </c>
      <c r="AC94" s="52">
        <f t="shared" si="24"/>
        <v>41.690266240000007</v>
      </c>
      <c r="AD94" s="52">
        <f t="shared" si="25"/>
        <v>102.94943296</v>
      </c>
      <c r="AE94" s="24"/>
      <c r="AF94" s="24"/>
      <c r="AG94" s="134">
        <v>47</v>
      </c>
    </row>
    <row r="95" spans="2:33" ht="17.25" thickBot="1">
      <c r="B95" s="176" t="str">
        <f>VLOOKUP(D95,temp!$A$2:$G$176,2,FALSE)</f>
        <v>950</v>
      </c>
      <c r="C95" s="176" t="str">
        <f t="shared" si="26"/>
        <v>104X15X31</v>
      </c>
      <c r="D95" s="177">
        <v>950</v>
      </c>
      <c r="E95" s="23">
        <v>104</v>
      </c>
      <c r="F95" s="24">
        <v>100</v>
      </c>
      <c r="G95" s="39">
        <v>81</v>
      </c>
      <c r="H95" s="23">
        <v>15</v>
      </c>
      <c r="I95" s="23">
        <v>31</v>
      </c>
      <c r="J95" s="24">
        <v>7</v>
      </c>
      <c r="K95" s="138">
        <v>1193</v>
      </c>
      <c r="L95" s="131">
        <f>IF(AND(K95-ストレーナー選定方法!$F$8&gt;-20,K95-ストレーナー選定方法!$F$8&lt;80),1,0)</f>
        <v>0</v>
      </c>
      <c r="M95" s="131">
        <f>IF(AND($K95-ストレーナー選定方法!$F$30&gt;-20,$K95-ストレーナー選定方法!$F$30&lt;80),1,0)</f>
        <v>0</v>
      </c>
      <c r="N95" s="131">
        <f>IF(AND($K95-ストレーナー選定方法!$F$32&gt;-20,$K95-ストレーナー選定方法!$F$32&lt;80),1,0)</f>
        <v>0</v>
      </c>
      <c r="O95" s="131">
        <f>IF(AND($K95-ストレーナー選定方法!$F$34&gt;-20,$K95-ストレーナー選定方法!$F$34&lt;80),1,0)</f>
        <v>0</v>
      </c>
      <c r="P95" s="131">
        <f>IF(AND($K95-ストレーナー選定方法!$F$36&gt;-20,$K95-ストレーナー選定方法!$F$36&lt;80),1,0)</f>
        <v>0</v>
      </c>
      <c r="Q95" s="125">
        <v>14</v>
      </c>
      <c r="R95" s="24">
        <v>100</v>
      </c>
      <c r="S95" s="26">
        <f t="shared" si="27"/>
        <v>200</v>
      </c>
      <c r="T95" s="27">
        <f t="shared" si="28"/>
        <v>9.5440000000000005</v>
      </c>
      <c r="U95" s="27">
        <f t="shared" si="29"/>
        <v>8.3509999999999991</v>
      </c>
      <c r="V95" s="27"/>
      <c r="W95" s="59">
        <f t="shared" si="30"/>
        <v>100.42444943999998</v>
      </c>
      <c r="X95" s="59">
        <f t="shared" si="19"/>
        <v>156.91320225000001</v>
      </c>
      <c r="Y95" s="59">
        <f t="shared" si="20"/>
        <v>131.16662783999999</v>
      </c>
      <c r="Z95" s="59">
        <f t="shared" si="21"/>
        <v>204.94785599999997</v>
      </c>
      <c r="AA95" s="53">
        <f t="shared" si="22"/>
        <v>34.172208489999996</v>
      </c>
      <c r="AB95" s="52">
        <f t="shared" si="23"/>
        <v>84.384433209999997</v>
      </c>
      <c r="AC95" s="52">
        <f t="shared" si="24"/>
        <v>44.633088640000004</v>
      </c>
      <c r="AD95" s="52">
        <f t="shared" si="25"/>
        <v>110.21640256000001</v>
      </c>
      <c r="AE95" s="24"/>
      <c r="AF95" s="24"/>
      <c r="AG95" s="134" t="s">
        <v>467</v>
      </c>
    </row>
    <row r="96" spans="2:33" ht="17.25" thickBot="1">
      <c r="B96" s="176" t="str">
        <f>VLOOKUP(D96,temp!$A$2:$G$176,2,FALSE)</f>
        <v>951</v>
      </c>
      <c r="C96" s="176" t="str">
        <f t="shared" si="26"/>
        <v>105X15X32</v>
      </c>
      <c r="D96" s="177">
        <v>951</v>
      </c>
      <c r="E96" s="23">
        <v>105</v>
      </c>
      <c r="F96" s="24">
        <v>102</v>
      </c>
      <c r="G96" s="39">
        <v>84</v>
      </c>
      <c r="H96" s="23">
        <v>15</v>
      </c>
      <c r="I96" s="23">
        <v>32</v>
      </c>
      <c r="J96" s="24">
        <v>9</v>
      </c>
      <c r="K96" s="138">
        <v>2035</v>
      </c>
      <c r="L96" s="131">
        <f>IF(AND(K96-ストレーナー選定方法!$F$8&gt;-20,K96-ストレーナー選定方法!$F$8&lt;80),1,0)</f>
        <v>0</v>
      </c>
      <c r="M96" s="131">
        <f>IF(AND($K96-ストレーナー選定方法!$F$30&gt;-20,$K96-ストレーナー選定方法!$F$30&lt;80),1,0)</f>
        <v>0</v>
      </c>
      <c r="N96" s="131">
        <f>IF(AND($K96-ストレーナー選定方法!$F$32&gt;-20,$K96-ストレーナー選定方法!$F$32&lt;80),1,0)</f>
        <v>0</v>
      </c>
      <c r="O96" s="131">
        <f>IF(AND($K96-ストレーナー選定方法!$F$34&gt;-20,$K96-ストレーナー選定方法!$F$34&lt;80),1,0)</f>
        <v>0</v>
      </c>
      <c r="P96" s="131">
        <f>IF(AND($K96-ストレーナー選定方法!$F$36&gt;-20,$K96-ストレーナー選定方法!$F$36&lt;80),1,0)</f>
        <v>0</v>
      </c>
      <c r="Q96" s="125">
        <v>23</v>
      </c>
      <c r="R96" s="24">
        <v>100</v>
      </c>
      <c r="S96" s="26">
        <f t="shared" si="27"/>
        <v>200</v>
      </c>
      <c r="T96" s="27">
        <f t="shared" si="28"/>
        <v>16.28</v>
      </c>
      <c r="U96" s="27">
        <f t="shared" si="29"/>
        <v>14.244999999999999</v>
      </c>
      <c r="V96" s="27"/>
      <c r="W96" s="59">
        <f t="shared" si="30"/>
        <v>292.20483600000006</v>
      </c>
      <c r="X96" s="59">
        <f t="shared" si="19"/>
        <v>456.57005625000016</v>
      </c>
      <c r="Y96" s="59">
        <f t="shared" si="20"/>
        <v>381.65529600000008</v>
      </c>
      <c r="Z96" s="59">
        <f t="shared" si="21"/>
        <v>596.33640000000014</v>
      </c>
      <c r="AA96" s="53">
        <f t="shared" si="22"/>
        <v>99.430812250000017</v>
      </c>
      <c r="AB96" s="52">
        <f t="shared" si="23"/>
        <v>245.53323025000003</v>
      </c>
      <c r="AC96" s="52">
        <f t="shared" si="24"/>
        <v>129.86881600000007</v>
      </c>
      <c r="AD96" s="52">
        <f t="shared" si="25"/>
        <v>320.69646400000005</v>
      </c>
      <c r="AE96" s="24"/>
      <c r="AF96" s="24" t="s">
        <v>468</v>
      </c>
      <c r="AG96" s="134">
        <v>55.4</v>
      </c>
    </row>
    <row r="97" spans="2:33" ht="17.25" thickBot="1">
      <c r="B97" s="176" t="str">
        <f>VLOOKUP(D97,temp!$A$2:$G$176,2,FALSE)</f>
        <v>952</v>
      </c>
      <c r="C97" s="176" t="str">
        <f t="shared" si="26"/>
        <v>105X15X56</v>
      </c>
      <c r="D97" s="177">
        <v>952</v>
      </c>
      <c r="E97" s="23">
        <v>105</v>
      </c>
      <c r="F97" s="24">
        <v>102</v>
      </c>
      <c r="G97" s="39">
        <v>90</v>
      </c>
      <c r="H97" s="23">
        <v>15</v>
      </c>
      <c r="I97" s="23">
        <v>56</v>
      </c>
      <c r="J97" s="24">
        <v>8</v>
      </c>
      <c r="K97" s="138">
        <v>2814</v>
      </c>
      <c r="L97" s="131">
        <f>IF(AND(K97-ストレーナー選定方法!$F$8&gt;-20,K97-ストレーナー選定方法!$F$8&lt;80),1,0)</f>
        <v>0</v>
      </c>
      <c r="M97" s="131">
        <f>IF(AND($K97-ストレーナー選定方法!$F$30&gt;-20,$K97-ストレーナー選定方法!$F$30&lt;80),1,0)</f>
        <v>0</v>
      </c>
      <c r="N97" s="131">
        <f>IF(AND($K97-ストレーナー選定方法!$F$32&gt;-20,$K97-ストレーナー選定方法!$F$32&lt;80),1,0)</f>
        <v>0</v>
      </c>
      <c r="O97" s="131">
        <f>IF(AND($K97-ストレーナー選定方法!$F$34&gt;-20,$K97-ストレーナー選定方法!$F$34&lt;80),1,0)</f>
        <v>0</v>
      </c>
      <c r="P97" s="131">
        <f>IF(AND($K97-ストレーナー選定方法!$F$36&gt;-20,$K97-ストレーナー選定方法!$F$36&lt;80),1,0)</f>
        <v>0</v>
      </c>
      <c r="Q97" s="125">
        <v>32</v>
      </c>
      <c r="R97" s="24">
        <v>100</v>
      </c>
      <c r="S97" s="26">
        <f t="shared" si="27"/>
        <v>200</v>
      </c>
      <c r="T97" s="27">
        <f t="shared" si="28"/>
        <v>22.512000000000004</v>
      </c>
      <c r="U97" s="27">
        <f t="shared" si="29"/>
        <v>19.698</v>
      </c>
      <c r="V97" s="27"/>
      <c r="W97" s="59">
        <f t="shared" si="30"/>
        <v>558.73613375999992</v>
      </c>
      <c r="X97" s="59">
        <f t="shared" ref="X97:X105" si="31">(K97/100*1.05)^2</f>
        <v>873.02520900000002</v>
      </c>
      <c r="Y97" s="59">
        <f t="shared" ref="Y97:Y105" si="32">(K97/100*0.96)^2</f>
        <v>729.77780735999988</v>
      </c>
      <c r="Z97" s="59">
        <f t="shared" ref="Z97:Z105" si="33">(K97/100*1.2)^2</f>
        <v>1140.277824</v>
      </c>
      <c r="AA97" s="53">
        <f t="shared" ref="AA97:AA105" si="34">(K97/100*0.49)^2</f>
        <v>190.12548996000001</v>
      </c>
      <c r="AB97" s="52">
        <f t="shared" ref="AB97:AB105" si="35">(K97/100*0.77)^2</f>
        <v>469.49355684</v>
      </c>
      <c r="AC97" s="52">
        <f t="shared" ref="AC97:AC105" si="36">(K97/100*0.56)^2</f>
        <v>248.32717056000004</v>
      </c>
      <c r="AD97" s="52">
        <f t="shared" ref="AD97:AD105" si="37">(K97/100*0.88)^2</f>
        <v>613.21607424000001</v>
      </c>
      <c r="AE97" s="24"/>
      <c r="AF97" s="24"/>
      <c r="AG97" s="134">
        <v>96.6</v>
      </c>
    </row>
    <row r="98" spans="2:33" ht="17.25" thickBot="1">
      <c r="B98" s="176" t="str">
        <f>VLOOKUP(D98,temp!$A$2:$G$176,2,FALSE)</f>
        <v>956</v>
      </c>
      <c r="C98" s="176" t="str">
        <f t="shared" si="26"/>
        <v>110X20X30</v>
      </c>
      <c r="D98" s="177">
        <v>956</v>
      </c>
      <c r="E98" s="23">
        <v>110</v>
      </c>
      <c r="F98" s="24">
        <v>106</v>
      </c>
      <c r="G98" s="39">
        <v>92</v>
      </c>
      <c r="H98" s="23">
        <v>20</v>
      </c>
      <c r="I98" s="23">
        <v>30</v>
      </c>
      <c r="J98" s="24">
        <v>9.5</v>
      </c>
      <c r="K98" s="138">
        <v>2126</v>
      </c>
      <c r="L98" s="131">
        <f>IF(AND(K98-ストレーナー選定方法!$F$8&gt;-20,K98-ストレーナー選定方法!$F$8&lt;80),1,0)</f>
        <v>0</v>
      </c>
      <c r="M98" s="131">
        <f>IF(AND($K98-ストレーナー選定方法!$F$30&gt;-20,$K98-ストレーナー選定方法!$F$30&lt;80),1,0)</f>
        <v>0</v>
      </c>
      <c r="N98" s="131">
        <f>IF(AND($K98-ストレーナー選定方法!$F$32&gt;-20,$K98-ストレーナー選定方法!$F$32&lt;80),1,0)</f>
        <v>0</v>
      </c>
      <c r="O98" s="131">
        <f>IF(AND($K98-ストレーナー選定方法!$F$34&gt;-20,$K98-ストレーナー選定方法!$F$34&lt;80),1,0)</f>
        <v>0</v>
      </c>
      <c r="P98" s="131">
        <f>IF(AND($K98-ストレーナー選定方法!$F$36&gt;-20,$K98-ストレーナー選定方法!$F$36&lt;80),1,0)</f>
        <v>0</v>
      </c>
      <c r="Q98" s="125">
        <v>22</v>
      </c>
      <c r="R98" s="24">
        <v>45</v>
      </c>
      <c r="S98" s="26">
        <f t="shared" si="27"/>
        <v>444.44444444444446</v>
      </c>
      <c r="T98" s="27">
        <f t="shared" si="28"/>
        <v>17.008000000000003</v>
      </c>
      <c r="U98" s="27">
        <f t="shared" si="29"/>
        <v>14.881999999999998</v>
      </c>
      <c r="V98" s="27"/>
      <c r="W98" s="59">
        <f t="shared" si="30"/>
        <v>318.92245055999996</v>
      </c>
      <c r="X98" s="59">
        <f t="shared" si="31"/>
        <v>498.31632900000017</v>
      </c>
      <c r="Y98" s="59">
        <f t="shared" si="32"/>
        <v>416.55177216000004</v>
      </c>
      <c r="Z98" s="59">
        <f t="shared" si="33"/>
        <v>650.86214400000006</v>
      </c>
      <c r="AA98" s="53">
        <f t="shared" si="34"/>
        <v>108.52222276000002</v>
      </c>
      <c r="AB98" s="52">
        <f t="shared" si="35"/>
        <v>267.98344804000004</v>
      </c>
      <c r="AC98" s="52">
        <f t="shared" si="36"/>
        <v>141.74331136000004</v>
      </c>
      <c r="AD98" s="52">
        <f t="shared" si="37"/>
        <v>350.01919744000003</v>
      </c>
      <c r="AE98" s="24"/>
      <c r="AF98" s="24"/>
      <c r="AG98" s="134">
        <v>78.900000000000006</v>
      </c>
    </row>
    <row r="99" spans="2:33" ht="12.75" thickBot="1">
      <c r="B99" s="176" t="str">
        <f>VLOOKUP(D99,temp!$A$2:$G$176,2,FALSE)</f>
        <v>959</v>
      </c>
      <c r="D99" s="215">
        <v>959</v>
      </c>
      <c r="E99" s="216">
        <v>129</v>
      </c>
      <c r="F99" s="218">
        <v>129</v>
      </c>
      <c r="G99" s="220">
        <v>103</v>
      </c>
      <c r="H99" s="216">
        <v>16</v>
      </c>
      <c r="I99" s="216">
        <v>26</v>
      </c>
      <c r="J99" s="38" t="s">
        <v>205</v>
      </c>
      <c r="K99" s="233">
        <v>3205</v>
      </c>
      <c r="L99" s="131">
        <f>IF(AND(K99-ストレーナー選定方法!$F$8&gt;-20,K99-ストレーナー選定方法!$F$8&lt;80),1,0)</f>
        <v>0</v>
      </c>
      <c r="M99" s="131">
        <f>IF(AND($K99-ストレーナー選定方法!$F$30&gt;-20,$K99-ストレーナー選定方法!$F$30&lt;80),1,0)</f>
        <v>0</v>
      </c>
      <c r="N99" s="131">
        <f>IF(AND($K99-ストレーナー選定方法!$F$32&gt;-20,$K99-ストレーナー選定方法!$F$32&lt;80),1,0)</f>
        <v>0</v>
      </c>
      <c r="O99" s="131">
        <f>IF(AND($K99-ストレーナー選定方法!$F$34&gt;-20,$K99-ストレーナー選定方法!$F$34&lt;80),1,0)</f>
        <v>0</v>
      </c>
      <c r="P99" s="131">
        <f>IF(AND($K99-ストレーナー選定方法!$F$36&gt;-20,$K99-ストレーナー選定方法!$F$36&lt;80),1,0)</f>
        <v>0</v>
      </c>
      <c r="Q99" s="224">
        <v>24</v>
      </c>
      <c r="R99" s="218">
        <v>50</v>
      </c>
      <c r="S99" s="26">
        <f t="shared" si="27"/>
        <v>400</v>
      </c>
      <c r="T99" s="27">
        <f t="shared" si="28"/>
        <v>25.64</v>
      </c>
      <c r="U99" s="27">
        <f t="shared" si="29"/>
        <v>22.434999999999999</v>
      </c>
      <c r="V99" s="29"/>
      <c r="W99" s="59">
        <f t="shared" si="30"/>
        <v>724.79408399999988</v>
      </c>
      <c r="X99" s="59">
        <f t="shared" si="31"/>
        <v>1132.4907562499998</v>
      </c>
      <c r="Y99" s="59">
        <f t="shared" si="32"/>
        <v>946.66982399999983</v>
      </c>
      <c r="Z99" s="59">
        <f t="shared" si="33"/>
        <v>1479.1715999999994</v>
      </c>
      <c r="AA99" s="53">
        <f t="shared" si="34"/>
        <v>246.63132024999993</v>
      </c>
      <c r="AB99" s="52">
        <f t="shared" si="35"/>
        <v>609.02836224999999</v>
      </c>
      <c r="AC99" s="52">
        <f t="shared" si="36"/>
        <v>322.13070400000004</v>
      </c>
      <c r="AD99" s="52">
        <f t="shared" si="37"/>
        <v>795.46561599999984</v>
      </c>
      <c r="AE99" s="218"/>
      <c r="AF99" s="228"/>
      <c r="AG99" s="134"/>
    </row>
    <row r="100" spans="2:33" ht="12.75" thickBot="1">
      <c r="D100" s="215"/>
      <c r="E100" s="240"/>
      <c r="F100" s="230"/>
      <c r="G100" s="241"/>
      <c r="H100" s="240"/>
      <c r="I100" s="240"/>
      <c r="J100" s="38" t="s">
        <v>207</v>
      </c>
      <c r="K100" s="242"/>
      <c r="L100" s="131">
        <f>IF(AND(K100-ストレーナー選定方法!$F$8&gt;-20,K100-ストレーナー選定方法!$F$8&lt;80),1,0)</f>
        <v>0</v>
      </c>
      <c r="M100" s="131">
        <f>IF(AND($K100-ストレーナー選定方法!$F$30&gt;-20,$K100-ストレーナー選定方法!$F$30&lt;80),1,0)</f>
        <v>0</v>
      </c>
      <c r="N100" s="131">
        <f>IF(AND($K100-ストレーナー選定方法!$F$32&gt;-20,$K100-ストレーナー選定方法!$F$32&lt;80),1,0)</f>
        <v>0</v>
      </c>
      <c r="O100" s="131">
        <f>IF(AND($K100-ストレーナー選定方法!$F$34&gt;-20,$K100-ストレーナー選定方法!$F$34&lt;80),1,0)</f>
        <v>0</v>
      </c>
      <c r="P100" s="131">
        <f>IF(AND($K100-ストレーナー選定方法!$F$36&gt;-20,$K100-ストレーナー選定方法!$F$36&lt;80),1,0)</f>
        <v>0</v>
      </c>
      <c r="Q100" s="243"/>
      <c r="R100" s="230"/>
      <c r="S100" s="26" t="e">
        <f t="shared" si="27"/>
        <v>#DIV/0!</v>
      </c>
      <c r="T100" s="27">
        <f t="shared" si="28"/>
        <v>0</v>
      </c>
      <c r="U100" s="27">
        <f t="shared" si="29"/>
        <v>0</v>
      </c>
      <c r="V100" s="29"/>
      <c r="W100" s="59">
        <f t="shared" si="30"/>
        <v>0</v>
      </c>
      <c r="X100" s="59">
        <f t="shared" si="31"/>
        <v>0</v>
      </c>
      <c r="Y100" s="59">
        <f t="shared" si="32"/>
        <v>0</v>
      </c>
      <c r="Z100" s="59">
        <f t="shared" si="33"/>
        <v>0</v>
      </c>
      <c r="AA100" s="53">
        <f t="shared" si="34"/>
        <v>0</v>
      </c>
      <c r="AB100" s="52">
        <f t="shared" si="35"/>
        <v>0</v>
      </c>
      <c r="AC100" s="52">
        <f t="shared" si="36"/>
        <v>0</v>
      </c>
      <c r="AD100" s="52">
        <f t="shared" si="37"/>
        <v>0</v>
      </c>
      <c r="AE100" s="230"/>
      <c r="AF100" s="237"/>
      <c r="AG100" s="134"/>
    </row>
    <row r="101" spans="2:33" ht="12.75" thickBot="1">
      <c r="D101" s="215"/>
      <c r="E101" s="217"/>
      <c r="F101" s="219"/>
      <c r="G101" s="221"/>
      <c r="H101" s="217"/>
      <c r="I101" s="217"/>
      <c r="J101" s="39" t="s">
        <v>208</v>
      </c>
      <c r="K101" s="234"/>
      <c r="L101" s="131">
        <f>IF(AND(K101-ストレーナー選定方法!$F$8&gt;-20,K101-ストレーナー選定方法!$F$8&lt;80),1,0)</f>
        <v>0</v>
      </c>
      <c r="M101" s="131">
        <f>IF(AND($K101-ストレーナー選定方法!$F$30&gt;-20,$K101-ストレーナー選定方法!$F$30&lt;80),1,0)</f>
        <v>0</v>
      </c>
      <c r="N101" s="131">
        <f>IF(AND($K101-ストレーナー選定方法!$F$32&gt;-20,$K101-ストレーナー選定方法!$F$32&lt;80),1,0)</f>
        <v>0</v>
      </c>
      <c r="O101" s="131">
        <f>IF(AND($K101-ストレーナー選定方法!$F$34&gt;-20,$K101-ストレーナー選定方法!$F$34&lt;80),1,0)</f>
        <v>0</v>
      </c>
      <c r="P101" s="131">
        <f>IF(AND($K101-ストレーナー選定方法!$F$36&gt;-20,$K101-ストレーナー選定方法!$F$36&lt;80),1,0)</f>
        <v>0</v>
      </c>
      <c r="Q101" s="225"/>
      <c r="R101" s="219"/>
      <c r="S101" s="26" t="e">
        <f t="shared" si="27"/>
        <v>#DIV/0!</v>
      </c>
      <c r="T101" s="27">
        <f t="shared" si="28"/>
        <v>0</v>
      </c>
      <c r="U101" s="27">
        <f t="shared" si="29"/>
        <v>0</v>
      </c>
      <c r="V101" s="27"/>
      <c r="W101" s="59">
        <f t="shared" si="30"/>
        <v>0</v>
      </c>
      <c r="X101" s="59">
        <f t="shared" si="31"/>
        <v>0</v>
      </c>
      <c r="Y101" s="59">
        <f t="shared" si="32"/>
        <v>0</v>
      </c>
      <c r="Z101" s="59">
        <f t="shared" si="33"/>
        <v>0</v>
      </c>
      <c r="AA101" s="53">
        <f t="shared" si="34"/>
        <v>0</v>
      </c>
      <c r="AB101" s="52">
        <f t="shared" si="35"/>
        <v>0</v>
      </c>
      <c r="AC101" s="52">
        <f t="shared" si="36"/>
        <v>0</v>
      </c>
      <c r="AD101" s="52">
        <f t="shared" si="37"/>
        <v>0</v>
      </c>
      <c r="AE101" s="219"/>
      <c r="AF101" s="229"/>
      <c r="AG101" s="134">
        <v>107.9</v>
      </c>
    </row>
    <row r="102" spans="2:33" ht="17.25" thickBot="1">
      <c r="B102" s="176" t="str">
        <f>VLOOKUP(D102,temp!$A$2:$G$176,2,FALSE)</f>
        <v>964</v>
      </c>
      <c r="C102" s="176" t="str">
        <f t="shared" ref="C102:C107" si="38">E102&amp;"X"&amp;H102&amp;"X"&amp;I102</f>
        <v>130X15X37</v>
      </c>
      <c r="D102" s="177">
        <v>964</v>
      </c>
      <c r="E102" s="23">
        <v>130</v>
      </c>
      <c r="F102" s="24">
        <v>126</v>
      </c>
      <c r="G102" s="39">
        <v>106</v>
      </c>
      <c r="H102" s="23">
        <v>15</v>
      </c>
      <c r="I102" s="23">
        <v>37</v>
      </c>
      <c r="J102" s="24">
        <v>11</v>
      </c>
      <c r="K102" s="138">
        <v>3516</v>
      </c>
      <c r="L102" s="131">
        <f>IF(AND(K102-ストレーナー選定方法!$F$8&gt;-20,K102-ストレーナー選定方法!$F$8&lt;80),1,0)</f>
        <v>0</v>
      </c>
      <c r="M102" s="131">
        <f>IF(AND($K102-ストレーナー選定方法!$F$30&gt;-20,$K102-ストレーナー選定方法!$F$30&lt;80),1,0)</f>
        <v>0</v>
      </c>
      <c r="N102" s="131">
        <f>IF(AND($K102-ストレーナー選定方法!$F$32&gt;-20,$K102-ストレーナー選定方法!$F$32&lt;80),1,0)</f>
        <v>0</v>
      </c>
      <c r="O102" s="131">
        <f>IF(AND($K102-ストレーナー選定方法!$F$34&gt;-20,$K102-ストレーナー選定方法!$F$34&lt;80),1,0)</f>
        <v>0</v>
      </c>
      <c r="P102" s="131">
        <f>IF(AND($K102-ストレーナー選定方法!$F$36&gt;-20,$K102-ストレーナー選定方法!$F$36&lt;80),1,0)</f>
        <v>0</v>
      </c>
      <c r="Q102" s="125">
        <v>26</v>
      </c>
      <c r="R102" s="24">
        <v>55</v>
      </c>
      <c r="S102" s="26">
        <f t="shared" si="27"/>
        <v>363.63636363636363</v>
      </c>
      <c r="T102" s="27">
        <f t="shared" si="28"/>
        <v>28.128</v>
      </c>
      <c r="U102" s="27">
        <f t="shared" si="29"/>
        <v>24.611999999999998</v>
      </c>
      <c r="V102" s="27"/>
      <c r="W102" s="59">
        <f t="shared" si="30"/>
        <v>872.28078335999965</v>
      </c>
      <c r="X102" s="59">
        <f t="shared" si="31"/>
        <v>1362.9387239999999</v>
      </c>
      <c r="Y102" s="59">
        <f t="shared" si="32"/>
        <v>1139.30551296</v>
      </c>
      <c r="Z102" s="59">
        <f t="shared" si="33"/>
        <v>1780.1648639999994</v>
      </c>
      <c r="AA102" s="53">
        <f t="shared" si="34"/>
        <v>296.81776655999988</v>
      </c>
      <c r="AB102" s="52">
        <f t="shared" si="35"/>
        <v>732.95815823999976</v>
      </c>
      <c r="AC102" s="52">
        <f t="shared" si="36"/>
        <v>387.68034815999994</v>
      </c>
      <c r="AD102" s="52">
        <f t="shared" si="37"/>
        <v>957.33310463999976</v>
      </c>
      <c r="AE102" s="24"/>
      <c r="AF102" s="24"/>
      <c r="AG102" s="134">
        <v>76</v>
      </c>
    </row>
    <row r="103" spans="2:33" ht="17.25" thickBot="1">
      <c r="B103" s="176" t="str">
        <f>VLOOKUP(D103,temp!$A$2:$G$176,2,FALSE)</f>
        <v>965</v>
      </c>
      <c r="C103" s="176" t="str">
        <f t="shared" si="38"/>
        <v>130X20X37</v>
      </c>
      <c r="D103" s="177">
        <v>965</v>
      </c>
      <c r="E103" s="23">
        <v>130</v>
      </c>
      <c r="F103" s="24">
        <v>126</v>
      </c>
      <c r="G103" s="39">
        <v>106</v>
      </c>
      <c r="H103" s="23">
        <v>20</v>
      </c>
      <c r="I103" s="23">
        <v>37</v>
      </c>
      <c r="J103" s="24">
        <v>11</v>
      </c>
      <c r="K103" s="138">
        <v>3516</v>
      </c>
      <c r="L103" s="131">
        <f>IF(AND(K103-ストレーナー選定方法!$F$8&gt;-20,K103-ストレーナー選定方法!$F$8&lt;80),1,0)</f>
        <v>0</v>
      </c>
      <c r="M103" s="131">
        <f>IF(AND($K103-ストレーナー選定方法!$F$30&gt;-20,$K103-ストレーナー選定方法!$F$30&lt;80),1,0)</f>
        <v>0</v>
      </c>
      <c r="N103" s="131">
        <f>IF(AND($K103-ストレーナー選定方法!$F$32&gt;-20,$K103-ストレーナー選定方法!$F$32&lt;80),1,0)</f>
        <v>0</v>
      </c>
      <c r="O103" s="131">
        <f>IF(AND($K103-ストレーナー選定方法!$F$34&gt;-20,$K103-ストレーナー選定方法!$F$34&lt;80),1,0)</f>
        <v>0</v>
      </c>
      <c r="P103" s="131">
        <f>IF(AND($K103-ストレーナー選定方法!$F$36&gt;-20,$K103-ストレーナー選定方法!$F$36&lt;80),1,0)</f>
        <v>0</v>
      </c>
      <c r="Q103" s="125">
        <v>26</v>
      </c>
      <c r="R103" s="24">
        <v>40</v>
      </c>
      <c r="S103" s="26">
        <f t="shared" si="27"/>
        <v>500</v>
      </c>
      <c r="T103" s="27">
        <f t="shared" si="28"/>
        <v>28.128</v>
      </c>
      <c r="U103" s="27">
        <f t="shared" si="29"/>
        <v>24.611999999999998</v>
      </c>
      <c r="V103" s="27"/>
      <c r="W103" s="59">
        <f t="shared" si="30"/>
        <v>872.28078335999965</v>
      </c>
      <c r="X103" s="59">
        <f t="shared" si="31"/>
        <v>1362.9387239999999</v>
      </c>
      <c r="Y103" s="59">
        <f t="shared" si="32"/>
        <v>1139.30551296</v>
      </c>
      <c r="Z103" s="59">
        <f t="shared" si="33"/>
        <v>1780.1648639999994</v>
      </c>
      <c r="AA103" s="53">
        <f t="shared" si="34"/>
        <v>296.81776655999988</v>
      </c>
      <c r="AB103" s="52">
        <f t="shared" si="35"/>
        <v>732.95815823999976</v>
      </c>
      <c r="AC103" s="52">
        <f t="shared" si="36"/>
        <v>387.68034815999994</v>
      </c>
      <c r="AD103" s="52">
        <f t="shared" si="37"/>
        <v>957.33310463999976</v>
      </c>
      <c r="AE103" s="24"/>
      <c r="AF103" s="24"/>
      <c r="AG103" s="134">
        <v>137.19999999999999</v>
      </c>
    </row>
    <row r="104" spans="2:33" ht="17.25" thickBot="1">
      <c r="B104" s="176" t="str">
        <f>VLOOKUP(D104,temp!$A$2:$G$176,2,FALSE)</f>
        <v>967</v>
      </c>
      <c r="C104" s="176" t="str">
        <f t="shared" si="38"/>
        <v>130X20X27</v>
      </c>
      <c r="D104" s="177">
        <v>967</v>
      </c>
      <c r="E104" s="23">
        <v>130</v>
      </c>
      <c r="F104" s="24">
        <v>126</v>
      </c>
      <c r="G104" s="39">
        <v>106</v>
      </c>
      <c r="H104" s="23">
        <v>20</v>
      </c>
      <c r="I104" s="23">
        <v>27</v>
      </c>
      <c r="J104" s="24">
        <v>11</v>
      </c>
      <c r="K104" s="138">
        <v>2565</v>
      </c>
      <c r="L104" s="131">
        <f>IF(AND(K104-ストレーナー選定方法!$F$8&gt;-20,K104-ストレーナー選定方法!$F$8&lt;80),1,0)</f>
        <v>0</v>
      </c>
      <c r="M104" s="131">
        <f>IF(AND($K104-ストレーナー選定方法!$F$30&gt;-20,$K104-ストレーナー選定方法!$F$30&lt;80),1,0)</f>
        <v>0</v>
      </c>
      <c r="N104" s="131">
        <f>IF(AND($K104-ストレーナー選定方法!$F$32&gt;-20,$K104-ストレーナー選定方法!$F$32&lt;80),1,0)</f>
        <v>0</v>
      </c>
      <c r="O104" s="131">
        <f>IF(AND($K104-ストレーナー選定方法!$F$34&gt;-20,$K104-ストレーナー選定方法!$F$34&lt;80),1,0)</f>
        <v>0</v>
      </c>
      <c r="P104" s="131">
        <f>IF(AND($K104-ストレーナー選定方法!$F$36&gt;-20,$K104-ストレーナー選定方法!$F$36&lt;80),1,0)</f>
        <v>0</v>
      </c>
      <c r="Q104" s="125">
        <v>19</v>
      </c>
      <c r="R104" s="24">
        <v>40</v>
      </c>
      <c r="S104" s="26">
        <f t="shared" si="27"/>
        <v>500</v>
      </c>
      <c r="T104" s="27">
        <f t="shared" si="28"/>
        <v>20.52</v>
      </c>
      <c r="U104" s="27">
        <f t="shared" si="29"/>
        <v>17.954999999999998</v>
      </c>
      <c r="V104" s="27"/>
      <c r="W104" s="59">
        <f t="shared" si="30"/>
        <v>464.23011599999995</v>
      </c>
      <c r="X104" s="59">
        <f t="shared" si="31"/>
        <v>725.35955625000008</v>
      </c>
      <c r="Y104" s="59">
        <f t="shared" si="32"/>
        <v>606.34137599999997</v>
      </c>
      <c r="Z104" s="59">
        <f t="shared" si="33"/>
        <v>947.4083999999998</v>
      </c>
      <c r="AA104" s="53">
        <f t="shared" si="34"/>
        <v>157.96719224999995</v>
      </c>
      <c r="AB104" s="52">
        <f t="shared" si="35"/>
        <v>390.08225024999996</v>
      </c>
      <c r="AC104" s="52">
        <f t="shared" si="36"/>
        <v>206.32449600000001</v>
      </c>
      <c r="AD104" s="52">
        <f t="shared" si="37"/>
        <v>509.49518399999994</v>
      </c>
      <c r="AE104" s="24"/>
      <c r="AF104" s="24"/>
      <c r="AG104" s="134">
        <v>73.599999999999994</v>
      </c>
    </row>
    <row r="105" spans="2:33" ht="12.75" thickBot="1">
      <c r="B105" s="176" t="e">
        <f>VLOOKUP(D105,temp!$A$2:$G$176,2,FALSE)</f>
        <v>#N/A</v>
      </c>
      <c r="C105" s="176" t="str">
        <f t="shared" si="38"/>
        <v>102X12X32</v>
      </c>
      <c r="D105" s="238">
        <v>969</v>
      </c>
      <c r="E105" s="216">
        <v>102</v>
      </c>
      <c r="F105" s="218">
        <v>60</v>
      </c>
      <c r="G105" s="38">
        <v>88</v>
      </c>
      <c r="H105" s="216">
        <v>12</v>
      </c>
      <c r="I105" s="216">
        <v>32</v>
      </c>
      <c r="J105" s="218">
        <v>7</v>
      </c>
      <c r="K105" s="233">
        <v>1231</v>
      </c>
      <c r="L105" s="131">
        <f>IF(AND(K105-ストレーナー選定方法!$F$8&gt;-20,K105-ストレーナー選定方法!$F$8&lt;80),1,0)</f>
        <v>0</v>
      </c>
      <c r="M105" s="131">
        <f>IF(AND($K105-ストレーナー選定方法!$F$30&gt;-20,$K105-ストレーナー選定方法!$F$30&lt;80),1,0)</f>
        <v>0</v>
      </c>
      <c r="N105" s="131">
        <f>IF(AND($K105-ストレーナー選定方法!$F$32&gt;-20,$K105-ストレーナー選定方法!$F$32&lt;80),1,0)</f>
        <v>0</v>
      </c>
      <c r="O105" s="131">
        <f>IF(AND($K105-ストレーナー選定方法!$F$34&gt;-20,$K105-ストレーナー選定方法!$F$34&lt;80),1,0)</f>
        <v>0</v>
      </c>
      <c r="P105" s="131">
        <f>IF(AND($K105-ストレーナー選定方法!$F$36&gt;-20,$K105-ストレーナー選定方法!$F$36&lt;80),1,0)</f>
        <v>0</v>
      </c>
      <c r="Q105" s="224">
        <v>15</v>
      </c>
      <c r="R105" s="218">
        <v>200</v>
      </c>
      <c r="S105" s="26">
        <f t="shared" si="27"/>
        <v>100</v>
      </c>
      <c r="T105" s="27">
        <f t="shared" si="28"/>
        <v>9.8480000000000008</v>
      </c>
      <c r="U105" s="27">
        <f t="shared" si="29"/>
        <v>8.6169999999999991</v>
      </c>
      <c r="V105" s="27"/>
      <c r="W105" s="59">
        <f t="shared" si="30"/>
        <v>106.92387216000002</v>
      </c>
      <c r="X105" s="59">
        <f t="shared" si="31"/>
        <v>167.06855025000004</v>
      </c>
      <c r="Y105" s="59">
        <f t="shared" si="32"/>
        <v>139.65566976000002</v>
      </c>
      <c r="Z105" s="59">
        <f t="shared" si="33"/>
        <v>218.211984</v>
      </c>
      <c r="AA105" s="53">
        <f t="shared" si="34"/>
        <v>36.383817610000001</v>
      </c>
      <c r="AB105" s="52">
        <f t="shared" si="35"/>
        <v>89.845753689999995</v>
      </c>
      <c r="AC105" s="52">
        <f t="shared" si="36"/>
        <v>47.521720960000017</v>
      </c>
      <c r="AD105" s="52">
        <f t="shared" si="37"/>
        <v>117.34955584000001</v>
      </c>
      <c r="AE105" s="218"/>
      <c r="AF105" s="228"/>
      <c r="AG105" s="134"/>
    </row>
    <row r="106" spans="2:33" ht="12.75" thickBot="1">
      <c r="D106" s="239"/>
      <c r="E106" s="217"/>
      <c r="F106" s="219"/>
      <c r="G106" s="39">
        <v>49</v>
      </c>
      <c r="H106" s="217"/>
      <c r="I106" s="217"/>
      <c r="J106" s="219"/>
      <c r="K106" s="234"/>
      <c r="L106" s="131">
        <f>IF(AND(K106-ストレーナー選定方法!$F$8&gt;-20,K106-ストレーナー選定方法!$F$8&lt;80),1,0)</f>
        <v>0</v>
      </c>
      <c r="M106" s="131">
        <f>IF(AND($K106-ストレーナー選定方法!$F$30&gt;-20,$K106-ストレーナー選定方法!$F$30&lt;80),1,0)</f>
        <v>0</v>
      </c>
      <c r="N106" s="131">
        <f>IF(AND($K106-ストレーナー選定方法!$F$32&gt;-20,$K106-ストレーナー選定方法!$F$32&lt;80),1,0)</f>
        <v>0</v>
      </c>
      <c r="O106" s="131">
        <f>IF(AND($K106-ストレーナー選定方法!$F$34&gt;-20,$K106-ストレーナー選定方法!$F$34&lt;80),1,0)</f>
        <v>0</v>
      </c>
      <c r="P106" s="131">
        <f>IF(AND($K106-ストレーナー選定方法!$F$36&gt;-20,$K106-ストレーナー選定方法!$F$36&lt;80),1,0)</f>
        <v>0</v>
      </c>
      <c r="Q106" s="225"/>
      <c r="R106" s="219"/>
      <c r="S106" s="26" t="e">
        <f t="shared" si="27"/>
        <v>#DIV/0!</v>
      </c>
      <c r="T106" s="27">
        <f t="shared" si="28"/>
        <v>0</v>
      </c>
      <c r="U106" s="27">
        <f t="shared" si="29"/>
        <v>0</v>
      </c>
      <c r="V106" s="27"/>
      <c r="W106" s="59"/>
      <c r="X106" s="59"/>
      <c r="Y106" s="59"/>
      <c r="Z106" s="59"/>
      <c r="AA106" s="53"/>
      <c r="AB106" s="52"/>
      <c r="AC106" s="52"/>
      <c r="AD106" s="52"/>
      <c r="AE106" s="219"/>
      <c r="AF106" s="229"/>
      <c r="AG106" s="134"/>
    </row>
    <row r="107" spans="2:33" ht="17.25" thickBot="1">
      <c r="B107" s="176" t="str">
        <f>VLOOKUP(D107,temp!$A$2:$G$176,2,FALSE)</f>
        <v>970</v>
      </c>
      <c r="C107" s="176" t="str">
        <f t="shared" si="38"/>
        <v>150X20X38</v>
      </c>
      <c r="D107" s="177">
        <v>970</v>
      </c>
      <c r="E107" s="23">
        <v>150</v>
      </c>
      <c r="F107" s="24">
        <v>144</v>
      </c>
      <c r="G107" s="39">
        <v>130</v>
      </c>
      <c r="H107" s="23">
        <v>20</v>
      </c>
      <c r="I107" s="23">
        <v>38</v>
      </c>
      <c r="J107" s="24">
        <v>13</v>
      </c>
      <c r="K107" s="138">
        <v>5043</v>
      </c>
      <c r="L107" s="131">
        <f>IF(AND(K107-ストレーナー選定方法!$F$8&gt;-20,K107-ストレーナー選定方法!$F$8&lt;80),1,0)</f>
        <v>0</v>
      </c>
      <c r="M107" s="131">
        <f>IF(AND($K107-ストレーナー選定方法!$F$30&gt;-20,$K107-ストレーナー選定方法!$F$30&lt;80),1,0)</f>
        <v>0</v>
      </c>
      <c r="N107" s="131">
        <f>IF(AND($K107-ストレーナー選定方法!$F$32&gt;-20,$K107-ストレーナー選定方法!$F$32&lt;80),1,0)</f>
        <v>0</v>
      </c>
      <c r="O107" s="131">
        <f>IF(AND($K107-ストレーナー選定方法!$F$34&gt;-20,$K107-ストレーナー選定方法!$F$34&lt;80),1,0)</f>
        <v>0</v>
      </c>
      <c r="P107" s="131">
        <f>IF(AND($K107-ストレーナー選定方法!$F$36&gt;-20,$K107-ストレーナー選定方法!$F$36&lt;80),1,0)</f>
        <v>0</v>
      </c>
      <c r="Q107" s="125">
        <v>28</v>
      </c>
      <c r="R107" s="24">
        <v>34</v>
      </c>
      <c r="S107" s="26">
        <f t="shared" si="27"/>
        <v>588.23529411764707</v>
      </c>
      <c r="T107" s="27">
        <f t="shared" si="28"/>
        <v>40.344000000000001</v>
      </c>
      <c r="U107" s="27">
        <f t="shared" si="29"/>
        <v>35.301000000000002</v>
      </c>
      <c r="V107" s="27"/>
      <c r="W107" s="59">
        <f>(K107/100*0.84)^2</f>
        <v>1794.4712654399998</v>
      </c>
      <c r="X107" s="59">
        <f>(K107/100*1.05)^2</f>
        <v>2803.8613522500004</v>
      </c>
      <c r="Y107" s="59">
        <f>(K107/100*0.96)^2</f>
        <v>2343.7992038399998</v>
      </c>
      <c r="Z107" s="59">
        <f>(K107/100*1.2)^2</f>
        <v>3662.186256</v>
      </c>
      <c r="AA107" s="53">
        <f>(K107/100*0.49)^2</f>
        <v>610.61869448999994</v>
      </c>
      <c r="AB107" s="52">
        <f>(K107/100*0.77)^2</f>
        <v>1507.8543272099998</v>
      </c>
      <c r="AC107" s="52">
        <f>(K107/100*0.56)^2</f>
        <v>797.54278464000026</v>
      </c>
      <c r="AD107" s="52">
        <f>(K107/100*0.88)^2</f>
        <v>1969.4423865599999</v>
      </c>
      <c r="AE107" s="30"/>
      <c r="AF107" s="30"/>
      <c r="AG107" s="134">
        <v>355.5</v>
      </c>
    </row>
    <row r="108" spans="2:33" ht="17.25" thickBot="1">
      <c r="D108" s="179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G108" s="134" t="s">
        <v>469</v>
      </c>
    </row>
    <row r="109" spans="2:33" ht="17.25" thickBot="1">
      <c r="D109" s="179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G109" s="134"/>
    </row>
    <row r="110" spans="2:33" ht="17.25" thickBot="1">
      <c r="D110" s="179" t="s">
        <v>470</v>
      </c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G110" s="134"/>
    </row>
    <row r="111" spans="2:33" ht="17.25" thickBot="1">
      <c r="B111" s="176" t="e">
        <f>VLOOKUP(D111,temp!$A$2:$G$176,2,FALSE)</f>
        <v>#N/A</v>
      </c>
      <c r="C111" s="176" t="str">
        <f t="shared" ref="C111:C130" si="39">E111&amp;"X"&amp;H111&amp;"X"&amp;I111</f>
        <v>30X4X21</v>
      </c>
      <c r="D111" s="180">
        <v>30</v>
      </c>
      <c r="E111" s="32">
        <v>30</v>
      </c>
      <c r="F111" s="31">
        <v>30</v>
      </c>
      <c r="G111" s="43">
        <v>24</v>
      </c>
      <c r="H111" s="32">
        <v>4</v>
      </c>
      <c r="I111" s="32">
        <v>21</v>
      </c>
      <c r="J111" s="31">
        <v>3</v>
      </c>
      <c r="K111" s="139">
        <v>148</v>
      </c>
      <c r="L111" s="131">
        <f>IF(AND(K111-ストレーナー選定方法!$F$8&gt;-20,K111-ストレーナー選定方法!$F$8&lt;80),1,0)</f>
        <v>0</v>
      </c>
      <c r="M111" s="131">
        <f>IF(AND($K111-ストレーナー選定方法!$F$30&gt;-20,$K111-ストレーナー選定方法!$F$30&lt;80),1,0)</f>
        <v>0</v>
      </c>
      <c r="N111" s="131">
        <f>IF(AND($K111-ストレーナー選定方法!$F$32&gt;-20,$K111-ストレーナー選定方法!$F$32&lt;80),1,0)</f>
        <v>0</v>
      </c>
      <c r="O111" s="131">
        <f>IF(AND($K111-ストレーナー選定方法!$F$34&gt;-20,$K111-ストレーナー選定方法!$F$34&lt;80),1,0)</f>
        <v>0</v>
      </c>
      <c r="P111" s="131">
        <f>IF(AND($K111-ストレーナー選定方法!$F$36&gt;-20,$K111-ストレーナー選定方法!$F$36&lt;80),1,0)</f>
        <v>0</v>
      </c>
      <c r="Q111" s="126">
        <v>20</v>
      </c>
      <c r="R111" s="33">
        <v>4400</v>
      </c>
      <c r="S111" s="26">
        <f t="shared" ref="S111:S130" si="40">20000/R111</f>
        <v>4.5454545454545459</v>
      </c>
      <c r="T111" s="27">
        <f>K111*0.8/100</f>
        <v>1.1840000000000002</v>
      </c>
      <c r="U111" s="27">
        <f>K111*0.7/100</f>
        <v>1.036</v>
      </c>
      <c r="V111" s="27"/>
      <c r="W111" s="59">
        <f>(K111/100*0.84)^2</f>
        <v>1.5455462399999997</v>
      </c>
      <c r="X111" s="59">
        <f t="shared" ref="X111:X130" si="41">(K111/100*1.05)^2</f>
        <v>2.4149160000000003</v>
      </c>
      <c r="Y111" s="59">
        <f t="shared" ref="Y111:Y130" si="42">(K111/100*0.96)^2</f>
        <v>2.0186726399999997</v>
      </c>
      <c r="Z111" s="59">
        <f t="shared" ref="Z111:Z130" si="43">(K111/100*1.2)^2</f>
        <v>3.1541760000000001</v>
      </c>
      <c r="AA111" s="53">
        <f t="shared" ref="AA111:AA130" si="44">(K111/100*0.49)^2</f>
        <v>0.52591503999999989</v>
      </c>
      <c r="AB111" s="52">
        <f t="shared" ref="AB111:AB130" si="45">(K111/100*0.77)^2</f>
        <v>1.29868816</v>
      </c>
      <c r="AC111" s="52">
        <f t="shared" ref="AC111:AC130" si="46">(K111/100*0.56)^2</f>
        <v>0.6869094400000002</v>
      </c>
      <c r="AD111" s="52">
        <f t="shared" ref="AD111:AD130" si="47">(K111/100*0.88)^2</f>
        <v>1.69624576</v>
      </c>
      <c r="AE111" s="31"/>
      <c r="AF111" s="31"/>
      <c r="AG111" s="134"/>
    </row>
    <row r="112" spans="2:33" ht="17.25" thickBot="1">
      <c r="B112" s="176" t="str">
        <f>VLOOKUP(D112,temp!$A$2:$G$176,2,FALSE)</f>
        <v>310</v>
      </c>
      <c r="C112" s="176" t="str">
        <f t="shared" si="39"/>
        <v>30X5X36</v>
      </c>
      <c r="D112" s="174">
        <v>31</v>
      </c>
      <c r="E112" s="23">
        <v>30</v>
      </c>
      <c r="F112" s="24">
        <v>30</v>
      </c>
      <c r="G112" s="39">
        <v>25</v>
      </c>
      <c r="H112" s="23">
        <v>5</v>
      </c>
      <c r="I112" s="23">
        <v>36</v>
      </c>
      <c r="J112" s="24">
        <v>2.7</v>
      </c>
      <c r="K112" s="137">
        <v>206</v>
      </c>
      <c r="L112" s="131">
        <f>IF(AND(K112-ストレーナー選定方法!$F$8&gt;-20,K112-ストレーナー選定方法!$F$8&lt;80),1,0)</f>
        <v>0</v>
      </c>
      <c r="M112" s="131">
        <f>IF(AND($K112-ストレーナー選定方法!$F$30&gt;-20,$K112-ストレーナー選定方法!$F$30&lt;80),1,0)</f>
        <v>0</v>
      </c>
      <c r="N112" s="131">
        <f>IF(AND($K112-ストレーナー選定方法!$F$32&gt;-20,$K112-ストレーナー選定方法!$F$32&lt;80),1,0)</f>
        <v>0</v>
      </c>
      <c r="O112" s="131">
        <f>IF(AND($K112-ストレーナー選定方法!$F$34&gt;-20,$K112-ストレーナー選定方法!$F$34&lt;80),1,0)</f>
        <v>0</v>
      </c>
      <c r="P112" s="131">
        <f>IF(AND($K112-ストレーナー選定方法!$F$36&gt;-20,$K112-ストレーナー選定方法!$F$36&lt;80),1,0)</f>
        <v>0</v>
      </c>
      <c r="Q112" s="125">
        <v>29</v>
      </c>
      <c r="R112" s="25">
        <v>3400</v>
      </c>
      <c r="S112" s="26">
        <f t="shared" si="40"/>
        <v>5.882352941176471</v>
      </c>
      <c r="T112" s="27">
        <f t="shared" ref="T112:T130" si="48">K112*0.8/100</f>
        <v>1.6480000000000001</v>
      </c>
      <c r="U112" s="27">
        <f t="shared" ref="U112:U130" si="49">K112*0.7/100</f>
        <v>1.4419999999999999</v>
      </c>
      <c r="V112" s="27"/>
      <c r="W112" s="59">
        <f t="shared" ref="W112:W130" si="50">(K112/100*0.84)^2</f>
        <v>2.9942841599999999</v>
      </c>
      <c r="X112" s="59">
        <f t="shared" si="41"/>
        <v>4.6785690000000013</v>
      </c>
      <c r="Y112" s="59">
        <f t="shared" si="42"/>
        <v>3.9109017600000002</v>
      </c>
      <c r="Z112" s="59">
        <f t="shared" si="43"/>
        <v>6.1107839999999998</v>
      </c>
      <c r="AA112" s="53">
        <f t="shared" si="44"/>
        <v>1.01888836</v>
      </c>
      <c r="AB112" s="52">
        <f t="shared" si="45"/>
        <v>2.5160304400000002</v>
      </c>
      <c r="AC112" s="52">
        <f t="shared" si="46"/>
        <v>1.3307929600000004</v>
      </c>
      <c r="AD112" s="52">
        <f t="shared" si="47"/>
        <v>3.28624384</v>
      </c>
      <c r="AE112" s="24"/>
      <c r="AF112" s="24"/>
      <c r="AG112" s="134">
        <v>9.5</v>
      </c>
    </row>
    <row r="113" spans="2:33" ht="17.25" thickBot="1">
      <c r="B113" s="176" t="str">
        <f>VLOOKUP(D113,temp!$A$2:$G$176,2,FALSE)</f>
        <v>035</v>
      </c>
      <c r="C113" s="176" t="str">
        <f t="shared" si="39"/>
        <v>35X4X33</v>
      </c>
      <c r="D113" s="174">
        <v>35</v>
      </c>
      <c r="E113" s="23">
        <v>35</v>
      </c>
      <c r="F113" s="24">
        <v>34</v>
      </c>
      <c r="G113" s="39">
        <v>28</v>
      </c>
      <c r="H113" s="23">
        <v>4</v>
      </c>
      <c r="I113" s="23">
        <v>33</v>
      </c>
      <c r="J113" s="24">
        <v>3</v>
      </c>
      <c r="K113" s="137">
        <v>233</v>
      </c>
      <c r="L113" s="131">
        <f>IF(AND(K113-ストレーナー選定方法!$F$8&gt;-20,K113-ストレーナー選定方法!$F$8&lt;80),1,0)</f>
        <v>0</v>
      </c>
      <c r="M113" s="131">
        <f>IF(AND($K113-ストレーナー選定方法!$F$30&gt;-20,$K113-ストレーナー選定方法!$F$30&lt;80),1,0)</f>
        <v>0</v>
      </c>
      <c r="N113" s="131">
        <f>IF(AND($K113-ストレーナー選定方法!$F$32&gt;-20,$K113-ストレーナー選定方法!$F$32&lt;80),1,0)</f>
        <v>0</v>
      </c>
      <c r="O113" s="131">
        <f>IF(AND($K113-ストレーナー選定方法!$F$34&gt;-20,$K113-ストレーナー選定方法!$F$34&lt;80),1,0)</f>
        <v>0</v>
      </c>
      <c r="P113" s="131">
        <f>IF(AND($K113-ストレーナー選定方法!$F$36&gt;-20,$K113-ストレーナー選定方法!$F$36&lt;80),1,0)</f>
        <v>0</v>
      </c>
      <c r="Q113" s="125">
        <v>24</v>
      </c>
      <c r="R113" s="25">
        <v>3200</v>
      </c>
      <c r="S113" s="26">
        <f t="shared" si="40"/>
        <v>6.25</v>
      </c>
      <c r="T113" s="27">
        <f t="shared" si="48"/>
        <v>1.8640000000000001</v>
      </c>
      <c r="U113" s="27">
        <f t="shared" si="49"/>
        <v>1.631</v>
      </c>
      <c r="V113" s="27"/>
      <c r="W113" s="59">
        <f t="shared" si="50"/>
        <v>3.8306318400000001</v>
      </c>
      <c r="X113" s="59">
        <f t="shared" si="41"/>
        <v>5.9853622500000014</v>
      </c>
      <c r="Y113" s="59">
        <f t="shared" si="42"/>
        <v>5.0032742400000005</v>
      </c>
      <c r="Z113" s="59">
        <f t="shared" si="43"/>
        <v>7.8176159999999992</v>
      </c>
      <c r="AA113" s="53">
        <f t="shared" si="44"/>
        <v>1.3034788899999998</v>
      </c>
      <c r="AB113" s="52">
        <f t="shared" si="45"/>
        <v>3.2187948099999999</v>
      </c>
      <c r="AC113" s="52">
        <f t="shared" si="46"/>
        <v>1.7025030400000005</v>
      </c>
      <c r="AD113" s="52">
        <f t="shared" si="47"/>
        <v>4.2041401600000006</v>
      </c>
      <c r="AE113" s="24" t="s">
        <v>468</v>
      </c>
      <c r="AF113" s="24"/>
      <c r="AG113" s="134" t="s">
        <v>471</v>
      </c>
    </row>
    <row r="114" spans="2:33" ht="17.25" thickBot="1">
      <c r="B114" s="176" t="str">
        <f>VLOOKUP(D114,temp!$A$2:$G$176,2,FALSE)</f>
        <v>040</v>
      </c>
      <c r="C114" s="176" t="str">
        <f t="shared" si="39"/>
        <v>40X4X46</v>
      </c>
      <c r="D114" s="174">
        <v>40</v>
      </c>
      <c r="E114" s="23">
        <v>40</v>
      </c>
      <c r="F114" s="24">
        <v>39</v>
      </c>
      <c r="G114" s="39">
        <v>33</v>
      </c>
      <c r="H114" s="23">
        <v>4</v>
      </c>
      <c r="I114" s="23">
        <v>46</v>
      </c>
      <c r="J114" s="24">
        <v>3</v>
      </c>
      <c r="K114" s="137">
        <v>325</v>
      </c>
      <c r="L114" s="131">
        <f>IF(AND(K114-ストレーナー選定方法!$F$8&gt;-20,K114-ストレーナー選定方法!$F$8&lt;80),1,0)</f>
        <v>0</v>
      </c>
      <c r="M114" s="131">
        <f>IF(AND($K114-ストレーナー選定方法!$F$30&gt;-20,$K114-ストレーナー選定方法!$F$30&lt;80),1,0)</f>
        <v>1</v>
      </c>
      <c r="N114" s="131">
        <f>IF(AND($K114-ストレーナー選定方法!$F$32&gt;-20,$K114-ストレーナー選定方法!$F$32&lt;80),1,0)</f>
        <v>0</v>
      </c>
      <c r="O114" s="131">
        <f>IF(AND($K114-ストレーナー選定方法!$F$34&gt;-20,$K114-ストレーナー選定方法!$F$34&lt;80),1,0)</f>
        <v>0</v>
      </c>
      <c r="P114" s="131">
        <f>IF(AND($K114-ストレーナー選定方法!$F$36&gt;-20,$K114-ストレーナー選定方法!$F$36&lt;80),1,0)</f>
        <v>0</v>
      </c>
      <c r="Q114" s="125">
        <v>25</v>
      </c>
      <c r="R114" s="25">
        <v>2700</v>
      </c>
      <c r="S114" s="26">
        <f t="shared" si="40"/>
        <v>7.4074074074074074</v>
      </c>
      <c r="T114" s="27">
        <f t="shared" si="48"/>
        <v>2.6</v>
      </c>
      <c r="U114" s="27">
        <f t="shared" si="49"/>
        <v>2.2749999999999999</v>
      </c>
      <c r="V114" s="27"/>
      <c r="W114" s="59">
        <f t="shared" si="50"/>
        <v>7.4528999999999996</v>
      </c>
      <c r="X114" s="59">
        <f t="shared" si="41"/>
        <v>11.645156250000001</v>
      </c>
      <c r="Y114" s="59">
        <f t="shared" si="42"/>
        <v>9.7344000000000008</v>
      </c>
      <c r="Z114" s="59">
        <f t="shared" si="43"/>
        <v>15.209999999999999</v>
      </c>
      <c r="AA114" s="53">
        <f t="shared" si="44"/>
        <v>2.5360562500000001</v>
      </c>
      <c r="AB114" s="52">
        <f t="shared" si="45"/>
        <v>6.2625062499999995</v>
      </c>
      <c r="AC114" s="52">
        <f t="shared" si="46"/>
        <v>3.3124000000000011</v>
      </c>
      <c r="AD114" s="52">
        <f t="shared" si="47"/>
        <v>8.1795999999999989</v>
      </c>
      <c r="AE114" s="24"/>
      <c r="AF114" s="24"/>
      <c r="AG114" s="134">
        <v>14.1</v>
      </c>
    </row>
    <row r="115" spans="2:33" ht="17.25" thickBot="1">
      <c r="B115" s="176" t="str">
        <f>VLOOKUP(D115,temp!$A$2:$G$176,2,FALSE)</f>
        <v>045</v>
      </c>
      <c r="C115" s="176" t="str">
        <f t="shared" si="39"/>
        <v>45X5X53</v>
      </c>
      <c r="D115" s="174">
        <v>45</v>
      </c>
      <c r="E115" s="23">
        <v>45</v>
      </c>
      <c r="F115" s="24">
        <v>44</v>
      </c>
      <c r="G115" s="39">
        <v>38</v>
      </c>
      <c r="H115" s="23">
        <v>5</v>
      </c>
      <c r="I115" s="23">
        <v>53</v>
      </c>
      <c r="J115" s="24">
        <v>3</v>
      </c>
      <c r="K115" s="137">
        <v>374</v>
      </c>
      <c r="L115" s="131">
        <f>IF(AND(K115-ストレーナー選定方法!$F$8&gt;-20,K115-ストレーナー選定方法!$F$8&lt;80),1,0)</f>
        <v>0</v>
      </c>
      <c r="M115" s="131">
        <f>IF(AND($K115-ストレーナー選定方法!$F$30&gt;-20,$K115-ストレーナー選定方法!$F$30&lt;80),1,0)</f>
        <v>1</v>
      </c>
      <c r="N115" s="131">
        <f>IF(AND($K115-ストレーナー選定方法!$F$32&gt;-20,$K115-ストレーナー選定方法!$F$32&lt;80),1,0)</f>
        <v>0</v>
      </c>
      <c r="O115" s="131">
        <f>IF(AND($K115-ストレーナー選定方法!$F$34&gt;-20,$K115-ストレーナー選定方法!$F$34&lt;80),1,0)</f>
        <v>0</v>
      </c>
      <c r="P115" s="131">
        <f>IF(AND($K115-ストレーナー選定方法!$F$36&gt;-20,$K115-ストレーナー選定方法!$F$36&lt;80),1,0)</f>
        <v>0</v>
      </c>
      <c r="Q115" s="125">
        <v>23</v>
      </c>
      <c r="R115" s="25">
        <v>1600</v>
      </c>
      <c r="S115" s="26">
        <f t="shared" si="40"/>
        <v>12.5</v>
      </c>
      <c r="T115" s="27">
        <f t="shared" si="48"/>
        <v>2.992</v>
      </c>
      <c r="U115" s="27">
        <f t="shared" si="49"/>
        <v>2.6180000000000003</v>
      </c>
      <c r="V115" s="27"/>
      <c r="W115" s="59">
        <f t="shared" si="50"/>
        <v>9.8696505600000002</v>
      </c>
      <c r="X115" s="59">
        <f t="shared" si="41"/>
        <v>15.421329000000004</v>
      </c>
      <c r="Y115" s="59">
        <f t="shared" si="42"/>
        <v>12.890972160000002</v>
      </c>
      <c r="Z115" s="59">
        <f t="shared" si="43"/>
        <v>20.142144000000005</v>
      </c>
      <c r="AA115" s="53">
        <f t="shared" si="44"/>
        <v>3.3584227599999998</v>
      </c>
      <c r="AB115" s="52">
        <f t="shared" si="45"/>
        <v>8.2932480400000017</v>
      </c>
      <c r="AC115" s="52">
        <f t="shared" si="46"/>
        <v>4.386511360000001</v>
      </c>
      <c r="AD115" s="52">
        <f t="shared" si="47"/>
        <v>10.831997440000002</v>
      </c>
      <c r="AE115" s="24"/>
      <c r="AF115" s="24"/>
      <c r="AG115" s="134">
        <v>16.5</v>
      </c>
    </row>
    <row r="116" spans="2:33" ht="17.25" thickBot="1">
      <c r="B116" s="176" t="str">
        <f>VLOOKUP(D116,temp!$A$2:$G$176,2,FALSE)</f>
        <v>046</v>
      </c>
      <c r="C116" s="176" t="str">
        <f t="shared" si="39"/>
        <v>45X5X62</v>
      </c>
      <c r="D116" s="177">
        <v>46</v>
      </c>
      <c r="E116" s="23">
        <v>45</v>
      </c>
      <c r="F116" s="24">
        <v>44</v>
      </c>
      <c r="G116" s="39">
        <v>36</v>
      </c>
      <c r="H116" s="23">
        <v>5</v>
      </c>
      <c r="I116" s="23">
        <v>62</v>
      </c>
      <c r="J116" s="24">
        <v>3</v>
      </c>
      <c r="K116" s="137">
        <v>438</v>
      </c>
      <c r="L116" s="131">
        <f>IF(AND(K116-ストレーナー選定方法!$F$8&gt;-20,K116-ストレーナー選定方法!$F$8&lt;80),1,0)</f>
        <v>0</v>
      </c>
      <c r="M116" s="131">
        <f>IF(AND($K116-ストレーナー選定方法!$F$30&gt;-20,$K116-ストレーナー選定方法!$F$30&lt;80),1,0)</f>
        <v>0</v>
      </c>
      <c r="N116" s="131">
        <f>IF(AND($K116-ストレーナー選定方法!$F$32&gt;-20,$K116-ストレーナー選定方法!$F$32&lt;80),1,0)</f>
        <v>0</v>
      </c>
      <c r="O116" s="131">
        <f>IF(AND($K116-ストレーナー選定方法!$F$34&gt;-20,$K116-ストレーナー選定方法!$F$34&lt;80),1,0)</f>
        <v>0</v>
      </c>
      <c r="P116" s="131">
        <f>IF(AND($K116-ストレーナー選定方法!$F$36&gt;-20,$K116-ストレーナー選定方法!$F$36&lt;80),1,0)</f>
        <v>0</v>
      </c>
      <c r="Q116" s="125">
        <v>27</v>
      </c>
      <c r="R116" s="25">
        <v>1600</v>
      </c>
      <c r="S116" s="26">
        <f t="shared" si="40"/>
        <v>12.5</v>
      </c>
      <c r="T116" s="27">
        <f t="shared" si="48"/>
        <v>3.5040000000000004</v>
      </c>
      <c r="U116" s="27">
        <f t="shared" si="49"/>
        <v>3.0659999999999998</v>
      </c>
      <c r="V116" s="27"/>
      <c r="W116" s="59">
        <f t="shared" si="50"/>
        <v>13.536512639999998</v>
      </c>
      <c r="X116" s="59">
        <f t="shared" si="41"/>
        <v>21.150801000000001</v>
      </c>
      <c r="Y116" s="59">
        <f t="shared" si="42"/>
        <v>17.680343039999997</v>
      </c>
      <c r="Z116" s="59">
        <f t="shared" si="43"/>
        <v>27.625535999999993</v>
      </c>
      <c r="AA116" s="53">
        <f t="shared" si="44"/>
        <v>4.6061744399999993</v>
      </c>
      <c r="AB116" s="52">
        <f t="shared" si="45"/>
        <v>11.374430759999999</v>
      </c>
      <c r="AC116" s="52">
        <f t="shared" si="46"/>
        <v>6.0162278400000018</v>
      </c>
      <c r="AD116" s="52">
        <f t="shared" si="47"/>
        <v>14.856399360000001</v>
      </c>
      <c r="AE116" s="24"/>
      <c r="AF116" s="24"/>
      <c r="AG116" s="134">
        <v>14.5</v>
      </c>
    </row>
    <row r="117" spans="2:33" ht="17.25" thickBot="1">
      <c r="B117" s="176" t="str">
        <f>VLOOKUP(D117,temp!$A$2:$G$176,2,FALSE)</f>
        <v>050</v>
      </c>
      <c r="C117" s="176" t="str">
        <f t="shared" si="39"/>
        <v>50X6X61</v>
      </c>
      <c r="D117" s="174">
        <v>50</v>
      </c>
      <c r="E117" s="23">
        <v>50</v>
      </c>
      <c r="F117" s="24">
        <v>49</v>
      </c>
      <c r="G117" s="39">
        <v>40</v>
      </c>
      <c r="H117" s="23">
        <v>6</v>
      </c>
      <c r="I117" s="23">
        <v>61</v>
      </c>
      <c r="J117" s="24">
        <v>3</v>
      </c>
      <c r="K117" s="137">
        <v>431</v>
      </c>
      <c r="L117" s="131">
        <f>IF(AND(K117-ストレーナー選定方法!$F$8&gt;-20,K117-ストレーナー選定方法!$F$8&lt;80),1,0)</f>
        <v>0</v>
      </c>
      <c r="M117" s="131">
        <f>IF(AND($K117-ストレーナー選定方法!$F$30&gt;-20,$K117-ストレーナー選定方法!$F$30&lt;80),1,0)</f>
        <v>0</v>
      </c>
      <c r="N117" s="131">
        <f>IF(AND($K117-ストレーナー選定方法!$F$32&gt;-20,$K117-ストレーナー選定方法!$F$32&lt;80),1,0)</f>
        <v>0</v>
      </c>
      <c r="O117" s="131">
        <f>IF(AND($K117-ストレーナー選定方法!$F$34&gt;-20,$K117-ストレーナー選定方法!$F$34&lt;80),1,0)</f>
        <v>0</v>
      </c>
      <c r="P117" s="131">
        <f>IF(AND($K117-ストレーナー選定方法!$F$36&gt;-20,$K117-ストレーナー選定方法!$F$36&lt;80),1,0)</f>
        <v>0</v>
      </c>
      <c r="Q117" s="125">
        <v>21</v>
      </c>
      <c r="R117" s="25">
        <v>1080</v>
      </c>
      <c r="S117" s="26">
        <f t="shared" si="40"/>
        <v>18.518518518518519</v>
      </c>
      <c r="T117" s="27">
        <f t="shared" si="48"/>
        <v>3.448</v>
      </c>
      <c r="U117" s="27">
        <f t="shared" si="49"/>
        <v>3.0169999999999999</v>
      </c>
      <c r="V117" s="27"/>
      <c r="W117" s="59">
        <f t="shared" si="50"/>
        <v>13.107296159999997</v>
      </c>
      <c r="X117" s="59">
        <f t="shared" si="41"/>
        <v>20.480150250000001</v>
      </c>
      <c r="Y117" s="59">
        <f t="shared" si="42"/>
        <v>17.119733759999992</v>
      </c>
      <c r="Z117" s="59">
        <f t="shared" si="43"/>
        <v>26.749583999999999</v>
      </c>
      <c r="AA117" s="53">
        <f t="shared" si="44"/>
        <v>4.4601216099999998</v>
      </c>
      <c r="AB117" s="52">
        <f t="shared" si="45"/>
        <v>11.013769689999998</v>
      </c>
      <c r="AC117" s="52">
        <f t="shared" si="46"/>
        <v>5.8254649600000006</v>
      </c>
      <c r="AD117" s="52">
        <f t="shared" si="47"/>
        <v>14.385331839999997</v>
      </c>
      <c r="AE117" s="24"/>
      <c r="AF117" s="24"/>
      <c r="AG117" s="134">
        <v>16.600000000000001</v>
      </c>
    </row>
    <row r="118" spans="2:33" ht="17.25" thickBot="1">
      <c r="B118" s="176" t="str">
        <f>VLOOKUP(D118,temp!$A$2:$G$176,2,FALSE)</f>
        <v>051</v>
      </c>
      <c r="C118" s="176" t="str">
        <f t="shared" si="39"/>
        <v>50X6X143</v>
      </c>
      <c r="D118" s="174">
        <v>51</v>
      </c>
      <c r="E118" s="23">
        <v>50</v>
      </c>
      <c r="F118" s="24">
        <v>50</v>
      </c>
      <c r="G118" s="39">
        <v>39</v>
      </c>
      <c r="H118" s="23">
        <v>6</v>
      </c>
      <c r="I118" s="23">
        <v>143</v>
      </c>
      <c r="J118" s="24">
        <v>1.5</v>
      </c>
      <c r="K118" s="137">
        <v>252</v>
      </c>
      <c r="L118" s="131">
        <f>IF(AND(K118-ストレーナー選定方法!$F$8&gt;-20,K118-ストレーナー選定方法!$F$8&lt;80),1,0)</f>
        <v>0</v>
      </c>
      <c r="M118" s="131">
        <f>IF(AND($K118-ストレーナー選定方法!$F$30&gt;-20,$K118-ストレーナー選定方法!$F$30&lt;80),1,0)</f>
        <v>0</v>
      </c>
      <c r="N118" s="131">
        <f>IF(AND($K118-ストレーナー選定方法!$F$32&gt;-20,$K118-ストレーナー選定方法!$F$32&lt;80),1,0)</f>
        <v>0</v>
      </c>
      <c r="O118" s="131">
        <f>IF(AND($K118-ストレーナー選定方法!$F$34&gt;-20,$K118-ストレーナー選定方法!$F$34&lt;80),1,0)</f>
        <v>0</v>
      </c>
      <c r="P118" s="131">
        <f>IF(AND($K118-ストレーナー選定方法!$F$36&gt;-20,$K118-ストレーナー選定方法!$F$36&lt;80),1,0)</f>
        <v>0</v>
      </c>
      <c r="Q118" s="125">
        <v>12</v>
      </c>
      <c r="R118" s="25">
        <v>1080</v>
      </c>
      <c r="S118" s="26">
        <f t="shared" si="40"/>
        <v>18.518518518518519</v>
      </c>
      <c r="T118" s="27">
        <f t="shared" si="48"/>
        <v>2.016</v>
      </c>
      <c r="U118" s="27">
        <f t="shared" si="49"/>
        <v>1.7639999999999998</v>
      </c>
      <c r="V118" s="27"/>
      <c r="W118" s="59">
        <f t="shared" si="50"/>
        <v>4.4808422400000003</v>
      </c>
      <c r="X118" s="59">
        <f t="shared" si="41"/>
        <v>7.0013160000000019</v>
      </c>
      <c r="Y118" s="59">
        <f t="shared" si="42"/>
        <v>5.8525286400000001</v>
      </c>
      <c r="Z118" s="59">
        <f t="shared" si="43"/>
        <v>9.1445760000000007</v>
      </c>
      <c r="AA118" s="53">
        <f t="shared" si="44"/>
        <v>1.5247310399999998</v>
      </c>
      <c r="AB118" s="52">
        <f t="shared" si="45"/>
        <v>3.7651521600000004</v>
      </c>
      <c r="AC118" s="52">
        <f t="shared" si="46"/>
        <v>1.9914854400000006</v>
      </c>
      <c r="AD118" s="52">
        <f t="shared" si="47"/>
        <v>4.9177497600000004</v>
      </c>
      <c r="AE118" s="24"/>
      <c r="AF118" s="24"/>
      <c r="AG118" s="134"/>
    </row>
    <row r="119" spans="2:33" ht="17.25" thickBot="1">
      <c r="B119" s="176" t="str">
        <f>VLOOKUP(D119,temp!$A$2:$G$176,2,FALSE)</f>
        <v>052</v>
      </c>
      <c r="C119" s="176" t="str">
        <f t="shared" si="39"/>
        <v>50X6X139</v>
      </c>
      <c r="D119" s="174">
        <v>52</v>
      </c>
      <c r="E119" s="23">
        <v>50</v>
      </c>
      <c r="F119" s="24">
        <v>50</v>
      </c>
      <c r="G119" s="39">
        <v>47</v>
      </c>
      <c r="H119" s="23">
        <v>6</v>
      </c>
      <c r="I119" s="23">
        <v>139</v>
      </c>
      <c r="J119" s="24">
        <v>2</v>
      </c>
      <c r="K119" s="137">
        <v>436</v>
      </c>
      <c r="L119" s="131">
        <f>IF(AND(K119-ストレーナー選定方法!$F$8&gt;-20,K119-ストレーナー選定方法!$F$8&lt;80),1,0)</f>
        <v>0</v>
      </c>
      <c r="M119" s="131">
        <f>IF(AND($K119-ストレーナー選定方法!$F$30&gt;-20,$K119-ストレーナー選定方法!$F$30&lt;80),1,0)</f>
        <v>0</v>
      </c>
      <c r="N119" s="131">
        <f>IF(AND($K119-ストレーナー選定方法!$F$32&gt;-20,$K119-ストレーナー選定方法!$F$32&lt;80),1,0)</f>
        <v>0</v>
      </c>
      <c r="O119" s="131">
        <f>IF(AND($K119-ストレーナー選定方法!$F$34&gt;-20,$K119-ストレーナー選定方法!$F$34&lt;80),1,0)</f>
        <v>0</v>
      </c>
      <c r="P119" s="131">
        <f>IF(AND($K119-ストレーナー選定方法!$F$36&gt;-20,$K119-ストレーナー選定方法!$F$36&lt;80),1,0)</f>
        <v>0</v>
      </c>
      <c r="Q119" s="125">
        <v>22</v>
      </c>
      <c r="R119" s="25">
        <v>1080</v>
      </c>
      <c r="S119" s="26">
        <f t="shared" si="40"/>
        <v>18.518518518518519</v>
      </c>
      <c r="T119" s="27">
        <f t="shared" si="48"/>
        <v>3.488</v>
      </c>
      <c r="U119" s="27">
        <f t="shared" si="49"/>
        <v>3.052</v>
      </c>
      <c r="V119" s="27"/>
      <c r="W119" s="59">
        <f t="shared" si="50"/>
        <v>13.413173760000003</v>
      </c>
      <c r="X119" s="59">
        <f t="shared" si="41"/>
        <v>20.958084000000003</v>
      </c>
      <c r="Y119" s="59">
        <f t="shared" si="42"/>
        <v>17.519247360000001</v>
      </c>
      <c r="Z119" s="59">
        <f t="shared" si="43"/>
        <v>27.373824000000003</v>
      </c>
      <c r="AA119" s="53">
        <f t="shared" si="44"/>
        <v>4.5642049600000005</v>
      </c>
      <c r="AB119" s="52">
        <f t="shared" si="45"/>
        <v>11.270791840000001</v>
      </c>
      <c r="AC119" s="52">
        <f t="shared" si="46"/>
        <v>5.9614105600000009</v>
      </c>
      <c r="AD119" s="52">
        <f t="shared" si="47"/>
        <v>14.721034240000002</v>
      </c>
      <c r="AE119" s="24"/>
      <c r="AF119" s="24"/>
      <c r="AG119" s="134">
        <v>13.8</v>
      </c>
    </row>
    <row r="120" spans="2:33" ht="17.25" thickBot="1">
      <c r="B120" s="176" t="e">
        <f>VLOOKUP(D120,temp!$A$2:$G$176,2,FALSE)</f>
        <v>#N/A</v>
      </c>
      <c r="C120" s="176" t="str">
        <f t="shared" si="39"/>
        <v>50X10X143</v>
      </c>
      <c r="D120" s="174">
        <v>53</v>
      </c>
      <c r="E120" s="23">
        <v>50</v>
      </c>
      <c r="F120" s="24">
        <v>50</v>
      </c>
      <c r="G120" s="39">
        <v>40</v>
      </c>
      <c r="H120" s="23">
        <v>10</v>
      </c>
      <c r="I120" s="23">
        <v>143</v>
      </c>
      <c r="J120" s="24">
        <v>1.5</v>
      </c>
      <c r="K120" s="137">
        <v>252</v>
      </c>
      <c r="L120" s="131">
        <f>IF(AND(K120-ストレーナー選定方法!$F$8&gt;-20,K120-ストレーナー選定方法!$F$8&lt;80),1,0)</f>
        <v>0</v>
      </c>
      <c r="M120" s="131">
        <f>IF(AND($K120-ストレーナー選定方法!$F$30&gt;-20,$K120-ストレーナー選定方法!$F$30&lt;80),1,0)</f>
        <v>0</v>
      </c>
      <c r="N120" s="131">
        <f>IF(AND($K120-ストレーナー選定方法!$F$32&gt;-20,$K120-ストレーナー選定方法!$F$32&lt;80),1,0)</f>
        <v>0</v>
      </c>
      <c r="O120" s="131">
        <f>IF(AND($K120-ストレーナー選定方法!$F$34&gt;-20,$K120-ストレーナー選定方法!$F$34&lt;80),1,0)</f>
        <v>0</v>
      </c>
      <c r="P120" s="131">
        <f>IF(AND($K120-ストレーナー選定方法!$F$36&gt;-20,$K120-ストレーナー選定方法!$F$36&lt;80),1,0)</f>
        <v>0</v>
      </c>
      <c r="Q120" s="125">
        <v>12</v>
      </c>
      <c r="R120" s="24">
        <v>500</v>
      </c>
      <c r="S120" s="26">
        <f t="shared" si="40"/>
        <v>40</v>
      </c>
      <c r="T120" s="27">
        <f t="shared" si="48"/>
        <v>2.016</v>
      </c>
      <c r="U120" s="27">
        <f t="shared" si="49"/>
        <v>1.7639999999999998</v>
      </c>
      <c r="V120" s="27"/>
      <c r="W120" s="59">
        <f t="shared" si="50"/>
        <v>4.4808422400000003</v>
      </c>
      <c r="X120" s="59">
        <f t="shared" si="41"/>
        <v>7.0013160000000019</v>
      </c>
      <c r="Y120" s="59">
        <f t="shared" si="42"/>
        <v>5.8525286400000001</v>
      </c>
      <c r="Z120" s="59">
        <f t="shared" si="43"/>
        <v>9.1445760000000007</v>
      </c>
      <c r="AA120" s="53">
        <f t="shared" si="44"/>
        <v>1.5247310399999998</v>
      </c>
      <c r="AB120" s="52">
        <f t="shared" si="45"/>
        <v>3.7651521600000004</v>
      </c>
      <c r="AC120" s="52">
        <f t="shared" si="46"/>
        <v>1.9914854400000006</v>
      </c>
      <c r="AD120" s="52">
        <f t="shared" si="47"/>
        <v>4.9177497600000004</v>
      </c>
      <c r="AE120" s="24"/>
      <c r="AF120" s="24"/>
      <c r="AG120" s="134"/>
    </row>
    <row r="121" spans="2:33" ht="17.25" thickBot="1">
      <c r="B121" s="176" t="str">
        <f>VLOOKUP(D121,temp!$A$2:$G$176,2,FALSE)</f>
        <v>055</v>
      </c>
      <c r="C121" s="176" t="str">
        <f t="shared" si="39"/>
        <v>56X6X95</v>
      </c>
      <c r="D121" s="177">
        <v>55</v>
      </c>
      <c r="E121" s="23">
        <v>56</v>
      </c>
      <c r="F121" s="24">
        <v>56</v>
      </c>
      <c r="G121" s="39">
        <v>47</v>
      </c>
      <c r="H121" s="23">
        <v>6</v>
      </c>
      <c r="I121" s="23">
        <v>95</v>
      </c>
      <c r="J121" s="24">
        <v>3</v>
      </c>
      <c r="K121" s="137">
        <v>671</v>
      </c>
      <c r="L121" s="131">
        <f>IF(AND(K121-ストレーナー選定方法!$F$8&gt;-20,K121-ストレーナー選定方法!$F$8&lt;80),1,0)</f>
        <v>0</v>
      </c>
      <c r="M121" s="131">
        <f>IF(AND($K121-ストレーナー選定方法!$F$30&gt;-20,$K121-ストレーナー選定方法!$F$30&lt;80),1,0)</f>
        <v>0</v>
      </c>
      <c r="N121" s="131">
        <f>IF(AND($K121-ストレーナー選定方法!$F$32&gt;-20,$K121-ストレーナー選定方法!$F$32&lt;80),1,0)</f>
        <v>0</v>
      </c>
      <c r="O121" s="131">
        <f>IF(AND($K121-ストレーナー選定方法!$F$34&gt;-20,$K121-ストレーナー選定方法!$F$34&lt;80),1,0)</f>
        <v>0</v>
      </c>
      <c r="P121" s="131">
        <f>IF(AND($K121-ストレーナー選定方法!$F$36&gt;-20,$K121-ストレーナー選定方法!$F$36&lt;80),1,0)</f>
        <v>0</v>
      </c>
      <c r="Q121" s="125">
        <v>27</v>
      </c>
      <c r="R121" s="24">
        <v>820</v>
      </c>
      <c r="S121" s="26">
        <f t="shared" si="40"/>
        <v>24.390243902439025</v>
      </c>
      <c r="T121" s="27">
        <f t="shared" si="48"/>
        <v>5.3680000000000003</v>
      </c>
      <c r="U121" s="27">
        <f t="shared" si="49"/>
        <v>4.6970000000000001</v>
      </c>
      <c r="V121" s="27"/>
      <c r="W121" s="59">
        <f t="shared" si="50"/>
        <v>31.76900496</v>
      </c>
      <c r="X121" s="59">
        <f t="shared" si="41"/>
        <v>49.63907025000001</v>
      </c>
      <c r="Y121" s="59">
        <f t="shared" si="42"/>
        <v>41.494210559999992</v>
      </c>
      <c r="Z121" s="59">
        <f t="shared" si="43"/>
        <v>64.834703999999988</v>
      </c>
      <c r="AA121" s="53">
        <f t="shared" si="44"/>
        <v>10.81028641</v>
      </c>
      <c r="AB121" s="52">
        <f t="shared" si="45"/>
        <v>26.694788890000005</v>
      </c>
      <c r="AC121" s="52">
        <f t="shared" si="46"/>
        <v>14.119557760000003</v>
      </c>
      <c r="AD121" s="52">
        <f t="shared" si="47"/>
        <v>34.866663039999999</v>
      </c>
      <c r="AE121" s="24"/>
      <c r="AF121" s="24"/>
      <c r="AG121" s="134">
        <v>15</v>
      </c>
    </row>
    <row r="122" spans="2:33" ht="17.25" thickBot="1">
      <c r="B122" s="176" t="str">
        <f>VLOOKUP(D122,temp!$A$2:$G$176,2,FALSE)</f>
        <v>060</v>
      </c>
      <c r="C122" s="176" t="str">
        <f t="shared" si="39"/>
        <v>60X7X72</v>
      </c>
      <c r="D122" s="174">
        <v>60</v>
      </c>
      <c r="E122" s="23">
        <v>60</v>
      </c>
      <c r="F122" s="24">
        <v>55</v>
      </c>
      <c r="G122" s="39">
        <v>50</v>
      </c>
      <c r="H122" s="23">
        <v>7</v>
      </c>
      <c r="I122" s="23">
        <v>72</v>
      </c>
      <c r="J122" s="24">
        <v>3</v>
      </c>
      <c r="K122" s="137">
        <v>508</v>
      </c>
      <c r="L122" s="131">
        <f>IF(AND(K122-ストレーナー選定方法!$F$8&gt;-20,K122-ストレーナー選定方法!$F$8&lt;80),1,0)</f>
        <v>0</v>
      </c>
      <c r="M122" s="131">
        <f>IF(AND($K122-ストレーナー選定方法!$F$30&gt;-20,$K122-ストレーナー選定方法!$F$30&lt;80),1,0)</f>
        <v>0</v>
      </c>
      <c r="N122" s="131">
        <f>IF(AND($K122-ストレーナー選定方法!$F$32&gt;-20,$K122-ストレーナー選定方法!$F$32&lt;80),1,0)</f>
        <v>1</v>
      </c>
      <c r="O122" s="131">
        <f>IF(AND($K122-ストレーナー選定方法!$F$34&gt;-20,$K122-ストレーナー選定方法!$F$34&lt;80),1,0)</f>
        <v>0</v>
      </c>
      <c r="P122" s="131">
        <f>IF(AND($K122-ストレーナー選定方法!$F$36&gt;-20,$K122-ストレーナー選定方法!$F$36&lt;80),1,0)</f>
        <v>0</v>
      </c>
      <c r="Q122" s="125">
        <v>17</v>
      </c>
      <c r="R122" s="24">
        <v>660</v>
      </c>
      <c r="S122" s="26">
        <f t="shared" si="40"/>
        <v>30.303030303030305</v>
      </c>
      <c r="T122" s="27">
        <f t="shared" si="48"/>
        <v>4.0640000000000001</v>
      </c>
      <c r="U122" s="27">
        <f t="shared" si="49"/>
        <v>3.5559999999999996</v>
      </c>
      <c r="V122" s="27"/>
      <c r="W122" s="59">
        <f t="shared" si="50"/>
        <v>18.20899584</v>
      </c>
      <c r="X122" s="59">
        <f t="shared" si="41"/>
        <v>28.451556000000007</v>
      </c>
      <c r="Y122" s="59">
        <f t="shared" si="42"/>
        <v>23.783178240000002</v>
      </c>
      <c r="Z122" s="59">
        <f t="shared" si="43"/>
        <v>37.161216000000003</v>
      </c>
      <c r="AA122" s="53">
        <f t="shared" si="44"/>
        <v>6.1961166399999996</v>
      </c>
      <c r="AB122" s="52">
        <f t="shared" si="45"/>
        <v>15.30061456</v>
      </c>
      <c r="AC122" s="52">
        <f t="shared" si="46"/>
        <v>8.0928870400000008</v>
      </c>
      <c r="AD122" s="52">
        <f t="shared" si="47"/>
        <v>19.984476159999996</v>
      </c>
      <c r="AE122" s="24"/>
      <c r="AF122" s="24"/>
      <c r="AG122" s="134">
        <v>30.1</v>
      </c>
    </row>
    <row r="123" spans="2:33" ht="17.25" thickBot="1">
      <c r="B123" s="176" t="str">
        <f>VLOOKUP(D123,temp!$A$2:$G$176,2,FALSE)</f>
        <v>070</v>
      </c>
      <c r="C123" s="176" t="str">
        <f t="shared" si="39"/>
        <v>70X10X199</v>
      </c>
      <c r="D123" s="174">
        <v>70</v>
      </c>
      <c r="E123" s="23">
        <v>70</v>
      </c>
      <c r="F123" s="24">
        <v>70</v>
      </c>
      <c r="G123" s="39">
        <v>64</v>
      </c>
      <c r="H123" s="23">
        <v>10</v>
      </c>
      <c r="I123" s="23">
        <v>199</v>
      </c>
      <c r="J123" s="24">
        <v>3</v>
      </c>
      <c r="K123" s="138">
        <v>1406</v>
      </c>
      <c r="L123" s="131">
        <f>IF(AND(K123-ストレーナー選定方法!$F$8&gt;-20,K123-ストレーナー選定方法!$F$8&lt;80),1,0)</f>
        <v>0</v>
      </c>
      <c r="M123" s="131">
        <f>IF(AND($K123-ストレーナー選定方法!$F$30&gt;-20,$K123-ストレーナー選定方法!$F$30&lt;80),1,0)</f>
        <v>0</v>
      </c>
      <c r="N123" s="131">
        <f>IF(AND($K123-ストレーナー選定方法!$F$32&gt;-20,$K123-ストレーナー選定方法!$F$32&lt;80),1,0)</f>
        <v>0</v>
      </c>
      <c r="O123" s="131">
        <f>IF(AND($K123-ストレーナー選定方法!$F$34&gt;-20,$K123-ストレーナー選定方法!$F$34&lt;80),1,0)</f>
        <v>0</v>
      </c>
      <c r="P123" s="131">
        <f>IF(AND($K123-ストレーナー選定方法!$F$36&gt;-20,$K123-ストレーナー選定方法!$F$36&lt;80),1,0)</f>
        <v>0</v>
      </c>
      <c r="Q123" s="125">
        <v>36</v>
      </c>
      <c r="R123" s="24">
        <v>370</v>
      </c>
      <c r="S123" s="26">
        <f t="shared" si="40"/>
        <v>54.054054054054056</v>
      </c>
      <c r="T123" s="27">
        <f t="shared" si="48"/>
        <v>11.247999999999999</v>
      </c>
      <c r="U123" s="27">
        <f t="shared" si="49"/>
        <v>9.8419999999999987</v>
      </c>
      <c r="V123" s="27"/>
      <c r="W123" s="59">
        <f t="shared" si="50"/>
        <v>139.48554815999998</v>
      </c>
      <c r="X123" s="59">
        <f t="shared" si="41"/>
        <v>217.94616900000005</v>
      </c>
      <c r="Y123" s="59">
        <f t="shared" si="42"/>
        <v>182.18520576</v>
      </c>
      <c r="Z123" s="59">
        <f t="shared" si="43"/>
        <v>284.66438399999998</v>
      </c>
      <c r="AA123" s="53">
        <f t="shared" si="44"/>
        <v>47.463832360000005</v>
      </c>
      <c r="AB123" s="52">
        <f t="shared" si="45"/>
        <v>117.20660644</v>
      </c>
      <c r="AC123" s="52">
        <f t="shared" si="46"/>
        <v>61.993576960000013</v>
      </c>
      <c r="AD123" s="52">
        <f t="shared" si="47"/>
        <v>153.08617984</v>
      </c>
      <c r="AE123" s="24" t="s">
        <v>468</v>
      </c>
      <c r="AF123" s="24"/>
      <c r="AG123" s="134" t="s">
        <v>472</v>
      </c>
    </row>
    <row r="124" spans="2:33" ht="17.25" thickBot="1">
      <c r="B124" s="176" t="str">
        <f>VLOOKUP(D124,temp!$A$2:$G$176,2,FALSE)</f>
        <v>071</v>
      </c>
      <c r="C124" s="176" t="str">
        <f t="shared" si="39"/>
        <v>70X10X94</v>
      </c>
      <c r="D124" s="174">
        <v>71</v>
      </c>
      <c r="E124" s="23">
        <v>70</v>
      </c>
      <c r="F124" s="24">
        <v>67</v>
      </c>
      <c r="G124" s="39">
        <v>60</v>
      </c>
      <c r="H124" s="23">
        <v>10</v>
      </c>
      <c r="I124" s="23">
        <v>94</v>
      </c>
      <c r="J124" s="24">
        <v>3.5</v>
      </c>
      <c r="K124" s="137">
        <v>904</v>
      </c>
      <c r="L124" s="131">
        <f>IF(AND(K124-ストレーナー選定方法!$F$8&gt;-20,K124-ストレーナー選定方法!$F$8&lt;80),1,0)</f>
        <v>0</v>
      </c>
      <c r="M124" s="131">
        <f>IF(AND($K124-ストレーナー選定方法!$F$30&gt;-20,$K124-ストレーナー選定方法!$F$30&lt;80),1,0)</f>
        <v>0</v>
      </c>
      <c r="N124" s="131">
        <f>IF(AND($K124-ストレーナー選定方法!$F$32&gt;-20,$K124-ストレーナー選定方法!$F$32&lt;80),1,0)</f>
        <v>0</v>
      </c>
      <c r="O124" s="131">
        <f>IF(AND($K124-ストレーナー選定方法!$F$34&gt;-20,$K124-ストレーナー選定方法!$F$34&lt;80),1,0)</f>
        <v>0</v>
      </c>
      <c r="P124" s="131">
        <f>IF(AND($K124-ストレーナー選定方法!$F$36&gt;-20,$K124-ストレーナー選定方法!$F$36&lt;80),1,0)</f>
        <v>0</v>
      </c>
      <c r="Q124" s="125">
        <v>23</v>
      </c>
      <c r="R124" s="24">
        <v>280</v>
      </c>
      <c r="S124" s="26">
        <f t="shared" si="40"/>
        <v>71.428571428571431</v>
      </c>
      <c r="T124" s="27">
        <f t="shared" si="48"/>
        <v>7.2320000000000002</v>
      </c>
      <c r="U124" s="27">
        <f t="shared" si="49"/>
        <v>6.3279999999999994</v>
      </c>
      <c r="V124" s="27"/>
      <c r="W124" s="59">
        <f t="shared" si="50"/>
        <v>57.662760959999979</v>
      </c>
      <c r="X124" s="59">
        <f t="shared" si="41"/>
        <v>90.09806399999998</v>
      </c>
      <c r="Y124" s="59">
        <f t="shared" si="42"/>
        <v>75.314626559999965</v>
      </c>
      <c r="Z124" s="59">
        <f t="shared" si="43"/>
        <v>117.67910399999998</v>
      </c>
      <c r="AA124" s="53">
        <f t="shared" si="44"/>
        <v>19.621356159999998</v>
      </c>
      <c r="AB124" s="52">
        <f t="shared" si="45"/>
        <v>48.452736639999998</v>
      </c>
      <c r="AC124" s="52">
        <f t="shared" si="46"/>
        <v>25.627893760000003</v>
      </c>
      <c r="AD124" s="52">
        <f t="shared" si="47"/>
        <v>63.285207039999996</v>
      </c>
      <c r="AE124" s="24"/>
      <c r="AF124" s="24"/>
      <c r="AG124" s="134" t="s">
        <v>473</v>
      </c>
    </row>
    <row r="125" spans="2:33" ht="17.25" thickBot="1">
      <c r="B125" s="176" t="str">
        <f>VLOOKUP(D125,temp!$A$2:$G$176,2,FALSE)</f>
        <v>072</v>
      </c>
      <c r="C125" s="176" t="str">
        <f t="shared" si="39"/>
        <v>70X12X199</v>
      </c>
      <c r="D125" s="174">
        <v>72</v>
      </c>
      <c r="E125" s="23">
        <v>70</v>
      </c>
      <c r="F125" s="24">
        <v>70</v>
      </c>
      <c r="G125" s="39">
        <v>64</v>
      </c>
      <c r="H125" s="23">
        <v>12</v>
      </c>
      <c r="I125" s="23">
        <v>199</v>
      </c>
      <c r="J125" s="24">
        <v>3</v>
      </c>
      <c r="K125" s="138">
        <v>1406</v>
      </c>
      <c r="L125" s="131">
        <f>IF(AND(K125-ストレーナー選定方法!$F$8&gt;-20,K125-ストレーナー選定方法!$F$8&lt;80),1,0)</f>
        <v>0</v>
      </c>
      <c r="M125" s="131">
        <f>IF(AND($K125-ストレーナー選定方法!$F$30&gt;-20,$K125-ストレーナー選定方法!$F$30&lt;80),1,0)</f>
        <v>0</v>
      </c>
      <c r="N125" s="131">
        <f>IF(AND($K125-ストレーナー選定方法!$F$32&gt;-20,$K125-ストレーナー選定方法!$F$32&lt;80),1,0)</f>
        <v>0</v>
      </c>
      <c r="O125" s="131">
        <f>IF(AND($K125-ストレーナー選定方法!$F$34&gt;-20,$K125-ストレーナー選定方法!$F$34&lt;80),1,0)</f>
        <v>0</v>
      </c>
      <c r="P125" s="131">
        <f>IF(AND($K125-ストレーナー選定方法!$F$36&gt;-20,$K125-ストレーナー選定方法!$F$36&lt;80),1,0)</f>
        <v>0</v>
      </c>
      <c r="Q125" s="125">
        <v>36</v>
      </c>
      <c r="R125" s="24">
        <v>290</v>
      </c>
      <c r="S125" s="26">
        <f t="shared" si="40"/>
        <v>68.965517241379317</v>
      </c>
      <c r="T125" s="27">
        <f t="shared" si="48"/>
        <v>11.247999999999999</v>
      </c>
      <c r="U125" s="27">
        <f t="shared" si="49"/>
        <v>9.8419999999999987</v>
      </c>
      <c r="V125" s="27"/>
      <c r="W125" s="59">
        <f t="shared" si="50"/>
        <v>139.48554815999998</v>
      </c>
      <c r="X125" s="59">
        <f t="shared" si="41"/>
        <v>217.94616900000005</v>
      </c>
      <c r="Y125" s="59">
        <f t="shared" si="42"/>
        <v>182.18520576</v>
      </c>
      <c r="Z125" s="59">
        <f t="shared" si="43"/>
        <v>284.66438399999998</v>
      </c>
      <c r="AA125" s="53">
        <f t="shared" si="44"/>
        <v>47.463832360000005</v>
      </c>
      <c r="AB125" s="52">
        <f t="shared" si="45"/>
        <v>117.20660644</v>
      </c>
      <c r="AC125" s="52">
        <f t="shared" si="46"/>
        <v>61.993576960000013</v>
      </c>
      <c r="AD125" s="52">
        <f t="shared" si="47"/>
        <v>153.08617984</v>
      </c>
      <c r="AE125" s="24"/>
      <c r="AF125" s="24"/>
      <c r="AG125" s="134">
        <v>22.6</v>
      </c>
    </row>
    <row r="126" spans="2:33" ht="17.25" thickBot="1">
      <c r="B126" s="176" t="str">
        <f>VLOOKUP(D126,temp!$A$2:$G$176,2,FALSE)</f>
        <v>080</v>
      </c>
      <c r="C126" s="176" t="str">
        <f t="shared" si="39"/>
        <v>80X12X109</v>
      </c>
      <c r="D126" s="174">
        <v>80</v>
      </c>
      <c r="E126" s="23">
        <v>80</v>
      </c>
      <c r="F126" s="24">
        <v>74</v>
      </c>
      <c r="G126" s="39">
        <v>62</v>
      </c>
      <c r="H126" s="23">
        <v>12</v>
      </c>
      <c r="I126" s="23">
        <v>109</v>
      </c>
      <c r="J126" s="24">
        <v>3.5</v>
      </c>
      <c r="K126" s="138">
        <v>1048</v>
      </c>
      <c r="L126" s="131">
        <f>IF(AND(K126-ストレーナー選定方法!$F$8&gt;-20,K126-ストレーナー選定方法!$F$8&lt;80),1,0)</f>
        <v>0</v>
      </c>
      <c r="M126" s="131">
        <f>IF(AND($K126-ストレーナー選定方法!$F$30&gt;-20,$K126-ストレーナー選定方法!$F$30&lt;80),1,0)</f>
        <v>0</v>
      </c>
      <c r="N126" s="131">
        <f>IF(AND($K126-ストレーナー選定方法!$F$32&gt;-20,$K126-ストレーナー選定方法!$F$32&lt;80),1,0)</f>
        <v>0</v>
      </c>
      <c r="O126" s="131">
        <f>IF(AND($K126-ストレーナー選定方法!$F$34&gt;-20,$K126-ストレーナー選定方法!$F$34&lt;80),1,0)</f>
        <v>0</v>
      </c>
      <c r="P126" s="131">
        <f>IF(AND($K126-ストレーナー選定方法!$F$36&gt;-20,$K126-ストレーナー選定方法!$F$36&lt;80),1,0)</f>
        <v>0</v>
      </c>
      <c r="Q126" s="125">
        <v>20</v>
      </c>
      <c r="R126" s="24">
        <v>180</v>
      </c>
      <c r="S126" s="26">
        <f t="shared" si="40"/>
        <v>111.11111111111111</v>
      </c>
      <c r="T126" s="27">
        <f t="shared" si="48"/>
        <v>8.3840000000000003</v>
      </c>
      <c r="U126" s="27">
        <f t="shared" si="49"/>
        <v>7.3359999999999994</v>
      </c>
      <c r="V126" s="27"/>
      <c r="W126" s="59">
        <f t="shared" si="50"/>
        <v>77.496330240000006</v>
      </c>
      <c r="X126" s="59">
        <f t="shared" si="41"/>
        <v>121.08801600000002</v>
      </c>
      <c r="Y126" s="59">
        <f t="shared" si="42"/>
        <v>101.21969664000001</v>
      </c>
      <c r="Z126" s="59">
        <f t="shared" si="43"/>
        <v>158.155776</v>
      </c>
      <c r="AA126" s="53">
        <f t="shared" si="44"/>
        <v>26.370279040000003</v>
      </c>
      <c r="AB126" s="52">
        <f t="shared" si="45"/>
        <v>65.118444160000024</v>
      </c>
      <c r="AC126" s="52">
        <f t="shared" si="46"/>
        <v>34.442813440000016</v>
      </c>
      <c r="AD126" s="52">
        <f t="shared" si="47"/>
        <v>85.052661760000007</v>
      </c>
      <c r="AE126" s="24"/>
      <c r="AF126" s="24"/>
      <c r="AG126" s="134">
        <v>61.4</v>
      </c>
    </row>
    <row r="127" spans="2:33" ht="17.25" thickBot="1">
      <c r="B127" s="176" t="e">
        <f>VLOOKUP(D127,temp!$A$2:$G$176,2,FALSE)</f>
        <v>#N/A</v>
      </c>
      <c r="C127" s="176" t="str">
        <f t="shared" si="39"/>
        <v>88X12X89</v>
      </c>
      <c r="D127" s="174">
        <v>88</v>
      </c>
      <c r="E127" s="23">
        <v>88</v>
      </c>
      <c r="F127" s="24">
        <v>88</v>
      </c>
      <c r="G127" s="39">
        <v>72</v>
      </c>
      <c r="H127" s="23">
        <v>12</v>
      </c>
      <c r="I127" s="23">
        <v>89</v>
      </c>
      <c r="J127" s="24">
        <v>4.5</v>
      </c>
      <c r="K127" s="138">
        <v>1415</v>
      </c>
      <c r="L127" s="131">
        <f>IF(AND(K127-ストレーナー選定方法!$F$8&gt;-20,K127-ストレーナー選定方法!$F$8&lt;80),1,0)</f>
        <v>0</v>
      </c>
      <c r="M127" s="131">
        <f>IF(AND($K127-ストレーナー選定方法!$F$30&gt;-20,$K127-ストレーナー選定方法!$F$30&lt;80),1,0)</f>
        <v>0</v>
      </c>
      <c r="N127" s="131">
        <f>IF(AND($K127-ストレーナー選定方法!$F$32&gt;-20,$K127-ストレーナー選定方法!$F$32&lt;80),1,0)</f>
        <v>0</v>
      </c>
      <c r="O127" s="131">
        <f>IF(AND($K127-ストレーナー選定方法!$F$34&gt;-20,$K127-ストレーナー選定方法!$F$34&lt;80),1,0)</f>
        <v>0</v>
      </c>
      <c r="P127" s="131">
        <f>IF(AND($K127-ストレーナー選定方法!$F$36&gt;-20,$K127-ストレーナー選定方法!$F$36&lt;80),1,0)</f>
        <v>0</v>
      </c>
      <c r="Q127" s="125">
        <v>23</v>
      </c>
      <c r="R127" s="24">
        <v>200</v>
      </c>
      <c r="S127" s="26">
        <f t="shared" si="40"/>
        <v>100</v>
      </c>
      <c r="T127" s="27">
        <f t="shared" si="48"/>
        <v>11.32</v>
      </c>
      <c r="U127" s="27">
        <f t="shared" si="49"/>
        <v>9.9049999999999994</v>
      </c>
      <c r="V127" s="27"/>
      <c r="W127" s="59">
        <f t="shared" si="50"/>
        <v>141.27699599999997</v>
      </c>
      <c r="X127" s="59">
        <f t="shared" si="41"/>
        <v>220.74530625000006</v>
      </c>
      <c r="Y127" s="59">
        <f t="shared" si="42"/>
        <v>184.52505599999998</v>
      </c>
      <c r="Z127" s="59">
        <f t="shared" si="43"/>
        <v>288.32040000000001</v>
      </c>
      <c r="AA127" s="53">
        <f t="shared" si="44"/>
        <v>48.073422250000007</v>
      </c>
      <c r="AB127" s="52">
        <f t="shared" si="45"/>
        <v>118.71192025000001</v>
      </c>
      <c r="AC127" s="52">
        <f t="shared" si="46"/>
        <v>62.789776000000018</v>
      </c>
      <c r="AD127" s="52">
        <f t="shared" si="47"/>
        <v>155.05230399999999</v>
      </c>
      <c r="AE127" s="24"/>
      <c r="AF127" s="24"/>
      <c r="AG127" s="134"/>
    </row>
    <row r="128" spans="2:33" ht="17.25" thickBot="1">
      <c r="B128" s="176" t="str">
        <f>VLOOKUP(D128,temp!$A$2:$G$176,2,FALSE)</f>
        <v>105</v>
      </c>
      <c r="C128" s="176" t="str">
        <f t="shared" si="39"/>
        <v>105X15X188</v>
      </c>
      <c r="D128" s="174">
        <v>105</v>
      </c>
      <c r="E128" s="23">
        <v>105</v>
      </c>
      <c r="F128" s="24">
        <v>102</v>
      </c>
      <c r="G128" s="39">
        <v>90</v>
      </c>
      <c r="H128" s="23">
        <v>15</v>
      </c>
      <c r="I128" s="23">
        <v>188</v>
      </c>
      <c r="J128" s="24">
        <v>4</v>
      </c>
      <c r="K128" s="138">
        <v>2362</v>
      </c>
      <c r="L128" s="131">
        <f>IF(AND(K128-ストレーナー選定方法!$F$8&gt;-20,K128-ストレーナー選定方法!$F$8&lt;80),1,0)</f>
        <v>0</v>
      </c>
      <c r="M128" s="131">
        <f>IF(AND($K128-ストレーナー選定方法!$F$30&gt;-20,$K128-ストレーナー選定方法!$F$30&lt;80),1,0)</f>
        <v>0</v>
      </c>
      <c r="N128" s="131">
        <f>IF(AND($K128-ストレーナー選定方法!$F$32&gt;-20,$K128-ストレーナー選定方法!$F$32&lt;80),1,0)</f>
        <v>0</v>
      </c>
      <c r="O128" s="131">
        <f>IF(AND($K128-ストレーナー選定方法!$F$34&gt;-20,$K128-ストレーナー選定方法!$F$34&lt;80),1,0)</f>
        <v>0</v>
      </c>
      <c r="P128" s="131">
        <f>IF(AND($K128-ストレーナー選定方法!$F$36&gt;-20,$K128-ストレーナー選定方法!$F$36&lt;80),1,0)</f>
        <v>0</v>
      </c>
      <c r="Q128" s="125">
        <v>27</v>
      </c>
      <c r="R128" s="24">
        <v>100</v>
      </c>
      <c r="S128" s="26">
        <f t="shared" si="40"/>
        <v>200</v>
      </c>
      <c r="T128" s="27">
        <f t="shared" si="48"/>
        <v>18.896000000000001</v>
      </c>
      <c r="U128" s="27">
        <f t="shared" si="49"/>
        <v>16.533999999999999</v>
      </c>
      <c r="V128" s="27"/>
      <c r="W128" s="59">
        <f t="shared" si="50"/>
        <v>393.65734464000008</v>
      </c>
      <c r="X128" s="59">
        <f t="shared" si="41"/>
        <v>615.08960100000013</v>
      </c>
      <c r="Y128" s="59">
        <f t="shared" si="42"/>
        <v>514.16469503999997</v>
      </c>
      <c r="Z128" s="59">
        <f t="shared" si="43"/>
        <v>803.38233600000012</v>
      </c>
      <c r="AA128" s="53">
        <f t="shared" si="44"/>
        <v>133.95284644</v>
      </c>
      <c r="AB128" s="52">
        <f t="shared" si="45"/>
        <v>330.78151875999998</v>
      </c>
      <c r="AC128" s="52">
        <f t="shared" si="46"/>
        <v>174.95881984000005</v>
      </c>
      <c r="AD128" s="52">
        <f t="shared" si="47"/>
        <v>432.04116736000009</v>
      </c>
      <c r="AE128" s="24"/>
      <c r="AF128" s="24"/>
      <c r="AG128" s="134">
        <v>112.8</v>
      </c>
    </row>
    <row r="129" spans="2:33" ht="17.25" thickBot="1">
      <c r="B129" s="176" t="e">
        <f>VLOOKUP(D129,temp!$A$2:$G$176,2,FALSE)</f>
        <v>#N/A</v>
      </c>
      <c r="C129" s="176" t="str">
        <f t="shared" si="39"/>
        <v>105X20X188</v>
      </c>
      <c r="D129" s="174">
        <v>106</v>
      </c>
      <c r="E129" s="23">
        <v>105</v>
      </c>
      <c r="F129" s="24">
        <v>102</v>
      </c>
      <c r="G129" s="39">
        <v>90</v>
      </c>
      <c r="H129" s="23">
        <v>20</v>
      </c>
      <c r="I129" s="23">
        <v>188</v>
      </c>
      <c r="J129" s="24">
        <v>4</v>
      </c>
      <c r="K129" s="138">
        <v>2362</v>
      </c>
      <c r="L129" s="131">
        <f>IF(AND(K129-ストレーナー選定方法!$F$8&gt;-20,K129-ストレーナー選定方法!$F$8&lt;80),1,0)</f>
        <v>0</v>
      </c>
      <c r="M129" s="131">
        <f>IF(AND($K129-ストレーナー選定方法!$F$30&gt;-20,$K129-ストレーナー選定方法!$F$30&lt;80),1,0)</f>
        <v>0</v>
      </c>
      <c r="N129" s="131">
        <f>IF(AND($K129-ストレーナー選定方法!$F$32&gt;-20,$K129-ストレーナー選定方法!$F$32&lt;80),1,0)</f>
        <v>0</v>
      </c>
      <c r="O129" s="131">
        <f>IF(AND($K129-ストレーナー選定方法!$F$34&gt;-20,$K129-ストレーナー選定方法!$F$34&lt;80),1,0)</f>
        <v>0</v>
      </c>
      <c r="P129" s="131">
        <f>IF(AND($K129-ストレーナー選定方法!$F$36&gt;-20,$K129-ストレーナー選定方法!$F$36&lt;80),1,0)</f>
        <v>0</v>
      </c>
      <c r="Q129" s="125">
        <v>27</v>
      </c>
      <c r="R129" s="24">
        <v>75</v>
      </c>
      <c r="S129" s="26">
        <f t="shared" si="40"/>
        <v>266.66666666666669</v>
      </c>
      <c r="T129" s="27">
        <f t="shared" si="48"/>
        <v>18.896000000000001</v>
      </c>
      <c r="U129" s="27">
        <f t="shared" si="49"/>
        <v>16.533999999999999</v>
      </c>
      <c r="V129" s="27"/>
      <c r="W129" s="59">
        <f t="shared" si="50"/>
        <v>393.65734464000008</v>
      </c>
      <c r="X129" s="59">
        <f t="shared" si="41"/>
        <v>615.08960100000013</v>
      </c>
      <c r="Y129" s="59">
        <f t="shared" si="42"/>
        <v>514.16469503999997</v>
      </c>
      <c r="Z129" s="59">
        <f t="shared" si="43"/>
        <v>803.38233600000012</v>
      </c>
      <c r="AA129" s="53">
        <f t="shared" si="44"/>
        <v>133.95284644</v>
      </c>
      <c r="AB129" s="52">
        <f t="shared" si="45"/>
        <v>330.78151875999998</v>
      </c>
      <c r="AC129" s="52">
        <f t="shared" si="46"/>
        <v>174.95881984000005</v>
      </c>
      <c r="AD129" s="52">
        <f t="shared" si="47"/>
        <v>432.04116736000009</v>
      </c>
      <c r="AE129" s="24"/>
      <c r="AF129" s="24"/>
      <c r="AG129" s="134">
        <v>219.5</v>
      </c>
    </row>
    <row r="130" spans="2:33" ht="17.25" thickBot="1">
      <c r="B130" s="176" t="e">
        <f>VLOOKUP(D130,temp!$A$2:$G$176,2,FALSE)</f>
        <v>#N/A</v>
      </c>
      <c r="C130" s="176" t="str">
        <f t="shared" si="39"/>
        <v>140X20X225</v>
      </c>
      <c r="D130" s="174">
        <v>140</v>
      </c>
      <c r="E130" s="23">
        <v>140</v>
      </c>
      <c r="F130" s="24">
        <v>140</v>
      </c>
      <c r="G130" s="39">
        <v>130</v>
      </c>
      <c r="H130" s="23">
        <v>20</v>
      </c>
      <c r="I130" s="23">
        <v>225</v>
      </c>
      <c r="J130" s="24">
        <v>4</v>
      </c>
      <c r="K130" s="138">
        <v>2827</v>
      </c>
      <c r="L130" s="131">
        <f>IF(AND(K130-ストレーナー選定方法!$F$8&gt;-20,K130-ストレーナー選定方法!$F$8&lt;80),1,0)</f>
        <v>0</v>
      </c>
      <c r="M130" s="131">
        <f>IF(AND($K130-ストレーナー選定方法!$F$30&gt;-20,$K130-ストレーナー選定方法!$F$30&lt;80),1,0)</f>
        <v>0</v>
      </c>
      <c r="N130" s="131">
        <f>IF(AND($K130-ストレーナー選定方法!$F$32&gt;-20,$K130-ストレーナー選定方法!$F$32&lt;80),1,0)</f>
        <v>0</v>
      </c>
      <c r="O130" s="131">
        <f>IF(AND($K130-ストレーナー選定方法!$F$34&gt;-20,$K130-ストレーナー選定方法!$F$34&lt;80),1,0)</f>
        <v>0</v>
      </c>
      <c r="P130" s="131">
        <f>IF(AND($K130-ストレーナー選定方法!$F$36&gt;-20,$K130-ストレーナー選定方法!$F$36&lt;80),1,0)</f>
        <v>0</v>
      </c>
      <c r="Q130" s="125">
        <v>18</v>
      </c>
      <c r="R130" s="24">
        <v>30</v>
      </c>
      <c r="S130" s="26">
        <f t="shared" si="40"/>
        <v>666.66666666666663</v>
      </c>
      <c r="T130" s="27">
        <f t="shared" si="48"/>
        <v>22.616</v>
      </c>
      <c r="U130" s="27">
        <f t="shared" si="49"/>
        <v>19.788999999999998</v>
      </c>
      <c r="V130" s="27"/>
      <c r="W130" s="59">
        <f t="shared" si="50"/>
        <v>563.91051024000001</v>
      </c>
      <c r="X130" s="59">
        <f t="shared" si="41"/>
        <v>881.11017225000012</v>
      </c>
      <c r="Y130" s="59">
        <f t="shared" si="42"/>
        <v>736.53617663999989</v>
      </c>
      <c r="Z130" s="59">
        <f t="shared" si="43"/>
        <v>1150.8377760000001</v>
      </c>
      <c r="AA130" s="53">
        <f t="shared" si="44"/>
        <v>191.88621529</v>
      </c>
      <c r="AB130" s="52">
        <f t="shared" si="45"/>
        <v>473.84147041000006</v>
      </c>
      <c r="AC130" s="52">
        <f t="shared" si="46"/>
        <v>250.62689344000003</v>
      </c>
      <c r="AD130" s="52">
        <f t="shared" si="47"/>
        <v>618.89498176000006</v>
      </c>
      <c r="AE130" s="24"/>
      <c r="AF130" s="24"/>
      <c r="AG130" s="134">
        <v>277.5</v>
      </c>
    </row>
    <row r="131" spans="2:33" ht="17.25" thickBot="1">
      <c r="D131" s="179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G131" s="134"/>
    </row>
    <row r="132" spans="2:33" ht="17.25" thickBot="1">
      <c r="D132" s="179" t="s">
        <v>474</v>
      </c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G132" s="134"/>
    </row>
    <row r="133" spans="2:33" ht="17.25" thickBot="1">
      <c r="B133" s="176" t="str">
        <f>VLOOKUP(D133,temp!$A$2:$G$176,2,FALSE)</f>
        <v>T40</v>
      </c>
      <c r="C133" s="176" t="str">
        <f t="shared" ref="C133:C196" si="51">E133&amp;"X"&amp;H133&amp;"X"&amp;I133</f>
        <v>40X5X62</v>
      </c>
      <c r="D133" s="174" t="s">
        <v>258</v>
      </c>
      <c r="E133" s="32">
        <v>40</v>
      </c>
      <c r="F133" s="31">
        <v>40</v>
      </c>
      <c r="G133" s="43">
        <v>38</v>
      </c>
      <c r="H133" s="32">
        <v>5</v>
      </c>
      <c r="I133" s="32">
        <v>62</v>
      </c>
      <c r="J133" s="31">
        <v>3</v>
      </c>
      <c r="K133" s="139">
        <v>438</v>
      </c>
      <c r="L133" s="131">
        <f>IF(AND(K133-ストレーナー選定方法!$F$8&gt;-20,K133-ストレーナー選定方法!$F$8&lt;80),1,0)</f>
        <v>0</v>
      </c>
      <c r="M133" s="131">
        <f>IF(AND($K133-ストレーナー選定方法!$F$30&gt;-20,$K133-ストレーナー選定方法!$F$30&lt;80),1,0)</f>
        <v>0</v>
      </c>
      <c r="N133" s="131">
        <f>IF(AND($K133-ストレーナー選定方法!$F$32&gt;-20,$K133-ストレーナー選定方法!$F$32&lt;80),1,0)</f>
        <v>0</v>
      </c>
      <c r="O133" s="131">
        <f>IF(AND($K133-ストレーナー選定方法!$F$34&gt;-20,$K133-ストレーナー選定方法!$F$34&lt;80),1,0)</f>
        <v>0</v>
      </c>
      <c r="P133" s="131">
        <f>IF(AND($K133-ストレーナー選定方法!$F$36&gt;-20,$K133-ストレーナー選定方法!$F$36&lt;80),1,0)</f>
        <v>0</v>
      </c>
      <c r="Q133" s="126">
        <v>34</v>
      </c>
      <c r="R133" s="33">
        <v>2000</v>
      </c>
      <c r="S133" s="26">
        <f t="shared" ref="S133:S155" si="52">20000/R133</f>
        <v>10</v>
      </c>
      <c r="T133" s="27">
        <f>K133*0.8/100</f>
        <v>3.5040000000000004</v>
      </c>
      <c r="U133" s="27">
        <f>K133*0.7/100</f>
        <v>3.0659999999999998</v>
      </c>
      <c r="V133" s="27"/>
      <c r="W133" s="59">
        <f t="shared" ref="W133:W157" si="53">(K133/100*0.84)^2</f>
        <v>13.536512639999998</v>
      </c>
      <c r="X133" s="59">
        <f t="shared" ref="X133:X157" si="54">(K133/100*1.05)^2</f>
        <v>21.150801000000001</v>
      </c>
      <c r="Y133" s="59">
        <f t="shared" ref="Y133:Y157" si="55">(K133/100*0.96)^2</f>
        <v>17.680343039999997</v>
      </c>
      <c r="Z133" s="59">
        <f t="shared" ref="Z133:Z157" si="56">(K133/100*1.2)^2</f>
        <v>27.625535999999993</v>
      </c>
      <c r="AA133" s="53">
        <f t="shared" ref="AA133:AA157" si="57">(K133/100*0.49)^2</f>
        <v>4.6061744399999993</v>
      </c>
      <c r="AB133" s="52">
        <f t="shared" ref="AB133:AB157" si="58">(K133/100*0.77)^2</f>
        <v>11.374430759999999</v>
      </c>
      <c r="AC133" s="52">
        <f t="shared" ref="AC133:AC157" si="59">(K133/100*0.56)^2</f>
        <v>6.0162278400000018</v>
      </c>
      <c r="AD133" s="52">
        <f t="shared" ref="AD133:AD157" si="60">(K133/100*0.88)^2</f>
        <v>14.856399360000001</v>
      </c>
      <c r="AE133" s="31"/>
      <c r="AF133" s="31"/>
      <c r="AG133" s="134">
        <v>9.9</v>
      </c>
    </row>
    <row r="134" spans="2:33" ht="17.25" thickBot="1">
      <c r="B134" s="176" t="str">
        <f>VLOOKUP(D134,temp!$A$2:$G$176,2,FALSE)</f>
        <v>T41</v>
      </c>
      <c r="C134" s="176" t="str">
        <f t="shared" si="51"/>
        <v>40X8X62</v>
      </c>
      <c r="D134" s="174" t="s">
        <v>260</v>
      </c>
      <c r="E134" s="23">
        <v>40</v>
      </c>
      <c r="F134" s="24">
        <v>40</v>
      </c>
      <c r="G134" s="39">
        <v>38</v>
      </c>
      <c r="H134" s="23">
        <v>8</v>
      </c>
      <c r="I134" s="23">
        <v>62</v>
      </c>
      <c r="J134" s="24">
        <v>3</v>
      </c>
      <c r="K134" s="137">
        <v>438</v>
      </c>
      <c r="L134" s="131">
        <f>IF(AND(K134-ストレーナー選定方法!$F$8&gt;-20,K134-ストレーナー選定方法!$F$8&lt;80),1,0)</f>
        <v>0</v>
      </c>
      <c r="M134" s="131">
        <f>IF(AND($K134-ストレーナー選定方法!$F$30&gt;-20,$K134-ストレーナー選定方法!$F$30&lt;80),1,0)</f>
        <v>0</v>
      </c>
      <c r="N134" s="131">
        <f>IF(AND($K134-ストレーナー選定方法!$F$32&gt;-20,$K134-ストレーナー選定方法!$F$32&lt;80),1,0)</f>
        <v>0</v>
      </c>
      <c r="O134" s="131">
        <f>IF(AND($K134-ストレーナー選定方法!$F$34&gt;-20,$K134-ストレーナー選定方法!$F$34&lt;80),1,0)</f>
        <v>0</v>
      </c>
      <c r="P134" s="131">
        <f>IF(AND($K134-ストレーナー選定方法!$F$36&gt;-20,$K134-ストレーナー選定方法!$F$36&lt;80),1,0)</f>
        <v>0</v>
      </c>
      <c r="Q134" s="125">
        <v>34</v>
      </c>
      <c r="R134" s="25">
        <v>1300</v>
      </c>
      <c r="S134" s="26">
        <f t="shared" si="52"/>
        <v>15.384615384615385</v>
      </c>
      <c r="T134" s="27">
        <f t="shared" ref="T134:T157" si="61">K134*0.8/100</f>
        <v>3.5040000000000004</v>
      </c>
      <c r="U134" s="27">
        <f t="shared" ref="U134:U157" si="62">K134*0.7/100</f>
        <v>3.0659999999999998</v>
      </c>
      <c r="V134" s="27"/>
      <c r="W134" s="59">
        <f t="shared" si="53"/>
        <v>13.536512639999998</v>
      </c>
      <c r="X134" s="59">
        <f t="shared" si="54"/>
        <v>21.150801000000001</v>
      </c>
      <c r="Y134" s="59">
        <f t="shared" si="55"/>
        <v>17.680343039999997</v>
      </c>
      <c r="Z134" s="59">
        <f t="shared" si="56"/>
        <v>27.625535999999993</v>
      </c>
      <c r="AA134" s="53">
        <f t="shared" si="57"/>
        <v>4.6061744399999993</v>
      </c>
      <c r="AB134" s="52">
        <f t="shared" si="58"/>
        <v>11.374430759999999</v>
      </c>
      <c r="AC134" s="52">
        <f t="shared" si="59"/>
        <v>6.0162278400000018</v>
      </c>
      <c r="AD134" s="52">
        <f t="shared" si="60"/>
        <v>14.856399360000001</v>
      </c>
      <c r="AE134" s="24"/>
      <c r="AF134" s="24"/>
      <c r="AG134" s="134">
        <v>9.6999999999999993</v>
      </c>
    </row>
    <row r="135" spans="2:33" ht="17.25" thickBot="1">
      <c r="B135" s="176" t="e">
        <f>VLOOKUP(D135,temp!$A$2:$G$176,2,FALSE)</f>
        <v>#N/A</v>
      </c>
      <c r="C135" s="176" t="str">
        <f t="shared" si="51"/>
        <v>40X8X63</v>
      </c>
      <c r="D135" s="174" t="s">
        <v>263</v>
      </c>
      <c r="E135" s="23">
        <v>40</v>
      </c>
      <c r="F135" s="24">
        <v>40</v>
      </c>
      <c r="G135" s="39">
        <v>38</v>
      </c>
      <c r="H135" s="23">
        <v>8</v>
      </c>
      <c r="I135" s="23">
        <v>63</v>
      </c>
      <c r="J135" s="24">
        <v>3</v>
      </c>
      <c r="K135" s="137">
        <v>445</v>
      </c>
      <c r="L135" s="131">
        <f>IF(AND(K135-ストレーナー選定方法!$F$8&gt;-20,K135-ストレーナー選定方法!$F$8&lt;80),1,0)</f>
        <v>0</v>
      </c>
      <c r="M135" s="131">
        <f>IF(AND($K135-ストレーナー選定方法!$F$30&gt;-20,$K135-ストレーナー選定方法!$F$30&lt;80),1,0)</f>
        <v>0</v>
      </c>
      <c r="N135" s="131">
        <f>IF(AND($K135-ストレーナー選定方法!$F$32&gt;-20,$K135-ストレーナー選定方法!$F$32&lt;80),1,0)</f>
        <v>0</v>
      </c>
      <c r="O135" s="131">
        <f>IF(AND($K135-ストレーナー選定方法!$F$34&gt;-20,$K135-ストレーナー選定方法!$F$34&lt;80),1,0)</f>
        <v>0</v>
      </c>
      <c r="P135" s="131">
        <f>IF(AND($K135-ストレーナー選定方法!$F$36&gt;-20,$K135-ストレーナー選定方法!$F$36&lt;80),1,0)</f>
        <v>0</v>
      </c>
      <c r="Q135" s="125">
        <v>35</v>
      </c>
      <c r="R135" s="25">
        <v>1300</v>
      </c>
      <c r="S135" s="26">
        <f t="shared" si="52"/>
        <v>15.384615384615385</v>
      </c>
      <c r="T135" s="27">
        <f t="shared" si="61"/>
        <v>3.56</v>
      </c>
      <c r="U135" s="27">
        <f t="shared" si="62"/>
        <v>3.1150000000000002</v>
      </c>
      <c r="V135" s="27"/>
      <c r="W135" s="59">
        <f t="shared" si="53"/>
        <v>13.972644000000001</v>
      </c>
      <c r="X135" s="59">
        <f t="shared" si="54"/>
        <v>21.832256250000004</v>
      </c>
      <c r="Y135" s="59">
        <f t="shared" si="55"/>
        <v>18.249984000000001</v>
      </c>
      <c r="Z135" s="59">
        <f t="shared" si="56"/>
        <v>28.515599999999999</v>
      </c>
      <c r="AA135" s="53">
        <f t="shared" si="57"/>
        <v>4.7545802499999992</v>
      </c>
      <c r="AB135" s="52">
        <f t="shared" si="58"/>
        <v>11.740902250000003</v>
      </c>
      <c r="AC135" s="52">
        <f t="shared" si="59"/>
        <v>6.2100640000000018</v>
      </c>
      <c r="AD135" s="52">
        <f t="shared" si="60"/>
        <v>15.335056000000003</v>
      </c>
      <c r="AE135" s="24"/>
      <c r="AF135" s="24"/>
      <c r="AG135" s="134"/>
    </row>
    <row r="136" spans="2:33" ht="17.25" thickBot="1">
      <c r="B136" s="176" t="str">
        <f>VLOOKUP(D136,temp!$A$2:$G$176,2,FALSE)</f>
        <v>T45</v>
      </c>
      <c r="C136" s="176" t="str">
        <f t="shared" si="51"/>
        <v>45X8X62</v>
      </c>
      <c r="D136" s="177" t="s">
        <v>264</v>
      </c>
      <c r="E136" s="23">
        <v>45</v>
      </c>
      <c r="F136" s="24">
        <v>45</v>
      </c>
      <c r="G136" s="39">
        <v>38</v>
      </c>
      <c r="H136" s="23">
        <v>8</v>
      </c>
      <c r="I136" s="23">
        <v>62</v>
      </c>
      <c r="J136" s="24">
        <v>3</v>
      </c>
      <c r="K136" s="137">
        <v>438</v>
      </c>
      <c r="L136" s="131">
        <f>IF(AND(K136-ストレーナー選定方法!$F$8&gt;-20,K136-ストレーナー選定方法!$F$8&lt;80),1,0)</f>
        <v>0</v>
      </c>
      <c r="M136" s="131">
        <f>IF(AND($K136-ストレーナー選定方法!$F$30&gt;-20,$K136-ストレーナー選定方法!$F$30&lt;80),1,0)</f>
        <v>0</v>
      </c>
      <c r="N136" s="131">
        <f>IF(AND($K136-ストレーナー選定方法!$F$32&gt;-20,$K136-ストレーナー選定方法!$F$32&lt;80),1,0)</f>
        <v>0</v>
      </c>
      <c r="O136" s="131">
        <f>IF(AND($K136-ストレーナー選定方法!$F$34&gt;-20,$K136-ストレーナー選定方法!$F$34&lt;80),1,0)</f>
        <v>0</v>
      </c>
      <c r="P136" s="131">
        <f>IF(AND($K136-ストレーナー選定方法!$F$36&gt;-20,$K136-ストレーナー選定方法!$F$36&lt;80),1,0)</f>
        <v>0</v>
      </c>
      <c r="Q136" s="125">
        <v>27</v>
      </c>
      <c r="R136" s="25">
        <v>1800</v>
      </c>
      <c r="S136" s="26">
        <f t="shared" si="52"/>
        <v>11.111111111111111</v>
      </c>
      <c r="T136" s="27">
        <f t="shared" si="61"/>
        <v>3.5040000000000004</v>
      </c>
      <c r="U136" s="27">
        <f t="shared" si="62"/>
        <v>3.0659999999999998</v>
      </c>
      <c r="V136" s="27"/>
      <c r="W136" s="59">
        <f t="shared" si="53"/>
        <v>13.536512639999998</v>
      </c>
      <c r="X136" s="59">
        <f t="shared" si="54"/>
        <v>21.150801000000001</v>
      </c>
      <c r="Y136" s="59">
        <f t="shared" si="55"/>
        <v>17.680343039999997</v>
      </c>
      <c r="Z136" s="59">
        <f t="shared" si="56"/>
        <v>27.625535999999993</v>
      </c>
      <c r="AA136" s="53">
        <f t="shared" si="57"/>
        <v>4.6061744399999993</v>
      </c>
      <c r="AB136" s="52">
        <f t="shared" si="58"/>
        <v>11.374430759999999</v>
      </c>
      <c r="AC136" s="52">
        <f t="shared" si="59"/>
        <v>6.0162278400000018</v>
      </c>
      <c r="AD136" s="52">
        <f t="shared" si="60"/>
        <v>14.856399360000001</v>
      </c>
      <c r="AE136" s="24"/>
      <c r="AF136" s="24"/>
      <c r="AG136" s="134">
        <v>15</v>
      </c>
    </row>
    <row r="137" spans="2:33" ht="17.25" thickBot="1">
      <c r="B137" s="176" t="e">
        <f>VLOOKUP(D137,temp!$A$2:$G$176,2,FALSE)</f>
        <v>#N/A</v>
      </c>
      <c r="C137" s="176" t="str">
        <f t="shared" si="51"/>
        <v>45X10X52</v>
      </c>
      <c r="D137" s="174" t="s">
        <v>267</v>
      </c>
      <c r="E137" s="23">
        <v>45</v>
      </c>
      <c r="F137" s="24">
        <v>42</v>
      </c>
      <c r="G137" s="39">
        <v>35</v>
      </c>
      <c r="H137" s="23">
        <v>10</v>
      </c>
      <c r="I137" s="23">
        <v>52</v>
      </c>
      <c r="J137" s="24">
        <v>3</v>
      </c>
      <c r="K137" s="137">
        <v>367</v>
      </c>
      <c r="L137" s="131">
        <f>IF(AND(K137-ストレーナー選定方法!$F$8&gt;-20,K137-ストレーナー選定方法!$F$8&lt;80),1,0)</f>
        <v>0</v>
      </c>
      <c r="M137" s="131">
        <f>IF(AND($K137-ストレーナー選定方法!$F$30&gt;-20,$K137-ストレーナー選定方法!$F$30&lt;80),1,0)</f>
        <v>1</v>
      </c>
      <c r="N137" s="131">
        <f>IF(AND($K137-ストレーナー選定方法!$F$32&gt;-20,$K137-ストレーナー選定方法!$F$32&lt;80),1,0)</f>
        <v>0</v>
      </c>
      <c r="O137" s="131">
        <f>IF(AND($K137-ストレーナー選定方法!$F$34&gt;-20,$K137-ストレーナー選定方法!$F$34&lt;80),1,0)</f>
        <v>0</v>
      </c>
      <c r="P137" s="131">
        <f>IF(AND($K137-ストレーナー選定方法!$F$36&gt;-20,$K137-ストレーナー選定方法!$F$36&lt;80),1,0)</f>
        <v>0</v>
      </c>
      <c r="Q137" s="125">
        <v>23</v>
      </c>
      <c r="R137" s="24">
        <v>950</v>
      </c>
      <c r="S137" s="26">
        <f t="shared" si="52"/>
        <v>21.05263157894737</v>
      </c>
      <c r="T137" s="27">
        <f t="shared" si="61"/>
        <v>2.9360000000000004</v>
      </c>
      <c r="U137" s="27">
        <f t="shared" si="62"/>
        <v>2.569</v>
      </c>
      <c r="V137" s="27"/>
      <c r="W137" s="59">
        <f t="shared" si="53"/>
        <v>9.5036558399999986</v>
      </c>
      <c r="X137" s="59">
        <f t="shared" si="54"/>
        <v>14.84946225</v>
      </c>
      <c r="Y137" s="59">
        <f t="shared" si="55"/>
        <v>12.412938239999997</v>
      </c>
      <c r="Z137" s="59">
        <f t="shared" si="56"/>
        <v>19.395215999999998</v>
      </c>
      <c r="AA137" s="53">
        <f t="shared" si="57"/>
        <v>3.2338828899999998</v>
      </c>
      <c r="AB137" s="52">
        <f t="shared" si="58"/>
        <v>7.9857108099999996</v>
      </c>
      <c r="AC137" s="52">
        <f t="shared" si="59"/>
        <v>4.2238470400000008</v>
      </c>
      <c r="AD137" s="52">
        <f t="shared" si="60"/>
        <v>10.43031616</v>
      </c>
      <c r="AE137" s="24"/>
      <c r="AF137" s="24"/>
      <c r="AG137" s="134">
        <v>9</v>
      </c>
    </row>
    <row r="138" spans="2:33" ht="17.25" thickBot="1">
      <c r="B138" s="176" t="str">
        <f>VLOOKUP(D138,temp!$A$2:$G$176,2,FALSE)</f>
        <v>T47</v>
      </c>
      <c r="C138" s="176" t="str">
        <f t="shared" si="51"/>
        <v>45X8X80</v>
      </c>
      <c r="D138" s="174" t="s">
        <v>268</v>
      </c>
      <c r="E138" s="23">
        <v>45</v>
      </c>
      <c r="F138" s="24">
        <v>45</v>
      </c>
      <c r="G138" s="39">
        <v>42</v>
      </c>
      <c r="H138" s="23">
        <v>8</v>
      </c>
      <c r="I138" s="23">
        <v>80</v>
      </c>
      <c r="J138" s="24">
        <v>3</v>
      </c>
      <c r="K138" s="137">
        <v>565</v>
      </c>
      <c r="L138" s="131">
        <f>IF(AND(K138-ストレーナー選定方法!$F$8&gt;-20,K138-ストレーナー選定方法!$F$8&lt;80),1,0)</f>
        <v>0</v>
      </c>
      <c r="M138" s="131">
        <f>IF(AND($K138-ストレーナー選定方法!$F$30&gt;-20,$K138-ストレーナー選定方法!$F$30&lt;80),1,0)</f>
        <v>0</v>
      </c>
      <c r="N138" s="131">
        <f>IF(AND($K138-ストレーナー選定方法!$F$32&gt;-20,$K138-ストレーナー選定方法!$F$32&lt;80),1,0)</f>
        <v>1</v>
      </c>
      <c r="O138" s="131">
        <f>IF(AND($K138-ストレーナー選定方法!$F$34&gt;-20,$K138-ストレーナー選定方法!$F$34&lt;80),1,0)</f>
        <v>0</v>
      </c>
      <c r="P138" s="131">
        <f>IF(AND($K138-ストレーナー選定方法!$F$36&gt;-20,$K138-ストレーナー選定方法!$F$36&lt;80),1,0)</f>
        <v>0</v>
      </c>
      <c r="Q138" s="125">
        <v>35</v>
      </c>
      <c r="R138" s="25">
        <v>1000</v>
      </c>
      <c r="S138" s="26">
        <f t="shared" si="52"/>
        <v>20</v>
      </c>
      <c r="T138" s="27">
        <f t="shared" si="61"/>
        <v>4.5199999999999996</v>
      </c>
      <c r="U138" s="27">
        <f t="shared" si="62"/>
        <v>3.9550000000000001</v>
      </c>
      <c r="V138" s="27"/>
      <c r="W138" s="59">
        <f t="shared" si="53"/>
        <v>22.524516000000006</v>
      </c>
      <c r="X138" s="59">
        <f t="shared" si="54"/>
        <v>35.194556250000012</v>
      </c>
      <c r="Y138" s="59">
        <f t="shared" si="55"/>
        <v>29.419776000000002</v>
      </c>
      <c r="Z138" s="59">
        <f t="shared" si="56"/>
        <v>45.968400000000003</v>
      </c>
      <c r="AA138" s="53">
        <f t="shared" si="57"/>
        <v>7.6645922500000001</v>
      </c>
      <c r="AB138" s="52">
        <f t="shared" si="58"/>
        <v>18.926850250000001</v>
      </c>
      <c r="AC138" s="52">
        <f t="shared" si="59"/>
        <v>10.010896000000004</v>
      </c>
      <c r="AD138" s="52">
        <f t="shared" si="60"/>
        <v>24.720784000000005</v>
      </c>
      <c r="AE138" s="24"/>
      <c r="AF138" s="24"/>
      <c r="AG138" s="134"/>
    </row>
    <row r="139" spans="2:33" ht="17.25" thickBot="1">
      <c r="B139" s="176" t="str">
        <f>VLOOKUP(D139,temp!$A$2:$G$176,2,FALSE)</f>
        <v>T49</v>
      </c>
      <c r="C139" s="176" t="str">
        <f t="shared" si="51"/>
        <v>50X10X34</v>
      </c>
      <c r="D139" s="177" t="s">
        <v>270</v>
      </c>
      <c r="E139" s="23">
        <v>50</v>
      </c>
      <c r="F139" s="24">
        <v>48</v>
      </c>
      <c r="G139" s="39">
        <v>43</v>
      </c>
      <c r="H139" s="23">
        <v>10</v>
      </c>
      <c r="I139" s="23">
        <v>34</v>
      </c>
      <c r="J139" s="24">
        <v>4</v>
      </c>
      <c r="K139" s="137">
        <v>427</v>
      </c>
      <c r="L139" s="131">
        <f>IF(AND(K139-ストレーナー選定方法!$F$8&gt;-20,K139-ストレーナー選定方法!$F$8&lt;80),1,0)</f>
        <v>0</v>
      </c>
      <c r="M139" s="131">
        <f>IF(AND($K139-ストレーナー選定方法!$F$30&gt;-20,$K139-ストレーナー選定方法!$F$30&lt;80),1,0)</f>
        <v>0</v>
      </c>
      <c r="N139" s="131">
        <f>IF(AND($K139-ストレーナー選定方法!$F$32&gt;-20,$K139-ストレーナー選定方法!$F$32&lt;80),1,0)</f>
        <v>0</v>
      </c>
      <c r="O139" s="131">
        <f>IF(AND($K139-ストレーナー選定方法!$F$34&gt;-20,$K139-ストレーナー選定方法!$F$34&lt;80),1,0)</f>
        <v>0</v>
      </c>
      <c r="P139" s="131">
        <f>IF(AND($K139-ストレーナー選定方法!$F$36&gt;-20,$K139-ストレーナー選定方法!$F$36&lt;80),1,0)</f>
        <v>0</v>
      </c>
      <c r="Q139" s="125">
        <v>21</v>
      </c>
      <c r="R139" s="24">
        <v>800</v>
      </c>
      <c r="S139" s="26">
        <f t="shared" si="52"/>
        <v>25</v>
      </c>
      <c r="T139" s="27">
        <f t="shared" si="61"/>
        <v>3.4160000000000004</v>
      </c>
      <c r="U139" s="27">
        <f t="shared" si="62"/>
        <v>2.9889999999999999</v>
      </c>
      <c r="V139" s="27"/>
      <c r="W139" s="59">
        <f t="shared" si="53"/>
        <v>12.865134239999994</v>
      </c>
      <c r="X139" s="59">
        <f t="shared" si="54"/>
        <v>20.101772249999993</v>
      </c>
      <c r="Y139" s="59">
        <f t="shared" si="55"/>
        <v>16.803440639999998</v>
      </c>
      <c r="Z139" s="59">
        <f t="shared" si="56"/>
        <v>26.255375999999998</v>
      </c>
      <c r="AA139" s="53">
        <f t="shared" si="57"/>
        <v>4.377719289999999</v>
      </c>
      <c r="AB139" s="52">
        <f t="shared" si="58"/>
        <v>10.810286409999998</v>
      </c>
      <c r="AC139" s="52">
        <f t="shared" si="59"/>
        <v>5.7178374400000003</v>
      </c>
      <c r="AD139" s="52">
        <f t="shared" si="60"/>
        <v>14.119557759999998</v>
      </c>
      <c r="AE139" s="24"/>
      <c r="AF139" s="24"/>
      <c r="AG139" s="134">
        <v>6.3</v>
      </c>
    </row>
    <row r="140" spans="2:33" ht="17.25" thickBot="1">
      <c r="B140" s="176" t="str">
        <f>VLOOKUP(D140,temp!$A$2:$G$176,2,FALSE)</f>
        <v>T50</v>
      </c>
      <c r="C140" s="176" t="str">
        <f t="shared" si="51"/>
        <v>50X8X96</v>
      </c>
      <c r="D140" s="174" t="s">
        <v>272</v>
      </c>
      <c r="E140" s="23">
        <v>50</v>
      </c>
      <c r="F140" s="24">
        <v>50</v>
      </c>
      <c r="G140" s="39">
        <v>46</v>
      </c>
      <c r="H140" s="23">
        <v>8</v>
      </c>
      <c r="I140" s="23">
        <v>96</v>
      </c>
      <c r="J140" s="24">
        <v>3</v>
      </c>
      <c r="K140" s="137">
        <v>678</v>
      </c>
      <c r="L140" s="131">
        <f>IF(AND(K140-ストレーナー選定方法!$F$8&gt;-20,K140-ストレーナー選定方法!$F$8&lt;80),1,0)</f>
        <v>0</v>
      </c>
      <c r="M140" s="131">
        <f>IF(AND($K140-ストレーナー選定方法!$F$30&gt;-20,$K140-ストレーナー選定方法!$F$30&lt;80),1,0)</f>
        <v>0</v>
      </c>
      <c r="N140" s="131">
        <f>IF(AND($K140-ストレーナー選定方法!$F$32&gt;-20,$K140-ストレーナー選定方法!$F$32&lt;80),1,0)</f>
        <v>0</v>
      </c>
      <c r="O140" s="131">
        <f>IF(AND($K140-ストレーナー選定方法!$F$34&gt;-20,$K140-ストレーナー選定方法!$F$34&lt;80),1,0)</f>
        <v>0</v>
      </c>
      <c r="P140" s="131">
        <f>IF(AND($K140-ストレーナー選定方法!$F$36&gt;-20,$K140-ストレーナー選定方法!$F$36&lt;80),1,0)</f>
        <v>0</v>
      </c>
      <c r="Q140" s="125">
        <v>34</v>
      </c>
      <c r="R140" s="24">
        <v>700</v>
      </c>
      <c r="S140" s="26">
        <f t="shared" si="52"/>
        <v>28.571428571428573</v>
      </c>
      <c r="T140" s="27">
        <f t="shared" si="61"/>
        <v>5.4239999999999995</v>
      </c>
      <c r="U140" s="27">
        <f t="shared" si="62"/>
        <v>4.7459999999999996</v>
      </c>
      <c r="V140" s="27"/>
      <c r="W140" s="59">
        <f t="shared" si="53"/>
        <v>32.435303040000001</v>
      </c>
      <c r="X140" s="59">
        <f t="shared" si="54"/>
        <v>50.680161000000012</v>
      </c>
      <c r="Y140" s="59">
        <f t="shared" si="55"/>
        <v>42.364477440000002</v>
      </c>
      <c r="Z140" s="59">
        <f t="shared" si="56"/>
        <v>66.194495999999987</v>
      </c>
      <c r="AA140" s="53">
        <f t="shared" si="57"/>
        <v>11.037012840000001</v>
      </c>
      <c r="AB140" s="52">
        <f t="shared" si="58"/>
        <v>27.25466436</v>
      </c>
      <c r="AC140" s="52">
        <f t="shared" si="59"/>
        <v>14.415690240000005</v>
      </c>
      <c r="AD140" s="52">
        <f t="shared" si="60"/>
        <v>35.597928960000004</v>
      </c>
      <c r="AE140" s="24" t="s">
        <v>468</v>
      </c>
      <c r="AF140" s="24"/>
      <c r="AG140" s="134">
        <v>15.4</v>
      </c>
    </row>
    <row r="141" spans="2:33" ht="17.25" thickBot="1">
      <c r="B141" s="176" t="str">
        <f>VLOOKUP(D141,temp!$A$2:$G$176,2,FALSE)</f>
        <v>T51</v>
      </c>
      <c r="C141" s="176" t="str">
        <f t="shared" si="51"/>
        <v>50X12X96</v>
      </c>
      <c r="D141" s="174" t="s">
        <v>274</v>
      </c>
      <c r="E141" s="23">
        <v>50</v>
      </c>
      <c r="F141" s="24">
        <v>50</v>
      </c>
      <c r="G141" s="39">
        <v>46</v>
      </c>
      <c r="H141" s="23">
        <v>12</v>
      </c>
      <c r="I141" s="23">
        <v>96</v>
      </c>
      <c r="J141" s="24">
        <v>3</v>
      </c>
      <c r="K141" s="137">
        <v>678</v>
      </c>
      <c r="L141" s="131">
        <f>IF(AND(K141-ストレーナー選定方法!$F$8&gt;-20,K141-ストレーナー選定方法!$F$8&lt;80),1,0)</f>
        <v>0</v>
      </c>
      <c r="M141" s="131">
        <f>IF(AND($K141-ストレーナー選定方法!$F$30&gt;-20,$K141-ストレーナー選定方法!$F$30&lt;80),1,0)</f>
        <v>0</v>
      </c>
      <c r="N141" s="131">
        <f>IF(AND($K141-ストレーナー選定方法!$F$32&gt;-20,$K141-ストレーナー選定方法!$F$32&lt;80),1,0)</f>
        <v>0</v>
      </c>
      <c r="O141" s="131">
        <f>IF(AND($K141-ストレーナー選定方法!$F$34&gt;-20,$K141-ストレーナー選定方法!$F$34&lt;80),1,0)</f>
        <v>0</v>
      </c>
      <c r="P141" s="131">
        <f>IF(AND($K141-ストレーナー選定方法!$F$36&gt;-20,$K141-ストレーナー選定方法!$F$36&lt;80),1,0)</f>
        <v>0</v>
      </c>
      <c r="Q141" s="125">
        <v>34</v>
      </c>
      <c r="R141" s="24">
        <v>520</v>
      </c>
      <c r="S141" s="26">
        <f t="shared" si="52"/>
        <v>38.46153846153846</v>
      </c>
      <c r="T141" s="27">
        <f t="shared" si="61"/>
        <v>5.4239999999999995</v>
      </c>
      <c r="U141" s="27">
        <f t="shared" si="62"/>
        <v>4.7459999999999996</v>
      </c>
      <c r="V141" s="27"/>
      <c r="W141" s="59">
        <f t="shared" si="53"/>
        <v>32.435303040000001</v>
      </c>
      <c r="X141" s="59">
        <f t="shared" si="54"/>
        <v>50.680161000000012</v>
      </c>
      <c r="Y141" s="59">
        <f t="shared" si="55"/>
        <v>42.364477440000002</v>
      </c>
      <c r="Z141" s="59">
        <f t="shared" si="56"/>
        <v>66.194495999999987</v>
      </c>
      <c r="AA141" s="53">
        <f t="shared" si="57"/>
        <v>11.037012840000001</v>
      </c>
      <c r="AB141" s="52">
        <f t="shared" si="58"/>
        <v>27.25466436</v>
      </c>
      <c r="AC141" s="52">
        <f t="shared" si="59"/>
        <v>14.415690240000005</v>
      </c>
      <c r="AD141" s="52">
        <f t="shared" si="60"/>
        <v>35.597928960000004</v>
      </c>
      <c r="AE141" s="24"/>
      <c r="AF141" s="24"/>
      <c r="AG141" s="134">
        <v>30</v>
      </c>
    </row>
    <row r="142" spans="2:33" ht="17.25" thickBot="1">
      <c r="B142" s="176" t="str">
        <f>VLOOKUP(D142,temp!$A$2:$G$176,2,FALSE)</f>
        <v>T53</v>
      </c>
      <c r="C142" s="176" t="str">
        <f t="shared" si="51"/>
        <v>50X10X62</v>
      </c>
      <c r="D142" s="174" t="s">
        <v>276</v>
      </c>
      <c r="E142" s="23">
        <v>50</v>
      </c>
      <c r="F142" s="24">
        <v>49</v>
      </c>
      <c r="G142" s="39">
        <v>40</v>
      </c>
      <c r="H142" s="23">
        <v>10</v>
      </c>
      <c r="I142" s="23">
        <v>62</v>
      </c>
      <c r="J142" s="24">
        <v>3</v>
      </c>
      <c r="K142" s="137">
        <v>438</v>
      </c>
      <c r="L142" s="131">
        <f>IF(AND(K142-ストレーナー選定方法!$F$8&gt;-20,K142-ストレーナー選定方法!$F$8&lt;80),1,0)</f>
        <v>0</v>
      </c>
      <c r="M142" s="131">
        <f>IF(AND($K142-ストレーナー選定方法!$F$30&gt;-20,$K142-ストレーナー選定方法!$F$30&lt;80),1,0)</f>
        <v>0</v>
      </c>
      <c r="N142" s="131">
        <f>IF(AND($K142-ストレーナー選定方法!$F$32&gt;-20,$K142-ストレーナー選定方法!$F$32&lt;80),1,0)</f>
        <v>0</v>
      </c>
      <c r="O142" s="131">
        <f>IF(AND($K142-ストレーナー選定方法!$F$34&gt;-20,$K142-ストレーナー選定方法!$F$34&lt;80),1,0)</f>
        <v>0</v>
      </c>
      <c r="P142" s="131">
        <f>IF(AND($K142-ストレーナー選定方法!$F$36&gt;-20,$K142-ストレーナー選定方法!$F$36&lt;80),1,0)</f>
        <v>0</v>
      </c>
      <c r="Q142" s="125">
        <v>22</v>
      </c>
      <c r="R142" s="24">
        <v>600</v>
      </c>
      <c r="S142" s="26">
        <f t="shared" si="52"/>
        <v>33.333333333333336</v>
      </c>
      <c r="T142" s="27">
        <f t="shared" si="61"/>
        <v>3.5040000000000004</v>
      </c>
      <c r="U142" s="27">
        <f t="shared" si="62"/>
        <v>3.0659999999999998</v>
      </c>
      <c r="V142" s="27"/>
      <c r="W142" s="59">
        <f t="shared" si="53"/>
        <v>13.536512639999998</v>
      </c>
      <c r="X142" s="59">
        <f t="shared" si="54"/>
        <v>21.150801000000001</v>
      </c>
      <c r="Y142" s="59">
        <f t="shared" si="55"/>
        <v>17.680343039999997</v>
      </c>
      <c r="Z142" s="59">
        <f t="shared" si="56"/>
        <v>27.625535999999993</v>
      </c>
      <c r="AA142" s="53">
        <f t="shared" si="57"/>
        <v>4.6061744399999993</v>
      </c>
      <c r="AB142" s="52">
        <f t="shared" si="58"/>
        <v>11.374430759999999</v>
      </c>
      <c r="AC142" s="52">
        <f t="shared" si="59"/>
        <v>6.0162278400000018</v>
      </c>
      <c r="AD142" s="52">
        <f t="shared" si="60"/>
        <v>14.856399360000001</v>
      </c>
      <c r="AE142" s="24"/>
      <c r="AF142" s="24"/>
      <c r="AG142" s="134">
        <v>15.1</v>
      </c>
    </row>
    <row r="143" spans="2:33" ht="17.25" thickBot="1">
      <c r="B143" s="176" t="e">
        <f>VLOOKUP(D143,temp!$A$2:$G$176,2,FALSE)</f>
        <v>#N/A</v>
      </c>
      <c r="C143" s="176" t="str">
        <f t="shared" si="51"/>
        <v>50X7X55</v>
      </c>
      <c r="D143" s="177" t="s">
        <v>279</v>
      </c>
      <c r="E143" s="23">
        <v>50</v>
      </c>
      <c r="F143" s="24">
        <v>48</v>
      </c>
      <c r="G143" s="39">
        <v>40</v>
      </c>
      <c r="H143" s="23">
        <v>7</v>
      </c>
      <c r="I143" s="23">
        <v>55</v>
      </c>
      <c r="J143" s="24">
        <v>3</v>
      </c>
      <c r="K143" s="137">
        <v>388</v>
      </c>
      <c r="L143" s="131">
        <f>IF(AND(K143-ストレーナー選定方法!$F$8&gt;-20,K143-ストレーナー選定方法!$F$8&lt;80),1,0)</f>
        <v>0</v>
      </c>
      <c r="M143" s="131">
        <f>IF(AND($K143-ストレーナー選定方法!$F$30&gt;-20,$K143-ストレーナー選定方法!$F$30&lt;80),1,0)</f>
        <v>1</v>
      </c>
      <c r="N143" s="131">
        <f>IF(AND($K143-ストレーナー選定方法!$F$32&gt;-20,$K143-ストレーナー選定方法!$F$32&lt;80),1,0)</f>
        <v>0</v>
      </c>
      <c r="O143" s="131">
        <f>IF(AND($K143-ストレーナー選定方法!$F$34&gt;-20,$K143-ストレーナー選定方法!$F$34&lt;80),1,0)</f>
        <v>0</v>
      </c>
      <c r="P143" s="131">
        <f>IF(AND($K143-ストレーナー選定方法!$F$36&gt;-20,$K143-ストレーナー選定方法!$F$36&lt;80),1,0)</f>
        <v>0</v>
      </c>
      <c r="Q143" s="125">
        <v>19</v>
      </c>
      <c r="R143" s="24">
        <v>840</v>
      </c>
      <c r="S143" s="26">
        <f t="shared" si="52"/>
        <v>23.80952380952381</v>
      </c>
      <c r="T143" s="27">
        <f t="shared" si="61"/>
        <v>3.1040000000000005</v>
      </c>
      <c r="U143" s="27">
        <f t="shared" si="62"/>
        <v>2.7159999999999997</v>
      </c>
      <c r="V143" s="27"/>
      <c r="W143" s="59">
        <f t="shared" si="53"/>
        <v>10.62238464</v>
      </c>
      <c r="X143" s="59">
        <f t="shared" si="54"/>
        <v>16.597476</v>
      </c>
      <c r="Y143" s="59">
        <f t="shared" si="55"/>
        <v>13.874135039999997</v>
      </c>
      <c r="Z143" s="59">
        <f t="shared" si="56"/>
        <v>21.678335999999998</v>
      </c>
      <c r="AA143" s="53">
        <f t="shared" si="57"/>
        <v>3.6145614400000001</v>
      </c>
      <c r="AB143" s="52">
        <f t="shared" si="58"/>
        <v>8.925753760000001</v>
      </c>
      <c r="AC143" s="52">
        <f t="shared" si="59"/>
        <v>4.7210598400000006</v>
      </c>
      <c r="AD143" s="52">
        <f t="shared" si="60"/>
        <v>11.65812736</v>
      </c>
      <c r="AE143" s="24"/>
      <c r="AF143" s="24"/>
      <c r="AG143" s="134">
        <v>20</v>
      </c>
    </row>
    <row r="144" spans="2:33" ht="17.25" thickBot="1">
      <c r="B144" s="176" t="e">
        <f>VLOOKUP(D144,temp!$A$2:$G$176,2,FALSE)</f>
        <v>#N/A</v>
      </c>
      <c r="C144" s="176" t="str">
        <f t="shared" si="51"/>
        <v>56X10X44</v>
      </c>
      <c r="D144" s="178" t="s">
        <v>281</v>
      </c>
      <c r="E144" s="23">
        <v>56</v>
      </c>
      <c r="F144" s="24">
        <v>54</v>
      </c>
      <c r="G144" s="39">
        <v>44</v>
      </c>
      <c r="H144" s="23">
        <v>10</v>
      </c>
      <c r="I144" s="23">
        <v>44</v>
      </c>
      <c r="J144" s="24">
        <v>4</v>
      </c>
      <c r="K144" s="137">
        <v>552</v>
      </c>
      <c r="L144" s="131">
        <f>IF(AND(K144-ストレーナー選定方法!$F$8&gt;-20,K144-ストレーナー選定方法!$F$8&lt;80),1,0)</f>
        <v>0</v>
      </c>
      <c r="M144" s="131">
        <f>IF(AND($K144-ストレーナー選定方法!$F$30&gt;-20,$K144-ストレーナー選定方法!$F$30&lt;80),1,0)</f>
        <v>0</v>
      </c>
      <c r="N144" s="131">
        <f>IF(AND($K144-ストレーナー選定方法!$F$32&gt;-20,$K144-ストレーナー選定方法!$F$32&lt;80),1,0)</f>
        <v>1</v>
      </c>
      <c r="O144" s="131">
        <f>IF(AND($K144-ストレーナー選定方法!$F$34&gt;-20,$K144-ストレーナー選定方法!$F$34&lt;80),1,0)</f>
        <v>0</v>
      </c>
      <c r="P144" s="131">
        <f>IF(AND($K144-ストレーナー選定方法!$F$36&gt;-20,$K144-ストレーナー選定方法!$F$36&lt;80),1,0)</f>
        <v>0</v>
      </c>
      <c r="Q144" s="125">
        <v>22</v>
      </c>
      <c r="R144" s="24">
        <v>570</v>
      </c>
      <c r="S144" s="26">
        <f t="shared" si="52"/>
        <v>35.087719298245617</v>
      </c>
      <c r="T144" s="27">
        <f t="shared" si="61"/>
        <v>4.4160000000000004</v>
      </c>
      <c r="U144" s="27">
        <f t="shared" si="62"/>
        <v>3.8639999999999999</v>
      </c>
      <c r="V144" s="27"/>
      <c r="W144" s="59">
        <f t="shared" si="53"/>
        <v>21.499914239999992</v>
      </c>
      <c r="X144" s="59">
        <f t="shared" si="54"/>
        <v>33.59361599999999</v>
      </c>
      <c r="Y144" s="59">
        <f t="shared" si="55"/>
        <v>28.08152063999999</v>
      </c>
      <c r="Z144" s="59">
        <f t="shared" si="56"/>
        <v>43.877375999999998</v>
      </c>
      <c r="AA144" s="53">
        <f t="shared" si="57"/>
        <v>7.3159430399999978</v>
      </c>
      <c r="AB144" s="52">
        <f t="shared" si="58"/>
        <v>18.065900159999998</v>
      </c>
      <c r="AC144" s="52">
        <f t="shared" si="59"/>
        <v>9.5555174400000009</v>
      </c>
      <c r="AD144" s="52">
        <f t="shared" si="60"/>
        <v>23.596277759999996</v>
      </c>
      <c r="AE144" s="24"/>
      <c r="AF144" s="24"/>
      <c r="AG144" s="134"/>
    </row>
    <row r="145" spans="2:33" ht="17.25" thickBot="1">
      <c r="B145" s="176" t="e">
        <f>VLOOKUP(D145,temp!$A$2:$G$176,2,FALSE)</f>
        <v>#N/A</v>
      </c>
      <c r="C145" s="176" t="str">
        <f t="shared" si="51"/>
        <v>56X10X62</v>
      </c>
      <c r="D145" s="174" t="s">
        <v>283</v>
      </c>
      <c r="E145" s="23">
        <v>56</v>
      </c>
      <c r="F145" s="24">
        <v>54</v>
      </c>
      <c r="G145" s="39">
        <v>44</v>
      </c>
      <c r="H145" s="23">
        <v>10</v>
      </c>
      <c r="I145" s="23">
        <v>62</v>
      </c>
      <c r="J145" s="24">
        <v>3</v>
      </c>
      <c r="K145" s="137">
        <v>438</v>
      </c>
      <c r="L145" s="131">
        <f>IF(AND(K145-ストレーナー選定方法!$F$8&gt;-20,K145-ストレーナー選定方法!$F$8&lt;80),1,0)</f>
        <v>0</v>
      </c>
      <c r="M145" s="131">
        <f>IF(AND($K145-ストレーナー選定方法!$F$30&gt;-20,$K145-ストレーナー選定方法!$F$30&lt;80),1,0)</f>
        <v>0</v>
      </c>
      <c r="N145" s="131">
        <f>IF(AND($K145-ストレーナー選定方法!$F$32&gt;-20,$K145-ストレーナー選定方法!$F$32&lt;80),1,0)</f>
        <v>0</v>
      </c>
      <c r="O145" s="131">
        <f>IF(AND($K145-ストレーナー選定方法!$F$34&gt;-20,$K145-ストレーナー選定方法!$F$34&lt;80),1,0)</f>
        <v>0</v>
      </c>
      <c r="P145" s="131">
        <f>IF(AND($K145-ストレーナー選定方法!$F$36&gt;-20,$K145-ストレーナー選定方法!$F$36&lt;80),1,0)</f>
        <v>0</v>
      </c>
      <c r="Q145" s="125">
        <v>17</v>
      </c>
      <c r="R145" s="24">
        <v>570</v>
      </c>
      <c r="S145" s="26">
        <f t="shared" si="52"/>
        <v>35.087719298245617</v>
      </c>
      <c r="T145" s="27">
        <f t="shared" si="61"/>
        <v>3.5040000000000004</v>
      </c>
      <c r="U145" s="27">
        <f t="shared" si="62"/>
        <v>3.0659999999999998</v>
      </c>
      <c r="V145" s="27"/>
      <c r="W145" s="59">
        <f t="shared" si="53"/>
        <v>13.536512639999998</v>
      </c>
      <c r="X145" s="59">
        <f t="shared" si="54"/>
        <v>21.150801000000001</v>
      </c>
      <c r="Y145" s="59">
        <f t="shared" si="55"/>
        <v>17.680343039999997</v>
      </c>
      <c r="Z145" s="59">
        <f t="shared" si="56"/>
        <v>27.625535999999993</v>
      </c>
      <c r="AA145" s="53">
        <f t="shared" si="57"/>
        <v>4.6061744399999993</v>
      </c>
      <c r="AB145" s="52">
        <f t="shared" si="58"/>
        <v>11.374430759999999</v>
      </c>
      <c r="AC145" s="52">
        <f t="shared" si="59"/>
        <v>6.0162278400000018</v>
      </c>
      <c r="AD145" s="52">
        <f t="shared" si="60"/>
        <v>14.856399360000001</v>
      </c>
      <c r="AE145" s="24"/>
      <c r="AF145" s="24"/>
      <c r="AG145" s="134"/>
    </row>
    <row r="146" spans="2:33" ht="17.25" thickBot="1">
      <c r="B146" s="176" t="str">
        <f>VLOOKUP(D146,temp!$A$2:$G$176,2,FALSE)</f>
        <v>T58</v>
      </c>
      <c r="C146" s="176" t="str">
        <f t="shared" si="51"/>
        <v>58X10X95</v>
      </c>
      <c r="D146" s="174" t="s">
        <v>284</v>
      </c>
      <c r="E146" s="23">
        <v>58</v>
      </c>
      <c r="F146" s="24">
        <v>56</v>
      </c>
      <c r="G146" s="39">
        <v>50</v>
      </c>
      <c r="H146" s="23">
        <v>10</v>
      </c>
      <c r="I146" s="23">
        <v>95</v>
      </c>
      <c r="J146" s="24">
        <v>3</v>
      </c>
      <c r="K146" s="137">
        <v>671</v>
      </c>
      <c r="L146" s="131">
        <f>IF(AND(K146-ストレーナー選定方法!$F$8&gt;-20,K146-ストレーナー選定方法!$F$8&lt;80),1,0)</f>
        <v>0</v>
      </c>
      <c r="M146" s="131">
        <f>IF(AND($K146-ストレーナー選定方法!$F$30&gt;-20,$K146-ストレーナー選定方法!$F$30&lt;80),1,0)</f>
        <v>0</v>
      </c>
      <c r="N146" s="131">
        <f>IF(AND($K146-ストレーナー選定方法!$F$32&gt;-20,$K146-ストレーナー選定方法!$F$32&lt;80),1,0)</f>
        <v>0</v>
      </c>
      <c r="O146" s="131">
        <f>IF(AND($K146-ストレーナー選定方法!$F$34&gt;-20,$K146-ストレーナー選定方法!$F$34&lt;80),1,0)</f>
        <v>0</v>
      </c>
      <c r="P146" s="131">
        <f>IF(AND($K146-ストレーナー選定方法!$F$36&gt;-20,$K146-ストレーナー選定方法!$F$36&lt;80),1,0)</f>
        <v>0</v>
      </c>
      <c r="Q146" s="125">
        <v>25</v>
      </c>
      <c r="R146" s="24">
        <v>550</v>
      </c>
      <c r="S146" s="26">
        <f t="shared" si="52"/>
        <v>36.363636363636367</v>
      </c>
      <c r="T146" s="27">
        <f t="shared" si="61"/>
        <v>5.3680000000000003</v>
      </c>
      <c r="U146" s="27">
        <f t="shared" si="62"/>
        <v>4.6970000000000001</v>
      </c>
      <c r="V146" s="27"/>
      <c r="W146" s="59">
        <f t="shared" si="53"/>
        <v>31.76900496</v>
      </c>
      <c r="X146" s="59">
        <f t="shared" si="54"/>
        <v>49.63907025000001</v>
      </c>
      <c r="Y146" s="59">
        <f t="shared" si="55"/>
        <v>41.494210559999992</v>
      </c>
      <c r="Z146" s="59">
        <f t="shared" si="56"/>
        <v>64.834703999999988</v>
      </c>
      <c r="AA146" s="53">
        <f t="shared" si="57"/>
        <v>10.81028641</v>
      </c>
      <c r="AB146" s="52">
        <f t="shared" si="58"/>
        <v>26.694788890000005</v>
      </c>
      <c r="AC146" s="52">
        <f t="shared" si="59"/>
        <v>14.119557760000003</v>
      </c>
      <c r="AD146" s="52">
        <f t="shared" si="60"/>
        <v>34.866663039999999</v>
      </c>
      <c r="AE146" s="24"/>
      <c r="AF146" s="24"/>
      <c r="AG146" s="134">
        <v>14</v>
      </c>
    </row>
    <row r="147" spans="2:33" ht="17.25" thickBot="1">
      <c r="B147" s="176" t="str">
        <f>VLOOKUP(D147,temp!$A$2:$G$176,2,FALSE)</f>
        <v>T60</v>
      </c>
      <c r="C147" s="176" t="str">
        <f t="shared" si="51"/>
        <v>60X10X34</v>
      </c>
      <c r="D147" s="174" t="s">
        <v>286</v>
      </c>
      <c r="E147" s="23">
        <v>60</v>
      </c>
      <c r="F147" s="24">
        <v>55</v>
      </c>
      <c r="G147" s="39">
        <v>44</v>
      </c>
      <c r="H147" s="23">
        <v>10</v>
      </c>
      <c r="I147" s="23">
        <v>34</v>
      </c>
      <c r="J147" s="24">
        <v>4.5</v>
      </c>
      <c r="K147" s="137">
        <v>540</v>
      </c>
      <c r="L147" s="131">
        <f>IF(AND(K147-ストレーナー選定方法!$F$8&gt;-20,K147-ストレーナー選定方法!$F$8&lt;80),1,0)</f>
        <v>0</v>
      </c>
      <c r="M147" s="131">
        <f>IF(AND($K147-ストレーナー選定方法!$F$30&gt;-20,$K147-ストレーナー選定方法!$F$30&lt;80),1,0)</f>
        <v>0</v>
      </c>
      <c r="N147" s="131">
        <f>IF(AND($K147-ストレーナー選定方法!$F$32&gt;-20,$K147-ストレーナー選定方法!$F$32&lt;80),1,0)</f>
        <v>1</v>
      </c>
      <c r="O147" s="131">
        <f>IF(AND($K147-ストレーナー選定方法!$F$34&gt;-20,$K147-ストレーナー選定方法!$F$34&lt;80),1,0)</f>
        <v>0</v>
      </c>
      <c r="P147" s="131">
        <f>IF(AND($K147-ストレーナー選定方法!$F$36&gt;-20,$K147-ストレーナー選定方法!$F$36&lt;80),1,0)</f>
        <v>0</v>
      </c>
      <c r="Q147" s="125">
        <v>19</v>
      </c>
      <c r="R147" s="24">
        <v>540</v>
      </c>
      <c r="S147" s="26">
        <f t="shared" si="52"/>
        <v>37.037037037037038</v>
      </c>
      <c r="T147" s="27">
        <f t="shared" si="61"/>
        <v>4.32</v>
      </c>
      <c r="U147" s="27">
        <f t="shared" si="62"/>
        <v>3.78</v>
      </c>
      <c r="V147" s="27"/>
      <c r="W147" s="59">
        <f t="shared" si="53"/>
        <v>20.575296000000005</v>
      </c>
      <c r="X147" s="59">
        <f t="shared" si="54"/>
        <v>32.148900000000012</v>
      </c>
      <c r="Y147" s="59">
        <f t="shared" si="55"/>
        <v>26.873856</v>
      </c>
      <c r="Z147" s="59">
        <f t="shared" si="56"/>
        <v>41.990400000000008</v>
      </c>
      <c r="AA147" s="53">
        <f t="shared" si="57"/>
        <v>7.0013159999999992</v>
      </c>
      <c r="AB147" s="52">
        <f t="shared" si="58"/>
        <v>17.288964000000004</v>
      </c>
      <c r="AC147" s="52">
        <f t="shared" si="59"/>
        <v>9.1445760000000025</v>
      </c>
      <c r="AD147" s="52">
        <f t="shared" si="60"/>
        <v>22.581504000000006</v>
      </c>
      <c r="AE147" s="24"/>
      <c r="AF147" s="24"/>
      <c r="AG147" s="134" t="s">
        <v>475</v>
      </c>
    </row>
    <row r="148" spans="2:33" ht="17.25" thickBot="1">
      <c r="B148" s="176" t="e">
        <f>VLOOKUP(D148,temp!$A$2:$G$176,2,FALSE)</f>
        <v>#N/A</v>
      </c>
      <c r="C148" s="176" t="str">
        <f t="shared" si="51"/>
        <v>60X10X34</v>
      </c>
      <c r="D148" s="178" t="s">
        <v>288</v>
      </c>
      <c r="E148" s="23">
        <v>60</v>
      </c>
      <c r="F148" s="24">
        <v>60</v>
      </c>
      <c r="G148" s="39">
        <v>44</v>
      </c>
      <c r="H148" s="23">
        <v>10</v>
      </c>
      <c r="I148" s="23">
        <v>34</v>
      </c>
      <c r="J148" s="24">
        <v>4.5</v>
      </c>
      <c r="K148" s="137">
        <v>540</v>
      </c>
      <c r="L148" s="131">
        <f>IF(AND(K148-ストレーナー選定方法!$F$8&gt;-20,K148-ストレーナー選定方法!$F$8&lt;80),1,0)</f>
        <v>0</v>
      </c>
      <c r="M148" s="131">
        <f>IF(AND($K148-ストレーナー選定方法!$F$30&gt;-20,$K148-ストレーナー選定方法!$F$30&lt;80),1,0)</f>
        <v>0</v>
      </c>
      <c r="N148" s="131">
        <f>IF(AND($K148-ストレーナー選定方法!$F$32&gt;-20,$K148-ストレーナー選定方法!$F$32&lt;80),1,0)</f>
        <v>1</v>
      </c>
      <c r="O148" s="131">
        <f>IF(AND($K148-ストレーナー選定方法!$F$34&gt;-20,$K148-ストレーナー選定方法!$F$34&lt;80),1,0)</f>
        <v>0</v>
      </c>
      <c r="P148" s="131">
        <f>IF(AND($K148-ストレーナー選定方法!$F$36&gt;-20,$K148-ストレーナー選定方法!$F$36&lt;80),1,0)</f>
        <v>0</v>
      </c>
      <c r="Q148" s="125">
        <v>19</v>
      </c>
      <c r="R148" s="24">
        <v>540</v>
      </c>
      <c r="S148" s="26">
        <f t="shared" si="52"/>
        <v>37.037037037037038</v>
      </c>
      <c r="T148" s="27">
        <f t="shared" si="61"/>
        <v>4.32</v>
      </c>
      <c r="U148" s="27">
        <f t="shared" si="62"/>
        <v>3.78</v>
      </c>
      <c r="V148" s="27"/>
      <c r="W148" s="59">
        <f t="shared" si="53"/>
        <v>20.575296000000005</v>
      </c>
      <c r="X148" s="59">
        <f t="shared" si="54"/>
        <v>32.148900000000012</v>
      </c>
      <c r="Y148" s="59">
        <f t="shared" si="55"/>
        <v>26.873856</v>
      </c>
      <c r="Z148" s="59">
        <f t="shared" si="56"/>
        <v>41.990400000000008</v>
      </c>
      <c r="AA148" s="53">
        <f t="shared" si="57"/>
        <v>7.0013159999999992</v>
      </c>
      <c r="AB148" s="52">
        <f t="shared" si="58"/>
        <v>17.288964000000004</v>
      </c>
      <c r="AC148" s="52">
        <f t="shared" si="59"/>
        <v>9.1445760000000025</v>
      </c>
      <c r="AD148" s="52">
        <f t="shared" si="60"/>
        <v>22.581504000000006</v>
      </c>
      <c r="AE148" s="24"/>
      <c r="AF148" s="24"/>
      <c r="AG148" s="134"/>
    </row>
    <row r="149" spans="2:33" ht="17.25" thickBot="1">
      <c r="B149" s="176" t="str">
        <f>VLOOKUP(D149,temp!$A$2:$G$176,2,FALSE)</f>
        <v>T62</v>
      </c>
      <c r="C149" s="176" t="str">
        <f t="shared" si="51"/>
        <v>60X7X93</v>
      </c>
      <c r="D149" s="174" t="s">
        <v>289</v>
      </c>
      <c r="E149" s="23">
        <v>60</v>
      </c>
      <c r="F149" s="24">
        <v>58</v>
      </c>
      <c r="G149" s="39">
        <v>54</v>
      </c>
      <c r="H149" s="23">
        <v>7</v>
      </c>
      <c r="I149" s="23">
        <v>93</v>
      </c>
      <c r="J149" s="24">
        <v>3</v>
      </c>
      <c r="K149" s="137">
        <v>657</v>
      </c>
      <c r="L149" s="131">
        <f>IF(AND(K149-ストレーナー選定方法!$F$8&gt;-20,K149-ストレーナー選定方法!$F$8&lt;80),1,0)</f>
        <v>0</v>
      </c>
      <c r="M149" s="131">
        <f>IF(AND($K149-ストレーナー選定方法!$F$30&gt;-20,$K149-ストレーナー選定方法!$F$30&lt;80),1,0)</f>
        <v>0</v>
      </c>
      <c r="N149" s="131">
        <f>IF(AND($K149-ストレーナー選定方法!$F$32&gt;-20,$K149-ストレーナー選定方法!$F$32&lt;80),1,0)</f>
        <v>0</v>
      </c>
      <c r="O149" s="131">
        <f>IF(AND($K149-ストレーナー選定方法!$F$34&gt;-20,$K149-ストレーナー選定方法!$F$34&lt;80),1,0)</f>
        <v>0</v>
      </c>
      <c r="P149" s="131">
        <f>IF(AND($K149-ストレーナー選定方法!$F$36&gt;-20,$K149-ストレーナー選定方法!$F$36&lt;80),1,0)</f>
        <v>0</v>
      </c>
      <c r="Q149" s="125">
        <v>23</v>
      </c>
      <c r="R149" s="24">
        <v>660</v>
      </c>
      <c r="S149" s="26">
        <f t="shared" si="52"/>
        <v>30.303030303030305</v>
      </c>
      <c r="T149" s="27">
        <f t="shared" si="61"/>
        <v>5.2560000000000002</v>
      </c>
      <c r="U149" s="27">
        <f t="shared" si="62"/>
        <v>4.5990000000000002</v>
      </c>
      <c r="V149" s="27"/>
      <c r="W149" s="59">
        <f t="shared" si="53"/>
        <v>30.457153439999995</v>
      </c>
      <c r="X149" s="59">
        <f t="shared" si="54"/>
        <v>47.589302250000003</v>
      </c>
      <c r="Y149" s="59">
        <f t="shared" si="55"/>
        <v>39.78077184</v>
      </c>
      <c r="Z149" s="59">
        <f t="shared" si="56"/>
        <v>62.157456000000003</v>
      </c>
      <c r="AA149" s="53">
        <f t="shared" si="57"/>
        <v>10.36389249</v>
      </c>
      <c r="AB149" s="52">
        <f t="shared" si="58"/>
        <v>25.592469210000004</v>
      </c>
      <c r="AC149" s="52">
        <f t="shared" si="59"/>
        <v>13.536512640000005</v>
      </c>
      <c r="AD149" s="52">
        <f t="shared" si="60"/>
        <v>33.426898559999998</v>
      </c>
      <c r="AE149" s="24"/>
      <c r="AF149" s="24"/>
      <c r="AG149" s="134">
        <v>16.100000000000001</v>
      </c>
    </row>
    <row r="150" spans="2:33" ht="17.25" thickBot="1">
      <c r="B150" s="176" t="str">
        <f>VLOOKUP(D150,temp!$A$2:$G$176,2,FALSE)</f>
        <v>063</v>
      </c>
      <c r="C150" s="176" t="str">
        <f t="shared" si="51"/>
        <v>63.5X10.2X163</v>
      </c>
      <c r="D150" s="177" t="s">
        <v>293</v>
      </c>
      <c r="E150" s="23">
        <v>63.5</v>
      </c>
      <c r="F150" s="24">
        <v>60.5</v>
      </c>
      <c r="G150" s="39">
        <v>54</v>
      </c>
      <c r="H150" s="23">
        <v>10.199999999999999</v>
      </c>
      <c r="I150" s="23">
        <v>163</v>
      </c>
      <c r="J150" s="24">
        <v>2.7</v>
      </c>
      <c r="K150" s="137">
        <v>933</v>
      </c>
      <c r="L150" s="131">
        <f>IF(AND(K150-ストレーナー選定方法!$F$8&gt;-20,K150-ストレーナー選定方法!$F$8&lt;80),1,0)</f>
        <v>0</v>
      </c>
      <c r="M150" s="131">
        <f>IF(AND($K150-ストレーナー選定方法!$F$30&gt;-20,$K150-ストレーナー選定方法!$F$30&lt;80),1,0)</f>
        <v>0</v>
      </c>
      <c r="N150" s="131">
        <f>IF(AND($K150-ストレーナー選定方法!$F$32&gt;-20,$K150-ストレーナー選定方法!$F$32&lt;80),1,0)</f>
        <v>0</v>
      </c>
      <c r="O150" s="131">
        <f>IF(AND($K150-ストレーナー選定方法!$F$34&gt;-20,$K150-ストレーナー選定方法!$F$34&lt;80),1,0)</f>
        <v>0</v>
      </c>
      <c r="P150" s="131">
        <f>IF(AND($K150-ストレーナー選定方法!$F$36&gt;-20,$K150-ストレーナー選定方法!$F$36&lt;80),1,0)</f>
        <v>0</v>
      </c>
      <c r="Q150" s="125">
        <v>29</v>
      </c>
      <c r="R150" s="24">
        <v>500</v>
      </c>
      <c r="S150" s="26">
        <f t="shared" si="52"/>
        <v>40</v>
      </c>
      <c r="T150" s="27">
        <f t="shared" si="61"/>
        <v>7.4640000000000013</v>
      </c>
      <c r="U150" s="27">
        <f t="shared" si="62"/>
        <v>6.5309999999999988</v>
      </c>
      <c r="V150" s="27"/>
      <c r="W150" s="59">
        <f t="shared" si="53"/>
        <v>61.421703839999999</v>
      </c>
      <c r="X150" s="59">
        <f t="shared" si="54"/>
        <v>95.97141225</v>
      </c>
      <c r="Y150" s="59">
        <f t="shared" si="55"/>
        <v>80.224266239999992</v>
      </c>
      <c r="Z150" s="59">
        <f t="shared" si="56"/>
        <v>125.350416</v>
      </c>
      <c r="AA150" s="53">
        <f t="shared" si="57"/>
        <v>20.900440889999999</v>
      </c>
      <c r="AB150" s="52">
        <f t="shared" si="58"/>
        <v>51.611292810000002</v>
      </c>
      <c r="AC150" s="52">
        <f t="shared" si="59"/>
        <v>27.298535040000001</v>
      </c>
      <c r="AD150" s="52">
        <f t="shared" si="60"/>
        <v>67.41066816</v>
      </c>
      <c r="AE150" s="24"/>
      <c r="AF150" s="24"/>
      <c r="AG150" s="134" t="s">
        <v>476</v>
      </c>
    </row>
    <row r="151" spans="2:33" ht="17.25" thickBot="1">
      <c r="B151" s="176" t="str">
        <f>VLOOKUP(D151,temp!$A$2:$G$176,2,FALSE)</f>
        <v>T65</v>
      </c>
      <c r="C151" s="176" t="str">
        <f t="shared" si="51"/>
        <v>65X10X112</v>
      </c>
      <c r="D151" s="174" t="s">
        <v>294</v>
      </c>
      <c r="E151" s="23">
        <v>65</v>
      </c>
      <c r="F151" s="24">
        <v>63</v>
      </c>
      <c r="G151" s="39">
        <v>55</v>
      </c>
      <c r="H151" s="23">
        <v>10</v>
      </c>
      <c r="I151" s="23">
        <v>112</v>
      </c>
      <c r="J151" s="24">
        <v>3</v>
      </c>
      <c r="K151" s="137">
        <v>791</v>
      </c>
      <c r="L151" s="131">
        <f>IF(AND(K151-ストレーナー選定方法!$F$8&gt;-20,K151-ストレーナー選定方法!$F$8&lt;80),1,0)</f>
        <v>1</v>
      </c>
      <c r="M151" s="131">
        <f>IF(AND($K151-ストレーナー選定方法!$F$30&gt;-20,$K151-ストレーナー選定方法!$F$30&lt;80),1,0)</f>
        <v>0</v>
      </c>
      <c r="N151" s="131">
        <f>IF(AND($K151-ストレーナー選定方法!$F$32&gt;-20,$K151-ストレーナー選定方法!$F$32&lt;80),1,0)</f>
        <v>0</v>
      </c>
      <c r="O151" s="131">
        <f>IF(AND($K151-ストレーナー選定方法!$F$34&gt;-20,$K151-ストレーナー選定方法!$F$34&lt;80),1,0)</f>
        <v>0</v>
      </c>
      <c r="P151" s="131">
        <f>IF(AND($K151-ストレーナー選定方法!$F$36&gt;-20,$K151-ストレーナー選定方法!$F$36&lt;80),1,0)</f>
        <v>0</v>
      </c>
      <c r="Q151" s="125">
        <v>23</v>
      </c>
      <c r="R151" s="24">
        <v>350</v>
      </c>
      <c r="S151" s="26">
        <f t="shared" si="52"/>
        <v>57.142857142857146</v>
      </c>
      <c r="T151" s="27">
        <f t="shared" si="61"/>
        <v>6.3280000000000003</v>
      </c>
      <c r="U151" s="27">
        <f t="shared" si="62"/>
        <v>5.536999999999999</v>
      </c>
      <c r="V151" s="27"/>
      <c r="W151" s="59">
        <f t="shared" si="53"/>
        <v>44.148051360000004</v>
      </c>
      <c r="X151" s="59">
        <f t="shared" si="54"/>
        <v>68.981330249999999</v>
      </c>
      <c r="Y151" s="59">
        <f t="shared" si="55"/>
        <v>57.662760959999993</v>
      </c>
      <c r="Z151" s="59">
        <f t="shared" si="56"/>
        <v>90.09806399999998</v>
      </c>
      <c r="AA151" s="53">
        <f t="shared" si="57"/>
        <v>15.02260081</v>
      </c>
      <c r="AB151" s="52">
        <f t="shared" si="58"/>
        <v>37.096626489999998</v>
      </c>
      <c r="AC151" s="52">
        <f t="shared" si="59"/>
        <v>19.621356160000005</v>
      </c>
      <c r="AD151" s="52">
        <f t="shared" si="60"/>
        <v>48.452736639999998</v>
      </c>
      <c r="AE151" s="24"/>
      <c r="AF151" s="24"/>
      <c r="AG151" s="134">
        <v>27</v>
      </c>
    </row>
    <row r="152" spans="2:33" ht="17.25" thickBot="1">
      <c r="B152" s="176" t="str">
        <f>VLOOKUP(D152,temp!$A$2:$G$176,2,FALSE)</f>
        <v>T70</v>
      </c>
      <c r="C152" s="176" t="str">
        <f t="shared" si="51"/>
        <v>70X10X144</v>
      </c>
      <c r="D152" s="174" t="s">
        <v>296</v>
      </c>
      <c r="E152" s="23">
        <v>70</v>
      </c>
      <c r="F152" s="24">
        <v>68</v>
      </c>
      <c r="G152" s="39">
        <v>62</v>
      </c>
      <c r="H152" s="23">
        <v>10</v>
      </c>
      <c r="I152" s="23">
        <v>144</v>
      </c>
      <c r="J152" s="24">
        <v>3</v>
      </c>
      <c r="K152" s="138">
        <v>1017</v>
      </c>
      <c r="L152" s="131">
        <f>IF(AND(K152-ストレーナー選定方法!$F$8&gt;-20,K152-ストレーナー選定方法!$F$8&lt;80),1,0)</f>
        <v>0</v>
      </c>
      <c r="M152" s="131">
        <f>IF(AND($K152-ストレーナー選定方法!$F$30&gt;-20,$K152-ストレーナー選定方法!$F$30&lt;80),1,0)</f>
        <v>0</v>
      </c>
      <c r="N152" s="131">
        <f>IF(AND($K152-ストレーナー選定方法!$F$32&gt;-20,$K152-ストレーナー選定方法!$F$32&lt;80),1,0)</f>
        <v>0</v>
      </c>
      <c r="O152" s="131">
        <f>IF(AND($K152-ストレーナー選定方法!$F$34&gt;-20,$K152-ストレーナー選定方法!$F$34&lt;80),1,0)</f>
        <v>0</v>
      </c>
      <c r="P152" s="131">
        <f>IF(AND($K152-ストレーナー選定方法!$F$36&gt;-20,$K152-ストレーナー選定方法!$F$36&lt;80),1,0)</f>
        <v>0</v>
      </c>
      <c r="Q152" s="125">
        <v>26</v>
      </c>
      <c r="R152" s="24">
        <v>440</v>
      </c>
      <c r="S152" s="26">
        <f t="shared" si="52"/>
        <v>45.454545454545453</v>
      </c>
      <c r="T152" s="27">
        <f t="shared" si="61"/>
        <v>8.136000000000001</v>
      </c>
      <c r="U152" s="27">
        <f t="shared" si="62"/>
        <v>7.1189999999999998</v>
      </c>
      <c r="V152" s="27"/>
      <c r="W152" s="59">
        <f t="shared" si="53"/>
        <v>72.97943183999999</v>
      </c>
      <c r="X152" s="59">
        <f t="shared" si="54"/>
        <v>114.03036225</v>
      </c>
      <c r="Y152" s="59">
        <f t="shared" si="55"/>
        <v>95.320074239999983</v>
      </c>
      <c r="Z152" s="59">
        <f t="shared" si="56"/>
        <v>148.93761599999996</v>
      </c>
      <c r="AA152" s="53">
        <f t="shared" si="57"/>
        <v>24.833278889999999</v>
      </c>
      <c r="AB152" s="52">
        <f t="shared" si="58"/>
        <v>61.322994809999997</v>
      </c>
      <c r="AC152" s="52">
        <f t="shared" si="59"/>
        <v>32.435303040000008</v>
      </c>
      <c r="AD152" s="52">
        <f t="shared" si="60"/>
        <v>80.095340160000006</v>
      </c>
      <c r="AE152" s="24"/>
      <c r="AF152" s="24"/>
      <c r="AG152" s="134">
        <v>20.7</v>
      </c>
    </row>
    <row r="153" spans="2:33" ht="17.25" thickBot="1">
      <c r="B153" s="176" t="e">
        <f>VLOOKUP(D153,temp!$A$2:$G$176,2,FALSE)</f>
        <v>#N/A</v>
      </c>
      <c r="C153" s="176" t="str">
        <f t="shared" si="51"/>
        <v>70X12X94</v>
      </c>
      <c r="D153" s="178" t="s">
        <v>299</v>
      </c>
      <c r="E153" s="23">
        <v>70</v>
      </c>
      <c r="F153" s="24">
        <v>67</v>
      </c>
      <c r="G153" s="39">
        <v>60</v>
      </c>
      <c r="H153" s="23">
        <v>12</v>
      </c>
      <c r="I153" s="23">
        <v>94</v>
      </c>
      <c r="J153" s="24">
        <v>3.5</v>
      </c>
      <c r="K153" s="137">
        <v>904</v>
      </c>
      <c r="L153" s="131">
        <f>IF(AND(K153-ストレーナー選定方法!$F$8&gt;-20,K153-ストレーナー選定方法!$F$8&lt;80),1,0)</f>
        <v>0</v>
      </c>
      <c r="M153" s="131">
        <f>IF(AND($K153-ストレーナー選定方法!$F$30&gt;-20,$K153-ストレーナー選定方法!$F$30&lt;80),1,0)</f>
        <v>0</v>
      </c>
      <c r="N153" s="131">
        <f>IF(AND($K153-ストレーナー選定方法!$F$32&gt;-20,$K153-ストレーナー選定方法!$F$32&lt;80),1,0)</f>
        <v>0</v>
      </c>
      <c r="O153" s="131">
        <f>IF(AND($K153-ストレーナー選定方法!$F$34&gt;-20,$K153-ストレーナー選定方法!$F$34&lt;80),1,0)</f>
        <v>0</v>
      </c>
      <c r="P153" s="131">
        <f>IF(AND($K153-ストレーナー選定方法!$F$36&gt;-20,$K153-ストレーナー選定方法!$F$36&lt;80),1,0)</f>
        <v>0</v>
      </c>
      <c r="Q153" s="125">
        <v>23</v>
      </c>
      <c r="R153" s="24">
        <v>360</v>
      </c>
      <c r="S153" s="26">
        <f t="shared" si="52"/>
        <v>55.555555555555557</v>
      </c>
      <c r="T153" s="27">
        <f t="shared" si="61"/>
        <v>7.2320000000000002</v>
      </c>
      <c r="U153" s="27">
        <f t="shared" si="62"/>
        <v>6.3279999999999994</v>
      </c>
      <c r="V153" s="27"/>
      <c r="W153" s="59">
        <f t="shared" si="53"/>
        <v>57.662760959999979</v>
      </c>
      <c r="X153" s="59">
        <f t="shared" si="54"/>
        <v>90.09806399999998</v>
      </c>
      <c r="Y153" s="59">
        <f t="shared" si="55"/>
        <v>75.314626559999965</v>
      </c>
      <c r="Z153" s="59">
        <f t="shared" si="56"/>
        <v>117.67910399999998</v>
      </c>
      <c r="AA153" s="53">
        <f t="shared" si="57"/>
        <v>19.621356159999998</v>
      </c>
      <c r="AB153" s="52">
        <f t="shared" si="58"/>
        <v>48.452736639999998</v>
      </c>
      <c r="AC153" s="52">
        <f t="shared" si="59"/>
        <v>25.627893760000003</v>
      </c>
      <c r="AD153" s="52">
        <f t="shared" si="60"/>
        <v>63.285207039999996</v>
      </c>
      <c r="AE153" s="24"/>
      <c r="AF153" s="24"/>
      <c r="AG153" s="134"/>
    </row>
    <row r="154" spans="2:33" ht="17.25" thickBot="1">
      <c r="B154" s="176" t="str">
        <f>VLOOKUP(D154,temp!$A$2:$G$176,2,FALSE)</f>
        <v>T76</v>
      </c>
      <c r="C154" s="176" t="str">
        <f t="shared" si="51"/>
        <v>75X10X94</v>
      </c>
      <c r="D154" s="174" t="s">
        <v>300</v>
      </c>
      <c r="E154" s="23">
        <v>75</v>
      </c>
      <c r="F154" s="24">
        <v>74</v>
      </c>
      <c r="G154" s="39">
        <v>60</v>
      </c>
      <c r="H154" s="23">
        <v>10</v>
      </c>
      <c r="I154" s="23">
        <v>94</v>
      </c>
      <c r="J154" s="24">
        <v>3.5</v>
      </c>
      <c r="K154" s="137">
        <v>904</v>
      </c>
      <c r="L154" s="131">
        <f>IF(AND(K154-ストレーナー選定方法!$F$8&gt;-20,K154-ストレーナー選定方法!$F$8&lt;80),1,0)</f>
        <v>0</v>
      </c>
      <c r="M154" s="131">
        <f>IF(AND($K154-ストレーナー選定方法!$F$30&gt;-20,$K154-ストレーナー選定方法!$F$30&lt;80),1,0)</f>
        <v>0</v>
      </c>
      <c r="N154" s="131">
        <f>IF(AND($K154-ストレーナー選定方法!$F$32&gt;-20,$K154-ストレーナー選定方法!$F$32&lt;80),1,0)</f>
        <v>0</v>
      </c>
      <c r="O154" s="131">
        <f>IF(AND($K154-ストレーナー選定方法!$F$34&gt;-20,$K154-ストレーナー選定方法!$F$34&lt;80),1,0)</f>
        <v>0</v>
      </c>
      <c r="P154" s="131">
        <f>IF(AND($K154-ストレーナー選定方法!$F$36&gt;-20,$K154-ストレーナー選定方法!$F$36&lt;80),1,0)</f>
        <v>0</v>
      </c>
      <c r="Q154" s="125">
        <v>20</v>
      </c>
      <c r="R154" s="24">
        <v>240</v>
      </c>
      <c r="S154" s="26">
        <f t="shared" si="52"/>
        <v>83.333333333333329</v>
      </c>
      <c r="T154" s="27">
        <f t="shared" si="61"/>
        <v>7.2320000000000002</v>
      </c>
      <c r="U154" s="27">
        <f t="shared" si="62"/>
        <v>6.3279999999999994</v>
      </c>
      <c r="V154" s="27"/>
      <c r="W154" s="59">
        <f t="shared" si="53"/>
        <v>57.662760959999979</v>
      </c>
      <c r="X154" s="59">
        <f t="shared" si="54"/>
        <v>90.09806399999998</v>
      </c>
      <c r="Y154" s="59">
        <f t="shared" si="55"/>
        <v>75.314626559999965</v>
      </c>
      <c r="Z154" s="59">
        <f t="shared" si="56"/>
        <v>117.67910399999998</v>
      </c>
      <c r="AA154" s="53">
        <f t="shared" si="57"/>
        <v>19.621356159999998</v>
      </c>
      <c r="AB154" s="52">
        <f t="shared" si="58"/>
        <v>48.452736639999998</v>
      </c>
      <c r="AC154" s="52">
        <f t="shared" si="59"/>
        <v>25.627893760000003</v>
      </c>
      <c r="AD154" s="52">
        <f t="shared" si="60"/>
        <v>63.285207039999996</v>
      </c>
      <c r="AE154" s="24"/>
      <c r="AF154" s="24"/>
      <c r="AG154" s="134">
        <v>17.8</v>
      </c>
    </row>
    <row r="155" spans="2:33" ht="17.25" thickBot="1">
      <c r="B155" s="176" t="e">
        <f>VLOOKUP(D155,temp!$A$2:$G$176,2,FALSE)</f>
        <v>#N/A</v>
      </c>
      <c r="C155" s="176" t="str">
        <f t="shared" si="51"/>
        <v>80X12X109</v>
      </c>
      <c r="D155" s="174" t="s">
        <v>302</v>
      </c>
      <c r="E155" s="23">
        <v>80</v>
      </c>
      <c r="F155" s="24">
        <v>74</v>
      </c>
      <c r="G155" s="39">
        <v>63</v>
      </c>
      <c r="H155" s="23">
        <v>12</v>
      </c>
      <c r="I155" s="23">
        <v>109</v>
      </c>
      <c r="J155" s="24">
        <v>3.5</v>
      </c>
      <c r="K155" s="138">
        <v>1048</v>
      </c>
      <c r="L155" s="131">
        <f>IF(AND(K155-ストレーナー選定方法!$F$8&gt;-20,K155-ストレーナー選定方法!$F$8&lt;80),1,0)</f>
        <v>0</v>
      </c>
      <c r="M155" s="131">
        <f>IF(AND($K155-ストレーナー選定方法!$F$30&gt;-20,$K155-ストレーナー選定方法!$F$30&lt;80),1,0)</f>
        <v>0</v>
      </c>
      <c r="N155" s="131">
        <f>IF(AND($K155-ストレーナー選定方法!$F$32&gt;-20,$K155-ストレーナー選定方法!$F$32&lt;80),1,0)</f>
        <v>0</v>
      </c>
      <c r="O155" s="131">
        <f>IF(AND($K155-ストレーナー選定方法!$F$34&gt;-20,$K155-ストレーナー選定方法!$F$34&lt;80),1,0)</f>
        <v>0</v>
      </c>
      <c r="P155" s="131">
        <f>IF(AND($K155-ストレーナー選定方法!$F$36&gt;-20,$K155-ストレーナー選定方法!$F$36&lt;80),1,0)</f>
        <v>0</v>
      </c>
      <c r="Q155" s="125">
        <v>20</v>
      </c>
      <c r="R155" s="24">
        <v>180</v>
      </c>
      <c r="S155" s="26">
        <f t="shared" si="52"/>
        <v>111.11111111111111</v>
      </c>
      <c r="T155" s="27">
        <f t="shared" si="61"/>
        <v>8.3840000000000003</v>
      </c>
      <c r="U155" s="27">
        <f t="shared" si="62"/>
        <v>7.3359999999999994</v>
      </c>
      <c r="V155" s="27"/>
      <c r="W155" s="59">
        <f t="shared" si="53"/>
        <v>77.496330240000006</v>
      </c>
      <c r="X155" s="59">
        <f t="shared" si="54"/>
        <v>121.08801600000002</v>
      </c>
      <c r="Y155" s="59">
        <f t="shared" si="55"/>
        <v>101.21969664000001</v>
      </c>
      <c r="Z155" s="59">
        <f t="shared" si="56"/>
        <v>158.155776</v>
      </c>
      <c r="AA155" s="53">
        <f t="shared" si="57"/>
        <v>26.370279040000003</v>
      </c>
      <c r="AB155" s="52">
        <f t="shared" si="58"/>
        <v>65.118444160000024</v>
      </c>
      <c r="AC155" s="52">
        <f t="shared" si="59"/>
        <v>34.442813440000016</v>
      </c>
      <c r="AD155" s="52">
        <f t="shared" si="60"/>
        <v>85.052661760000007</v>
      </c>
      <c r="AE155" s="24"/>
      <c r="AF155" s="24"/>
      <c r="AG155" s="134" t="s">
        <v>477</v>
      </c>
    </row>
    <row r="156" spans="2:33" ht="17.25" thickBot="1">
      <c r="B156" s="176" t="str">
        <f>VLOOKUP(D156,temp!$A$2:$G$176,2,FALSE)</f>
        <v>T88</v>
      </c>
      <c r="C156" s="176" t="str">
        <f t="shared" si="51"/>
        <v>88X12X89</v>
      </c>
      <c r="D156" s="174" t="s">
        <v>303</v>
      </c>
      <c r="E156" s="23">
        <v>88</v>
      </c>
      <c r="F156" s="24">
        <v>88</v>
      </c>
      <c r="G156" s="39">
        <v>72</v>
      </c>
      <c r="H156" s="23">
        <v>12</v>
      </c>
      <c r="I156" s="23">
        <v>89</v>
      </c>
      <c r="J156" s="24">
        <v>4.5</v>
      </c>
      <c r="K156" s="138">
        <v>1415</v>
      </c>
      <c r="L156" s="131">
        <f>IF(AND(K156-ストレーナー選定方法!$F$8&gt;-20,K156-ストレーナー選定方法!$F$8&lt;80),1,0)</f>
        <v>0</v>
      </c>
      <c r="M156" s="131">
        <f>IF(AND($K156-ストレーナー選定方法!$F$30&gt;-20,$K156-ストレーナー選定方法!$F$30&lt;80),1,0)</f>
        <v>0</v>
      </c>
      <c r="N156" s="131">
        <f>IF(AND($K156-ストレーナー選定方法!$F$32&gt;-20,$K156-ストレーナー選定方法!$F$32&lt;80),1,0)</f>
        <v>0</v>
      </c>
      <c r="O156" s="131">
        <f>IF(AND($K156-ストレーナー選定方法!$F$34&gt;-20,$K156-ストレーナー選定方法!$F$34&lt;80),1,0)</f>
        <v>0</v>
      </c>
      <c r="P156" s="131">
        <f>IF(AND($K156-ストレーナー選定方法!$F$36&gt;-20,$K156-ストレーナー選定方法!$F$36&lt;80),1,0)</f>
        <v>0</v>
      </c>
      <c r="Q156" s="125">
        <v>23</v>
      </c>
      <c r="R156" s="24">
        <v>200</v>
      </c>
      <c r="S156" s="26">
        <f>20000/R156</f>
        <v>100</v>
      </c>
      <c r="T156" s="27">
        <f t="shared" si="61"/>
        <v>11.32</v>
      </c>
      <c r="U156" s="27">
        <f t="shared" si="62"/>
        <v>9.9049999999999994</v>
      </c>
      <c r="V156" s="27"/>
      <c r="W156" s="59">
        <f t="shared" si="53"/>
        <v>141.27699599999997</v>
      </c>
      <c r="X156" s="59">
        <f t="shared" si="54"/>
        <v>220.74530625000006</v>
      </c>
      <c r="Y156" s="59">
        <f t="shared" si="55"/>
        <v>184.52505599999998</v>
      </c>
      <c r="Z156" s="59">
        <f t="shared" si="56"/>
        <v>288.32040000000001</v>
      </c>
      <c r="AA156" s="53">
        <f t="shared" si="57"/>
        <v>48.073422250000007</v>
      </c>
      <c r="AB156" s="52">
        <f t="shared" si="58"/>
        <v>118.71192025000001</v>
      </c>
      <c r="AC156" s="52">
        <f t="shared" si="59"/>
        <v>62.789776000000018</v>
      </c>
      <c r="AD156" s="52">
        <f t="shared" si="60"/>
        <v>155.05230399999999</v>
      </c>
      <c r="AE156" s="24"/>
      <c r="AF156" s="24"/>
      <c r="AG156" s="134">
        <v>62.4</v>
      </c>
    </row>
    <row r="157" spans="2:33" ht="17.25" thickBot="1">
      <c r="B157" s="176" t="e">
        <f>VLOOKUP(D157,temp!$A$2:$G$176,2,FALSE)</f>
        <v>#N/A</v>
      </c>
      <c r="C157" s="176" t="str">
        <f t="shared" si="51"/>
        <v>105X15X188</v>
      </c>
      <c r="D157" s="174" t="s">
        <v>304</v>
      </c>
      <c r="E157" s="23">
        <v>105</v>
      </c>
      <c r="F157" s="24">
        <v>102</v>
      </c>
      <c r="G157" s="39">
        <v>90</v>
      </c>
      <c r="H157" s="23">
        <v>15</v>
      </c>
      <c r="I157" s="23">
        <v>188</v>
      </c>
      <c r="J157" s="24">
        <v>4</v>
      </c>
      <c r="K157" s="138">
        <v>2362</v>
      </c>
      <c r="L157" s="131">
        <f>IF(AND(K157-ストレーナー選定方法!$F$8&gt;-20,K157-ストレーナー選定方法!$F$8&lt;80),1,0)</f>
        <v>0</v>
      </c>
      <c r="M157" s="131">
        <f>IF(AND($K157-ストレーナー選定方法!$F$30&gt;-20,$K157-ストレーナー選定方法!$F$30&lt;80),1,0)</f>
        <v>0</v>
      </c>
      <c r="N157" s="131">
        <f>IF(AND($K157-ストレーナー選定方法!$F$32&gt;-20,$K157-ストレーナー選定方法!$F$32&lt;80),1,0)</f>
        <v>0</v>
      </c>
      <c r="O157" s="131">
        <f>IF(AND($K157-ストレーナー選定方法!$F$34&gt;-20,$K157-ストレーナー選定方法!$F$34&lt;80),1,0)</f>
        <v>0</v>
      </c>
      <c r="P157" s="131">
        <f>IF(AND($K157-ストレーナー選定方法!$F$36&gt;-20,$K157-ストレーナー選定方法!$F$36&lt;80),1,0)</f>
        <v>0</v>
      </c>
      <c r="Q157" s="125">
        <v>27</v>
      </c>
      <c r="R157" s="24">
        <v>100</v>
      </c>
      <c r="S157" s="26">
        <f>20000/R157</f>
        <v>200</v>
      </c>
      <c r="T157" s="27">
        <f t="shared" si="61"/>
        <v>18.896000000000001</v>
      </c>
      <c r="U157" s="27">
        <f t="shared" si="62"/>
        <v>16.533999999999999</v>
      </c>
      <c r="V157" s="27"/>
      <c r="W157" s="59">
        <f t="shared" si="53"/>
        <v>393.65734464000008</v>
      </c>
      <c r="X157" s="59">
        <f t="shared" si="54"/>
        <v>615.08960100000013</v>
      </c>
      <c r="Y157" s="59">
        <f t="shared" si="55"/>
        <v>514.16469503999997</v>
      </c>
      <c r="Z157" s="59">
        <f t="shared" si="56"/>
        <v>803.38233600000012</v>
      </c>
      <c r="AA157" s="53">
        <f t="shared" si="57"/>
        <v>133.95284644</v>
      </c>
      <c r="AB157" s="52">
        <f t="shared" si="58"/>
        <v>330.78151875999998</v>
      </c>
      <c r="AC157" s="52">
        <f t="shared" si="59"/>
        <v>174.95881984000005</v>
      </c>
      <c r="AD157" s="52">
        <f t="shared" si="60"/>
        <v>432.04116736000009</v>
      </c>
      <c r="AE157" s="24"/>
      <c r="AF157" s="24"/>
      <c r="AG157" s="134"/>
    </row>
    <row r="158" spans="2:33" ht="17.25" thickBot="1">
      <c r="D158" s="179"/>
      <c r="E158" s="13"/>
      <c r="G158" s="13"/>
      <c r="H158" s="13"/>
      <c r="I158" s="13"/>
      <c r="L158" s="127"/>
      <c r="M158" s="127"/>
      <c r="N158" s="127"/>
      <c r="O158" s="127"/>
      <c r="P158" s="127"/>
      <c r="W158" s="13"/>
      <c r="AA158" s="13"/>
      <c r="AG158" s="134"/>
    </row>
    <row r="159" spans="2:33" ht="17.25" thickBot="1">
      <c r="D159" s="179" t="s">
        <v>478</v>
      </c>
      <c r="E159" s="13"/>
      <c r="G159" s="13"/>
      <c r="H159" s="13"/>
      <c r="I159" s="13"/>
      <c r="L159" s="127"/>
      <c r="M159" s="127"/>
      <c r="N159" s="127"/>
      <c r="O159" s="127"/>
      <c r="P159" s="127"/>
      <c r="W159" s="13"/>
      <c r="AA159" s="13"/>
      <c r="AG159" s="134"/>
    </row>
    <row r="160" spans="2:33" ht="17.25" thickBot="1">
      <c r="B160" s="176" t="str">
        <f>VLOOKUP(D160,temp!$A$2:$G$176,2,FALSE)</f>
        <v>530</v>
      </c>
      <c r="C160" s="176" t="str">
        <f t="shared" si="51"/>
        <v>30X5X55</v>
      </c>
      <c r="D160" s="174" t="s">
        <v>308</v>
      </c>
      <c r="E160" s="32">
        <v>30</v>
      </c>
      <c r="F160" s="31">
        <v>30</v>
      </c>
      <c r="G160" s="43">
        <v>27</v>
      </c>
      <c r="H160" s="32">
        <v>5</v>
      </c>
      <c r="I160" s="32">
        <v>55</v>
      </c>
      <c r="J160" s="31">
        <v>2.7</v>
      </c>
      <c r="K160" s="139">
        <v>315</v>
      </c>
      <c r="L160" s="131">
        <f>IF(AND(K160-ストレーナー選定方法!$F$8&gt;-20,K160-ストレーナー選定方法!$F$8&lt;80),1,0)</f>
        <v>0</v>
      </c>
      <c r="M160" s="131">
        <f>IF(AND($K160-ストレーナー選定方法!$F$30&gt;-20,$K160-ストレーナー選定方法!$F$30&lt;80),1,0)</f>
        <v>1</v>
      </c>
      <c r="N160" s="131">
        <f>IF(AND($K160-ストレーナー選定方法!$F$32&gt;-20,$K160-ストレーナー選定方法!$F$32&lt;80),1,0)</f>
        <v>0</v>
      </c>
      <c r="O160" s="131">
        <f>IF(AND($K160-ストレーナー選定方法!$F$34&gt;-20,$K160-ストレーナー選定方法!$F$34&lt;80),1,0)</f>
        <v>0</v>
      </c>
      <c r="P160" s="131">
        <f>IF(AND($K160-ストレーナー選定方法!$F$36&gt;-20,$K160-ストレーナー選定方法!$F$36&lt;80),1,0)</f>
        <v>0</v>
      </c>
      <c r="Q160" s="126">
        <v>44</v>
      </c>
      <c r="R160" s="33">
        <v>3400</v>
      </c>
      <c r="S160" s="26">
        <f>20000/R160</f>
        <v>5.882352941176471</v>
      </c>
      <c r="T160" s="27">
        <f>K160*0.8/100</f>
        <v>2.52</v>
      </c>
      <c r="U160" s="27">
        <f>K160*0.7/100</f>
        <v>2.2050000000000001</v>
      </c>
      <c r="V160" s="27"/>
      <c r="W160" s="59">
        <f t="shared" ref="W160:W195" si="63">(K160/100*0.84)^2</f>
        <v>7.0013159999999992</v>
      </c>
      <c r="X160" s="59">
        <f t="shared" ref="X160:X177" si="64">(K160/100*1.05)^2</f>
        <v>10.939556250000001</v>
      </c>
      <c r="Y160" s="59">
        <f t="shared" ref="Y160:Y177" si="65">(K160/100*0.96)^2</f>
        <v>9.1445760000000007</v>
      </c>
      <c r="Z160" s="59">
        <f t="shared" ref="Z160:Z177" si="66">(K160/100*1.2)^2</f>
        <v>14.288399999999999</v>
      </c>
      <c r="AA160" s="53">
        <f t="shared" ref="AA160:AA177" si="67">(K160/100*0.49)^2</f>
        <v>2.3823922499999997</v>
      </c>
      <c r="AB160" s="52">
        <f t="shared" ref="AB160:AB177" si="68">(K160/100*0.77)^2</f>
        <v>5.8830502500000001</v>
      </c>
      <c r="AC160" s="52">
        <f t="shared" ref="AC160:AC177" si="69">(K160/100*0.56)^2</f>
        <v>3.1116960000000002</v>
      </c>
      <c r="AD160" s="52">
        <f t="shared" ref="AD160:AD177" si="70">(K160/100*0.88)^2</f>
        <v>7.6839839999999988</v>
      </c>
      <c r="AE160" s="31"/>
      <c r="AF160" s="31"/>
      <c r="AG160" s="134">
        <v>8.4</v>
      </c>
    </row>
    <row r="161" spans="1:33" ht="17.25" thickBot="1">
      <c r="B161" s="176" t="e">
        <f>VLOOKUP(D161,temp!$A$2:$G$176,2,FALSE)</f>
        <v>#N/A</v>
      </c>
      <c r="C161" s="176" t="str">
        <f t="shared" si="51"/>
        <v>40X8X85</v>
      </c>
      <c r="D161" s="174" t="s">
        <v>310</v>
      </c>
      <c r="E161" s="23">
        <v>40</v>
      </c>
      <c r="F161" s="24">
        <v>40</v>
      </c>
      <c r="G161" s="39">
        <v>37</v>
      </c>
      <c r="H161" s="23">
        <v>8</v>
      </c>
      <c r="I161" s="23">
        <v>85</v>
      </c>
      <c r="J161" s="24">
        <v>2.7</v>
      </c>
      <c r="K161" s="137">
        <v>486</v>
      </c>
      <c r="L161" s="131">
        <f>IF(AND(K161-ストレーナー選定方法!$F$8&gt;-20,K161-ストレーナー選定方法!$F$8&lt;80),1,0)</f>
        <v>0</v>
      </c>
      <c r="M161" s="131">
        <f>IF(AND($K161-ストレーナー選定方法!$F$30&gt;-20,$K161-ストレーナー選定方法!$F$30&lt;80),1,0)</f>
        <v>0</v>
      </c>
      <c r="N161" s="131">
        <f>IF(AND($K161-ストレーナー選定方法!$F$32&gt;-20,$K161-ストレーナー選定方法!$F$32&lt;80),1,0)</f>
        <v>1</v>
      </c>
      <c r="O161" s="131">
        <f>IF(AND($K161-ストレーナー選定方法!$F$34&gt;-20,$K161-ストレーナー選定方法!$F$34&lt;80),1,0)</f>
        <v>0</v>
      </c>
      <c r="P161" s="131">
        <f>IF(AND($K161-ストレーナー選定方法!$F$36&gt;-20,$K161-ストレーナー選定方法!$F$36&lt;80),1,0)</f>
        <v>0</v>
      </c>
      <c r="Q161" s="125">
        <v>38</v>
      </c>
      <c r="R161" s="25">
        <v>1300</v>
      </c>
      <c r="S161" s="26">
        <f t="shared" ref="S161:S176" si="71">20000/R161</f>
        <v>15.384615384615385</v>
      </c>
      <c r="T161" s="27">
        <f t="shared" ref="T161:T195" si="72">K161*0.8/100</f>
        <v>3.8879999999999999</v>
      </c>
      <c r="U161" s="27">
        <f t="shared" ref="U161:U195" si="73">K161*0.7/100</f>
        <v>3.4019999999999997</v>
      </c>
      <c r="V161" s="27"/>
      <c r="W161" s="59">
        <f t="shared" si="63"/>
        <v>16.665989759999999</v>
      </c>
      <c r="X161" s="59">
        <f t="shared" si="64"/>
        <v>26.040609000000007</v>
      </c>
      <c r="Y161" s="59">
        <f t="shared" si="65"/>
        <v>21.767823360000005</v>
      </c>
      <c r="Z161" s="59">
        <f t="shared" si="66"/>
        <v>34.012223999999996</v>
      </c>
      <c r="AA161" s="53">
        <f t="shared" si="67"/>
        <v>5.6710659600000008</v>
      </c>
      <c r="AB161" s="52">
        <f t="shared" si="68"/>
        <v>14.004060840000003</v>
      </c>
      <c r="AC161" s="52">
        <f t="shared" si="69"/>
        <v>7.4071065600000026</v>
      </c>
      <c r="AD161" s="52">
        <f t="shared" si="70"/>
        <v>18.291018240000007</v>
      </c>
      <c r="AE161" s="24"/>
      <c r="AF161" s="24"/>
      <c r="AG161" s="134"/>
    </row>
    <row r="162" spans="1:33" ht="17.25" thickBot="1">
      <c r="B162" s="176" t="e">
        <f>VLOOKUP(D162,temp!$A$2:$G$176,2,FALSE)</f>
        <v>#N/A</v>
      </c>
      <c r="C162" s="176" t="str">
        <f t="shared" si="51"/>
        <v>40X7X85</v>
      </c>
      <c r="D162" s="174" t="s">
        <v>312</v>
      </c>
      <c r="E162" s="23">
        <v>40</v>
      </c>
      <c r="F162" s="24">
        <v>40</v>
      </c>
      <c r="G162" s="39">
        <v>36</v>
      </c>
      <c r="H162" s="23">
        <v>7</v>
      </c>
      <c r="I162" s="23">
        <v>85</v>
      </c>
      <c r="J162" s="24">
        <v>2.7</v>
      </c>
      <c r="K162" s="137">
        <v>486</v>
      </c>
      <c r="L162" s="131">
        <f>IF(AND(K162-ストレーナー選定方法!$F$8&gt;-20,K162-ストレーナー選定方法!$F$8&lt;80),1,0)</f>
        <v>0</v>
      </c>
      <c r="M162" s="131">
        <f>IF(AND($K162-ストレーナー選定方法!$F$30&gt;-20,$K162-ストレーナー選定方法!$F$30&lt;80),1,0)</f>
        <v>0</v>
      </c>
      <c r="N162" s="131">
        <f>IF(AND($K162-ストレーナー選定方法!$F$32&gt;-20,$K162-ストレーナー選定方法!$F$32&lt;80),1,0)</f>
        <v>1</v>
      </c>
      <c r="O162" s="131">
        <f>IF(AND($K162-ストレーナー選定方法!$F$34&gt;-20,$K162-ストレーナー選定方法!$F$34&lt;80),1,0)</f>
        <v>0</v>
      </c>
      <c r="P162" s="131">
        <f>IF(AND($K162-ストレーナー選定方法!$F$36&gt;-20,$K162-ストレーナー選定方法!$F$36&lt;80),1,0)</f>
        <v>0</v>
      </c>
      <c r="Q162" s="125">
        <v>38</v>
      </c>
      <c r="R162" s="25">
        <v>1400</v>
      </c>
      <c r="S162" s="26">
        <f t="shared" si="71"/>
        <v>14.285714285714286</v>
      </c>
      <c r="T162" s="27">
        <f t="shared" si="72"/>
        <v>3.8879999999999999</v>
      </c>
      <c r="U162" s="27">
        <f t="shared" si="73"/>
        <v>3.4019999999999997</v>
      </c>
      <c r="V162" s="27"/>
      <c r="W162" s="59">
        <f t="shared" si="63"/>
        <v>16.665989759999999</v>
      </c>
      <c r="X162" s="59">
        <f t="shared" si="64"/>
        <v>26.040609000000007</v>
      </c>
      <c r="Y162" s="59">
        <f t="shared" si="65"/>
        <v>21.767823360000005</v>
      </c>
      <c r="Z162" s="59">
        <f t="shared" si="66"/>
        <v>34.012223999999996</v>
      </c>
      <c r="AA162" s="53">
        <f t="shared" si="67"/>
        <v>5.6710659600000008</v>
      </c>
      <c r="AB162" s="52">
        <f t="shared" si="68"/>
        <v>14.004060840000003</v>
      </c>
      <c r="AC162" s="52">
        <f t="shared" si="69"/>
        <v>7.4071065600000026</v>
      </c>
      <c r="AD162" s="52">
        <f t="shared" si="70"/>
        <v>18.291018240000007</v>
      </c>
      <c r="AE162" s="24"/>
      <c r="AF162" s="24"/>
      <c r="AG162" s="134"/>
    </row>
    <row r="163" spans="1:33" ht="17.25" thickBot="1">
      <c r="B163" s="176" t="e">
        <f>VLOOKUP(D163,temp!$A$2:$G$176,2,FALSE)</f>
        <v>#N/A</v>
      </c>
      <c r="C163" s="176" t="str">
        <f t="shared" si="51"/>
        <v>40X4X85</v>
      </c>
      <c r="D163" s="174" t="s">
        <v>314</v>
      </c>
      <c r="E163" s="23">
        <v>40</v>
      </c>
      <c r="F163" s="24">
        <v>40</v>
      </c>
      <c r="G163" s="39">
        <v>36</v>
      </c>
      <c r="H163" s="23">
        <v>4</v>
      </c>
      <c r="I163" s="23">
        <v>85</v>
      </c>
      <c r="J163" s="24">
        <v>2.7</v>
      </c>
      <c r="K163" s="137">
        <v>486</v>
      </c>
      <c r="L163" s="131">
        <f>IF(AND(K163-ストレーナー選定方法!$F$8&gt;-20,K163-ストレーナー選定方法!$F$8&lt;80),1,0)</f>
        <v>0</v>
      </c>
      <c r="M163" s="131">
        <f>IF(AND($K163-ストレーナー選定方法!$F$30&gt;-20,$K163-ストレーナー選定方法!$F$30&lt;80),1,0)</f>
        <v>0</v>
      </c>
      <c r="N163" s="131">
        <f>IF(AND($K163-ストレーナー選定方法!$F$32&gt;-20,$K163-ストレーナー選定方法!$F$32&lt;80),1,0)</f>
        <v>1</v>
      </c>
      <c r="O163" s="131">
        <f>IF(AND($K163-ストレーナー選定方法!$F$34&gt;-20,$K163-ストレーナー選定方法!$F$34&lt;80),1,0)</f>
        <v>0</v>
      </c>
      <c r="P163" s="131">
        <f>IF(AND($K163-ストレーナー選定方法!$F$36&gt;-20,$K163-ストレーナー選定方法!$F$36&lt;80),1,0)</f>
        <v>0</v>
      </c>
      <c r="Q163" s="125">
        <v>38</v>
      </c>
      <c r="R163" s="25">
        <v>2400</v>
      </c>
      <c r="S163" s="26">
        <f t="shared" si="71"/>
        <v>8.3333333333333339</v>
      </c>
      <c r="T163" s="27">
        <f t="shared" si="72"/>
        <v>3.8879999999999999</v>
      </c>
      <c r="U163" s="27">
        <f t="shared" si="73"/>
        <v>3.4019999999999997</v>
      </c>
      <c r="V163" s="27"/>
      <c r="W163" s="59">
        <f t="shared" si="63"/>
        <v>16.665989759999999</v>
      </c>
      <c r="X163" s="59">
        <f t="shared" si="64"/>
        <v>26.040609000000007</v>
      </c>
      <c r="Y163" s="59">
        <f t="shared" si="65"/>
        <v>21.767823360000005</v>
      </c>
      <c r="Z163" s="59">
        <f t="shared" si="66"/>
        <v>34.012223999999996</v>
      </c>
      <c r="AA163" s="53">
        <f t="shared" si="67"/>
        <v>5.6710659600000008</v>
      </c>
      <c r="AB163" s="52">
        <f t="shared" si="68"/>
        <v>14.004060840000003</v>
      </c>
      <c r="AC163" s="52">
        <f t="shared" si="69"/>
        <v>7.4071065600000026</v>
      </c>
      <c r="AD163" s="52">
        <f t="shared" si="70"/>
        <v>18.291018240000007</v>
      </c>
      <c r="AE163" s="24"/>
      <c r="AF163" s="24"/>
      <c r="AG163" s="134"/>
    </row>
    <row r="164" spans="1:33" ht="17.25" thickBot="1">
      <c r="B164" s="176" t="str">
        <f>VLOOKUP(D164,temp!$A$2:$G$176,2,FALSE)</f>
        <v>050</v>
      </c>
      <c r="C164" s="176" t="str">
        <f t="shared" si="51"/>
        <v>50X8X159</v>
      </c>
      <c r="D164" s="178" t="s">
        <v>316</v>
      </c>
      <c r="E164" s="23">
        <v>50</v>
      </c>
      <c r="F164" s="24">
        <v>50</v>
      </c>
      <c r="G164" s="39">
        <v>47</v>
      </c>
      <c r="H164" s="23">
        <v>8</v>
      </c>
      <c r="I164" s="23">
        <v>159</v>
      </c>
      <c r="J164" s="24">
        <v>2.7</v>
      </c>
      <c r="K164" s="137">
        <v>910</v>
      </c>
      <c r="L164" s="131">
        <f>IF(AND(K164-ストレーナー選定方法!$F$8&gt;-20,K164-ストレーナー選定方法!$F$8&lt;80),1,0)</f>
        <v>0</v>
      </c>
      <c r="M164" s="131">
        <f>IF(AND($K164-ストレーナー選定方法!$F$30&gt;-20,$K164-ストレーナー選定方法!$F$30&lt;80),1,0)</f>
        <v>0</v>
      </c>
      <c r="N164" s="131">
        <f>IF(AND($K164-ストレーナー選定方法!$F$32&gt;-20,$K164-ストレーナー選定方法!$F$32&lt;80),1,0)</f>
        <v>0</v>
      </c>
      <c r="O164" s="131">
        <f>IF(AND($K164-ストレーナー選定方法!$F$34&gt;-20,$K164-ストレーナー選定方法!$F$34&lt;80),1,0)</f>
        <v>0</v>
      </c>
      <c r="P164" s="131">
        <f>IF(AND($K164-ストレーナー選定方法!$F$36&gt;-20,$K164-ストレーナー選定方法!$F$36&lt;80),1,0)</f>
        <v>0</v>
      </c>
      <c r="Q164" s="125">
        <v>46</v>
      </c>
      <c r="R164" s="24">
        <v>700</v>
      </c>
      <c r="S164" s="26">
        <f t="shared" si="71"/>
        <v>28.571428571428573</v>
      </c>
      <c r="T164" s="27">
        <f t="shared" si="72"/>
        <v>7.28</v>
      </c>
      <c r="U164" s="27">
        <f t="shared" si="73"/>
        <v>6.37</v>
      </c>
      <c r="V164" s="27"/>
      <c r="W164" s="59">
        <f t="shared" si="63"/>
        <v>58.430735999999989</v>
      </c>
      <c r="X164" s="59">
        <f t="shared" si="64"/>
        <v>91.298024999999996</v>
      </c>
      <c r="Y164" s="59">
        <f t="shared" si="65"/>
        <v>76.317695999999984</v>
      </c>
      <c r="Z164" s="59">
        <f t="shared" si="66"/>
        <v>119.24639999999999</v>
      </c>
      <c r="AA164" s="53">
        <f t="shared" si="67"/>
        <v>19.882680999999998</v>
      </c>
      <c r="AB164" s="52">
        <f t="shared" si="68"/>
        <v>49.098048999999996</v>
      </c>
      <c r="AC164" s="52">
        <f t="shared" si="69"/>
        <v>25.969215999999999</v>
      </c>
      <c r="AD164" s="52">
        <f t="shared" si="70"/>
        <v>64.128063999999981</v>
      </c>
      <c r="AE164" s="24"/>
      <c r="AF164" s="24" t="s">
        <v>468</v>
      </c>
      <c r="AG164" s="134"/>
    </row>
    <row r="165" spans="1:33" ht="17.25" thickBot="1">
      <c r="B165" s="176" t="e">
        <f>VLOOKUP(D165,temp!$A$2:$G$176,2,FALSE)</f>
        <v>#N/A</v>
      </c>
      <c r="C165" s="176" t="str">
        <f t="shared" si="51"/>
        <v>70X8X309</v>
      </c>
      <c r="D165" s="174" t="s">
        <v>319</v>
      </c>
      <c r="E165" s="23">
        <v>70</v>
      </c>
      <c r="F165" s="24">
        <v>70</v>
      </c>
      <c r="G165" s="39">
        <v>67</v>
      </c>
      <c r="H165" s="23">
        <v>8</v>
      </c>
      <c r="I165" s="23">
        <v>309</v>
      </c>
      <c r="J165" s="24">
        <v>2.7</v>
      </c>
      <c r="K165" s="137">
        <v>1768</v>
      </c>
      <c r="L165" s="131">
        <f>IF(AND(K165-ストレーナー選定方法!$F$8&gt;-20,K165-ストレーナー選定方法!$F$8&lt;80),1,0)</f>
        <v>0</v>
      </c>
      <c r="M165" s="131">
        <f>IF(AND($K165-ストレーナー選定方法!$F$30&gt;-20,$K165-ストレーナー選定方法!$F$30&lt;80),1,0)</f>
        <v>0</v>
      </c>
      <c r="N165" s="131">
        <f>IF(AND($K165-ストレーナー選定方法!$F$32&gt;-20,$K165-ストレーナー選定方法!$F$32&lt;80),1,0)</f>
        <v>0</v>
      </c>
      <c r="O165" s="131">
        <f>IF(AND($K165-ストレーナー選定方法!$F$34&gt;-20,$K165-ストレーナー選定方法!$F$34&lt;80),1,0)</f>
        <v>0</v>
      </c>
      <c r="P165" s="131">
        <f>IF(AND($K165-ストレーナー選定方法!$F$36&gt;-20,$K165-ストレーナー選定方法!$F$36&lt;80),1,0)</f>
        <v>0</v>
      </c>
      <c r="Q165" s="125">
        <v>46</v>
      </c>
      <c r="R165" s="24">
        <v>370</v>
      </c>
      <c r="S165" s="26">
        <f t="shared" si="71"/>
        <v>54.054054054054056</v>
      </c>
      <c r="T165" s="27">
        <f t="shared" si="72"/>
        <v>14.144</v>
      </c>
      <c r="U165" s="27">
        <f t="shared" si="73"/>
        <v>12.375999999999999</v>
      </c>
      <c r="V165" s="27"/>
      <c r="W165" s="59">
        <f t="shared" si="63"/>
        <v>220.55814143999996</v>
      </c>
      <c r="X165" s="59">
        <f t="shared" si="64"/>
        <v>344.622096</v>
      </c>
      <c r="Y165" s="59">
        <f t="shared" si="65"/>
        <v>288.07593983999999</v>
      </c>
      <c r="Z165" s="59">
        <f t="shared" si="66"/>
        <v>450.11865599999987</v>
      </c>
      <c r="AA165" s="53">
        <f t="shared" si="67"/>
        <v>75.051034239999993</v>
      </c>
      <c r="AB165" s="52">
        <f t="shared" si="68"/>
        <v>185.33010496</v>
      </c>
      <c r="AC165" s="52">
        <f t="shared" si="69"/>
        <v>98.025840639999998</v>
      </c>
      <c r="AD165" s="52">
        <f t="shared" si="70"/>
        <v>242.06381056000001</v>
      </c>
      <c r="AE165" s="24"/>
      <c r="AF165" s="24"/>
      <c r="AG165" s="134"/>
    </row>
    <row r="166" spans="1:33" ht="33.75" thickBot="1">
      <c r="B166" s="176" t="e">
        <f>VLOOKUP(D166,temp!$A$2:$G$176,2,FALSE)</f>
        <v>#N/A</v>
      </c>
      <c r="C166" s="176" t="str">
        <f t="shared" si="51"/>
        <v>40×40X7X52</v>
      </c>
      <c r="D166" s="181" t="s">
        <v>322</v>
      </c>
      <c r="E166" s="204" t="s">
        <v>323</v>
      </c>
      <c r="F166" s="205"/>
      <c r="G166" s="43" t="s">
        <v>324</v>
      </c>
      <c r="H166" s="32">
        <v>7</v>
      </c>
      <c r="I166" s="32">
        <v>52</v>
      </c>
      <c r="J166" s="36">
        <v>3.2</v>
      </c>
      <c r="K166" s="139">
        <v>418</v>
      </c>
      <c r="L166" s="131">
        <f>IF(AND(K166-ストレーナー選定方法!$F$8&gt;-20,K166-ストレーナー選定方法!$F$8&lt;80),1,0)</f>
        <v>0</v>
      </c>
      <c r="M166" s="131">
        <f>IF(AND($K166-ストレーナー選定方法!$F$30&gt;-20,$K166-ストレーナー選定方法!$F$30&lt;80),1,0)</f>
        <v>0</v>
      </c>
      <c r="N166" s="131">
        <f>IF(AND($K166-ストレーナー選定方法!$F$32&gt;-20,$K166-ストレーナー選定方法!$F$32&lt;80),1,0)</f>
        <v>0</v>
      </c>
      <c r="O166" s="131">
        <f>IF(AND($K166-ストレーナー選定方法!$F$34&gt;-20,$K166-ストレーナー選定方法!$F$34&lt;80),1,0)</f>
        <v>0</v>
      </c>
      <c r="P166" s="131">
        <f>IF(AND($K166-ストレーナー選定方法!$F$36&gt;-20,$K166-ストレーナー選定方法!$F$36&lt;80),1,0)</f>
        <v>0</v>
      </c>
      <c r="Q166" s="126">
        <v>26</v>
      </c>
      <c r="R166" s="33">
        <v>1200</v>
      </c>
      <c r="S166" s="26">
        <f t="shared" si="71"/>
        <v>16.666666666666668</v>
      </c>
      <c r="T166" s="27">
        <f t="shared" si="72"/>
        <v>3.3440000000000003</v>
      </c>
      <c r="U166" s="27">
        <f t="shared" si="73"/>
        <v>2.9259999999999997</v>
      </c>
      <c r="V166" s="27"/>
      <c r="W166" s="59">
        <f t="shared" si="63"/>
        <v>12.328525439999998</v>
      </c>
      <c r="X166" s="59">
        <f t="shared" si="64"/>
        <v>19.263321000000001</v>
      </c>
      <c r="Y166" s="59">
        <f t="shared" si="65"/>
        <v>16.102563839999995</v>
      </c>
      <c r="Z166" s="59">
        <f t="shared" si="66"/>
        <v>25.16025599999999</v>
      </c>
      <c r="AA166" s="53">
        <f t="shared" si="67"/>
        <v>4.19512324</v>
      </c>
      <c r="AB166" s="52">
        <f t="shared" si="68"/>
        <v>10.359385959999999</v>
      </c>
      <c r="AC166" s="52">
        <f t="shared" si="69"/>
        <v>5.4793446400000008</v>
      </c>
      <c r="AD166" s="52">
        <f t="shared" si="70"/>
        <v>13.53062656</v>
      </c>
      <c r="AE166" s="31"/>
      <c r="AF166" s="31"/>
      <c r="AG166" s="134"/>
    </row>
    <row r="167" spans="1:33" ht="33.75" thickBot="1">
      <c r="A167" s="128"/>
      <c r="B167" s="176" t="e">
        <f>VLOOKUP(D167,temp!$A$2:$G$176,2,FALSE)</f>
        <v>#N/A</v>
      </c>
      <c r="C167" s="176" t="str">
        <f t="shared" si="51"/>
        <v>40×40X10X52</v>
      </c>
      <c r="D167" s="182" t="s">
        <v>327</v>
      </c>
      <c r="E167" s="204" t="s">
        <v>323</v>
      </c>
      <c r="F167" s="205"/>
      <c r="G167" s="39" t="s">
        <v>324</v>
      </c>
      <c r="H167" s="23">
        <v>10</v>
      </c>
      <c r="I167" s="23">
        <v>52</v>
      </c>
      <c r="J167" s="37">
        <v>3.2</v>
      </c>
      <c r="K167" s="137">
        <v>418</v>
      </c>
      <c r="L167" s="131">
        <f>IF(AND(K167-ストレーナー選定方法!$F$8&gt;-20,K167-ストレーナー選定方法!$F$8&lt;80),1,0)</f>
        <v>0</v>
      </c>
      <c r="M167" s="131">
        <f>IF(AND($K167-ストレーナー選定方法!$F$30&gt;-20,$K167-ストレーナー選定方法!$F$30&lt;80),1,0)</f>
        <v>0</v>
      </c>
      <c r="N167" s="131">
        <f>IF(AND($K167-ストレーナー選定方法!$F$32&gt;-20,$K167-ストレーナー選定方法!$F$32&lt;80),1,0)</f>
        <v>0</v>
      </c>
      <c r="O167" s="131">
        <f>IF(AND($K167-ストレーナー選定方法!$F$34&gt;-20,$K167-ストレーナー選定方法!$F$34&lt;80),1,0)</f>
        <v>0</v>
      </c>
      <c r="P167" s="131">
        <f>IF(AND($K167-ストレーナー選定方法!$F$36&gt;-20,$K167-ストレーナー選定方法!$F$36&lt;80),1,0)</f>
        <v>0</v>
      </c>
      <c r="Q167" s="125">
        <v>26</v>
      </c>
      <c r="R167" s="24">
        <v>900</v>
      </c>
      <c r="S167" s="26">
        <f t="shared" si="71"/>
        <v>22.222222222222221</v>
      </c>
      <c r="T167" s="27">
        <f t="shared" si="72"/>
        <v>3.3440000000000003</v>
      </c>
      <c r="U167" s="27">
        <f t="shared" si="73"/>
        <v>2.9259999999999997</v>
      </c>
      <c r="V167" s="27"/>
      <c r="W167" s="59">
        <f t="shared" si="63"/>
        <v>12.328525439999998</v>
      </c>
      <c r="X167" s="59">
        <f t="shared" si="64"/>
        <v>19.263321000000001</v>
      </c>
      <c r="Y167" s="59">
        <f t="shared" si="65"/>
        <v>16.102563839999995</v>
      </c>
      <c r="Z167" s="59">
        <f t="shared" si="66"/>
        <v>25.16025599999999</v>
      </c>
      <c r="AA167" s="53">
        <f t="shared" si="67"/>
        <v>4.19512324</v>
      </c>
      <c r="AB167" s="52">
        <f t="shared" si="68"/>
        <v>10.359385959999999</v>
      </c>
      <c r="AC167" s="52">
        <f t="shared" si="69"/>
        <v>5.4793446400000008</v>
      </c>
      <c r="AD167" s="52">
        <f t="shared" si="70"/>
        <v>13.53062656</v>
      </c>
      <c r="AE167" s="24"/>
      <c r="AF167" s="24"/>
      <c r="AG167" s="134"/>
    </row>
    <row r="168" spans="1:33" ht="17.25" thickBot="1">
      <c r="A168" s="128"/>
      <c r="B168" s="176" t="str">
        <f>VLOOKUP(D168,temp!$A$2:$G$176,2,FALSE)</f>
        <v>041</v>
      </c>
      <c r="C168" s="176" t="str">
        <f t="shared" si="51"/>
        <v>40×40X10X90</v>
      </c>
      <c r="D168" s="174" t="s">
        <v>330</v>
      </c>
      <c r="E168" s="204" t="s">
        <v>323</v>
      </c>
      <c r="F168" s="205"/>
      <c r="G168" s="39" t="s">
        <v>331</v>
      </c>
      <c r="H168" s="23">
        <v>10</v>
      </c>
      <c r="I168" s="23">
        <v>90</v>
      </c>
      <c r="J168" s="24">
        <v>2.7</v>
      </c>
      <c r="K168" s="137">
        <v>515</v>
      </c>
      <c r="L168" s="131">
        <f>IF(AND(K168-ストレーナー選定方法!$F$8&gt;-20,K168-ストレーナー選定方法!$F$8&lt;80),1,0)</f>
        <v>0</v>
      </c>
      <c r="M168" s="131">
        <f>IF(AND($K168-ストレーナー選定方法!$F$30&gt;-20,$K168-ストレーナー選定方法!$F$30&lt;80),1,0)</f>
        <v>0</v>
      </c>
      <c r="N168" s="131">
        <f>IF(AND($K168-ストレーナー選定方法!$F$32&gt;-20,$K168-ストレーナー選定方法!$F$32&lt;80),1,0)</f>
        <v>1</v>
      </c>
      <c r="O168" s="131">
        <f>IF(AND($K168-ストレーナー選定方法!$F$34&gt;-20,$K168-ストレーナー選定方法!$F$34&lt;80),1,0)</f>
        <v>0</v>
      </c>
      <c r="P168" s="131">
        <f>IF(AND($K168-ストレーナー選定方法!$F$36&gt;-20,$K168-ストレーナー選定方法!$F$36&lt;80),1,0)</f>
        <v>0</v>
      </c>
      <c r="Q168" s="125">
        <v>32</v>
      </c>
      <c r="R168" s="24">
        <v>900</v>
      </c>
      <c r="S168" s="26">
        <f t="shared" si="71"/>
        <v>22.222222222222221</v>
      </c>
      <c r="T168" s="27">
        <f t="shared" si="72"/>
        <v>4.12</v>
      </c>
      <c r="U168" s="27">
        <f t="shared" si="73"/>
        <v>3.605</v>
      </c>
      <c r="V168" s="27"/>
      <c r="W168" s="59">
        <f t="shared" si="63"/>
        <v>18.714276000000005</v>
      </c>
      <c r="X168" s="59">
        <f t="shared" si="64"/>
        <v>29.241056250000007</v>
      </c>
      <c r="Y168" s="59">
        <f t="shared" si="65"/>
        <v>24.443135999999999</v>
      </c>
      <c r="Z168" s="59">
        <f t="shared" si="66"/>
        <v>38.192400000000006</v>
      </c>
      <c r="AA168" s="53">
        <f t="shared" si="67"/>
        <v>6.3680522500000016</v>
      </c>
      <c r="AB168" s="52">
        <f t="shared" si="68"/>
        <v>15.725190250000004</v>
      </c>
      <c r="AC168" s="52">
        <f t="shared" si="69"/>
        <v>8.3174560000000017</v>
      </c>
      <c r="AD168" s="52">
        <f t="shared" si="70"/>
        <v>20.539024000000001</v>
      </c>
      <c r="AE168" s="24"/>
      <c r="AF168" s="24"/>
      <c r="AG168" s="134">
        <v>12.3</v>
      </c>
    </row>
    <row r="169" spans="1:33" ht="17.25" thickBot="1">
      <c r="A169" s="128"/>
      <c r="B169" s="176" t="str">
        <f>VLOOKUP(D169,temp!$A$2:$G$176,2,FALSE)</f>
        <v>042</v>
      </c>
      <c r="C169" s="176" t="str">
        <f t="shared" si="51"/>
        <v>40×40X20X90</v>
      </c>
      <c r="D169" s="174" t="s">
        <v>334</v>
      </c>
      <c r="E169" s="204" t="s">
        <v>323</v>
      </c>
      <c r="F169" s="205"/>
      <c r="G169" s="39" t="s">
        <v>331</v>
      </c>
      <c r="H169" s="23">
        <v>20</v>
      </c>
      <c r="I169" s="23">
        <v>90</v>
      </c>
      <c r="J169" s="24">
        <v>2.7</v>
      </c>
      <c r="K169" s="137">
        <v>515</v>
      </c>
      <c r="L169" s="131">
        <f>IF(AND(K169-ストレーナー選定方法!$F$8&gt;-20,K169-ストレーナー選定方法!$F$8&lt;80),1,0)</f>
        <v>0</v>
      </c>
      <c r="M169" s="131">
        <f>IF(AND($K169-ストレーナー選定方法!$F$30&gt;-20,$K169-ストレーナー選定方法!$F$30&lt;80),1,0)</f>
        <v>0</v>
      </c>
      <c r="N169" s="131">
        <f>IF(AND($K169-ストレーナー選定方法!$F$32&gt;-20,$K169-ストレーナー選定方法!$F$32&lt;80),1,0)</f>
        <v>1</v>
      </c>
      <c r="O169" s="131">
        <f>IF(AND($K169-ストレーナー選定方法!$F$34&gt;-20,$K169-ストレーナー選定方法!$F$34&lt;80),1,0)</f>
        <v>0</v>
      </c>
      <c r="P169" s="131">
        <f>IF(AND($K169-ストレーナー選定方法!$F$36&gt;-20,$K169-ストレーナー選定方法!$F$36&lt;80),1,0)</f>
        <v>0</v>
      </c>
      <c r="Q169" s="125">
        <v>32</v>
      </c>
      <c r="R169" s="24">
        <v>440</v>
      </c>
      <c r="S169" s="26">
        <f t="shared" si="71"/>
        <v>45.454545454545453</v>
      </c>
      <c r="T169" s="27">
        <f t="shared" si="72"/>
        <v>4.12</v>
      </c>
      <c r="U169" s="27">
        <f t="shared" si="73"/>
        <v>3.605</v>
      </c>
      <c r="V169" s="27"/>
      <c r="W169" s="59">
        <f t="shared" si="63"/>
        <v>18.714276000000005</v>
      </c>
      <c r="X169" s="59">
        <f t="shared" si="64"/>
        <v>29.241056250000007</v>
      </c>
      <c r="Y169" s="59">
        <f t="shared" si="65"/>
        <v>24.443135999999999</v>
      </c>
      <c r="Z169" s="59">
        <f t="shared" si="66"/>
        <v>38.192400000000006</v>
      </c>
      <c r="AA169" s="53">
        <f t="shared" si="67"/>
        <v>6.3680522500000016</v>
      </c>
      <c r="AB169" s="52">
        <f t="shared" si="68"/>
        <v>15.725190250000004</v>
      </c>
      <c r="AC169" s="52">
        <f t="shared" si="69"/>
        <v>8.3174560000000017</v>
      </c>
      <c r="AD169" s="52">
        <f t="shared" si="70"/>
        <v>20.539024000000001</v>
      </c>
      <c r="AE169" s="24"/>
      <c r="AF169" s="24"/>
      <c r="AG169" s="134"/>
    </row>
    <row r="170" spans="1:33" ht="17.25" thickBot="1">
      <c r="A170" s="128"/>
      <c r="B170" s="176" t="e">
        <f>VLOOKUP(D170,temp!$A$2:$G$176,2,FALSE)</f>
        <v>#N/A</v>
      </c>
      <c r="C170" s="176" t="str">
        <f t="shared" si="51"/>
        <v>40×40X5X90</v>
      </c>
      <c r="D170" s="174" t="s">
        <v>336</v>
      </c>
      <c r="E170" s="204" t="s">
        <v>323</v>
      </c>
      <c r="F170" s="205"/>
      <c r="G170" s="39" t="s">
        <v>331</v>
      </c>
      <c r="H170" s="23">
        <v>5</v>
      </c>
      <c r="I170" s="23">
        <v>90</v>
      </c>
      <c r="J170" s="24">
        <v>2.7</v>
      </c>
      <c r="K170" s="137">
        <v>515</v>
      </c>
      <c r="L170" s="131">
        <f>IF(AND(K170-ストレーナー選定方法!$F$8&gt;-20,K170-ストレーナー選定方法!$F$8&lt;80),1,0)</f>
        <v>0</v>
      </c>
      <c r="M170" s="131">
        <f>IF(AND($K170-ストレーナー選定方法!$F$30&gt;-20,$K170-ストレーナー選定方法!$F$30&lt;80),1,0)</f>
        <v>0</v>
      </c>
      <c r="N170" s="131">
        <f>IF(AND($K170-ストレーナー選定方法!$F$32&gt;-20,$K170-ストレーナー選定方法!$F$32&lt;80),1,0)</f>
        <v>1</v>
      </c>
      <c r="O170" s="131">
        <f>IF(AND($K170-ストレーナー選定方法!$F$34&gt;-20,$K170-ストレーナー選定方法!$F$34&lt;80),1,0)</f>
        <v>0</v>
      </c>
      <c r="P170" s="131">
        <f>IF(AND($K170-ストレーナー選定方法!$F$36&gt;-20,$K170-ストレーナー選定方法!$F$36&lt;80),1,0)</f>
        <v>0</v>
      </c>
      <c r="Q170" s="125">
        <v>32</v>
      </c>
      <c r="R170" s="25">
        <v>1800</v>
      </c>
      <c r="S170" s="26">
        <f t="shared" si="71"/>
        <v>11.111111111111111</v>
      </c>
      <c r="T170" s="27">
        <f t="shared" si="72"/>
        <v>4.12</v>
      </c>
      <c r="U170" s="27">
        <f t="shared" si="73"/>
        <v>3.605</v>
      </c>
      <c r="V170" s="27"/>
      <c r="W170" s="59">
        <f t="shared" si="63"/>
        <v>18.714276000000005</v>
      </c>
      <c r="X170" s="59">
        <f t="shared" si="64"/>
        <v>29.241056250000007</v>
      </c>
      <c r="Y170" s="59">
        <f t="shared" si="65"/>
        <v>24.443135999999999</v>
      </c>
      <c r="Z170" s="59">
        <f t="shared" si="66"/>
        <v>38.192400000000006</v>
      </c>
      <c r="AA170" s="53">
        <f t="shared" si="67"/>
        <v>6.3680522500000016</v>
      </c>
      <c r="AB170" s="52">
        <f t="shared" si="68"/>
        <v>15.725190250000004</v>
      </c>
      <c r="AC170" s="52">
        <f t="shared" si="69"/>
        <v>8.3174560000000017</v>
      </c>
      <c r="AD170" s="52">
        <f t="shared" si="70"/>
        <v>20.539024000000001</v>
      </c>
      <c r="AE170" s="24"/>
      <c r="AF170" s="24"/>
      <c r="AG170" s="134"/>
    </row>
    <row r="171" spans="1:33" ht="17.25" thickBot="1">
      <c r="A171" s="128"/>
      <c r="B171" s="176" t="e">
        <f>VLOOKUP(D171,temp!$A$2:$G$176,2,FALSE)</f>
        <v>#N/A</v>
      </c>
      <c r="C171" s="176" t="str">
        <f t="shared" si="51"/>
        <v>40×40X7X90</v>
      </c>
      <c r="D171" s="174" t="s">
        <v>336</v>
      </c>
      <c r="E171" s="204" t="s">
        <v>323</v>
      </c>
      <c r="F171" s="205"/>
      <c r="G171" s="39" t="s">
        <v>331</v>
      </c>
      <c r="H171" s="23">
        <v>7</v>
      </c>
      <c r="I171" s="23">
        <v>90</v>
      </c>
      <c r="J171" s="24">
        <v>2.7</v>
      </c>
      <c r="K171" s="137">
        <v>515</v>
      </c>
      <c r="L171" s="131">
        <f>IF(AND(K171-ストレーナー選定方法!$F$8&gt;-20,K171-ストレーナー選定方法!$F$8&lt;80),1,0)</f>
        <v>0</v>
      </c>
      <c r="M171" s="131">
        <f>IF(AND($K171-ストレーナー選定方法!$F$30&gt;-20,$K171-ストレーナー選定方法!$F$30&lt;80),1,0)</f>
        <v>0</v>
      </c>
      <c r="N171" s="131">
        <f>IF(AND($K171-ストレーナー選定方法!$F$32&gt;-20,$K171-ストレーナー選定方法!$F$32&lt;80),1,0)</f>
        <v>1</v>
      </c>
      <c r="O171" s="131">
        <f>IF(AND($K171-ストレーナー選定方法!$F$34&gt;-20,$K171-ストレーナー選定方法!$F$34&lt;80),1,0)</f>
        <v>0</v>
      </c>
      <c r="P171" s="131">
        <f>IF(AND($K171-ストレーナー選定方法!$F$36&gt;-20,$K171-ストレーナー選定方法!$F$36&lt;80),1,0)</f>
        <v>0</v>
      </c>
      <c r="Q171" s="125">
        <v>32</v>
      </c>
      <c r="R171" s="25">
        <v>1200</v>
      </c>
      <c r="S171" s="26">
        <f t="shared" si="71"/>
        <v>16.666666666666668</v>
      </c>
      <c r="T171" s="27">
        <f t="shared" si="72"/>
        <v>4.12</v>
      </c>
      <c r="U171" s="27">
        <f t="shared" si="73"/>
        <v>3.605</v>
      </c>
      <c r="V171" s="27"/>
      <c r="W171" s="59">
        <f t="shared" si="63"/>
        <v>18.714276000000005</v>
      </c>
      <c r="X171" s="59">
        <f t="shared" si="64"/>
        <v>29.241056250000007</v>
      </c>
      <c r="Y171" s="59">
        <f t="shared" si="65"/>
        <v>24.443135999999999</v>
      </c>
      <c r="Z171" s="59">
        <f t="shared" si="66"/>
        <v>38.192400000000006</v>
      </c>
      <c r="AA171" s="53">
        <f t="shared" si="67"/>
        <v>6.3680522500000016</v>
      </c>
      <c r="AB171" s="52">
        <f t="shared" si="68"/>
        <v>15.725190250000004</v>
      </c>
      <c r="AC171" s="52">
        <f t="shared" si="69"/>
        <v>8.3174560000000017</v>
      </c>
      <c r="AD171" s="52">
        <f t="shared" si="70"/>
        <v>20.539024000000001</v>
      </c>
      <c r="AE171" s="24"/>
      <c r="AF171" s="24"/>
      <c r="AG171" s="134"/>
    </row>
    <row r="172" spans="1:33" ht="17.25" thickBot="1">
      <c r="A172" s="128"/>
      <c r="B172" s="176" t="e">
        <f>VLOOKUP(D172,temp!$A$2:$G$176,2,FALSE)</f>
        <v>#N/A</v>
      </c>
      <c r="C172" s="176" t="str">
        <f t="shared" si="51"/>
        <v>40×40X14X90</v>
      </c>
      <c r="D172" s="174" t="s">
        <v>339</v>
      </c>
      <c r="E172" s="204" t="s">
        <v>323</v>
      </c>
      <c r="F172" s="205"/>
      <c r="G172" s="39" t="s">
        <v>331</v>
      </c>
      <c r="H172" s="23">
        <v>14</v>
      </c>
      <c r="I172" s="23">
        <v>90</v>
      </c>
      <c r="J172" s="24">
        <v>2.7</v>
      </c>
      <c r="K172" s="137">
        <v>515</v>
      </c>
      <c r="L172" s="131">
        <f>IF(AND(K172-ストレーナー選定方法!$F$8&gt;-20,K172-ストレーナー選定方法!$F$8&lt;80),1,0)</f>
        <v>0</v>
      </c>
      <c r="M172" s="131">
        <f>IF(AND($K172-ストレーナー選定方法!$F$30&gt;-20,$K172-ストレーナー選定方法!$F$30&lt;80),1,0)</f>
        <v>0</v>
      </c>
      <c r="N172" s="131">
        <f>IF(AND($K172-ストレーナー選定方法!$F$32&gt;-20,$K172-ストレーナー選定方法!$F$32&lt;80),1,0)</f>
        <v>1</v>
      </c>
      <c r="O172" s="131">
        <f>IF(AND($K172-ストレーナー選定方法!$F$34&gt;-20,$K172-ストレーナー選定方法!$F$34&lt;80),1,0)</f>
        <v>0</v>
      </c>
      <c r="P172" s="131">
        <f>IF(AND($K172-ストレーナー選定方法!$F$36&gt;-20,$K172-ストレーナー選定方法!$F$36&lt;80),1,0)</f>
        <v>0</v>
      </c>
      <c r="Q172" s="125">
        <v>32</v>
      </c>
      <c r="R172" s="24">
        <v>640</v>
      </c>
      <c r="S172" s="26">
        <f>20000/R172</f>
        <v>31.25</v>
      </c>
      <c r="T172" s="27">
        <f t="shared" si="72"/>
        <v>4.12</v>
      </c>
      <c r="U172" s="27">
        <f t="shared" si="73"/>
        <v>3.605</v>
      </c>
      <c r="V172" s="27"/>
      <c r="W172" s="59">
        <f t="shared" si="63"/>
        <v>18.714276000000005</v>
      </c>
      <c r="X172" s="59">
        <f t="shared" si="64"/>
        <v>29.241056250000007</v>
      </c>
      <c r="Y172" s="59">
        <f t="shared" si="65"/>
        <v>24.443135999999999</v>
      </c>
      <c r="Z172" s="59">
        <f t="shared" si="66"/>
        <v>38.192400000000006</v>
      </c>
      <c r="AA172" s="53">
        <f t="shared" si="67"/>
        <v>6.3680522500000016</v>
      </c>
      <c r="AB172" s="52">
        <f t="shared" si="68"/>
        <v>15.725190250000004</v>
      </c>
      <c r="AC172" s="52">
        <f t="shared" si="69"/>
        <v>8.3174560000000017</v>
      </c>
      <c r="AD172" s="52">
        <f t="shared" si="70"/>
        <v>20.539024000000001</v>
      </c>
      <c r="AE172" s="24"/>
      <c r="AF172" s="24"/>
      <c r="AG172" s="134"/>
    </row>
    <row r="173" spans="1:33" ht="17.25" thickBot="1">
      <c r="A173" s="128"/>
      <c r="B173" s="176" t="str">
        <f>VLOOKUP(D173,temp!$A$2:$G$176,2,FALSE)</f>
        <v>048</v>
      </c>
      <c r="C173" s="176" t="str">
        <f t="shared" si="51"/>
        <v>49×49X7X97</v>
      </c>
      <c r="D173" s="174" t="s">
        <v>342</v>
      </c>
      <c r="E173" s="204" t="s">
        <v>343</v>
      </c>
      <c r="F173" s="205"/>
      <c r="G173" s="39" t="s">
        <v>344</v>
      </c>
      <c r="H173" s="23">
        <v>7</v>
      </c>
      <c r="I173" s="23">
        <v>97</v>
      </c>
      <c r="J173" s="37">
        <v>3.2</v>
      </c>
      <c r="K173" s="137">
        <v>780</v>
      </c>
      <c r="L173" s="131">
        <f>IF(AND(K173-ストレーナー選定方法!$F$8&gt;-20,K173-ストレーナー選定方法!$F$8&lt;80),1,0)</f>
        <v>1</v>
      </c>
      <c r="M173" s="131">
        <f>IF(AND($K173-ストレーナー選定方法!$F$30&gt;-20,$K173-ストレーナー選定方法!$F$30&lt;80),1,0)</f>
        <v>0</v>
      </c>
      <c r="N173" s="131">
        <f>IF(AND($K173-ストレーナー選定方法!$F$32&gt;-20,$K173-ストレーナー選定方法!$F$32&lt;80),1,0)</f>
        <v>0</v>
      </c>
      <c r="O173" s="131">
        <f>IF(AND($K173-ストレーナー選定方法!$F$34&gt;-20,$K173-ストレーナー選定方法!$F$34&lt;80),1,0)</f>
        <v>1</v>
      </c>
      <c r="P173" s="131">
        <f>IF(AND($K173-ストレーナー選定方法!$F$36&gt;-20,$K173-ストレーナー選定方法!$F$36&lt;80),1,0)</f>
        <v>0</v>
      </c>
      <c r="Q173" s="125">
        <v>32</v>
      </c>
      <c r="R173" s="24">
        <v>800</v>
      </c>
      <c r="S173" s="26">
        <f t="shared" si="71"/>
        <v>25</v>
      </c>
      <c r="T173" s="27">
        <f t="shared" si="72"/>
        <v>6.24</v>
      </c>
      <c r="U173" s="27">
        <f t="shared" si="73"/>
        <v>5.46</v>
      </c>
      <c r="V173" s="27"/>
      <c r="W173" s="59">
        <f t="shared" si="63"/>
        <v>42.928703999999996</v>
      </c>
      <c r="X173" s="59">
        <f t="shared" si="64"/>
        <v>67.076099999999997</v>
      </c>
      <c r="Y173" s="59">
        <f t="shared" si="65"/>
        <v>56.070143999999992</v>
      </c>
      <c r="Z173" s="59">
        <f t="shared" si="66"/>
        <v>87.609599999999986</v>
      </c>
      <c r="AA173" s="53">
        <f t="shared" si="67"/>
        <v>14.607684000000001</v>
      </c>
      <c r="AB173" s="52">
        <f t="shared" si="68"/>
        <v>36.072036000000004</v>
      </c>
      <c r="AC173" s="52">
        <f t="shared" si="69"/>
        <v>19.079424000000003</v>
      </c>
      <c r="AD173" s="52">
        <f t="shared" si="70"/>
        <v>47.114495999999995</v>
      </c>
      <c r="AE173" s="24"/>
      <c r="AF173" s="24"/>
      <c r="AG173" s="134">
        <v>15.5</v>
      </c>
    </row>
    <row r="174" spans="1:33" ht="17.25" thickBot="1">
      <c r="A174" s="128"/>
      <c r="B174" s="176" t="str">
        <f>VLOOKUP(D174,temp!$A$2:$G$176,2,FALSE)</f>
        <v>049</v>
      </c>
      <c r="C174" s="176" t="str">
        <f t="shared" si="51"/>
        <v>49×49X14X97</v>
      </c>
      <c r="D174" s="174" t="s">
        <v>347</v>
      </c>
      <c r="E174" s="204" t="s">
        <v>343</v>
      </c>
      <c r="F174" s="205"/>
      <c r="G174" s="39" t="s">
        <v>344</v>
      </c>
      <c r="H174" s="23">
        <v>14</v>
      </c>
      <c r="I174" s="23">
        <v>97</v>
      </c>
      <c r="J174" s="37">
        <v>3.2</v>
      </c>
      <c r="K174" s="137">
        <v>780</v>
      </c>
      <c r="L174" s="131">
        <f>IF(AND(K174-ストレーナー選定方法!$F$8&gt;-20,K174-ストレーナー選定方法!$F$8&lt;80),1,0)</f>
        <v>1</v>
      </c>
      <c r="M174" s="131">
        <f>IF(AND($K174-ストレーナー選定方法!$F$30&gt;-20,$K174-ストレーナー選定方法!$F$30&lt;80),1,0)</f>
        <v>0</v>
      </c>
      <c r="N174" s="131">
        <f>IF(AND($K174-ストレーナー選定方法!$F$32&gt;-20,$K174-ストレーナー選定方法!$F$32&lt;80),1,0)</f>
        <v>0</v>
      </c>
      <c r="O174" s="131">
        <f>IF(AND($K174-ストレーナー選定方法!$F$34&gt;-20,$K174-ストレーナー選定方法!$F$34&lt;80),1,0)</f>
        <v>1</v>
      </c>
      <c r="P174" s="131">
        <f>IF(AND($K174-ストレーナー選定方法!$F$36&gt;-20,$K174-ストレーナー選定方法!$F$36&lt;80),1,0)</f>
        <v>0</v>
      </c>
      <c r="Q174" s="125">
        <v>32</v>
      </c>
      <c r="R174" s="24">
        <v>440</v>
      </c>
      <c r="S174" s="26">
        <f t="shared" si="71"/>
        <v>45.454545454545453</v>
      </c>
      <c r="T174" s="27">
        <f t="shared" si="72"/>
        <v>6.24</v>
      </c>
      <c r="U174" s="27">
        <f t="shared" si="73"/>
        <v>5.46</v>
      </c>
      <c r="V174" s="27"/>
      <c r="W174" s="59">
        <f t="shared" si="63"/>
        <v>42.928703999999996</v>
      </c>
      <c r="X174" s="59">
        <f t="shared" si="64"/>
        <v>67.076099999999997</v>
      </c>
      <c r="Y174" s="59">
        <f t="shared" si="65"/>
        <v>56.070143999999992</v>
      </c>
      <c r="Z174" s="59">
        <f t="shared" si="66"/>
        <v>87.609599999999986</v>
      </c>
      <c r="AA174" s="53">
        <f t="shared" si="67"/>
        <v>14.607684000000001</v>
      </c>
      <c r="AB174" s="52">
        <f t="shared" si="68"/>
        <v>36.072036000000004</v>
      </c>
      <c r="AC174" s="52">
        <f t="shared" si="69"/>
        <v>19.079424000000003</v>
      </c>
      <c r="AD174" s="52">
        <f t="shared" si="70"/>
        <v>47.114495999999995</v>
      </c>
      <c r="AE174" s="24"/>
      <c r="AF174" s="24"/>
      <c r="AG174" s="134">
        <v>15.3</v>
      </c>
    </row>
    <row r="175" spans="1:33" ht="17.25" thickBot="1">
      <c r="A175" s="128"/>
      <c r="B175" s="176" t="e">
        <f>VLOOKUP(D175,temp!$A$2:$G$176,2,FALSE)</f>
        <v>#N/A</v>
      </c>
      <c r="C175" s="176" t="str">
        <f t="shared" si="51"/>
        <v>50×50X7X142</v>
      </c>
      <c r="D175" s="174" t="s">
        <v>349</v>
      </c>
      <c r="E175" s="204" t="s">
        <v>350</v>
      </c>
      <c r="F175" s="205"/>
      <c r="G175" s="39" t="s">
        <v>351</v>
      </c>
      <c r="H175" s="23">
        <v>7</v>
      </c>
      <c r="I175" s="23">
        <v>142</v>
      </c>
      <c r="J175" s="24">
        <v>2.7</v>
      </c>
      <c r="K175" s="137">
        <v>813</v>
      </c>
      <c r="L175" s="131">
        <f>IF(AND(K175-ストレーナー選定方法!$F$8&gt;-20,K175-ストレーナー選定方法!$F$8&lt;80),1,0)</f>
        <v>1</v>
      </c>
      <c r="M175" s="131">
        <f>IF(AND($K175-ストレーナー選定方法!$F$30&gt;-20,$K175-ストレーナー選定方法!$F$30&lt;80),1,0)</f>
        <v>0</v>
      </c>
      <c r="N175" s="131">
        <f>IF(AND($K175-ストレーナー選定方法!$F$32&gt;-20,$K175-ストレーナー選定方法!$F$32&lt;80),1,0)</f>
        <v>0</v>
      </c>
      <c r="O175" s="131">
        <f>IF(AND($K175-ストレーナー選定方法!$F$34&gt;-20,$K175-ストレーナー選定方法!$F$34&lt;80),1,0)</f>
        <v>0</v>
      </c>
      <c r="P175" s="131">
        <f>IF(AND($K175-ストレーナー選定方法!$F$36&gt;-20,$K175-ストレーナー選定方法!$F$36&lt;80),1,0)</f>
        <v>0</v>
      </c>
      <c r="Q175" s="125">
        <v>32</v>
      </c>
      <c r="R175" s="24">
        <v>800</v>
      </c>
      <c r="S175" s="26">
        <f t="shared" si="71"/>
        <v>25</v>
      </c>
      <c r="T175" s="27">
        <f t="shared" si="72"/>
        <v>6.5040000000000013</v>
      </c>
      <c r="U175" s="27">
        <f t="shared" si="73"/>
        <v>5.6909999999999989</v>
      </c>
      <c r="V175" s="27"/>
      <c r="W175" s="59">
        <f t="shared" si="63"/>
        <v>46.637972640000001</v>
      </c>
      <c r="X175" s="59">
        <f t="shared" si="64"/>
        <v>72.87183225000004</v>
      </c>
      <c r="Y175" s="59">
        <f t="shared" si="65"/>
        <v>60.914903040000006</v>
      </c>
      <c r="Z175" s="59">
        <f t="shared" si="66"/>
        <v>95.179535999999999</v>
      </c>
      <c r="AA175" s="53">
        <f t="shared" si="67"/>
        <v>15.869865690000003</v>
      </c>
      <c r="AB175" s="52">
        <f t="shared" si="68"/>
        <v>39.188852010000005</v>
      </c>
      <c r="AC175" s="52">
        <f t="shared" si="69"/>
        <v>20.727987840000011</v>
      </c>
      <c r="AD175" s="52">
        <f t="shared" si="70"/>
        <v>51.185439360000011</v>
      </c>
      <c r="AE175" s="24"/>
      <c r="AF175" s="24"/>
      <c r="AG175" s="134">
        <v>16.5</v>
      </c>
    </row>
    <row r="176" spans="1:33" ht="17.25" thickBot="1">
      <c r="A176" s="128"/>
      <c r="B176" s="176" t="str">
        <f>VLOOKUP(D176,temp!$A$2:$G$176,2,FALSE)</f>
        <v>051</v>
      </c>
      <c r="C176" s="176" t="str">
        <f t="shared" si="51"/>
        <v>50×50X10X142</v>
      </c>
      <c r="D176" s="174" t="s">
        <v>353</v>
      </c>
      <c r="E176" s="204" t="s">
        <v>350</v>
      </c>
      <c r="F176" s="205"/>
      <c r="G176" s="39" t="s">
        <v>351</v>
      </c>
      <c r="H176" s="23">
        <v>10</v>
      </c>
      <c r="I176" s="23">
        <v>142</v>
      </c>
      <c r="J176" s="24">
        <v>2.7</v>
      </c>
      <c r="K176" s="137">
        <v>813</v>
      </c>
      <c r="L176" s="131">
        <f>IF(AND(K176-ストレーナー選定方法!$F$8&gt;-20,K176-ストレーナー選定方法!$F$8&lt;80),1,0)</f>
        <v>1</v>
      </c>
      <c r="M176" s="131">
        <f>IF(AND($K176-ストレーナー選定方法!$F$30&gt;-20,$K176-ストレーナー選定方法!$F$30&lt;80),1,0)</f>
        <v>0</v>
      </c>
      <c r="N176" s="131">
        <f>IF(AND($K176-ストレーナー選定方法!$F$32&gt;-20,$K176-ストレーナー選定方法!$F$32&lt;80),1,0)</f>
        <v>0</v>
      </c>
      <c r="O176" s="131">
        <f>IF(AND($K176-ストレーナー選定方法!$F$34&gt;-20,$K176-ストレーナー選定方法!$F$34&lt;80),1,0)</f>
        <v>0</v>
      </c>
      <c r="P176" s="131">
        <f>IF(AND($K176-ストレーナー選定方法!$F$36&gt;-20,$K176-ストレーナー選定方法!$F$36&lt;80),1,0)</f>
        <v>0</v>
      </c>
      <c r="Q176" s="125">
        <v>32</v>
      </c>
      <c r="R176" s="24">
        <v>560</v>
      </c>
      <c r="S176" s="26">
        <f t="shared" si="71"/>
        <v>35.714285714285715</v>
      </c>
      <c r="T176" s="27">
        <f t="shared" si="72"/>
        <v>6.5040000000000013</v>
      </c>
      <c r="U176" s="27">
        <f t="shared" si="73"/>
        <v>5.6909999999999989</v>
      </c>
      <c r="V176" s="27"/>
      <c r="W176" s="59">
        <f t="shared" si="63"/>
        <v>46.637972640000001</v>
      </c>
      <c r="X176" s="59">
        <f t="shared" si="64"/>
        <v>72.87183225000004</v>
      </c>
      <c r="Y176" s="59">
        <f t="shared" si="65"/>
        <v>60.914903040000006</v>
      </c>
      <c r="Z176" s="59">
        <f t="shared" si="66"/>
        <v>95.179535999999999</v>
      </c>
      <c r="AA176" s="53">
        <f t="shared" si="67"/>
        <v>15.869865690000003</v>
      </c>
      <c r="AB176" s="52">
        <f t="shared" si="68"/>
        <v>39.188852010000005</v>
      </c>
      <c r="AC176" s="52">
        <f t="shared" si="69"/>
        <v>20.727987840000011</v>
      </c>
      <c r="AD176" s="52">
        <f t="shared" si="70"/>
        <v>51.185439360000011</v>
      </c>
      <c r="AE176" s="24"/>
      <c r="AF176" s="24"/>
      <c r="AG176" s="134">
        <v>17.100000000000001</v>
      </c>
    </row>
    <row r="177" spans="1:34" ht="12.75" thickBot="1">
      <c r="A177" s="128"/>
      <c r="B177" s="176" t="str">
        <f>VLOOKUP(D177,temp!$A$2:$G$176,2,FALSE)</f>
        <v>052</v>
      </c>
      <c r="C177" s="176" t="str">
        <f t="shared" si="51"/>
        <v>50×50X20X142</v>
      </c>
      <c r="D177" s="215" t="s">
        <v>355</v>
      </c>
      <c r="E177" s="246" t="s">
        <v>350</v>
      </c>
      <c r="F177" s="247"/>
      <c r="G177" s="250" t="s">
        <v>351</v>
      </c>
      <c r="H177" s="23">
        <v>20</v>
      </c>
      <c r="I177" s="216">
        <v>142</v>
      </c>
      <c r="J177" s="218">
        <v>2.7</v>
      </c>
      <c r="K177" s="222">
        <v>813</v>
      </c>
      <c r="L177" s="131">
        <f>IF(AND(K177-ストレーナー選定方法!$F$8&gt;-20,K177-ストレーナー選定方法!$F$8&lt;80),1,0)</f>
        <v>1</v>
      </c>
      <c r="M177" s="131">
        <f>IF(AND($K177-ストレーナー選定方法!$F$30&gt;-20,$K177-ストレーナー選定方法!$F$30&lt;80),1,0)</f>
        <v>0</v>
      </c>
      <c r="N177" s="131">
        <f>IF(AND($K177-ストレーナー選定方法!$F$32&gt;-20,$K177-ストレーナー選定方法!$F$32&lt;80),1,0)</f>
        <v>0</v>
      </c>
      <c r="O177" s="131">
        <f>IF(AND($K177-ストレーナー選定方法!$F$34&gt;-20,$K177-ストレーナー選定方法!$F$34&lt;80),1,0)</f>
        <v>0</v>
      </c>
      <c r="P177" s="131">
        <f>IF(AND($K177-ストレーナー選定方法!$F$36&gt;-20,$K177-ストレーナー選定方法!$F$36&lt;80),1,0)</f>
        <v>0</v>
      </c>
      <c r="Q177" s="224">
        <v>32</v>
      </c>
      <c r="R177" s="228">
        <v>300</v>
      </c>
      <c r="S177" s="26">
        <f>20000/R177</f>
        <v>66.666666666666671</v>
      </c>
      <c r="T177" s="27">
        <f t="shared" si="72"/>
        <v>6.5040000000000013</v>
      </c>
      <c r="U177" s="27">
        <f t="shared" si="73"/>
        <v>5.6909999999999989</v>
      </c>
      <c r="V177" s="27"/>
      <c r="W177" s="59">
        <f t="shared" si="63"/>
        <v>46.637972640000001</v>
      </c>
      <c r="X177" s="59">
        <f t="shared" si="64"/>
        <v>72.87183225000004</v>
      </c>
      <c r="Y177" s="59">
        <f t="shared" si="65"/>
        <v>60.914903040000006</v>
      </c>
      <c r="Z177" s="59">
        <f t="shared" si="66"/>
        <v>95.179535999999999</v>
      </c>
      <c r="AA177" s="53">
        <f t="shared" si="67"/>
        <v>15.869865690000003</v>
      </c>
      <c r="AB177" s="52">
        <f t="shared" si="68"/>
        <v>39.188852010000005</v>
      </c>
      <c r="AC177" s="52">
        <f t="shared" si="69"/>
        <v>20.727987840000011</v>
      </c>
      <c r="AD177" s="52">
        <f t="shared" si="70"/>
        <v>51.185439360000011</v>
      </c>
      <c r="AE177" s="24"/>
      <c r="AF177" s="24"/>
      <c r="AG177" s="134"/>
    </row>
    <row r="178" spans="1:34" ht="12.75" thickBot="1">
      <c r="A178" s="128"/>
      <c r="B178" s="176" t="e">
        <f>VLOOKUP(D178,temp!$A$2:$G$176,2,FALSE)</f>
        <v>#N/A</v>
      </c>
      <c r="D178" s="215"/>
      <c r="E178" s="248"/>
      <c r="F178" s="249"/>
      <c r="G178" s="251"/>
      <c r="I178" s="217"/>
      <c r="J178" s="219"/>
      <c r="K178" s="223"/>
      <c r="L178" s="131">
        <f>IF(AND(K178-ストレーナー選定方法!$F$8&gt;-20,K178-ストレーナー選定方法!$F$8&lt;80),1,0)</f>
        <v>0</v>
      </c>
      <c r="M178" s="131">
        <f>IF(AND($K178-ストレーナー選定方法!$F$30&gt;-20,$K178-ストレーナー選定方法!$F$30&lt;80),1,0)</f>
        <v>0</v>
      </c>
      <c r="N178" s="131">
        <f>IF(AND($K178-ストレーナー選定方法!$F$32&gt;-20,$K178-ストレーナー選定方法!$F$32&lt;80),1,0)</f>
        <v>0</v>
      </c>
      <c r="O178" s="131">
        <f>IF(AND($K178-ストレーナー選定方法!$F$34&gt;-20,$K178-ストレーナー選定方法!$F$34&lt;80),1,0)</f>
        <v>0</v>
      </c>
      <c r="P178" s="131">
        <f>IF(AND($K178-ストレーナー選定方法!$F$36&gt;-20,$K178-ストレーナー選定方法!$F$36&lt;80),1,0)</f>
        <v>0</v>
      </c>
      <c r="Q178" s="225"/>
      <c r="R178" s="229"/>
      <c r="S178" s="35"/>
      <c r="T178" s="27"/>
      <c r="U178" s="27"/>
      <c r="V178" s="27"/>
      <c r="W178" s="59"/>
      <c r="X178" s="59"/>
      <c r="Y178" s="59"/>
      <c r="Z178" s="59"/>
      <c r="AA178" s="53"/>
      <c r="AB178" s="52"/>
      <c r="AC178" s="52"/>
      <c r="AD178" s="52"/>
      <c r="AF178" s="13" t="s">
        <v>479</v>
      </c>
      <c r="AG178" s="134">
        <v>19.399999999999999</v>
      </c>
    </row>
    <row r="179" spans="1:34" ht="12.75" thickBot="1">
      <c r="A179" s="128"/>
      <c r="B179" s="176" t="e">
        <f>VLOOKUP(D179,temp!$A$2:$G$176,2,FALSE)</f>
        <v>#N/A</v>
      </c>
      <c r="C179" s="176" t="str">
        <f t="shared" si="51"/>
        <v>50×50X20X124</v>
      </c>
      <c r="D179" s="215" t="s">
        <v>357</v>
      </c>
      <c r="E179" s="246" t="s">
        <v>350</v>
      </c>
      <c r="F179" s="247"/>
      <c r="G179" s="220" t="s">
        <v>351</v>
      </c>
      <c r="H179" s="32">
        <v>20</v>
      </c>
      <c r="I179" s="216">
        <v>124</v>
      </c>
      <c r="J179" s="218">
        <v>2.7</v>
      </c>
      <c r="K179" s="222">
        <v>710</v>
      </c>
      <c r="L179" s="131">
        <f>IF(AND(K179-ストレーナー選定方法!$F$8&gt;-20,K179-ストレーナー選定方法!$F$8&lt;80),1,0)</f>
        <v>0</v>
      </c>
      <c r="M179" s="131">
        <f>IF(AND($K179-ストレーナー選定方法!$F$30&gt;-20,$K179-ストレーナー選定方法!$F$30&lt;80),1,0)</f>
        <v>0</v>
      </c>
      <c r="N179" s="131">
        <f>IF(AND($K179-ストレーナー選定方法!$F$32&gt;-20,$K179-ストレーナー選定方法!$F$32&lt;80),1,0)</f>
        <v>0</v>
      </c>
      <c r="O179" s="131">
        <f>IF(AND($K179-ストレーナー選定方法!$F$34&gt;-20,$K179-ストレーナー選定方法!$F$34&lt;80),1,0)</f>
        <v>1</v>
      </c>
      <c r="P179" s="131">
        <f>IF(AND($K179-ストレーナー選定方法!$F$36&gt;-20,$K179-ストレーナー選定方法!$F$36&lt;80),1,0)</f>
        <v>0</v>
      </c>
      <c r="Q179" s="224">
        <v>28</v>
      </c>
      <c r="R179" s="31">
        <v>300</v>
      </c>
      <c r="S179" s="26">
        <f>20000/R179</f>
        <v>66.666666666666671</v>
      </c>
      <c r="T179" s="27">
        <f t="shared" si="72"/>
        <v>5.68</v>
      </c>
      <c r="U179" s="27">
        <f t="shared" si="73"/>
        <v>4.97</v>
      </c>
      <c r="V179" s="27"/>
      <c r="W179" s="59">
        <f t="shared" si="63"/>
        <v>35.569295999999994</v>
      </c>
      <c r="X179" s="59">
        <f>(K179/100*1.05)^2</f>
        <v>55.577024999999999</v>
      </c>
      <c r="Y179" s="59">
        <f>(K179/100*0.96)^2</f>
        <v>46.457856</v>
      </c>
      <c r="Z179" s="59">
        <f>(K179/100*1.2)^2</f>
        <v>72.590399999999988</v>
      </c>
      <c r="AA179" s="53">
        <f>(K179/100*0.49)^2</f>
        <v>12.103440999999998</v>
      </c>
      <c r="AB179" s="52">
        <f>(K179/100*0.77)^2</f>
        <v>29.888088999999997</v>
      </c>
      <c r="AC179" s="52">
        <f>(K179/100*0.56)^2</f>
        <v>15.808576</v>
      </c>
      <c r="AD179" s="52">
        <f>(K179/100*0.88)^2</f>
        <v>39.037503999999991</v>
      </c>
      <c r="AE179" s="31"/>
      <c r="AF179" s="31"/>
      <c r="AG179" s="134"/>
    </row>
    <row r="180" spans="1:34" ht="12.75" thickBot="1">
      <c r="A180" s="128"/>
      <c r="B180" s="176" t="e">
        <f>VLOOKUP(D180,temp!$A$2:$G$176,2,FALSE)</f>
        <v>#N/A</v>
      </c>
      <c r="D180" s="215"/>
      <c r="E180" s="248"/>
      <c r="F180" s="249"/>
      <c r="G180" s="221"/>
      <c r="H180" s="23">
        <v>13</v>
      </c>
      <c r="I180" s="217"/>
      <c r="J180" s="219"/>
      <c r="K180" s="223"/>
      <c r="L180" s="131">
        <f>IF(AND(K180-ストレーナー選定方法!$F$8&gt;-20,K180-ストレーナー選定方法!$F$8&lt;80),1,0)</f>
        <v>0</v>
      </c>
      <c r="M180" s="131">
        <f>IF(AND($K180-ストレーナー選定方法!$F$30&gt;-20,$K180-ストレーナー選定方法!$F$30&lt;80),1,0)</f>
        <v>0</v>
      </c>
      <c r="N180" s="131">
        <f>IF(AND($K180-ストレーナー選定方法!$F$32&gt;-20,$K180-ストレーナー選定方法!$F$32&lt;80),1,0)</f>
        <v>0</v>
      </c>
      <c r="O180" s="131">
        <f>IF(AND($K180-ストレーナー選定方法!$F$34&gt;-20,$K180-ストレーナー選定方法!$F$34&lt;80),1,0)</f>
        <v>0</v>
      </c>
      <c r="P180" s="131">
        <f>IF(AND($K180-ストレーナー選定方法!$F$36&gt;-20,$K180-ストレーナー選定方法!$F$36&lt;80),1,0)</f>
        <v>0</v>
      </c>
      <c r="Q180" s="225"/>
      <c r="R180" s="24">
        <v>420</v>
      </c>
      <c r="S180" s="26">
        <f t="shared" ref="S180:S193" si="74">20000/R180</f>
        <v>47.61904761904762</v>
      </c>
      <c r="T180" s="27"/>
      <c r="U180" s="27"/>
      <c r="V180" s="27"/>
      <c r="W180" s="59"/>
      <c r="X180" s="59"/>
      <c r="Y180" s="59"/>
      <c r="Z180" s="59"/>
      <c r="AA180" s="53"/>
      <c r="AB180" s="52"/>
      <c r="AC180" s="52"/>
      <c r="AD180" s="52"/>
      <c r="AE180" s="24"/>
      <c r="AF180" s="24"/>
      <c r="AG180" s="134"/>
    </row>
    <row r="181" spans="1:34" ht="17.25" thickBot="1">
      <c r="A181" s="128"/>
      <c r="B181" s="176" t="e">
        <f>VLOOKUP(D181,temp!$A$2:$G$176,2,FALSE)</f>
        <v>#N/A</v>
      </c>
      <c r="C181" s="176" t="str">
        <f t="shared" si="51"/>
        <v>50×75X10X217</v>
      </c>
      <c r="D181" s="174" t="s">
        <v>360</v>
      </c>
      <c r="E181" s="204" t="s">
        <v>361</v>
      </c>
      <c r="F181" s="205"/>
      <c r="G181" s="39" t="s">
        <v>362</v>
      </c>
      <c r="H181" s="23">
        <v>10</v>
      </c>
      <c r="I181" s="23">
        <v>217</v>
      </c>
      <c r="J181" s="24">
        <v>2.7</v>
      </c>
      <c r="K181" s="138">
        <v>1242</v>
      </c>
      <c r="L181" s="131">
        <f>IF(AND(K181-ストレーナー選定方法!$F$8&gt;-20,K181-ストレーナー選定方法!$F$8&lt;80),1,0)</f>
        <v>0</v>
      </c>
      <c r="M181" s="131">
        <f>IF(AND($K181-ストレーナー選定方法!$F$30&gt;-20,$K181-ストレーナー選定方法!$F$30&lt;80),1,0)</f>
        <v>0</v>
      </c>
      <c r="N181" s="131">
        <f>IF(AND($K181-ストレーナー選定方法!$F$32&gt;-20,$K181-ストレーナー選定方法!$F$32&lt;80),1,0)</f>
        <v>0</v>
      </c>
      <c r="O181" s="131">
        <f>IF(AND($K181-ストレーナー選定方法!$F$34&gt;-20,$K181-ストレーナー選定方法!$F$34&lt;80),1,0)</f>
        <v>0</v>
      </c>
      <c r="P181" s="131">
        <f>IF(AND($K181-ストレーナー選定方法!$F$36&gt;-20,$K181-ストレーナー選定方法!$F$36&lt;80),1,0)</f>
        <v>1</v>
      </c>
      <c r="Q181" s="125">
        <v>33</v>
      </c>
      <c r="R181" s="24">
        <v>340</v>
      </c>
      <c r="S181" s="26">
        <f t="shared" si="74"/>
        <v>58.823529411764703</v>
      </c>
      <c r="T181" s="27">
        <f t="shared" si="72"/>
        <v>9.9359999999999999</v>
      </c>
      <c r="U181" s="27">
        <f t="shared" si="73"/>
        <v>8.6939999999999991</v>
      </c>
      <c r="V181" s="27"/>
      <c r="W181" s="59">
        <f t="shared" si="63"/>
        <v>108.84331584</v>
      </c>
      <c r="X181" s="59">
        <f t="shared" ref="X181:X191" si="75">(K181/100*1.05)^2</f>
        <v>170.06768100000002</v>
      </c>
      <c r="Y181" s="59">
        <f t="shared" ref="Y181:Y191" si="76">(K181/100*0.96)^2</f>
        <v>142.16269824</v>
      </c>
      <c r="Z181" s="59">
        <f t="shared" ref="Z181:Z191" si="77">(K181/100*1.2)^2</f>
        <v>222.12921599999999</v>
      </c>
      <c r="AA181" s="53">
        <f t="shared" ref="AA181:AA191" si="78">(K181/100*0.49)^2</f>
        <v>37.036961640000001</v>
      </c>
      <c r="AB181" s="52">
        <f t="shared" ref="AB181:AB191" si="79">(K181/100*0.77)^2</f>
        <v>91.458619559999988</v>
      </c>
      <c r="AC181" s="52">
        <f t="shared" ref="AC181:AC191" si="80">(K181/100*0.56)^2</f>
        <v>48.374807040000007</v>
      </c>
      <c r="AD181" s="52">
        <f t="shared" ref="AD181:AD191" si="81">(K181/100*0.88)^2</f>
        <v>119.45615616000002</v>
      </c>
      <c r="AE181" s="24"/>
      <c r="AF181" s="24"/>
      <c r="AG181" s="134">
        <v>23</v>
      </c>
    </row>
    <row r="182" spans="1:34" ht="33.75" thickBot="1">
      <c r="A182" s="128"/>
      <c r="B182" s="176" t="e">
        <f>VLOOKUP(D182,temp!$A$2:$G$176,2,FALSE)</f>
        <v>#N/A</v>
      </c>
      <c r="C182" s="176" t="str">
        <f t="shared" si="51"/>
        <v>50×75X10X173</v>
      </c>
      <c r="D182" s="183" t="s">
        <v>364</v>
      </c>
      <c r="E182" s="204" t="s">
        <v>361</v>
      </c>
      <c r="F182" s="205"/>
      <c r="G182" s="39" t="s">
        <v>362</v>
      </c>
      <c r="H182" s="23">
        <v>10</v>
      </c>
      <c r="I182" s="23">
        <v>173</v>
      </c>
      <c r="J182" s="24">
        <v>2.7</v>
      </c>
      <c r="K182" s="137">
        <v>990</v>
      </c>
      <c r="L182" s="131">
        <f>IF(AND(K182-ストレーナー選定方法!$F$8&gt;-20,K182-ストレーナー選定方法!$F$8&lt;80),1,0)</f>
        <v>0</v>
      </c>
      <c r="M182" s="131">
        <f>IF(AND($K182-ストレーナー選定方法!$F$30&gt;-20,$K182-ストレーナー選定方法!$F$30&lt;80),1,0)</f>
        <v>0</v>
      </c>
      <c r="N182" s="131">
        <f>IF(AND($K182-ストレーナー選定方法!$F$32&gt;-20,$K182-ストレーナー選定方法!$F$32&lt;80),1,0)</f>
        <v>0</v>
      </c>
      <c r="O182" s="131">
        <f>IF(AND($K182-ストレーナー選定方法!$F$34&gt;-20,$K182-ストレーナー選定方法!$F$34&lt;80),1,0)</f>
        <v>0</v>
      </c>
      <c r="P182" s="131">
        <f>IF(AND($K182-ストレーナー選定方法!$F$36&gt;-20,$K182-ストレーナー選定方法!$F$36&lt;80),1,0)</f>
        <v>0</v>
      </c>
      <c r="Q182" s="125">
        <v>26</v>
      </c>
      <c r="R182" s="24">
        <v>340</v>
      </c>
      <c r="S182" s="26">
        <f t="shared" si="74"/>
        <v>58.823529411764703</v>
      </c>
      <c r="T182" s="27">
        <f t="shared" si="72"/>
        <v>7.92</v>
      </c>
      <c r="U182" s="27">
        <f t="shared" si="73"/>
        <v>6.93</v>
      </c>
      <c r="V182" s="27"/>
      <c r="W182" s="59">
        <f t="shared" si="63"/>
        <v>69.155856000000014</v>
      </c>
      <c r="X182" s="59">
        <f t="shared" si="75"/>
        <v>108.05602500000003</v>
      </c>
      <c r="Y182" s="59">
        <f t="shared" si="76"/>
        <v>90.326015999999996</v>
      </c>
      <c r="Z182" s="59">
        <f t="shared" si="77"/>
        <v>141.13440000000003</v>
      </c>
      <c r="AA182" s="53">
        <f t="shared" si="78"/>
        <v>23.532201000000001</v>
      </c>
      <c r="AB182" s="52">
        <f t="shared" si="79"/>
        <v>58.110129000000001</v>
      </c>
      <c r="AC182" s="52">
        <f t="shared" si="80"/>
        <v>30.735936000000006</v>
      </c>
      <c r="AD182" s="52">
        <f t="shared" si="81"/>
        <v>75.898944</v>
      </c>
      <c r="AE182" s="24"/>
      <c r="AF182" s="24"/>
      <c r="AG182" s="134">
        <v>33</v>
      </c>
    </row>
    <row r="183" spans="1:34" ht="17.25" thickBot="1">
      <c r="A183" s="128"/>
      <c r="B183" s="176" t="str">
        <f>VLOOKUP(D183,temp!$A$2:$G$176,2,FALSE)</f>
        <v>057</v>
      </c>
      <c r="C183" s="176" t="str">
        <f t="shared" si="51"/>
        <v>50×75X10X287</v>
      </c>
      <c r="D183" s="174" t="s">
        <v>367</v>
      </c>
      <c r="E183" s="204" t="s">
        <v>361</v>
      </c>
      <c r="F183" s="205"/>
      <c r="G183" s="39" t="s">
        <v>362</v>
      </c>
      <c r="H183" s="23">
        <v>10</v>
      </c>
      <c r="I183" s="23">
        <v>287</v>
      </c>
      <c r="J183" s="24">
        <v>2.7</v>
      </c>
      <c r="K183" s="138">
        <v>1643</v>
      </c>
      <c r="L183" s="131">
        <f>IF(AND(K183-ストレーナー選定方法!$F$8&gt;-20,K183-ストレーナー選定方法!$F$8&lt;80),1,0)</f>
        <v>0</v>
      </c>
      <c r="M183" s="131">
        <f>IF(AND($K183-ストレーナー選定方法!$F$30&gt;-20,$K183-ストレーナー選定方法!$F$30&lt;80),1,0)</f>
        <v>0</v>
      </c>
      <c r="N183" s="131">
        <f>IF(AND($K183-ストレーナー選定方法!$F$32&gt;-20,$K183-ストレーナー選定方法!$F$32&lt;80),1,0)</f>
        <v>0</v>
      </c>
      <c r="O183" s="131">
        <f>IF(AND($K183-ストレーナー選定方法!$F$34&gt;-20,$K183-ストレーナー選定方法!$F$34&lt;80),1,0)</f>
        <v>0</v>
      </c>
      <c r="P183" s="131">
        <f>IF(AND($K183-ストレーナー選定方法!$F$36&gt;-20,$K183-ストレーナー選定方法!$F$36&lt;80),1,0)</f>
        <v>0</v>
      </c>
      <c r="Q183" s="125">
        <v>43</v>
      </c>
      <c r="R183" s="24">
        <v>340</v>
      </c>
      <c r="S183" s="26">
        <f t="shared" si="74"/>
        <v>58.823529411764703</v>
      </c>
      <c r="T183" s="27">
        <f t="shared" si="72"/>
        <v>13.144</v>
      </c>
      <c r="U183" s="27">
        <f t="shared" si="73"/>
        <v>11.500999999999999</v>
      </c>
      <c r="V183" s="27"/>
      <c r="W183" s="59">
        <f t="shared" si="63"/>
        <v>190.47312144</v>
      </c>
      <c r="X183" s="59">
        <f t="shared" si="75"/>
        <v>297.61425224999999</v>
      </c>
      <c r="Y183" s="59">
        <f t="shared" si="76"/>
        <v>248.78121983999995</v>
      </c>
      <c r="Z183" s="59">
        <f t="shared" si="77"/>
        <v>388.72065599999991</v>
      </c>
      <c r="AA183" s="53">
        <f t="shared" si="78"/>
        <v>64.813770489999982</v>
      </c>
      <c r="AB183" s="52">
        <f t="shared" si="79"/>
        <v>160.05033121</v>
      </c>
      <c r="AC183" s="52">
        <f t="shared" si="80"/>
        <v>84.654720640000022</v>
      </c>
      <c r="AD183" s="52">
        <f t="shared" si="81"/>
        <v>209.04533055999997</v>
      </c>
      <c r="AE183" s="24"/>
      <c r="AF183" s="24"/>
      <c r="AG183" s="134">
        <v>23</v>
      </c>
      <c r="AH183" s="13" t="s">
        <v>480</v>
      </c>
    </row>
    <row r="184" spans="1:34" ht="17.25" thickBot="1">
      <c r="A184" s="128"/>
      <c r="B184" s="176" t="str">
        <f>VLOOKUP(D184,temp!$A$2:$G$176,2,FALSE)</f>
        <v>058</v>
      </c>
      <c r="C184" s="176" t="str">
        <f t="shared" si="51"/>
        <v>50×75X20X187</v>
      </c>
      <c r="D184" s="174" t="s">
        <v>370</v>
      </c>
      <c r="E184" s="204" t="s">
        <v>361</v>
      </c>
      <c r="F184" s="205"/>
      <c r="G184" s="39" t="s">
        <v>362</v>
      </c>
      <c r="H184" s="23">
        <v>20</v>
      </c>
      <c r="I184" s="23">
        <v>187</v>
      </c>
      <c r="J184" s="24">
        <v>2.7</v>
      </c>
      <c r="K184" s="138">
        <v>1070</v>
      </c>
      <c r="L184" s="131">
        <f>IF(AND(K184-ストレーナー選定方法!$F$8&gt;-20,K184-ストレーナー選定方法!$F$8&lt;80),1,0)</f>
        <v>0</v>
      </c>
      <c r="M184" s="131">
        <f>IF(AND($K184-ストレーナー選定方法!$F$30&gt;-20,$K184-ストレーナー選定方法!$F$30&lt;80),1,0)</f>
        <v>0</v>
      </c>
      <c r="N184" s="131">
        <f>IF(AND($K184-ストレーナー選定方法!$F$32&gt;-20,$K184-ストレーナー選定方法!$F$32&lt;80),1,0)</f>
        <v>0</v>
      </c>
      <c r="O184" s="131">
        <f>IF(AND($K184-ストレーナー選定方法!$F$34&gt;-20,$K184-ストレーナー選定方法!$F$34&lt;80),1,0)</f>
        <v>0</v>
      </c>
      <c r="P184" s="131">
        <f>IF(AND($K184-ストレーナー選定方法!$F$36&gt;-20,$K184-ストレーナー選定方法!$F$36&lt;80),1,0)</f>
        <v>0</v>
      </c>
      <c r="Q184" s="125">
        <v>28</v>
      </c>
      <c r="R184" s="24">
        <v>170</v>
      </c>
      <c r="S184" s="26">
        <f t="shared" si="74"/>
        <v>117.64705882352941</v>
      </c>
      <c r="T184" s="27">
        <f t="shared" si="72"/>
        <v>8.56</v>
      </c>
      <c r="U184" s="27">
        <f t="shared" si="73"/>
        <v>7.49</v>
      </c>
      <c r="V184" s="27"/>
      <c r="W184" s="59">
        <f t="shared" si="63"/>
        <v>80.784143999999998</v>
      </c>
      <c r="X184" s="59">
        <f t="shared" si="75"/>
        <v>126.22522499999998</v>
      </c>
      <c r="Y184" s="59">
        <f t="shared" si="76"/>
        <v>105.51398399999997</v>
      </c>
      <c r="Z184" s="59">
        <f t="shared" si="77"/>
        <v>164.86559999999994</v>
      </c>
      <c r="AA184" s="53">
        <f t="shared" si="78"/>
        <v>27.489048999999994</v>
      </c>
      <c r="AB184" s="52">
        <f t="shared" si="79"/>
        <v>67.881120999999979</v>
      </c>
      <c r="AC184" s="52">
        <f t="shared" si="80"/>
        <v>35.904063999999998</v>
      </c>
      <c r="AD184" s="52">
        <f t="shared" si="81"/>
        <v>88.661055999999974</v>
      </c>
      <c r="AE184" s="24"/>
      <c r="AF184" s="24"/>
      <c r="AG184" s="134">
        <v>24.6</v>
      </c>
      <c r="AH184" s="13" t="s">
        <v>481</v>
      </c>
    </row>
    <row r="185" spans="1:34" ht="17.25" thickBot="1">
      <c r="A185" s="128"/>
      <c r="B185" s="176" t="e">
        <f>VLOOKUP(D185,temp!$A$2:$G$176,2,FALSE)</f>
        <v>#N/A</v>
      </c>
      <c r="C185" s="176" t="str">
        <f t="shared" si="51"/>
        <v>50×75X10X187</v>
      </c>
      <c r="D185" s="174" t="s">
        <v>372</v>
      </c>
      <c r="E185" s="204" t="s">
        <v>361</v>
      </c>
      <c r="F185" s="205"/>
      <c r="G185" s="39" t="s">
        <v>362</v>
      </c>
      <c r="H185" s="23">
        <v>10</v>
      </c>
      <c r="I185" s="23">
        <v>187</v>
      </c>
      <c r="J185" s="24">
        <v>2.7</v>
      </c>
      <c r="K185" s="138">
        <v>1070</v>
      </c>
      <c r="L185" s="131">
        <f>IF(AND(K185-ストレーナー選定方法!$F$8&gt;-20,K185-ストレーナー選定方法!$F$8&lt;80),1,0)</f>
        <v>0</v>
      </c>
      <c r="M185" s="131">
        <f>IF(AND($K185-ストレーナー選定方法!$F$30&gt;-20,$K185-ストレーナー選定方法!$F$30&lt;80),1,0)</f>
        <v>0</v>
      </c>
      <c r="N185" s="131">
        <f>IF(AND($K185-ストレーナー選定方法!$F$32&gt;-20,$K185-ストレーナー選定方法!$F$32&lt;80),1,0)</f>
        <v>0</v>
      </c>
      <c r="O185" s="131">
        <f>IF(AND($K185-ストレーナー選定方法!$F$34&gt;-20,$K185-ストレーナー選定方法!$F$34&lt;80),1,0)</f>
        <v>0</v>
      </c>
      <c r="P185" s="131">
        <f>IF(AND($K185-ストレーナー選定方法!$F$36&gt;-20,$K185-ストレーナー選定方法!$F$36&lt;80),1,0)</f>
        <v>0</v>
      </c>
      <c r="Q185" s="125">
        <v>28</v>
      </c>
      <c r="R185" s="24">
        <v>340</v>
      </c>
      <c r="S185" s="26">
        <f t="shared" si="74"/>
        <v>58.823529411764703</v>
      </c>
      <c r="T185" s="27">
        <f t="shared" si="72"/>
        <v>8.56</v>
      </c>
      <c r="U185" s="27">
        <f t="shared" si="73"/>
        <v>7.49</v>
      </c>
      <c r="V185" s="27"/>
      <c r="W185" s="59">
        <f t="shared" si="63"/>
        <v>80.784143999999998</v>
      </c>
      <c r="X185" s="59">
        <f t="shared" si="75"/>
        <v>126.22522499999998</v>
      </c>
      <c r="Y185" s="59">
        <f t="shared" si="76"/>
        <v>105.51398399999997</v>
      </c>
      <c r="Z185" s="59">
        <f t="shared" si="77"/>
        <v>164.86559999999994</v>
      </c>
      <c r="AA185" s="53">
        <f t="shared" si="78"/>
        <v>27.489048999999994</v>
      </c>
      <c r="AB185" s="52">
        <f t="shared" si="79"/>
        <v>67.881120999999979</v>
      </c>
      <c r="AC185" s="52">
        <f t="shared" si="80"/>
        <v>35.904063999999998</v>
      </c>
      <c r="AD185" s="52">
        <f t="shared" si="81"/>
        <v>88.661055999999974</v>
      </c>
      <c r="AE185" s="24"/>
      <c r="AF185" s="24"/>
      <c r="AG185" s="134">
        <v>23</v>
      </c>
    </row>
    <row r="186" spans="1:34" ht="17.25" thickBot="1">
      <c r="A186" s="128"/>
      <c r="B186" s="176" t="str">
        <f>VLOOKUP(D186,temp!$A$2:$G$176,2,FALSE)</f>
        <v>060</v>
      </c>
      <c r="C186" s="176" t="str">
        <f t="shared" si="51"/>
        <v>60×60X12X202</v>
      </c>
      <c r="D186" s="174" t="s">
        <v>374</v>
      </c>
      <c r="E186" s="204" t="s">
        <v>375</v>
      </c>
      <c r="F186" s="205"/>
      <c r="G186" s="39" t="s">
        <v>350</v>
      </c>
      <c r="H186" s="23">
        <v>12</v>
      </c>
      <c r="I186" s="23">
        <v>202</v>
      </c>
      <c r="J186" s="24">
        <v>2.7</v>
      </c>
      <c r="K186" s="138">
        <v>1156</v>
      </c>
      <c r="L186" s="131">
        <f>IF(AND(K186-ストレーナー選定方法!$F$8&gt;-20,K186-ストレーナー選定方法!$F$8&lt;80),1,0)</f>
        <v>0</v>
      </c>
      <c r="M186" s="131">
        <f>IF(AND($K186-ストレーナー選定方法!$F$30&gt;-20,$K186-ストレーナー選定方法!$F$30&lt;80),1,0)</f>
        <v>0</v>
      </c>
      <c r="N186" s="131">
        <f>IF(AND($K186-ストレーナー選定方法!$F$32&gt;-20,$K186-ストレーナー選定方法!$F$32&lt;80),1,0)</f>
        <v>0</v>
      </c>
      <c r="O186" s="131">
        <f>IF(AND($K186-ストレーナー選定方法!$F$34&gt;-20,$K186-ストレーナー選定方法!$F$34&lt;80),1,0)</f>
        <v>0</v>
      </c>
      <c r="P186" s="131">
        <f>IF(AND($K186-ストレーナー選定方法!$F$36&gt;-20,$K186-ストレーナー選定方法!$F$36&lt;80),1,0)</f>
        <v>0</v>
      </c>
      <c r="Q186" s="125">
        <v>32</v>
      </c>
      <c r="R186" s="24">
        <v>330</v>
      </c>
      <c r="S186" s="26">
        <f t="shared" si="74"/>
        <v>60.606060606060609</v>
      </c>
      <c r="T186" s="27">
        <f t="shared" si="72"/>
        <v>9.2480000000000011</v>
      </c>
      <c r="U186" s="27">
        <f t="shared" si="73"/>
        <v>8.0919999999999987</v>
      </c>
      <c r="V186" s="27"/>
      <c r="W186" s="59">
        <f t="shared" si="63"/>
        <v>94.291868159999993</v>
      </c>
      <c r="X186" s="59">
        <f t="shared" si="75"/>
        <v>147.33104400000005</v>
      </c>
      <c r="Y186" s="59">
        <f t="shared" si="76"/>
        <v>123.15672576</v>
      </c>
      <c r="Z186" s="59">
        <f t="shared" si="77"/>
        <v>192.43238399999998</v>
      </c>
      <c r="AA186" s="53">
        <f t="shared" si="78"/>
        <v>32.085427360000004</v>
      </c>
      <c r="AB186" s="52">
        <f t="shared" si="79"/>
        <v>79.231361440000015</v>
      </c>
      <c r="AC186" s="52">
        <f t="shared" si="80"/>
        <v>41.907496960000017</v>
      </c>
      <c r="AD186" s="52">
        <f t="shared" si="81"/>
        <v>103.48585984</v>
      </c>
      <c r="AE186" s="24"/>
      <c r="AF186" s="24"/>
      <c r="AG186" s="134">
        <v>29.7</v>
      </c>
    </row>
    <row r="187" spans="1:34" ht="12.75" thickBot="1">
      <c r="A187" s="128"/>
      <c r="B187" s="176" t="e">
        <f>VLOOKUP(D187,temp!$A$2:$G$176,2,FALSE)</f>
        <v>#N/A</v>
      </c>
      <c r="C187" s="176" t="str">
        <f t="shared" si="51"/>
        <v>60×60X10X202</v>
      </c>
      <c r="D187" s="244" t="s">
        <v>377</v>
      </c>
      <c r="E187" s="246" t="s">
        <v>375</v>
      </c>
      <c r="F187" s="247"/>
      <c r="G187" s="220" t="s">
        <v>350</v>
      </c>
      <c r="H187" s="216">
        <v>10</v>
      </c>
      <c r="I187" s="23">
        <v>202</v>
      </c>
      <c r="J187" s="24">
        <v>2.7</v>
      </c>
      <c r="K187" s="138">
        <v>1156</v>
      </c>
      <c r="L187" s="131">
        <f>IF(AND(K187-ストレーナー選定方法!$F$8&gt;-20,K187-ストレーナー選定方法!$F$8&lt;80),1,0)</f>
        <v>0</v>
      </c>
      <c r="M187" s="131">
        <f>IF(AND($K187-ストレーナー選定方法!$F$30&gt;-20,$K187-ストレーナー選定方法!$F$30&lt;80),1,0)</f>
        <v>0</v>
      </c>
      <c r="N187" s="131">
        <f>IF(AND($K187-ストレーナー選定方法!$F$32&gt;-20,$K187-ストレーナー選定方法!$F$32&lt;80),1,0)</f>
        <v>0</v>
      </c>
      <c r="O187" s="131">
        <f>IF(AND($K187-ストレーナー選定方法!$F$34&gt;-20,$K187-ストレーナー選定方法!$F$34&lt;80),1,0)</f>
        <v>0</v>
      </c>
      <c r="P187" s="131">
        <f>IF(AND($K187-ストレーナー選定方法!$F$36&gt;-20,$K187-ストレーナー選定方法!$F$36&lt;80),1,0)</f>
        <v>0</v>
      </c>
      <c r="Q187" s="125">
        <v>32</v>
      </c>
      <c r="R187" s="218">
        <v>400</v>
      </c>
      <c r="S187" s="26">
        <f t="shared" si="74"/>
        <v>50</v>
      </c>
      <c r="T187" s="27">
        <f t="shared" si="72"/>
        <v>9.2480000000000011</v>
      </c>
      <c r="U187" s="27">
        <f t="shared" si="73"/>
        <v>8.0919999999999987</v>
      </c>
      <c r="V187" s="29"/>
      <c r="W187" s="59">
        <f t="shared" si="63"/>
        <v>94.291868159999993</v>
      </c>
      <c r="X187" s="59">
        <f t="shared" si="75"/>
        <v>147.33104400000005</v>
      </c>
      <c r="Y187" s="59">
        <f t="shared" si="76"/>
        <v>123.15672576</v>
      </c>
      <c r="Z187" s="59">
        <f t="shared" si="77"/>
        <v>192.43238399999998</v>
      </c>
      <c r="AA187" s="53">
        <f t="shared" si="78"/>
        <v>32.085427360000004</v>
      </c>
      <c r="AB187" s="52">
        <f t="shared" si="79"/>
        <v>79.231361440000015</v>
      </c>
      <c r="AC187" s="52">
        <f t="shared" si="80"/>
        <v>41.907496960000017</v>
      </c>
      <c r="AD187" s="52">
        <f t="shared" si="81"/>
        <v>103.48585984</v>
      </c>
      <c r="AE187" s="24"/>
      <c r="AF187" s="24"/>
      <c r="AG187" s="134"/>
    </row>
    <row r="188" spans="1:34" ht="12.75" thickBot="1">
      <c r="A188" s="128"/>
      <c r="B188" s="176" t="e">
        <f>VLOOKUP(D188,temp!$A$2:$G$176,2,FALSE)</f>
        <v>#N/A</v>
      </c>
      <c r="D188" s="245"/>
      <c r="E188" s="248"/>
      <c r="F188" s="249"/>
      <c r="G188" s="221"/>
      <c r="H188" s="217"/>
      <c r="I188" s="23">
        <v>188</v>
      </c>
      <c r="J188" s="37">
        <v>3.2</v>
      </c>
      <c r="K188" s="138">
        <v>1511</v>
      </c>
      <c r="L188" s="131">
        <f>IF(AND(K188-ストレーナー選定方法!$F$8&gt;-20,K188-ストレーナー選定方法!$F$8&lt;80),1,0)</f>
        <v>0</v>
      </c>
      <c r="M188" s="131">
        <f>IF(AND($K188-ストレーナー選定方法!$F$30&gt;-20,$K188-ストレーナー選定方法!$F$30&lt;80),1,0)</f>
        <v>0</v>
      </c>
      <c r="N188" s="131">
        <f>IF(AND($K188-ストレーナー選定方法!$F$32&gt;-20,$K188-ストレーナー選定方法!$F$32&lt;80),1,0)</f>
        <v>0</v>
      </c>
      <c r="O188" s="131">
        <f>IF(AND($K188-ストレーナー選定方法!$F$34&gt;-20,$K188-ストレーナー選定方法!$F$34&lt;80),1,0)</f>
        <v>0</v>
      </c>
      <c r="P188" s="131">
        <f>IF(AND($K188-ストレーナー選定方法!$F$36&gt;-20,$K188-ストレーナー選定方法!$F$36&lt;80),1,0)</f>
        <v>0</v>
      </c>
      <c r="Q188" s="125">
        <v>41</v>
      </c>
      <c r="R188" s="219"/>
      <c r="S188" s="26"/>
      <c r="T188" s="27">
        <f t="shared" si="72"/>
        <v>12.087999999999999</v>
      </c>
      <c r="U188" s="27">
        <f t="shared" si="73"/>
        <v>10.577</v>
      </c>
      <c r="V188" s="27"/>
      <c r="W188" s="59">
        <f t="shared" si="63"/>
        <v>161.09701775999997</v>
      </c>
      <c r="X188" s="59">
        <f t="shared" si="75"/>
        <v>251.71409025000003</v>
      </c>
      <c r="Y188" s="59">
        <f t="shared" si="76"/>
        <v>210.41243135999997</v>
      </c>
      <c r="Z188" s="59">
        <f t="shared" si="77"/>
        <v>328.7694239999999</v>
      </c>
      <c r="AA188" s="53">
        <f t="shared" si="78"/>
        <v>54.817735209999988</v>
      </c>
      <c r="AB188" s="52">
        <f t="shared" si="79"/>
        <v>135.36624409000001</v>
      </c>
      <c r="AC188" s="52">
        <f t="shared" si="80"/>
        <v>71.598674560000006</v>
      </c>
      <c r="AD188" s="52">
        <f t="shared" si="81"/>
        <v>176.80489023999999</v>
      </c>
      <c r="AE188" s="24"/>
      <c r="AF188" s="24"/>
      <c r="AG188" s="134"/>
    </row>
    <row r="189" spans="1:34" ht="17.25" thickBot="1">
      <c r="A189" s="128"/>
      <c r="B189" s="176" t="str">
        <f>VLOOKUP(D189,temp!$A$2:$G$176,2,FALSE)</f>
        <v>062</v>
      </c>
      <c r="C189" s="176" t="str">
        <f t="shared" si="51"/>
        <v>60×60X20X188</v>
      </c>
      <c r="D189" s="174" t="s">
        <v>380</v>
      </c>
      <c r="E189" s="204" t="s">
        <v>375</v>
      </c>
      <c r="F189" s="205"/>
      <c r="G189" s="39" t="s">
        <v>350</v>
      </c>
      <c r="H189" s="23">
        <v>20</v>
      </c>
      <c r="I189" s="23">
        <v>188</v>
      </c>
      <c r="J189" s="24">
        <v>2.7</v>
      </c>
      <c r="K189" s="138">
        <v>1076</v>
      </c>
      <c r="L189" s="131">
        <f>IF(AND(K189-ストレーナー選定方法!$F$8&gt;-20,K189-ストレーナー選定方法!$F$8&lt;80),1,0)</f>
        <v>0</v>
      </c>
      <c r="M189" s="131">
        <f>IF(AND($K189-ストレーナー選定方法!$F$30&gt;-20,$K189-ストレーナー選定方法!$F$30&lt;80),1,0)</f>
        <v>0</v>
      </c>
      <c r="N189" s="131">
        <f>IF(AND($K189-ストレーナー選定方法!$F$32&gt;-20,$K189-ストレーナー選定方法!$F$32&lt;80),1,0)</f>
        <v>0</v>
      </c>
      <c r="O189" s="131">
        <f>IF(AND($K189-ストレーナー選定方法!$F$34&gt;-20,$K189-ストレーナー選定方法!$F$34&lt;80),1,0)</f>
        <v>0</v>
      </c>
      <c r="P189" s="131">
        <f>IF(AND($K189-ストレーナー選定方法!$F$36&gt;-20,$K189-ストレーナー選定方法!$F$36&lt;80),1,0)</f>
        <v>0</v>
      </c>
      <c r="Q189" s="125">
        <v>29</v>
      </c>
      <c r="R189" s="24">
        <v>180</v>
      </c>
      <c r="S189" s="26">
        <f t="shared" si="74"/>
        <v>111.11111111111111</v>
      </c>
      <c r="T189" s="27">
        <f t="shared" si="72"/>
        <v>8.6080000000000005</v>
      </c>
      <c r="U189" s="27">
        <f t="shared" si="73"/>
        <v>7.5319999999999991</v>
      </c>
      <c r="V189" s="27"/>
      <c r="W189" s="59">
        <f t="shared" si="63"/>
        <v>81.692674559999986</v>
      </c>
      <c r="X189" s="59">
        <f t="shared" si="75"/>
        <v>127.64480400000001</v>
      </c>
      <c r="Y189" s="59">
        <f t="shared" si="76"/>
        <v>106.70063615999999</v>
      </c>
      <c r="Z189" s="59">
        <f t="shared" si="77"/>
        <v>166.71974399999996</v>
      </c>
      <c r="AA189" s="53">
        <f t="shared" si="78"/>
        <v>27.798201760000001</v>
      </c>
      <c r="AB189" s="52">
        <f t="shared" si="79"/>
        <v>68.644539039999998</v>
      </c>
      <c r="AC189" s="52">
        <f t="shared" si="80"/>
        <v>36.307855360000012</v>
      </c>
      <c r="AD189" s="52">
        <f t="shared" si="81"/>
        <v>89.658173439999999</v>
      </c>
      <c r="AE189" s="24"/>
      <c r="AF189" s="24"/>
      <c r="AG189" s="134"/>
    </row>
    <row r="190" spans="1:34" ht="17.25" thickBot="1">
      <c r="A190" s="128"/>
      <c r="B190" s="176" t="e">
        <f>VLOOKUP(D190,temp!$A$2:$G$176,2,FALSE)</f>
        <v>#N/A</v>
      </c>
      <c r="C190" s="176" t="str">
        <f t="shared" si="51"/>
        <v>60×60X20X202</v>
      </c>
      <c r="D190" s="174" t="s">
        <v>382</v>
      </c>
      <c r="E190" s="204" t="s">
        <v>375</v>
      </c>
      <c r="F190" s="205"/>
      <c r="G190" s="39" t="s">
        <v>350</v>
      </c>
      <c r="H190" s="23">
        <v>20</v>
      </c>
      <c r="I190" s="23">
        <v>202</v>
      </c>
      <c r="J190" s="24">
        <v>2.7</v>
      </c>
      <c r="K190" s="138">
        <v>1156</v>
      </c>
      <c r="L190" s="131">
        <f>IF(AND(K190-ストレーナー選定方法!$F$8&gt;-20,K190-ストレーナー選定方法!$F$8&lt;80),1,0)</f>
        <v>0</v>
      </c>
      <c r="M190" s="131">
        <f>IF(AND($K190-ストレーナー選定方法!$F$30&gt;-20,$K190-ストレーナー選定方法!$F$30&lt;80),1,0)</f>
        <v>0</v>
      </c>
      <c r="N190" s="131">
        <f>IF(AND($K190-ストレーナー選定方法!$F$32&gt;-20,$K190-ストレーナー選定方法!$F$32&lt;80),1,0)</f>
        <v>0</v>
      </c>
      <c r="O190" s="131">
        <f>IF(AND($K190-ストレーナー選定方法!$F$34&gt;-20,$K190-ストレーナー選定方法!$F$34&lt;80),1,0)</f>
        <v>0</v>
      </c>
      <c r="P190" s="131">
        <f>IF(AND($K190-ストレーナー選定方法!$F$36&gt;-20,$K190-ストレーナー選定方法!$F$36&lt;80),1,0)</f>
        <v>0</v>
      </c>
      <c r="Q190" s="125">
        <v>32</v>
      </c>
      <c r="R190" s="24">
        <v>180</v>
      </c>
      <c r="S190" s="26">
        <f t="shared" si="74"/>
        <v>111.11111111111111</v>
      </c>
      <c r="T190" s="27">
        <f t="shared" si="72"/>
        <v>9.2480000000000011</v>
      </c>
      <c r="U190" s="27">
        <f t="shared" si="73"/>
        <v>8.0919999999999987</v>
      </c>
      <c r="V190" s="27"/>
      <c r="W190" s="59">
        <f t="shared" si="63"/>
        <v>94.291868159999993</v>
      </c>
      <c r="X190" s="59">
        <f t="shared" si="75"/>
        <v>147.33104400000005</v>
      </c>
      <c r="Y190" s="59">
        <f t="shared" si="76"/>
        <v>123.15672576</v>
      </c>
      <c r="Z190" s="59">
        <f t="shared" si="77"/>
        <v>192.43238399999998</v>
      </c>
      <c r="AA190" s="53">
        <f t="shared" si="78"/>
        <v>32.085427360000004</v>
      </c>
      <c r="AB190" s="52">
        <f t="shared" si="79"/>
        <v>79.231361440000015</v>
      </c>
      <c r="AC190" s="52">
        <f t="shared" si="80"/>
        <v>41.907496960000017</v>
      </c>
      <c r="AD190" s="52">
        <f t="shared" si="81"/>
        <v>103.48585984</v>
      </c>
      <c r="AE190" s="24"/>
      <c r="AF190" s="24"/>
      <c r="AG190" s="134">
        <v>29.6</v>
      </c>
    </row>
    <row r="191" spans="1:34" ht="17.25" thickBot="1">
      <c r="A191" s="128"/>
      <c r="B191" s="176" t="e">
        <f>VLOOKUP(D191,temp!$A$2:$G$176,2,FALSE)</f>
        <v>#N/A</v>
      </c>
      <c r="C191" s="176" t="str">
        <f t="shared" si="51"/>
        <v>60×60X10X188</v>
      </c>
      <c r="D191" s="174" t="s">
        <v>384</v>
      </c>
      <c r="E191" s="246" t="s">
        <v>375</v>
      </c>
      <c r="F191" s="247"/>
      <c r="G191" s="220" t="s">
        <v>350</v>
      </c>
      <c r="H191" s="23">
        <v>10</v>
      </c>
      <c r="I191" s="216">
        <v>188</v>
      </c>
      <c r="J191" s="218">
        <v>2.7</v>
      </c>
      <c r="K191" s="233">
        <v>1076</v>
      </c>
      <c r="L191" s="131">
        <f>IF(AND(K191-ストレーナー選定方法!$F$8&gt;-20,K191-ストレーナー選定方法!$F$8&lt;80),1,0)</f>
        <v>0</v>
      </c>
      <c r="M191" s="131">
        <f>IF(AND($K191-ストレーナー選定方法!$F$30&gt;-20,$K191-ストレーナー選定方法!$F$30&lt;80),1,0)</f>
        <v>0</v>
      </c>
      <c r="N191" s="131">
        <f>IF(AND($K191-ストレーナー選定方法!$F$32&gt;-20,$K191-ストレーナー選定方法!$F$32&lt;80),1,0)</f>
        <v>0</v>
      </c>
      <c r="O191" s="131">
        <f>IF(AND($K191-ストレーナー選定方法!$F$34&gt;-20,$K191-ストレーナー選定方法!$F$34&lt;80),1,0)</f>
        <v>0</v>
      </c>
      <c r="P191" s="131">
        <f>IF(AND($K191-ストレーナー選定方法!$F$36&gt;-20,$K191-ストレーナー選定方法!$F$36&lt;80),1,0)</f>
        <v>0</v>
      </c>
      <c r="Q191" s="224">
        <v>29</v>
      </c>
      <c r="R191" s="24">
        <v>400</v>
      </c>
      <c r="S191" s="26">
        <f t="shared" si="74"/>
        <v>50</v>
      </c>
      <c r="T191" s="27">
        <f t="shared" si="72"/>
        <v>8.6080000000000005</v>
      </c>
      <c r="U191" s="27">
        <f t="shared" si="73"/>
        <v>7.5319999999999991</v>
      </c>
      <c r="V191" s="27"/>
      <c r="W191" s="59">
        <f t="shared" si="63"/>
        <v>81.692674559999986</v>
      </c>
      <c r="X191" s="59">
        <f t="shared" si="75"/>
        <v>127.64480400000001</v>
      </c>
      <c r="Y191" s="59">
        <f t="shared" si="76"/>
        <v>106.70063615999999</v>
      </c>
      <c r="Z191" s="59">
        <f t="shared" si="77"/>
        <v>166.71974399999996</v>
      </c>
      <c r="AA191" s="53">
        <f t="shared" si="78"/>
        <v>27.798201760000001</v>
      </c>
      <c r="AB191" s="52">
        <f t="shared" si="79"/>
        <v>68.644539039999998</v>
      </c>
      <c r="AC191" s="52">
        <f t="shared" si="80"/>
        <v>36.307855360000012</v>
      </c>
      <c r="AD191" s="52">
        <f t="shared" si="81"/>
        <v>89.658173439999999</v>
      </c>
      <c r="AE191" s="24"/>
      <c r="AF191" s="24"/>
      <c r="AG191" s="134"/>
    </row>
    <row r="192" spans="1:34" ht="17.25" thickBot="1">
      <c r="A192" s="128"/>
      <c r="B192" s="176" t="e">
        <f>VLOOKUP(D192,temp!$A$2:$G$176,2,FALSE)</f>
        <v>#N/A</v>
      </c>
      <c r="D192" s="174" t="s">
        <v>386</v>
      </c>
      <c r="E192" s="248"/>
      <c r="F192" s="249"/>
      <c r="G192" s="221"/>
      <c r="H192" s="23">
        <v>12</v>
      </c>
      <c r="I192" s="217"/>
      <c r="J192" s="219"/>
      <c r="K192" s="234"/>
      <c r="L192" s="131">
        <f>IF(AND(K192-ストレーナー選定方法!$F$8&gt;-20,K192-ストレーナー選定方法!$F$8&lt;80),1,0)</f>
        <v>0</v>
      </c>
      <c r="M192" s="131">
        <f>IF(AND($K192-ストレーナー選定方法!$F$30&gt;-20,$K192-ストレーナー選定方法!$F$30&lt;80),1,0)</f>
        <v>0</v>
      </c>
      <c r="N192" s="131">
        <f>IF(AND($K192-ストレーナー選定方法!$F$32&gt;-20,$K192-ストレーナー選定方法!$F$32&lt;80),1,0)</f>
        <v>0</v>
      </c>
      <c r="O192" s="131">
        <f>IF(AND($K192-ストレーナー選定方法!$F$34&gt;-20,$K192-ストレーナー選定方法!$F$34&lt;80),1,0)</f>
        <v>0</v>
      </c>
      <c r="P192" s="131">
        <f>IF(AND($K192-ストレーナー選定方法!$F$36&gt;-20,$K192-ストレーナー選定方法!$F$36&lt;80),1,0)</f>
        <v>0</v>
      </c>
      <c r="Q192" s="225"/>
      <c r="R192" s="24">
        <v>330</v>
      </c>
      <c r="S192" s="26">
        <f t="shared" si="74"/>
        <v>60.606060606060609</v>
      </c>
      <c r="T192" s="27"/>
      <c r="U192" s="27"/>
      <c r="V192" s="27"/>
      <c r="W192" s="59"/>
      <c r="X192" s="59"/>
      <c r="Y192" s="59"/>
      <c r="Z192" s="59"/>
      <c r="AA192" s="53"/>
      <c r="AB192" s="52"/>
      <c r="AC192" s="52"/>
      <c r="AD192" s="52"/>
      <c r="AE192" s="24"/>
      <c r="AF192" s="24"/>
      <c r="AG192" s="134"/>
    </row>
    <row r="193" spans="1:33" ht="17.25" thickBot="1">
      <c r="A193" s="128"/>
      <c r="B193" s="176" t="str">
        <f>VLOOKUP(D193,temp!$A$2:$G$176,2,FALSE)</f>
        <v>074</v>
      </c>
      <c r="C193" s="176" t="str">
        <f t="shared" si="51"/>
        <v>75×75X20X241</v>
      </c>
      <c r="D193" s="174" t="s">
        <v>389</v>
      </c>
      <c r="E193" s="204" t="s">
        <v>390</v>
      </c>
      <c r="F193" s="205"/>
      <c r="G193" s="39" t="s">
        <v>391</v>
      </c>
      <c r="H193" s="23">
        <v>20</v>
      </c>
      <c r="I193" s="23">
        <v>241</v>
      </c>
      <c r="J193" s="37">
        <v>3.2</v>
      </c>
      <c r="K193" s="138">
        <v>1938</v>
      </c>
      <c r="L193" s="131">
        <f>IF(AND(K193-ストレーナー選定方法!$F$8&gt;-20,K193-ストレーナー選定方法!$F$8&lt;80),1,0)</f>
        <v>0</v>
      </c>
      <c r="M193" s="131">
        <f>IF(AND($K193-ストレーナー選定方法!$F$30&gt;-20,$K193-ストレーナー選定方法!$F$30&lt;80),1,0)</f>
        <v>0</v>
      </c>
      <c r="N193" s="131">
        <f>IF(AND($K193-ストレーナー選定方法!$F$32&gt;-20,$K193-ストレーナー選定方法!$F$32&lt;80),1,0)</f>
        <v>0</v>
      </c>
      <c r="O193" s="131">
        <f>IF(AND($K193-ストレーナー選定方法!$F$34&gt;-20,$K193-ストレーナー選定方法!$F$34&lt;80),1,0)</f>
        <v>0</v>
      </c>
      <c r="P193" s="131">
        <f>IF(AND($K193-ストレーナー選定方法!$F$36&gt;-20,$K193-ストレーナー選定方法!$F$36&lt;80),1,0)</f>
        <v>0</v>
      </c>
      <c r="Q193" s="125">
        <v>34</v>
      </c>
      <c r="R193" s="24">
        <v>120</v>
      </c>
      <c r="S193" s="26">
        <f t="shared" si="74"/>
        <v>166.66666666666666</v>
      </c>
      <c r="T193" s="27">
        <f t="shared" si="72"/>
        <v>15.504000000000001</v>
      </c>
      <c r="U193" s="27">
        <f t="shared" si="73"/>
        <v>13.565999999999999</v>
      </c>
      <c r="V193" s="27"/>
      <c r="W193" s="59">
        <f t="shared" si="63"/>
        <v>265.01235263999996</v>
      </c>
      <c r="X193" s="59">
        <f>(K193/100*1.05)^2</f>
        <v>414.08180099999998</v>
      </c>
      <c r="Y193" s="59">
        <f>(K193/100*0.96)^2</f>
        <v>346.1385830399999</v>
      </c>
      <c r="Z193" s="59">
        <f>(K193/100*1.2)^2</f>
        <v>540.84153599999979</v>
      </c>
      <c r="AA193" s="53">
        <f>(K193/100*0.49)^2</f>
        <v>90.177814440000006</v>
      </c>
      <c r="AB193" s="52">
        <f>(K193/100*0.77)^2</f>
        <v>222.68399075999997</v>
      </c>
      <c r="AC193" s="52">
        <f>(K193/100*0.56)^2</f>
        <v>117.78326784000001</v>
      </c>
      <c r="AD193" s="52">
        <f>(K193/100*0.88)^2</f>
        <v>290.85255935999993</v>
      </c>
      <c r="AE193" s="24"/>
      <c r="AF193" s="24" t="s">
        <v>468</v>
      </c>
      <c r="AG193" s="134" t="s">
        <v>482</v>
      </c>
    </row>
    <row r="194" spans="1:33" ht="17.25" thickBot="1">
      <c r="A194" s="128"/>
      <c r="B194" s="176" t="e">
        <f>VLOOKUP(D194,temp!$A$2:$G$176,2,FALSE)</f>
        <v>#N/A</v>
      </c>
      <c r="C194" s="176" t="str">
        <f t="shared" si="51"/>
        <v>75×75X20X287</v>
      </c>
      <c r="D194" s="174" t="s">
        <v>393</v>
      </c>
      <c r="E194" s="204" t="s">
        <v>390</v>
      </c>
      <c r="F194" s="205"/>
      <c r="G194" s="39" t="s">
        <v>391</v>
      </c>
      <c r="H194" s="23">
        <v>20</v>
      </c>
      <c r="I194" s="23">
        <v>287</v>
      </c>
      <c r="J194" s="24">
        <v>2.7</v>
      </c>
      <c r="K194" s="138">
        <v>1643</v>
      </c>
      <c r="L194" s="131">
        <f>IF(AND(K194-ストレーナー選定方法!$F$8&gt;-20,K194-ストレーナー選定方法!$F$8&lt;80),1,0)</f>
        <v>0</v>
      </c>
      <c r="M194" s="131">
        <f>IF(AND($K194-ストレーナー選定方法!$F$30&gt;-20,$K194-ストレーナー選定方法!$F$30&lt;80),1,0)</f>
        <v>0</v>
      </c>
      <c r="N194" s="131">
        <f>IF(AND($K194-ストレーナー選定方法!$F$32&gt;-20,$K194-ストレーナー選定方法!$F$32&lt;80),1,0)</f>
        <v>0</v>
      </c>
      <c r="O194" s="131">
        <f>IF(AND($K194-ストレーナー選定方法!$F$34&gt;-20,$K194-ストレーナー選定方法!$F$34&lt;80),1,0)</f>
        <v>0</v>
      </c>
      <c r="P194" s="131">
        <f>IF(AND($K194-ストレーナー選定方法!$F$36&gt;-20,$K194-ストレーナー選定方法!$F$36&lt;80),1,0)</f>
        <v>0</v>
      </c>
      <c r="Q194" s="125">
        <v>29</v>
      </c>
      <c r="R194" s="24">
        <v>120</v>
      </c>
      <c r="S194" s="26">
        <f>20000/R194</f>
        <v>166.66666666666666</v>
      </c>
      <c r="T194" s="27">
        <f t="shared" si="72"/>
        <v>13.144</v>
      </c>
      <c r="U194" s="27">
        <f t="shared" si="73"/>
        <v>11.500999999999999</v>
      </c>
      <c r="V194" s="27"/>
      <c r="W194" s="59">
        <f t="shared" si="63"/>
        <v>190.47312144</v>
      </c>
      <c r="X194" s="59">
        <f>(K194/100*1.05)^2</f>
        <v>297.61425224999999</v>
      </c>
      <c r="Y194" s="59">
        <f>(K194/100*0.96)^2</f>
        <v>248.78121983999995</v>
      </c>
      <c r="Z194" s="59">
        <f>(K194/100*1.2)^2</f>
        <v>388.72065599999991</v>
      </c>
      <c r="AA194" s="53">
        <f>(K194/100*0.49)^2</f>
        <v>64.813770489999982</v>
      </c>
      <c r="AB194" s="52">
        <f>(K194/100*0.77)^2</f>
        <v>160.05033121</v>
      </c>
      <c r="AC194" s="52">
        <f>(K194/100*0.56)^2</f>
        <v>84.654720640000022</v>
      </c>
      <c r="AD194" s="52">
        <f>(K194/100*0.88)^2</f>
        <v>209.04533055999997</v>
      </c>
      <c r="AE194" s="24"/>
      <c r="AF194" s="24"/>
      <c r="AG194" s="134" t="s">
        <v>483</v>
      </c>
    </row>
    <row r="195" spans="1:33" ht="17.25" thickBot="1">
      <c r="A195" s="128"/>
      <c r="B195" s="176" t="e">
        <f>VLOOKUP(D195,temp!$A$2:$G$176,2,FALSE)</f>
        <v>#N/A</v>
      </c>
      <c r="C195" s="176" t="str">
        <f t="shared" si="51"/>
        <v>75×75X10X287</v>
      </c>
      <c r="D195" s="174" t="s">
        <v>395</v>
      </c>
      <c r="E195" s="204" t="s">
        <v>390</v>
      </c>
      <c r="F195" s="205"/>
      <c r="G195" s="39" t="s">
        <v>391</v>
      </c>
      <c r="H195" s="23">
        <v>10</v>
      </c>
      <c r="I195" s="23">
        <v>287</v>
      </c>
      <c r="J195" s="24">
        <v>2.7</v>
      </c>
      <c r="K195" s="138">
        <v>1643</v>
      </c>
      <c r="L195" s="131">
        <f>IF(AND(K195-ストレーナー選定方法!$F$8&gt;-20,K195-ストレーナー選定方法!$F$8&lt;80),1,0)</f>
        <v>0</v>
      </c>
      <c r="M195" s="131">
        <f>IF(AND($K195-ストレーナー選定方法!$F$30&gt;-20,$K195-ストレーナー選定方法!$F$30&lt;80),1,0)</f>
        <v>0</v>
      </c>
      <c r="N195" s="131">
        <f>IF(AND($K195-ストレーナー選定方法!$F$32&gt;-20,$K195-ストレーナー選定方法!$F$32&lt;80),1,0)</f>
        <v>0</v>
      </c>
      <c r="O195" s="131">
        <f>IF(AND($K195-ストレーナー選定方法!$F$34&gt;-20,$K195-ストレーナー選定方法!$F$34&lt;80),1,0)</f>
        <v>0</v>
      </c>
      <c r="P195" s="131">
        <f>IF(AND($K195-ストレーナー選定方法!$F$36&gt;-20,$K195-ストレーナー選定方法!$F$36&lt;80),1,0)</f>
        <v>0</v>
      </c>
      <c r="Q195" s="125">
        <v>29</v>
      </c>
      <c r="R195" s="24">
        <v>240</v>
      </c>
      <c r="S195" s="26">
        <f>20000/R195</f>
        <v>83.333333333333329</v>
      </c>
      <c r="T195" s="27">
        <f t="shared" si="72"/>
        <v>13.144</v>
      </c>
      <c r="U195" s="27">
        <f t="shared" si="73"/>
        <v>11.500999999999999</v>
      </c>
      <c r="V195" s="27"/>
      <c r="W195" s="59">
        <f t="shared" si="63"/>
        <v>190.47312144</v>
      </c>
      <c r="X195" s="59">
        <f>(K195/100*1.05)^2</f>
        <v>297.61425224999999</v>
      </c>
      <c r="Y195" s="59">
        <f>(K195/100*0.96)^2</f>
        <v>248.78121983999995</v>
      </c>
      <c r="Z195" s="59">
        <f>(K195/100*1.2)^2</f>
        <v>388.72065599999991</v>
      </c>
      <c r="AA195" s="53">
        <f>(K195/100*0.49)^2</f>
        <v>64.813770489999982</v>
      </c>
      <c r="AB195" s="52">
        <f>(K195/100*0.77)^2</f>
        <v>160.05033121</v>
      </c>
      <c r="AC195" s="52">
        <f>(K195/100*0.56)^2</f>
        <v>84.654720640000022</v>
      </c>
      <c r="AD195" s="52">
        <f>(K195/100*0.88)^2</f>
        <v>209.04533055999997</v>
      </c>
      <c r="AE195" s="24"/>
      <c r="AF195" s="24"/>
      <c r="AG195" s="134"/>
    </row>
    <row r="196" spans="1:33" ht="17.25" thickBot="1">
      <c r="A196" s="128"/>
      <c r="B196" s="176" t="str">
        <f>VLOOKUP(D196,temp!$A$2:$G$176,2,FALSE)</f>
        <v>100</v>
      </c>
      <c r="C196" s="176" t="str">
        <f t="shared" si="51"/>
        <v>100x100X20X459</v>
      </c>
      <c r="D196" s="174" t="s">
        <v>484</v>
      </c>
      <c r="E196" s="204" t="s">
        <v>485</v>
      </c>
      <c r="F196" s="205"/>
      <c r="G196" s="140"/>
      <c r="H196" s="23">
        <v>20</v>
      </c>
      <c r="I196" s="23">
        <v>459</v>
      </c>
      <c r="J196" s="141">
        <v>3</v>
      </c>
      <c r="K196" s="138">
        <v>3244</v>
      </c>
      <c r="L196" s="131">
        <f>IF(AND(K196-ストレーナー選定方法!$F$8&gt;-20,K196-ストレーナー選定方法!$F$8&lt;80),1,0)</f>
        <v>0</v>
      </c>
      <c r="M196" s="131">
        <f>IF(AND($K196-ストレーナー選定方法!$F$30&gt;-20,$K196-ストレーナー選定方法!$F$30&lt;80),1,0)</f>
        <v>0</v>
      </c>
      <c r="N196" s="131">
        <f>IF(AND($K196-ストレーナー選定方法!$F$32&gt;-20,$K196-ストレーナー選定方法!$F$32&lt;80),1,0)</f>
        <v>0</v>
      </c>
      <c r="O196" s="131">
        <f>IF(AND($K196-ストレーナー選定方法!$F$34&gt;-20,$K196-ストレーナー選定方法!$F$34&lt;80),1,0)</f>
        <v>0</v>
      </c>
      <c r="P196" s="131">
        <f>IF(AND($K196-ストレーナー選定方法!$F$36&gt;-20,$K196-ストレーナー選定方法!$F$36&lt;80),1,0)</f>
        <v>0</v>
      </c>
      <c r="Q196" s="125">
        <v>32</v>
      </c>
      <c r="R196" s="24"/>
      <c r="S196" s="26"/>
      <c r="T196" s="27">
        <f>K196*0.8/100</f>
        <v>25.952000000000002</v>
      </c>
      <c r="U196" s="27">
        <f>K196*0.7/100</f>
        <v>22.707999999999998</v>
      </c>
      <c r="V196" s="27"/>
      <c r="W196" s="59">
        <f>(K196/100*0.84)^2</f>
        <v>742.5407001599998</v>
      </c>
      <c r="X196" s="59">
        <f>(K196/100*1.05)^2</f>
        <v>1160.2198439999997</v>
      </c>
      <c r="Y196" s="59">
        <f>(K196/100*0.96)^2</f>
        <v>969.84907775999966</v>
      </c>
      <c r="Z196" s="59">
        <f>(K196/100*1.2)^2</f>
        <v>1515.3891839999999</v>
      </c>
      <c r="AA196" s="53">
        <f>(K196/100*0.49)^2</f>
        <v>252.67009935999994</v>
      </c>
      <c r="AB196" s="52">
        <f>(K196/100*0.77)^2</f>
        <v>623.94044943999995</v>
      </c>
      <c r="AC196" s="52">
        <f>(K196/100*0.56)^2</f>
        <v>330.01808896</v>
      </c>
      <c r="AD196" s="52">
        <f>(K196/100*0.88)^2</f>
        <v>814.94262783999977</v>
      </c>
      <c r="AE196" s="24"/>
      <c r="AF196" s="24"/>
    </row>
    <row r="197" spans="1:33" s="14" customFormat="1" ht="17.25" thickBot="1">
      <c r="A197" s="128"/>
      <c r="B197" s="176" t="str">
        <f>VLOOKUP(D197,temp!$A$2:$G$176,2,FALSE)</f>
        <v>133</v>
      </c>
      <c r="C197" s="176" t="str">
        <f t="shared" ref="C197" si="82">E197&amp;"X"&amp;H197&amp;"X"&amp;I197</f>
        <v>133x133X2X449</v>
      </c>
      <c r="D197" s="174" t="s">
        <v>486</v>
      </c>
      <c r="E197" s="204" t="s">
        <v>487</v>
      </c>
      <c r="F197" s="205"/>
      <c r="G197" s="140"/>
      <c r="H197" s="23">
        <v>2</v>
      </c>
      <c r="I197" s="23">
        <v>449</v>
      </c>
      <c r="J197" s="24">
        <v>5</v>
      </c>
      <c r="K197" s="138">
        <v>8816</v>
      </c>
      <c r="L197" s="131">
        <f>IF(AND(K197-ストレーナー選定方法!$F$8&gt;-20,K197-ストレーナー選定方法!$F$8&lt;80),1,0)</f>
        <v>0</v>
      </c>
      <c r="M197" s="131">
        <f>IF(AND($K197-ストレーナー選定方法!$F$30&gt;-20,$K197-ストレーナー選定方法!$F$30&lt;80),1,0)</f>
        <v>0</v>
      </c>
      <c r="N197" s="131">
        <f>IF(AND($K197-ストレーナー選定方法!$F$32&gt;-20,$K197-ストレーナー選定方法!$F$32&lt;80),1,0)</f>
        <v>0</v>
      </c>
      <c r="O197" s="131">
        <f>IF(AND($K197-ストレーナー選定方法!$F$34&gt;-20,$K197-ストレーナー選定方法!$F$34&lt;80),1,0)</f>
        <v>0</v>
      </c>
      <c r="P197" s="131">
        <f>IF(AND($K197-ストレーナー選定方法!$F$36&gt;-20,$K197-ストレーナー選定方法!$F$36&lt;80),1,0)</f>
        <v>0</v>
      </c>
      <c r="Q197" s="125">
        <v>29</v>
      </c>
      <c r="R197" s="24"/>
      <c r="S197" s="26"/>
      <c r="T197" s="27">
        <f t="shared" ref="T197" si="83">K197*0.8/100</f>
        <v>70.528000000000006</v>
      </c>
      <c r="U197" s="27">
        <f t="shared" ref="U197" si="84">K197*0.7/100</f>
        <v>61.711999999999996</v>
      </c>
      <c r="V197" s="27"/>
      <c r="W197" s="59">
        <f t="shared" ref="W197" si="85">(K197/100*0.84)^2</f>
        <v>5484.0541593600001</v>
      </c>
      <c r="X197" s="59">
        <f>(K197/100*1.05)^2</f>
        <v>8568.8346239999992</v>
      </c>
      <c r="Y197" s="59">
        <f>(K197/100*0.96)^2</f>
        <v>7162.8462489599979</v>
      </c>
      <c r="Z197" s="152">
        <f>(K197/100*1.2)^2</f>
        <v>11191.947263999997</v>
      </c>
      <c r="AA197" s="52">
        <f>(K197/100*0.49)^2</f>
        <v>1866.10176256</v>
      </c>
      <c r="AB197" s="52">
        <f>(K197/100*0.77)^2</f>
        <v>4608.1288422400003</v>
      </c>
      <c r="AC197" s="52">
        <f>(K197/100*0.56)^2</f>
        <v>2437.3574041600004</v>
      </c>
      <c r="AD197" s="52">
        <f>(K197/100*0.88)^2</f>
        <v>6018.7805286399998</v>
      </c>
      <c r="AE197" s="24"/>
      <c r="AF197" s="24"/>
    </row>
    <row r="198" spans="1:33" s="14" customFormat="1">
      <c r="B198" s="174"/>
      <c r="C198" s="174"/>
      <c r="D198" s="174"/>
      <c r="G198" s="12"/>
      <c r="L198" s="123"/>
      <c r="M198" s="123"/>
      <c r="N198" s="123"/>
      <c r="O198" s="123"/>
      <c r="P198" s="123"/>
      <c r="W198" s="48"/>
      <c r="AA198" s="64"/>
    </row>
    <row r="199" spans="1:33" s="14" customFormat="1">
      <c r="B199" s="174"/>
      <c r="C199" s="174"/>
      <c r="D199" s="174"/>
      <c r="G199" s="12"/>
      <c r="L199" s="123"/>
      <c r="M199" s="123"/>
      <c r="N199" s="123"/>
      <c r="O199" s="123"/>
      <c r="P199" s="123"/>
      <c r="W199" s="48"/>
      <c r="AA199" s="64"/>
    </row>
    <row r="200" spans="1:33" s="14" customFormat="1">
      <c r="B200" s="174"/>
      <c r="C200" s="174"/>
      <c r="D200" s="174"/>
      <c r="G200" s="12"/>
      <c r="L200" s="123"/>
      <c r="M200" s="123"/>
      <c r="N200" s="123"/>
      <c r="O200" s="123"/>
      <c r="P200" s="123"/>
      <c r="W200" s="48"/>
      <c r="AA200" s="64"/>
    </row>
    <row r="201" spans="1:33" s="14" customFormat="1">
      <c r="B201" s="174"/>
      <c r="C201" s="174"/>
      <c r="D201" s="174"/>
      <c r="G201" s="12"/>
      <c r="L201" s="123"/>
      <c r="M201" s="123"/>
      <c r="N201" s="123"/>
      <c r="O201" s="123"/>
      <c r="P201" s="123"/>
      <c r="W201" s="48"/>
      <c r="AA201" s="64"/>
    </row>
    <row r="202" spans="1:33" s="14" customFormat="1">
      <c r="B202" s="174"/>
      <c r="C202" s="174"/>
      <c r="D202" s="174"/>
      <c r="G202" s="12"/>
      <c r="L202" s="123"/>
      <c r="M202" s="123"/>
      <c r="N202" s="123"/>
      <c r="O202" s="123"/>
      <c r="P202" s="123"/>
      <c r="W202" s="48"/>
      <c r="AA202" s="64"/>
    </row>
    <row r="203" spans="1:33" s="14" customFormat="1">
      <c r="B203" s="174"/>
      <c r="C203" s="174"/>
      <c r="D203" s="174"/>
      <c r="G203" s="12"/>
      <c r="L203" s="123"/>
      <c r="M203" s="123"/>
      <c r="N203" s="123"/>
      <c r="O203" s="123"/>
      <c r="P203" s="123"/>
      <c r="W203" s="48"/>
      <c r="AA203" s="64"/>
    </row>
    <row r="204" spans="1:33" s="14" customFormat="1">
      <c r="B204" s="174"/>
      <c r="C204" s="174"/>
      <c r="D204" s="174"/>
      <c r="G204" s="12"/>
      <c r="L204" s="123"/>
      <c r="M204" s="123"/>
      <c r="N204" s="123"/>
      <c r="O204" s="123"/>
      <c r="P204" s="123"/>
      <c r="W204" s="48"/>
      <c r="AA204" s="64"/>
    </row>
    <row r="205" spans="1:33" s="14" customFormat="1">
      <c r="B205" s="174"/>
      <c r="C205" s="174"/>
      <c r="D205" s="174"/>
      <c r="G205" s="12"/>
      <c r="L205" s="123"/>
      <c r="M205" s="123"/>
      <c r="N205" s="123"/>
      <c r="O205" s="123"/>
      <c r="P205" s="123"/>
      <c r="W205" s="48"/>
      <c r="AA205" s="64"/>
    </row>
    <row r="206" spans="1:33" s="14" customFormat="1">
      <c r="B206" s="174"/>
      <c r="C206" s="174"/>
      <c r="D206" s="174"/>
      <c r="G206" s="12"/>
      <c r="L206" s="123"/>
      <c r="M206" s="123"/>
      <c r="N206" s="123"/>
      <c r="O206" s="123"/>
      <c r="P206" s="123"/>
      <c r="W206" s="48"/>
      <c r="AA206" s="64"/>
    </row>
    <row r="207" spans="1:33" s="14" customFormat="1">
      <c r="B207" s="174"/>
      <c r="C207" s="174"/>
      <c r="D207" s="174"/>
      <c r="G207" s="12"/>
      <c r="L207" s="123"/>
      <c r="M207" s="123"/>
      <c r="N207" s="123"/>
      <c r="O207" s="123"/>
      <c r="P207" s="123"/>
      <c r="W207" s="48"/>
      <c r="AA207" s="64"/>
    </row>
    <row r="208" spans="1:33" s="14" customFormat="1">
      <c r="B208" s="174"/>
      <c r="C208" s="174"/>
      <c r="D208" s="174"/>
      <c r="G208" s="12"/>
      <c r="L208" s="123"/>
      <c r="M208" s="123"/>
      <c r="N208" s="123"/>
      <c r="O208" s="123"/>
      <c r="P208" s="123"/>
      <c r="W208" s="48"/>
      <c r="AA208" s="64"/>
    </row>
    <row r="209" spans="2:27" s="14" customFormat="1">
      <c r="B209" s="174"/>
      <c r="C209" s="174"/>
      <c r="D209" s="174"/>
      <c r="G209" s="12"/>
      <c r="L209" s="123"/>
      <c r="M209" s="123"/>
      <c r="N209" s="123"/>
      <c r="O209" s="123"/>
      <c r="P209" s="123"/>
      <c r="W209" s="48"/>
      <c r="AA209" s="64"/>
    </row>
    <row r="210" spans="2:27" s="14" customFormat="1">
      <c r="B210" s="174"/>
      <c r="C210" s="174"/>
      <c r="D210" s="174"/>
      <c r="G210" s="12"/>
      <c r="L210" s="123"/>
      <c r="M210" s="123"/>
      <c r="N210" s="123"/>
      <c r="O210" s="123"/>
      <c r="P210" s="123"/>
      <c r="W210" s="48"/>
      <c r="AA210" s="64"/>
    </row>
    <row r="211" spans="2:27" s="14" customFormat="1">
      <c r="B211" s="174"/>
      <c r="C211" s="174"/>
      <c r="D211" s="174"/>
      <c r="G211" s="12"/>
      <c r="L211" s="123"/>
      <c r="M211" s="123"/>
      <c r="N211" s="123"/>
      <c r="O211" s="123"/>
      <c r="P211" s="123"/>
      <c r="W211" s="48"/>
      <c r="AA211" s="64"/>
    </row>
    <row r="212" spans="2:27" s="14" customFormat="1">
      <c r="B212" s="174"/>
      <c r="C212" s="174"/>
      <c r="D212" s="174"/>
      <c r="G212" s="12"/>
      <c r="L212" s="123"/>
      <c r="M212" s="123"/>
      <c r="N212" s="123"/>
      <c r="O212" s="123"/>
      <c r="P212" s="123"/>
      <c r="W212" s="48"/>
      <c r="AA212" s="64"/>
    </row>
    <row r="213" spans="2:27" s="14" customFormat="1">
      <c r="B213" s="174"/>
      <c r="C213" s="174"/>
      <c r="D213" s="174"/>
      <c r="G213" s="12"/>
      <c r="L213" s="123"/>
      <c r="M213" s="123"/>
      <c r="N213" s="123"/>
      <c r="O213" s="123"/>
      <c r="P213" s="123"/>
      <c r="W213" s="48"/>
      <c r="AA213" s="64"/>
    </row>
    <row r="214" spans="2:27" s="14" customFormat="1">
      <c r="B214" s="174"/>
      <c r="C214" s="174"/>
      <c r="D214" s="174"/>
      <c r="G214" s="12"/>
      <c r="L214" s="123"/>
      <c r="M214" s="123"/>
      <c r="N214" s="123"/>
      <c r="O214" s="123"/>
      <c r="P214" s="123"/>
      <c r="W214" s="48"/>
      <c r="AA214" s="64"/>
    </row>
    <row r="215" spans="2:27" s="14" customFormat="1">
      <c r="B215" s="174"/>
      <c r="C215" s="174"/>
      <c r="D215" s="174"/>
      <c r="G215" s="12"/>
      <c r="L215" s="123"/>
      <c r="M215" s="123"/>
      <c r="N215" s="123"/>
      <c r="O215" s="123"/>
      <c r="P215" s="123"/>
      <c r="W215" s="48"/>
      <c r="AA215" s="64"/>
    </row>
    <row r="216" spans="2:27" s="14" customFormat="1">
      <c r="B216" s="174"/>
      <c r="C216" s="174"/>
      <c r="D216" s="174"/>
      <c r="G216" s="12"/>
      <c r="L216" s="123"/>
      <c r="M216" s="123"/>
      <c r="N216" s="123"/>
      <c r="O216" s="123"/>
      <c r="P216" s="123"/>
      <c r="W216" s="48"/>
      <c r="AA216" s="64"/>
    </row>
    <row r="217" spans="2:27" s="14" customFormat="1">
      <c r="B217" s="174"/>
      <c r="C217" s="174"/>
      <c r="D217" s="174"/>
      <c r="G217" s="12"/>
      <c r="L217" s="123"/>
      <c r="M217" s="123"/>
      <c r="N217" s="123"/>
      <c r="O217" s="123"/>
      <c r="P217" s="123"/>
      <c r="W217" s="48"/>
      <c r="AA217" s="64"/>
    </row>
    <row r="218" spans="2:27" s="14" customFormat="1">
      <c r="B218" s="174"/>
      <c r="C218" s="174"/>
      <c r="D218" s="174"/>
      <c r="G218" s="12"/>
      <c r="L218" s="123"/>
      <c r="M218" s="123"/>
      <c r="N218" s="123"/>
      <c r="O218" s="123"/>
      <c r="P218" s="123"/>
      <c r="W218" s="48"/>
      <c r="AA218" s="64"/>
    </row>
    <row r="219" spans="2:27" s="14" customFormat="1">
      <c r="B219" s="174"/>
      <c r="C219" s="174"/>
      <c r="D219" s="174"/>
      <c r="G219" s="12"/>
      <c r="L219" s="123"/>
      <c r="M219" s="123"/>
      <c r="N219" s="123"/>
      <c r="O219" s="123"/>
      <c r="P219" s="123"/>
      <c r="W219" s="48"/>
      <c r="AA219" s="64"/>
    </row>
    <row r="220" spans="2:27" s="14" customFormat="1">
      <c r="B220" s="174"/>
      <c r="C220" s="174"/>
      <c r="D220" s="174"/>
      <c r="G220" s="12"/>
      <c r="L220" s="123"/>
      <c r="M220" s="123"/>
      <c r="N220" s="123"/>
      <c r="O220" s="123"/>
      <c r="P220" s="123"/>
      <c r="W220" s="48"/>
      <c r="AA220" s="64"/>
    </row>
    <row r="221" spans="2:27" s="14" customFormat="1">
      <c r="B221" s="174"/>
      <c r="C221" s="174"/>
      <c r="D221" s="174"/>
      <c r="G221" s="12"/>
      <c r="L221" s="123"/>
      <c r="M221" s="123"/>
      <c r="N221" s="123"/>
      <c r="O221" s="123"/>
      <c r="P221" s="123"/>
      <c r="W221" s="48"/>
      <c r="AA221" s="64"/>
    </row>
    <row r="222" spans="2:27" s="14" customFormat="1">
      <c r="B222" s="174"/>
      <c r="C222" s="174"/>
      <c r="D222" s="174"/>
      <c r="G222" s="12"/>
      <c r="L222" s="123"/>
      <c r="M222" s="123"/>
      <c r="N222" s="123"/>
      <c r="O222" s="123"/>
      <c r="P222" s="123"/>
      <c r="W222" s="48"/>
      <c r="AA222" s="64"/>
    </row>
    <row r="223" spans="2:27" s="14" customFormat="1">
      <c r="B223" s="174"/>
      <c r="C223" s="174"/>
      <c r="D223" s="174"/>
      <c r="G223" s="12"/>
      <c r="L223" s="123"/>
      <c r="M223" s="123"/>
      <c r="N223" s="123"/>
      <c r="O223" s="123"/>
      <c r="P223" s="123"/>
      <c r="W223" s="48"/>
      <c r="AA223" s="64"/>
    </row>
    <row r="224" spans="2:27" s="14" customFormat="1">
      <c r="B224" s="174"/>
      <c r="C224" s="174"/>
      <c r="D224" s="174"/>
      <c r="G224" s="12"/>
      <c r="L224" s="123"/>
      <c r="M224" s="123"/>
      <c r="N224" s="123"/>
      <c r="O224" s="123"/>
      <c r="P224" s="123"/>
      <c r="W224" s="48"/>
      <c r="AA224" s="64"/>
    </row>
    <row r="225" spans="2:27" s="14" customFormat="1">
      <c r="B225" s="174"/>
      <c r="C225" s="174"/>
      <c r="D225" s="174"/>
      <c r="G225" s="12"/>
      <c r="L225" s="123"/>
      <c r="M225" s="123"/>
      <c r="N225" s="123"/>
      <c r="O225" s="123"/>
      <c r="P225" s="123"/>
      <c r="W225" s="48"/>
      <c r="AA225" s="64"/>
    </row>
    <row r="226" spans="2:27" s="14" customFormat="1">
      <c r="B226" s="174"/>
      <c r="C226" s="174"/>
      <c r="D226" s="174"/>
      <c r="G226" s="12"/>
      <c r="L226" s="123"/>
      <c r="M226" s="123"/>
      <c r="N226" s="123"/>
      <c r="O226" s="123"/>
      <c r="P226" s="123"/>
      <c r="W226" s="48"/>
      <c r="AA226" s="64"/>
    </row>
    <row r="227" spans="2:27" s="14" customFormat="1">
      <c r="B227" s="174"/>
      <c r="C227" s="174"/>
      <c r="D227" s="174"/>
      <c r="G227" s="12"/>
      <c r="L227" s="123"/>
      <c r="M227" s="123"/>
      <c r="N227" s="123"/>
      <c r="O227" s="123"/>
      <c r="P227" s="123"/>
      <c r="W227" s="48"/>
      <c r="AA227" s="64"/>
    </row>
    <row r="228" spans="2:27" s="14" customFormat="1">
      <c r="B228" s="174"/>
      <c r="C228" s="174"/>
      <c r="D228" s="174"/>
      <c r="G228" s="12"/>
      <c r="L228" s="123"/>
      <c r="M228" s="123"/>
      <c r="N228" s="123"/>
      <c r="O228" s="123"/>
      <c r="P228" s="123"/>
      <c r="W228" s="48"/>
      <c r="AA228" s="64"/>
    </row>
    <row r="229" spans="2:27" s="14" customFormat="1">
      <c r="B229" s="174"/>
      <c r="C229" s="174"/>
      <c r="D229" s="174"/>
      <c r="G229" s="12"/>
      <c r="L229" s="123"/>
      <c r="M229" s="123"/>
      <c r="N229" s="123"/>
      <c r="O229" s="123"/>
      <c r="P229" s="123"/>
      <c r="W229" s="48"/>
      <c r="AA229" s="64"/>
    </row>
    <row r="230" spans="2:27" s="14" customFormat="1">
      <c r="B230" s="174"/>
      <c r="C230" s="174"/>
      <c r="D230" s="174"/>
      <c r="G230" s="12"/>
      <c r="L230" s="123"/>
      <c r="M230" s="123"/>
      <c r="N230" s="123"/>
      <c r="O230" s="123"/>
      <c r="P230" s="123"/>
      <c r="W230" s="48"/>
      <c r="AA230" s="64"/>
    </row>
    <row r="231" spans="2:27" s="14" customFormat="1">
      <c r="B231" s="174"/>
      <c r="C231" s="174"/>
      <c r="D231" s="174"/>
      <c r="G231" s="12"/>
      <c r="L231" s="123"/>
      <c r="M231" s="123"/>
      <c r="N231" s="123"/>
      <c r="O231" s="123"/>
      <c r="P231" s="123"/>
      <c r="W231" s="48"/>
      <c r="AA231" s="64"/>
    </row>
    <row r="232" spans="2:27" s="14" customFormat="1">
      <c r="B232" s="174"/>
      <c r="C232" s="174"/>
      <c r="D232" s="174"/>
      <c r="G232" s="12"/>
      <c r="L232" s="123"/>
      <c r="M232" s="123"/>
      <c r="N232" s="123"/>
      <c r="O232" s="123"/>
      <c r="P232" s="123"/>
      <c r="W232" s="48"/>
      <c r="AA232" s="64"/>
    </row>
    <row r="233" spans="2:27" s="14" customFormat="1">
      <c r="B233" s="174"/>
      <c r="C233" s="174"/>
      <c r="D233" s="174"/>
      <c r="G233" s="12"/>
      <c r="L233" s="123"/>
      <c r="M233" s="123"/>
      <c r="N233" s="123"/>
      <c r="O233" s="123"/>
      <c r="P233" s="123"/>
      <c r="W233" s="48"/>
      <c r="AA233" s="64"/>
    </row>
    <row r="234" spans="2:27" s="14" customFormat="1">
      <c r="B234" s="174"/>
      <c r="C234" s="174"/>
      <c r="D234" s="174"/>
      <c r="G234" s="12"/>
      <c r="L234" s="123"/>
      <c r="M234" s="123"/>
      <c r="N234" s="123"/>
      <c r="O234" s="123"/>
      <c r="P234" s="123"/>
      <c r="W234" s="48"/>
      <c r="AA234" s="64"/>
    </row>
    <row r="235" spans="2:27" s="14" customFormat="1">
      <c r="B235" s="174"/>
      <c r="C235" s="174"/>
      <c r="D235" s="174"/>
      <c r="G235" s="12"/>
      <c r="L235" s="123"/>
      <c r="M235" s="123"/>
      <c r="N235" s="123"/>
      <c r="O235" s="123"/>
      <c r="P235" s="123"/>
      <c r="W235" s="48"/>
      <c r="AA235" s="64"/>
    </row>
    <row r="236" spans="2:27" s="14" customFormat="1">
      <c r="B236" s="174"/>
      <c r="C236" s="174"/>
      <c r="D236" s="174"/>
      <c r="G236" s="12"/>
      <c r="L236" s="123"/>
      <c r="M236" s="123"/>
      <c r="N236" s="123"/>
      <c r="O236" s="123"/>
      <c r="P236" s="123"/>
      <c r="W236" s="48"/>
      <c r="AA236" s="64"/>
    </row>
    <row r="237" spans="2:27" s="14" customFormat="1">
      <c r="B237" s="174"/>
      <c r="C237" s="174"/>
      <c r="D237" s="174"/>
      <c r="G237" s="12"/>
      <c r="L237" s="123"/>
      <c r="M237" s="123"/>
      <c r="N237" s="123"/>
      <c r="O237" s="123"/>
      <c r="P237" s="123"/>
      <c r="W237" s="48"/>
      <c r="AA237" s="64"/>
    </row>
    <row r="238" spans="2:27" s="14" customFormat="1">
      <c r="B238" s="174"/>
      <c r="C238" s="174"/>
      <c r="D238" s="174"/>
      <c r="G238" s="12"/>
      <c r="L238" s="123"/>
      <c r="M238" s="123"/>
      <c r="N238" s="123"/>
      <c r="O238" s="123"/>
      <c r="P238" s="123"/>
      <c r="W238" s="48"/>
      <c r="AA238" s="64"/>
    </row>
    <row r="239" spans="2:27" s="14" customFormat="1">
      <c r="B239" s="174"/>
      <c r="C239" s="174"/>
      <c r="D239" s="174"/>
      <c r="G239" s="12"/>
      <c r="L239" s="123"/>
      <c r="M239" s="123"/>
      <c r="N239" s="123"/>
      <c r="O239" s="123"/>
      <c r="P239" s="123"/>
      <c r="W239" s="48"/>
      <c r="AA239" s="64"/>
    </row>
    <row r="240" spans="2:27" s="14" customFormat="1">
      <c r="B240" s="174"/>
      <c r="C240" s="174"/>
      <c r="D240" s="174"/>
      <c r="G240" s="12"/>
      <c r="L240" s="123"/>
      <c r="M240" s="123"/>
      <c r="N240" s="123"/>
      <c r="O240" s="123"/>
      <c r="P240" s="123"/>
      <c r="W240" s="48"/>
      <c r="AA240" s="64"/>
    </row>
    <row r="241" spans="2:27" s="14" customFormat="1">
      <c r="B241" s="174"/>
      <c r="C241" s="174"/>
      <c r="D241" s="174"/>
      <c r="G241" s="12"/>
      <c r="L241" s="123"/>
      <c r="M241" s="123"/>
      <c r="N241" s="123"/>
      <c r="O241" s="123"/>
      <c r="P241" s="123"/>
      <c r="W241" s="48"/>
      <c r="AA241" s="64"/>
    </row>
    <row r="242" spans="2:27" s="14" customFormat="1">
      <c r="B242" s="174"/>
      <c r="C242" s="174"/>
      <c r="D242" s="174"/>
      <c r="G242" s="12"/>
      <c r="L242" s="123"/>
      <c r="M242" s="123"/>
      <c r="N242" s="123"/>
      <c r="O242" s="123"/>
      <c r="P242" s="123"/>
      <c r="W242" s="48"/>
      <c r="AA242" s="64"/>
    </row>
    <row r="243" spans="2:27" s="14" customFormat="1">
      <c r="B243" s="174"/>
      <c r="C243" s="174"/>
      <c r="D243" s="174"/>
      <c r="G243" s="12"/>
      <c r="L243" s="123"/>
      <c r="M243" s="123"/>
      <c r="N243" s="123"/>
      <c r="O243" s="123"/>
      <c r="P243" s="123"/>
      <c r="W243" s="48"/>
      <c r="AA243" s="64"/>
    </row>
    <row r="244" spans="2:27" s="14" customFormat="1">
      <c r="B244" s="174"/>
      <c r="C244" s="174"/>
      <c r="D244" s="174"/>
      <c r="G244" s="12"/>
      <c r="L244" s="123"/>
      <c r="M244" s="123"/>
      <c r="N244" s="123"/>
      <c r="O244" s="123"/>
      <c r="P244" s="123"/>
      <c r="W244" s="48"/>
      <c r="AA244" s="64"/>
    </row>
    <row r="245" spans="2:27" s="14" customFormat="1">
      <c r="B245" s="174"/>
      <c r="C245" s="174"/>
      <c r="D245" s="174"/>
      <c r="G245" s="12"/>
      <c r="L245" s="123"/>
      <c r="M245" s="123"/>
      <c r="N245" s="123"/>
      <c r="O245" s="123"/>
      <c r="P245" s="123"/>
      <c r="W245" s="48"/>
      <c r="AA245" s="64"/>
    </row>
    <row r="246" spans="2:27" s="14" customFormat="1">
      <c r="B246" s="174"/>
      <c r="C246" s="174"/>
      <c r="D246" s="174"/>
      <c r="G246" s="12"/>
      <c r="L246" s="123"/>
      <c r="M246" s="123"/>
      <c r="N246" s="123"/>
      <c r="O246" s="123"/>
      <c r="P246" s="123"/>
      <c r="W246" s="48"/>
      <c r="AA246" s="64"/>
    </row>
    <row r="247" spans="2:27" s="14" customFormat="1">
      <c r="B247" s="174"/>
      <c r="C247" s="174"/>
      <c r="D247" s="174"/>
      <c r="G247" s="12"/>
      <c r="L247" s="123"/>
      <c r="M247" s="123"/>
      <c r="N247" s="123"/>
      <c r="O247" s="123"/>
      <c r="P247" s="123"/>
      <c r="W247" s="48"/>
      <c r="AA247" s="64"/>
    </row>
    <row r="248" spans="2:27" s="14" customFormat="1">
      <c r="B248" s="174"/>
      <c r="C248" s="174"/>
      <c r="D248" s="174"/>
      <c r="G248" s="12"/>
      <c r="L248" s="123"/>
      <c r="M248" s="123"/>
      <c r="N248" s="123"/>
      <c r="O248" s="123"/>
      <c r="P248" s="123"/>
      <c r="W248" s="48"/>
      <c r="AA248" s="64"/>
    </row>
    <row r="249" spans="2:27" s="14" customFormat="1">
      <c r="B249" s="174"/>
      <c r="C249" s="174"/>
      <c r="D249" s="174"/>
      <c r="G249" s="12"/>
      <c r="L249" s="123"/>
      <c r="M249" s="123"/>
      <c r="N249" s="123"/>
      <c r="O249" s="123"/>
      <c r="P249" s="123"/>
      <c r="W249" s="48"/>
      <c r="AA249" s="64"/>
    </row>
    <row r="250" spans="2:27" s="14" customFormat="1">
      <c r="B250" s="174"/>
      <c r="C250" s="174"/>
      <c r="D250" s="174"/>
      <c r="G250" s="12"/>
      <c r="L250" s="123"/>
      <c r="M250" s="123"/>
      <c r="N250" s="123"/>
      <c r="O250" s="123"/>
      <c r="P250" s="123"/>
      <c r="W250" s="48"/>
      <c r="AA250" s="64"/>
    </row>
    <row r="251" spans="2:27" s="14" customFormat="1">
      <c r="B251" s="174"/>
      <c r="C251" s="174"/>
      <c r="D251" s="174"/>
      <c r="G251" s="12"/>
      <c r="L251" s="123"/>
      <c r="M251" s="123"/>
      <c r="N251" s="123"/>
      <c r="O251" s="123"/>
      <c r="P251" s="123"/>
      <c r="W251" s="48"/>
      <c r="AA251" s="64"/>
    </row>
    <row r="252" spans="2:27" s="14" customFormat="1">
      <c r="B252" s="174"/>
      <c r="C252" s="174"/>
      <c r="D252" s="174"/>
      <c r="G252" s="12"/>
      <c r="L252" s="123"/>
      <c r="M252" s="123"/>
      <c r="N252" s="123"/>
      <c r="O252" s="123"/>
      <c r="P252" s="123"/>
      <c r="W252" s="48"/>
      <c r="AA252" s="64"/>
    </row>
    <row r="253" spans="2:27" s="14" customFormat="1">
      <c r="B253" s="174"/>
      <c r="C253" s="174"/>
      <c r="D253" s="174"/>
      <c r="G253" s="12"/>
      <c r="L253" s="123"/>
      <c r="M253" s="123"/>
      <c r="N253" s="123"/>
      <c r="O253" s="123"/>
      <c r="P253" s="123"/>
      <c r="W253" s="48"/>
      <c r="AA253" s="64"/>
    </row>
    <row r="254" spans="2:27" s="14" customFormat="1">
      <c r="B254" s="174"/>
      <c r="C254" s="174"/>
      <c r="D254" s="174"/>
      <c r="G254" s="12"/>
      <c r="L254" s="123"/>
      <c r="M254" s="123"/>
      <c r="N254" s="123"/>
      <c r="O254" s="123"/>
      <c r="P254" s="123"/>
      <c r="W254" s="48"/>
      <c r="AA254" s="64"/>
    </row>
    <row r="255" spans="2:27" s="14" customFormat="1">
      <c r="B255" s="174"/>
      <c r="C255" s="174"/>
      <c r="D255" s="174"/>
      <c r="G255" s="12"/>
      <c r="L255" s="123"/>
      <c r="M255" s="123"/>
      <c r="N255" s="123"/>
      <c r="O255" s="123"/>
      <c r="P255" s="123"/>
      <c r="W255" s="48"/>
      <c r="AA255" s="64"/>
    </row>
    <row r="256" spans="2:27" s="14" customFormat="1">
      <c r="B256" s="174"/>
      <c r="C256" s="174"/>
      <c r="D256" s="174"/>
      <c r="G256" s="12"/>
      <c r="L256" s="123"/>
      <c r="M256" s="123"/>
      <c r="N256" s="123"/>
      <c r="O256" s="123"/>
      <c r="P256" s="123"/>
      <c r="W256" s="48"/>
      <c r="AA256" s="64"/>
    </row>
    <row r="257" spans="2:27" s="14" customFormat="1">
      <c r="B257" s="174"/>
      <c r="C257" s="174"/>
      <c r="D257" s="174"/>
      <c r="G257" s="12"/>
      <c r="L257" s="123"/>
      <c r="M257" s="123"/>
      <c r="N257" s="123"/>
      <c r="O257" s="123"/>
      <c r="P257" s="123"/>
      <c r="W257" s="48"/>
      <c r="AA257" s="64"/>
    </row>
    <row r="258" spans="2:27" s="14" customFormat="1">
      <c r="B258" s="174"/>
      <c r="C258" s="174"/>
      <c r="D258" s="174"/>
      <c r="G258" s="12"/>
      <c r="L258" s="123"/>
      <c r="M258" s="123"/>
      <c r="N258" s="123"/>
      <c r="O258" s="123"/>
      <c r="P258" s="123"/>
      <c r="W258" s="48"/>
      <c r="AA258" s="64"/>
    </row>
    <row r="259" spans="2:27" s="14" customFormat="1">
      <c r="B259" s="174"/>
      <c r="C259" s="174"/>
      <c r="D259" s="174"/>
      <c r="G259" s="12"/>
      <c r="L259" s="123"/>
      <c r="M259" s="123"/>
      <c r="N259" s="123"/>
      <c r="O259" s="123"/>
      <c r="P259" s="123"/>
      <c r="W259" s="48"/>
      <c r="AA259" s="64"/>
    </row>
    <row r="260" spans="2:27" s="14" customFormat="1">
      <c r="B260" s="174"/>
      <c r="C260" s="174"/>
      <c r="D260" s="174"/>
      <c r="G260" s="12"/>
      <c r="L260" s="123"/>
      <c r="M260" s="123"/>
      <c r="N260" s="123"/>
      <c r="O260" s="123"/>
      <c r="P260" s="123"/>
      <c r="W260" s="48"/>
      <c r="AA260" s="64"/>
    </row>
    <row r="261" spans="2:27" s="14" customFormat="1">
      <c r="B261" s="174"/>
      <c r="C261" s="174"/>
      <c r="D261" s="174"/>
      <c r="G261" s="12"/>
      <c r="L261" s="123"/>
      <c r="M261" s="123"/>
      <c r="N261" s="123"/>
      <c r="O261" s="123"/>
      <c r="P261" s="123"/>
      <c r="W261" s="48"/>
      <c r="AA261" s="64"/>
    </row>
    <row r="262" spans="2:27" s="14" customFormat="1">
      <c r="B262" s="174"/>
      <c r="C262" s="174"/>
      <c r="D262" s="174"/>
      <c r="G262" s="12"/>
      <c r="L262" s="123"/>
      <c r="M262" s="123"/>
      <c r="N262" s="123"/>
      <c r="O262" s="123"/>
      <c r="P262" s="123"/>
      <c r="W262" s="48"/>
      <c r="AA262" s="64"/>
    </row>
    <row r="263" spans="2:27" s="14" customFormat="1">
      <c r="B263" s="174"/>
      <c r="C263" s="174"/>
      <c r="D263" s="174"/>
      <c r="G263" s="12"/>
      <c r="L263" s="123"/>
      <c r="M263" s="123"/>
      <c r="N263" s="123"/>
      <c r="O263" s="123"/>
      <c r="P263" s="123"/>
      <c r="W263" s="48"/>
      <c r="AA263" s="64"/>
    </row>
    <row r="264" spans="2:27" s="14" customFormat="1">
      <c r="B264" s="174"/>
      <c r="C264" s="174"/>
      <c r="D264" s="174"/>
      <c r="G264" s="12"/>
      <c r="L264" s="123"/>
      <c r="M264" s="123"/>
      <c r="N264" s="123"/>
      <c r="O264" s="123"/>
      <c r="P264" s="123"/>
      <c r="W264" s="48"/>
      <c r="AA264" s="64"/>
    </row>
    <row r="265" spans="2:27" s="14" customFormat="1">
      <c r="B265" s="174"/>
      <c r="C265" s="174"/>
      <c r="D265" s="174"/>
      <c r="G265" s="12"/>
      <c r="L265" s="123"/>
      <c r="M265" s="123"/>
      <c r="N265" s="123"/>
      <c r="O265" s="123"/>
      <c r="P265" s="123"/>
      <c r="W265" s="48"/>
      <c r="AA265" s="64"/>
    </row>
    <row r="266" spans="2:27" s="14" customFormat="1">
      <c r="B266" s="174"/>
      <c r="C266" s="174"/>
      <c r="D266" s="174"/>
      <c r="G266" s="12"/>
      <c r="L266" s="123"/>
      <c r="M266" s="123"/>
      <c r="N266" s="123"/>
      <c r="O266" s="123"/>
      <c r="P266" s="123"/>
      <c r="W266" s="48"/>
      <c r="AA266" s="64"/>
    </row>
    <row r="267" spans="2:27" s="14" customFormat="1">
      <c r="B267" s="174"/>
      <c r="C267" s="174"/>
      <c r="D267" s="174"/>
      <c r="G267" s="12"/>
      <c r="L267" s="123"/>
      <c r="M267" s="123"/>
      <c r="N267" s="123"/>
      <c r="O267" s="123"/>
      <c r="P267" s="123"/>
      <c r="W267" s="48"/>
      <c r="AA267" s="64"/>
    </row>
    <row r="268" spans="2:27" s="14" customFormat="1">
      <c r="B268" s="174"/>
      <c r="C268" s="174"/>
      <c r="D268" s="174"/>
      <c r="G268" s="12"/>
      <c r="L268" s="123"/>
      <c r="M268" s="123"/>
      <c r="N268" s="123"/>
      <c r="O268" s="123"/>
      <c r="P268" s="123"/>
      <c r="W268" s="48"/>
      <c r="AA268" s="64"/>
    </row>
    <row r="269" spans="2:27" s="14" customFormat="1">
      <c r="B269" s="174"/>
      <c r="C269" s="174"/>
      <c r="D269" s="174"/>
      <c r="G269" s="12"/>
      <c r="L269" s="123"/>
      <c r="M269" s="123"/>
      <c r="N269" s="123"/>
      <c r="O269" s="123"/>
      <c r="P269" s="123"/>
      <c r="W269" s="48"/>
      <c r="AA269" s="64"/>
    </row>
    <row r="270" spans="2:27" s="14" customFormat="1">
      <c r="B270" s="174"/>
      <c r="C270" s="174"/>
      <c r="D270" s="174"/>
      <c r="G270" s="12"/>
      <c r="L270" s="123"/>
      <c r="M270" s="123"/>
      <c r="N270" s="123"/>
      <c r="O270" s="123"/>
      <c r="P270" s="123"/>
      <c r="W270" s="48"/>
      <c r="AA270" s="64"/>
    </row>
    <row r="271" spans="2:27" s="14" customFormat="1">
      <c r="B271" s="174"/>
      <c r="C271" s="174"/>
      <c r="D271" s="174"/>
      <c r="G271" s="12"/>
      <c r="L271" s="123"/>
      <c r="M271" s="123"/>
      <c r="N271" s="123"/>
      <c r="O271" s="123"/>
      <c r="P271" s="123"/>
      <c r="W271" s="48"/>
      <c r="AA271" s="64"/>
    </row>
    <row r="272" spans="2:27" s="14" customFormat="1">
      <c r="B272" s="174"/>
      <c r="C272" s="174"/>
      <c r="D272" s="174"/>
      <c r="G272" s="12"/>
      <c r="L272" s="123"/>
      <c r="M272" s="123"/>
      <c r="N272" s="123"/>
      <c r="O272" s="123"/>
      <c r="P272" s="123"/>
      <c r="W272" s="48"/>
      <c r="AA272" s="64"/>
    </row>
    <row r="273" spans="2:27" s="14" customFormat="1">
      <c r="B273" s="174"/>
      <c r="C273" s="174"/>
      <c r="D273" s="174"/>
      <c r="G273" s="12"/>
      <c r="L273" s="123"/>
      <c r="M273" s="123"/>
      <c r="N273" s="123"/>
      <c r="O273" s="123"/>
      <c r="P273" s="123"/>
      <c r="W273" s="48"/>
      <c r="AA273" s="64"/>
    </row>
    <row r="274" spans="2:27" s="14" customFormat="1">
      <c r="B274" s="174"/>
      <c r="C274" s="174"/>
      <c r="D274" s="174"/>
      <c r="G274" s="12"/>
      <c r="L274" s="123"/>
      <c r="M274" s="123"/>
      <c r="N274" s="123"/>
      <c r="O274" s="123"/>
      <c r="P274" s="123"/>
      <c r="W274" s="48"/>
      <c r="AA274" s="64"/>
    </row>
    <row r="275" spans="2:27" s="14" customFormat="1">
      <c r="B275" s="174"/>
      <c r="C275" s="174"/>
      <c r="D275" s="174"/>
      <c r="G275" s="12"/>
      <c r="L275" s="123"/>
      <c r="M275" s="123"/>
      <c r="N275" s="123"/>
      <c r="O275" s="123"/>
      <c r="P275" s="123"/>
      <c r="W275" s="48"/>
      <c r="AA275" s="64"/>
    </row>
    <row r="276" spans="2:27" s="14" customFormat="1">
      <c r="B276" s="174"/>
      <c r="C276" s="174"/>
      <c r="D276" s="174"/>
      <c r="G276" s="12"/>
      <c r="L276" s="123"/>
      <c r="M276" s="123"/>
      <c r="N276" s="123"/>
      <c r="O276" s="123"/>
      <c r="P276" s="123"/>
      <c r="W276" s="48"/>
      <c r="AA276" s="64"/>
    </row>
    <row r="277" spans="2:27" s="14" customFormat="1">
      <c r="B277" s="174"/>
      <c r="C277" s="174"/>
      <c r="D277" s="174"/>
      <c r="G277" s="12"/>
      <c r="L277" s="123"/>
      <c r="M277" s="123"/>
      <c r="N277" s="123"/>
      <c r="O277" s="123"/>
      <c r="P277" s="123"/>
      <c r="W277" s="48"/>
      <c r="AA277" s="64"/>
    </row>
    <row r="278" spans="2:27" s="14" customFormat="1">
      <c r="B278" s="174"/>
      <c r="C278" s="174"/>
      <c r="D278" s="174"/>
      <c r="G278" s="12"/>
      <c r="L278" s="123"/>
      <c r="M278" s="123"/>
      <c r="N278" s="123"/>
      <c r="O278" s="123"/>
      <c r="P278" s="123"/>
      <c r="W278" s="48"/>
      <c r="AA278" s="64"/>
    </row>
    <row r="279" spans="2:27" s="14" customFormat="1">
      <c r="B279" s="174"/>
      <c r="C279" s="174"/>
      <c r="D279" s="174"/>
      <c r="G279" s="12"/>
      <c r="L279" s="123"/>
      <c r="M279" s="123"/>
      <c r="N279" s="123"/>
      <c r="O279" s="123"/>
      <c r="P279" s="123"/>
      <c r="W279" s="48"/>
      <c r="AA279" s="64"/>
    </row>
    <row r="280" spans="2:27" s="14" customFormat="1">
      <c r="B280" s="174"/>
      <c r="C280" s="174"/>
      <c r="D280" s="174"/>
      <c r="G280" s="12"/>
      <c r="L280" s="123"/>
      <c r="M280" s="123"/>
      <c r="N280" s="123"/>
      <c r="O280" s="123"/>
      <c r="P280" s="123"/>
      <c r="W280" s="48"/>
      <c r="AA280" s="64"/>
    </row>
    <row r="281" spans="2:27" s="14" customFormat="1">
      <c r="B281" s="174"/>
      <c r="C281" s="174"/>
      <c r="D281" s="174"/>
      <c r="G281" s="12"/>
      <c r="L281" s="123"/>
      <c r="M281" s="123"/>
      <c r="N281" s="123"/>
      <c r="O281" s="123"/>
      <c r="P281" s="123"/>
      <c r="W281" s="48"/>
      <c r="AA281" s="64"/>
    </row>
    <row r="282" spans="2:27" s="14" customFormat="1">
      <c r="B282" s="174"/>
      <c r="C282" s="174"/>
      <c r="D282" s="174"/>
      <c r="G282" s="12"/>
      <c r="L282" s="123"/>
      <c r="M282" s="123"/>
      <c r="N282" s="123"/>
      <c r="O282" s="123"/>
      <c r="P282" s="123"/>
      <c r="W282" s="48"/>
      <c r="AA282" s="64"/>
    </row>
    <row r="283" spans="2:27" s="14" customFormat="1">
      <c r="B283" s="174"/>
      <c r="C283" s="174"/>
      <c r="D283" s="174"/>
      <c r="G283" s="12"/>
      <c r="L283" s="123"/>
      <c r="M283" s="123"/>
      <c r="N283" s="123"/>
      <c r="O283" s="123"/>
      <c r="P283" s="123"/>
      <c r="W283" s="48"/>
      <c r="AA283" s="64"/>
    </row>
    <row r="284" spans="2:27" s="14" customFormat="1">
      <c r="B284" s="174"/>
      <c r="C284" s="174"/>
      <c r="D284" s="174"/>
      <c r="G284" s="12"/>
      <c r="L284" s="123"/>
      <c r="M284" s="123"/>
      <c r="N284" s="123"/>
      <c r="O284" s="123"/>
      <c r="P284" s="123"/>
      <c r="W284" s="48"/>
      <c r="AA284" s="64"/>
    </row>
    <row r="285" spans="2:27" s="14" customFormat="1">
      <c r="B285" s="174"/>
      <c r="C285" s="174"/>
      <c r="D285" s="174"/>
      <c r="G285" s="12"/>
      <c r="L285" s="123"/>
      <c r="M285" s="123"/>
      <c r="N285" s="123"/>
      <c r="O285" s="123"/>
      <c r="P285" s="123"/>
      <c r="W285" s="48"/>
      <c r="AA285" s="64"/>
    </row>
    <row r="286" spans="2:27" s="14" customFormat="1">
      <c r="B286" s="174"/>
      <c r="C286" s="174"/>
      <c r="D286" s="174"/>
      <c r="G286" s="12"/>
      <c r="L286" s="123"/>
      <c r="M286" s="123"/>
      <c r="N286" s="123"/>
      <c r="O286" s="123"/>
      <c r="P286" s="123"/>
      <c r="W286" s="48"/>
      <c r="AA286" s="64"/>
    </row>
    <row r="287" spans="2:27" s="14" customFormat="1">
      <c r="B287" s="174"/>
      <c r="C287" s="174"/>
      <c r="D287" s="174"/>
      <c r="G287" s="12"/>
      <c r="L287" s="123"/>
      <c r="M287" s="123"/>
      <c r="N287" s="123"/>
      <c r="O287" s="123"/>
      <c r="P287" s="123"/>
      <c r="W287" s="48"/>
      <c r="AA287" s="64"/>
    </row>
    <row r="288" spans="2:27" s="14" customFormat="1">
      <c r="B288" s="174"/>
      <c r="C288" s="174"/>
      <c r="D288" s="174"/>
      <c r="G288" s="12"/>
      <c r="L288" s="123"/>
      <c r="M288" s="123"/>
      <c r="N288" s="123"/>
      <c r="O288" s="123"/>
      <c r="P288" s="123"/>
      <c r="W288" s="48"/>
      <c r="AA288" s="64"/>
    </row>
    <row r="289" spans="2:27" s="14" customFormat="1">
      <c r="B289" s="174"/>
      <c r="C289" s="174"/>
      <c r="D289" s="174"/>
      <c r="G289" s="12"/>
      <c r="L289" s="123"/>
      <c r="M289" s="123"/>
      <c r="N289" s="123"/>
      <c r="O289" s="123"/>
      <c r="P289" s="123"/>
      <c r="W289" s="48"/>
      <c r="AA289" s="64"/>
    </row>
    <row r="290" spans="2:27" s="14" customFormat="1">
      <c r="B290" s="174"/>
      <c r="C290" s="174"/>
      <c r="D290" s="174"/>
      <c r="G290" s="12"/>
      <c r="L290" s="123"/>
      <c r="M290" s="123"/>
      <c r="N290" s="123"/>
      <c r="O290" s="123"/>
      <c r="P290" s="123"/>
      <c r="W290" s="48"/>
      <c r="AA290" s="64"/>
    </row>
    <row r="291" spans="2:27" s="14" customFormat="1">
      <c r="B291" s="174"/>
      <c r="C291" s="174"/>
      <c r="D291" s="174"/>
      <c r="G291" s="12"/>
      <c r="L291" s="123"/>
      <c r="M291" s="123"/>
      <c r="N291" s="123"/>
      <c r="O291" s="123"/>
      <c r="P291" s="123"/>
      <c r="W291" s="48"/>
      <c r="AA291" s="64"/>
    </row>
    <row r="292" spans="2:27" s="14" customFormat="1">
      <c r="B292" s="174"/>
      <c r="C292" s="174"/>
      <c r="D292" s="174"/>
      <c r="G292" s="12"/>
      <c r="L292" s="123"/>
      <c r="M292" s="123"/>
      <c r="N292" s="123"/>
      <c r="O292" s="123"/>
      <c r="P292" s="123"/>
      <c r="W292" s="48"/>
      <c r="AA292" s="64"/>
    </row>
    <row r="293" spans="2:27" s="14" customFormat="1">
      <c r="B293" s="174"/>
      <c r="C293" s="174"/>
      <c r="D293" s="174"/>
      <c r="G293" s="12"/>
      <c r="L293" s="123"/>
      <c r="M293" s="123"/>
      <c r="N293" s="123"/>
      <c r="O293" s="123"/>
      <c r="P293" s="123"/>
      <c r="W293" s="48"/>
      <c r="AA293" s="64"/>
    </row>
    <row r="294" spans="2:27" s="14" customFormat="1">
      <c r="B294" s="174"/>
      <c r="C294" s="174"/>
      <c r="D294" s="174"/>
      <c r="G294" s="12"/>
      <c r="L294" s="123"/>
      <c r="M294" s="123"/>
      <c r="N294" s="123"/>
      <c r="O294" s="123"/>
      <c r="P294" s="123"/>
      <c r="W294" s="48"/>
      <c r="AA294" s="64"/>
    </row>
    <row r="295" spans="2:27" s="14" customFormat="1">
      <c r="B295" s="174"/>
      <c r="C295" s="174"/>
      <c r="D295" s="174"/>
      <c r="G295" s="12"/>
      <c r="L295" s="123"/>
      <c r="M295" s="123"/>
      <c r="N295" s="123"/>
      <c r="O295" s="123"/>
      <c r="P295" s="123"/>
      <c r="W295" s="48"/>
      <c r="AA295" s="64"/>
    </row>
    <row r="296" spans="2:27" s="14" customFormat="1">
      <c r="B296" s="174"/>
      <c r="C296" s="174"/>
      <c r="D296" s="174"/>
      <c r="G296" s="12"/>
      <c r="L296" s="123"/>
      <c r="M296" s="123"/>
      <c r="N296" s="123"/>
      <c r="O296" s="123"/>
      <c r="P296" s="123"/>
      <c r="W296" s="48"/>
      <c r="AA296" s="64"/>
    </row>
    <row r="297" spans="2:27" s="14" customFormat="1">
      <c r="B297" s="174"/>
      <c r="C297" s="174"/>
      <c r="D297" s="174"/>
      <c r="G297" s="12"/>
      <c r="L297" s="123"/>
      <c r="M297" s="123"/>
      <c r="N297" s="123"/>
      <c r="O297" s="123"/>
      <c r="P297" s="123"/>
      <c r="W297" s="48"/>
      <c r="AA297" s="64"/>
    </row>
    <row r="298" spans="2:27" s="14" customFormat="1">
      <c r="B298" s="174"/>
      <c r="C298" s="174"/>
      <c r="D298" s="174"/>
      <c r="G298" s="12"/>
      <c r="L298" s="123"/>
      <c r="M298" s="123"/>
      <c r="N298" s="123"/>
      <c r="O298" s="123"/>
      <c r="P298" s="123"/>
      <c r="W298" s="48"/>
      <c r="AA298" s="64"/>
    </row>
    <row r="299" spans="2:27" s="14" customFormat="1">
      <c r="B299" s="174"/>
      <c r="C299" s="174"/>
      <c r="D299" s="174"/>
      <c r="G299" s="12"/>
      <c r="L299" s="123"/>
      <c r="M299" s="123"/>
      <c r="N299" s="123"/>
      <c r="O299" s="123"/>
      <c r="P299" s="123"/>
      <c r="W299" s="48"/>
      <c r="AA299" s="64"/>
    </row>
    <row r="300" spans="2:27" s="14" customFormat="1">
      <c r="B300" s="174"/>
      <c r="C300" s="174"/>
      <c r="D300" s="174"/>
      <c r="G300" s="12"/>
      <c r="L300" s="123"/>
      <c r="M300" s="123"/>
      <c r="N300" s="123"/>
      <c r="O300" s="123"/>
      <c r="P300" s="123"/>
      <c r="W300" s="48"/>
      <c r="AA300" s="64"/>
    </row>
    <row r="301" spans="2:27" s="14" customFormat="1">
      <c r="B301" s="174"/>
      <c r="C301" s="174"/>
      <c r="D301" s="174"/>
      <c r="G301" s="12"/>
      <c r="L301" s="123"/>
      <c r="M301" s="123"/>
      <c r="N301" s="123"/>
      <c r="O301" s="123"/>
      <c r="P301" s="123"/>
      <c r="W301" s="48"/>
      <c r="AA301" s="64"/>
    </row>
    <row r="302" spans="2:27" s="14" customFormat="1">
      <c r="B302" s="174"/>
      <c r="C302" s="174"/>
      <c r="D302" s="174"/>
      <c r="G302" s="12"/>
      <c r="L302" s="123"/>
      <c r="M302" s="123"/>
      <c r="N302" s="123"/>
      <c r="O302" s="123"/>
      <c r="P302" s="123"/>
      <c r="W302" s="48"/>
      <c r="AA302" s="64"/>
    </row>
    <row r="303" spans="2:27" s="14" customFormat="1">
      <c r="B303" s="174"/>
      <c r="C303" s="174"/>
      <c r="D303" s="174"/>
      <c r="G303" s="12"/>
      <c r="L303" s="123"/>
      <c r="M303" s="123"/>
      <c r="N303" s="123"/>
      <c r="O303" s="123"/>
      <c r="P303" s="123"/>
      <c r="W303" s="48"/>
      <c r="AA303" s="64"/>
    </row>
    <row r="304" spans="2:27" s="14" customFormat="1">
      <c r="B304" s="174"/>
      <c r="C304" s="174"/>
      <c r="D304" s="174"/>
      <c r="G304" s="12"/>
      <c r="L304" s="123"/>
      <c r="M304" s="123"/>
      <c r="N304" s="123"/>
      <c r="O304" s="123"/>
      <c r="P304" s="123"/>
      <c r="W304" s="48"/>
      <c r="AA304" s="64"/>
    </row>
    <row r="305" spans="2:27" s="14" customFormat="1">
      <c r="B305" s="174"/>
      <c r="C305" s="174"/>
      <c r="D305" s="174"/>
      <c r="G305" s="12"/>
      <c r="L305" s="123"/>
      <c r="M305" s="123"/>
      <c r="N305" s="123"/>
      <c r="O305" s="123"/>
      <c r="P305" s="123"/>
      <c r="W305" s="48"/>
      <c r="AA305" s="64"/>
    </row>
    <row r="306" spans="2:27" s="14" customFormat="1">
      <c r="B306" s="174"/>
      <c r="C306" s="174"/>
      <c r="D306" s="174"/>
      <c r="G306" s="12"/>
      <c r="L306" s="123"/>
      <c r="M306" s="123"/>
      <c r="N306" s="123"/>
      <c r="O306" s="123"/>
      <c r="P306" s="123"/>
      <c r="W306" s="48"/>
      <c r="AA306" s="64"/>
    </row>
    <row r="307" spans="2:27" s="14" customFormat="1">
      <c r="B307" s="174"/>
      <c r="C307" s="174"/>
      <c r="D307" s="174"/>
      <c r="G307" s="12"/>
      <c r="L307" s="123"/>
      <c r="M307" s="123"/>
      <c r="N307" s="123"/>
      <c r="O307" s="123"/>
      <c r="P307" s="123"/>
      <c r="W307" s="48"/>
      <c r="AA307" s="64"/>
    </row>
    <row r="308" spans="2:27" s="14" customFormat="1">
      <c r="B308" s="174"/>
      <c r="C308" s="174"/>
      <c r="D308" s="174"/>
      <c r="G308" s="12"/>
      <c r="L308" s="123"/>
      <c r="M308" s="123"/>
      <c r="N308" s="123"/>
      <c r="O308" s="123"/>
      <c r="P308" s="123"/>
      <c r="W308" s="48"/>
      <c r="AA308" s="64"/>
    </row>
    <row r="309" spans="2:27" s="14" customFormat="1">
      <c r="B309" s="174"/>
      <c r="C309" s="174"/>
      <c r="D309" s="174"/>
      <c r="G309" s="12"/>
      <c r="L309" s="123"/>
      <c r="M309" s="123"/>
      <c r="N309" s="123"/>
      <c r="O309" s="123"/>
      <c r="P309" s="123"/>
      <c r="W309" s="48"/>
      <c r="AA309" s="64"/>
    </row>
    <row r="310" spans="2:27" s="14" customFormat="1">
      <c r="B310" s="174"/>
      <c r="C310" s="174"/>
      <c r="D310" s="174"/>
      <c r="G310" s="12"/>
      <c r="L310" s="123"/>
      <c r="M310" s="123"/>
      <c r="N310" s="123"/>
      <c r="O310" s="123"/>
      <c r="P310" s="123"/>
      <c r="W310" s="48"/>
      <c r="AA310" s="64"/>
    </row>
    <row r="311" spans="2:27" s="14" customFormat="1">
      <c r="B311" s="174"/>
      <c r="C311" s="174"/>
      <c r="D311" s="174"/>
      <c r="G311" s="12"/>
      <c r="L311" s="123"/>
      <c r="M311" s="123"/>
      <c r="N311" s="123"/>
      <c r="O311" s="123"/>
      <c r="P311" s="123"/>
      <c r="W311" s="48"/>
      <c r="AA311" s="64"/>
    </row>
    <row r="312" spans="2:27" s="14" customFormat="1">
      <c r="B312" s="174"/>
      <c r="C312" s="174"/>
      <c r="D312" s="174"/>
      <c r="G312" s="12"/>
      <c r="L312" s="123"/>
      <c r="M312" s="123"/>
      <c r="N312" s="123"/>
      <c r="O312" s="123"/>
      <c r="P312" s="123"/>
      <c r="W312" s="48"/>
      <c r="AA312" s="64"/>
    </row>
    <row r="313" spans="2:27" s="14" customFormat="1">
      <c r="B313" s="174"/>
      <c r="C313" s="174"/>
      <c r="D313" s="174"/>
      <c r="G313" s="12"/>
      <c r="L313" s="123"/>
      <c r="M313" s="123"/>
      <c r="N313" s="123"/>
      <c r="O313" s="123"/>
      <c r="P313" s="123"/>
      <c r="W313" s="48"/>
      <c r="AA313" s="64"/>
    </row>
    <row r="314" spans="2:27" s="14" customFormat="1">
      <c r="B314" s="174"/>
      <c r="C314" s="174"/>
      <c r="D314" s="174"/>
      <c r="G314" s="12"/>
      <c r="L314" s="123"/>
      <c r="M314" s="123"/>
      <c r="N314" s="123"/>
      <c r="O314" s="123"/>
      <c r="P314" s="123"/>
      <c r="W314" s="48"/>
      <c r="AA314" s="64"/>
    </row>
    <row r="315" spans="2:27" s="14" customFormat="1">
      <c r="B315" s="174"/>
      <c r="C315" s="174"/>
      <c r="D315" s="174"/>
      <c r="G315" s="12"/>
      <c r="L315" s="123"/>
      <c r="M315" s="123"/>
      <c r="N315" s="123"/>
      <c r="O315" s="123"/>
      <c r="P315" s="123"/>
      <c r="W315" s="48"/>
      <c r="AA315" s="64"/>
    </row>
    <row r="316" spans="2:27" s="14" customFormat="1">
      <c r="B316" s="174"/>
      <c r="C316" s="174"/>
      <c r="D316" s="174"/>
      <c r="G316" s="12"/>
      <c r="L316" s="123"/>
      <c r="M316" s="123"/>
      <c r="N316" s="123"/>
      <c r="O316" s="123"/>
      <c r="P316" s="123"/>
      <c r="W316" s="48"/>
      <c r="AA316" s="64"/>
    </row>
    <row r="317" spans="2:27" s="14" customFormat="1">
      <c r="B317" s="174"/>
      <c r="C317" s="174"/>
      <c r="D317" s="174"/>
      <c r="G317" s="12"/>
      <c r="L317" s="123"/>
      <c r="M317" s="123"/>
      <c r="N317" s="123"/>
      <c r="O317" s="123"/>
      <c r="P317" s="123"/>
      <c r="W317" s="48"/>
      <c r="AA317" s="64"/>
    </row>
    <row r="318" spans="2:27" s="14" customFormat="1">
      <c r="B318" s="174"/>
      <c r="C318" s="174"/>
      <c r="D318" s="174"/>
      <c r="G318" s="12"/>
      <c r="L318" s="123"/>
      <c r="M318" s="123"/>
      <c r="N318" s="123"/>
      <c r="O318" s="123"/>
      <c r="P318" s="123"/>
      <c r="W318" s="48"/>
      <c r="AA318" s="64"/>
    </row>
    <row r="319" spans="2:27" s="14" customFormat="1">
      <c r="B319" s="174"/>
      <c r="C319" s="174"/>
      <c r="D319" s="174"/>
      <c r="G319" s="12"/>
      <c r="L319" s="123"/>
      <c r="M319" s="123"/>
      <c r="N319" s="123"/>
      <c r="O319" s="123"/>
      <c r="P319" s="123"/>
      <c r="W319" s="48"/>
      <c r="AA319" s="64"/>
    </row>
    <row r="320" spans="2:27" s="14" customFormat="1">
      <c r="B320" s="174"/>
      <c r="C320" s="174"/>
      <c r="D320" s="174"/>
      <c r="G320" s="12"/>
      <c r="L320" s="123"/>
      <c r="M320" s="123"/>
      <c r="N320" s="123"/>
      <c r="O320" s="123"/>
      <c r="P320" s="123"/>
      <c r="W320" s="48"/>
      <c r="AA320" s="64"/>
    </row>
    <row r="321" spans="2:27" s="14" customFormat="1">
      <c r="B321" s="174"/>
      <c r="C321" s="174"/>
      <c r="D321" s="174"/>
      <c r="G321" s="12"/>
      <c r="L321" s="123"/>
      <c r="M321" s="123"/>
      <c r="N321" s="123"/>
      <c r="O321" s="123"/>
      <c r="P321" s="123"/>
      <c r="W321" s="48"/>
      <c r="AA321" s="64"/>
    </row>
    <row r="322" spans="2:27" s="14" customFormat="1">
      <c r="B322" s="174"/>
      <c r="C322" s="174"/>
      <c r="D322" s="174"/>
      <c r="G322" s="12"/>
      <c r="L322" s="123"/>
      <c r="M322" s="123"/>
      <c r="N322" s="123"/>
      <c r="O322" s="123"/>
      <c r="P322" s="123"/>
      <c r="W322" s="48"/>
      <c r="AA322" s="64"/>
    </row>
    <row r="323" spans="2:27" s="14" customFormat="1">
      <c r="B323" s="174"/>
      <c r="C323" s="174"/>
      <c r="D323" s="174"/>
      <c r="G323" s="12"/>
      <c r="L323" s="123"/>
      <c r="M323" s="123"/>
      <c r="N323" s="123"/>
      <c r="O323" s="123"/>
      <c r="P323" s="123"/>
      <c r="W323" s="48"/>
      <c r="AA323" s="64"/>
    </row>
    <row r="324" spans="2:27" s="14" customFormat="1">
      <c r="B324" s="174"/>
      <c r="C324" s="174"/>
      <c r="D324" s="174"/>
      <c r="G324" s="12"/>
      <c r="L324" s="123"/>
      <c r="M324" s="123"/>
      <c r="N324" s="123"/>
      <c r="O324" s="123"/>
      <c r="P324" s="123"/>
      <c r="W324" s="48"/>
      <c r="AA324" s="64"/>
    </row>
    <row r="325" spans="2:27" s="14" customFormat="1">
      <c r="B325" s="174"/>
      <c r="C325" s="174"/>
      <c r="D325" s="174"/>
      <c r="G325" s="12"/>
      <c r="L325" s="123"/>
      <c r="M325" s="123"/>
      <c r="N325" s="123"/>
      <c r="O325" s="123"/>
      <c r="P325" s="123"/>
      <c r="W325" s="48"/>
      <c r="AA325" s="64"/>
    </row>
    <row r="326" spans="2:27" s="14" customFormat="1">
      <c r="B326" s="174"/>
      <c r="C326" s="174"/>
      <c r="D326" s="174"/>
      <c r="G326" s="12"/>
      <c r="L326" s="123"/>
      <c r="M326" s="123"/>
      <c r="N326" s="123"/>
      <c r="O326" s="123"/>
      <c r="P326" s="123"/>
      <c r="W326" s="48"/>
      <c r="AA326" s="64"/>
    </row>
    <row r="327" spans="2:27" s="14" customFormat="1">
      <c r="B327" s="174"/>
      <c r="C327" s="174"/>
      <c r="D327" s="174"/>
      <c r="G327" s="12"/>
      <c r="L327" s="123"/>
      <c r="M327" s="123"/>
      <c r="N327" s="123"/>
      <c r="O327" s="123"/>
      <c r="P327" s="123"/>
      <c r="W327" s="48"/>
      <c r="AA327" s="64"/>
    </row>
    <row r="328" spans="2:27" s="14" customFormat="1">
      <c r="B328" s="174"/>
      <c r="C328" s="174"/>
      <c r="D328" s="174"/>
      <c r="G328" s="12"/>
      <c r="L328" s="123"/>
      <c r="M328" s="123"/>
      <c r="N328" s="123"/>
      <c r="O328" s="123"/>
      <c r="P328" s="123"/>
      <c r="W328" s="48"/>
      <c r="AA328" s="64"/>
    </row>
    <row r="329" spans="2:27" s="14" customFormat="1">
      <c r="B329" s="174"/>
      <c r="C329" s="174"/>
      <c r="D329" s="174"/>
      <c r="G329" s="12"/>
      <c r="L329" s="123"/>
      <c r="M329" s="123"/>
      <c r="N329" s="123"/>
      <c r="O329" s="123"/>
      <c r="P329" s="123"/>
      <c r="W329" s="48"/>
      <c r="AA329" s="64"/>
    </row>
    <row r="330" spans="2:27" s="14" customFormat="1">
      <c r="B330" s="174"/>
      <c r="C330" s="174"/>
      <c r="D330" s="174"/>
      <c r="G330" s="12"/>
      <c r="L330" s="123"/>
      <c r="M330" s="123"/>
      <c r="N330" s="123"/>
      <c r="O330" s="123"/>
      <c r="P330" s="123"/>
      <c r="W330" s="48"/>
      <c r="AA330" s="64"/>
    </row>
    <row r="331" spans="2:27" s="14" customFormat="1">
      <c r="B331" s="174"/>
      <c r="C331" s="174"/>
      <c r="D331" s="174"/>
      <c r="G331" s="12"/>
      <c r="L331" s="123"/>
      <c r="M331" s="123"/>
      <c r="N331" s="123"/>
      <c r="O331" s="123"/>
      <c r="P331" s="123"/>
      <c r="W331" s="48"/>
      <c r="AA331" s="64"/>
    </row>
    <row r="332" spans="2:27" s="14" customFormat="1">
      <c r="B332" s="174"/>
      <c r="C332" s="174"/>
      <c r="D332" s="174"/>
      <c r="G332" s="12"/>
      <c r="L332" s="123"/>
      <c r="M332" s="123"/>
      <c r="N332" s="123"/>
      <c r="O332" s="123"/>
      <c r="P332" s="123"/>
      <c r="W332" s="48"/>
      <c r="AA332" s="64"/>
    </row>
    <row r="333" spans="2:27" s="14" customFormat="1">
      <c r="B333" s="174"/>
      <c r="C333" s="174"/>
      <c r="D333" s="174"/>
      <c r="G333" s="12"/>
      <c r="L333" s="123"/>
      <c r="M333" s="123"/>
      <c r="N333" s="123"/>
      <c r="O333" s="123"/>
      <c r="P333" s="123"/>
      <c r="W333" s="48"/>
      <c r="AA333" s="64"/>
    </row>
    <row r="334" spans="2:27" s="14" customFormat="1">
      <c r="B334" s="174"/>
      <c r="C334" s="174"/>
      <c r="D334" s="174"/>
      <c r="G334" s="12"/>
      <c r="L334" s="123"/>
      <c r="M334" s="123"/>
      <c r="N334" s="123"/>
      <c r="O334" s="123"/>
      <c r="P334" s="123"/>
      <c r="W334" s="48"/>
      <c r="AA334" s="64"/>
    </row>
    <row r="335" spans="2:27" s="14" customFormat="1">
      <c r="B335" s="174"/>
      <c r="C335" s="174"/>
      <c r="D335" s="174"/>
      <c r="G335" s="12"/>
      <c r="L335" s="123"/>
      <c r="M335" s="123"/>
      <c r="N335" s="123"/>
      <c r="O335" s="123"/>
      <c r="P335" s="123"/>
      <c r="W335" s="48"/>
      <c r="AA335" s="64"/>
    </row>
    <row r="336" spans="2:27" s="14" customFormat="1">
      <c r="B336" s="174"/>
      <c r="C336" s="174"/>
      <c r="D336" s="174"/>
      <c r="G336" s="12"/>
      <c r="L336" s="123"/>
      <c r="M336" s="123"/>
      <c r="N336" s="123"/>
      <c r="O336" s="123"/>
      <c r="P336" s="123"/>
      <c r="W336" s="48"/>
      <c r="AA336" s="64"/>
    </row>
    <row r="337" spans="2:27" s="14" customFormat="1">
      <c r="B337" s="174"/>
      <c r="C337" s="174"/>
      <c r="D337" s="174"/>
      <c r="G337" s="12"/>
      <c r="L337" s="123"/>
      <c r="M337" s="123"/>
      <c r="N337" s="123"/>
      <c r="O337" s="123"/>
      <c r="P337" s="123"/>
      <c r="W337" s="48"/>
      <c r="AA337" s="64"/>
    </row>
    <row r="338" spans="2:27" s="14" customFormat="1">
      <c r="B338" s="174"/>
      <c r="C338" s="174"/>
      <c r="D338" s="174"/>
      <c r="G338" s="12"/>
      <c r="L338" s="123"/>
      <c r="M338" s="123"/>
      <c r="N338" s="123"/>
      <c r="O338" s="123"/>
      <c r="P338" s="123"/>
      <c r="W338" s="48"/>
      <c r="AA338" s="64"/>
    </row>
    <row r="339" spans="2:27" s="14" customFormat="1">
      <c r="B339" s="174"/>
      <c r="C339" s="174"/>
      <c r="D339" s="174"/>
      <c r="G339" s="12"/>
      <c r="L339" s="123"/>
      <c r="M339" s="123"/>
      <c r="N339" s="123"/>
      <c r="O339" s="123"/>
      <c r="P339" s="123"/>
      <c r="W339" s="48"/>
      <c r="AA339" s="64"/>
    </row>
    <row r="340" spans="2:27" s="14" customFormat="1">
      <c r="B340" s="174"/>
      <c r="C340" s="174"/>
      <c r="D340" s="174"/>
      <c r="G340" s="12"/>
      <c r="L340" s="123"/>
      <c r="M340" s="123"/>
      <c r="N340" s="123"/>
      <c r="O340" s="123"/>
      <c r="P340" s="123"/>
      <c r="W340" s="48"/>
      <c r="AA340" s="64"/>
    </row>
    <row r="341" spans="2:27" s="14" customFormat="1">
      <c r="B341" s="174"/>
      <c r="C341" s="174"/>
      <c r="D341" s="174"/>
      <c r="G341" s="12"/>
      <c r="L341" s="123"/>
      <c r="M341" s="123"/>
      <c r="N341" s="123"/>
      <c r="O341" s="123"/>
      <c r="P341" s="123"/>
      <c r="W341" s="48"/>
      <c r="AA341" s="64"/>
    </row>
    <row r="342" spans="2:27" s="14" customFormat="1">
      <c r="B342" s="174"/>
      <c r="C342" s="174"/>
      <c r="D342" s="174"/>
      <c r="G342" s="12"/>
      <c r="L342" s="123"/>
      <c r="M342" s="123"/>
      <c r="N342" s="123"/>
      <c r="O342" s="123"/>
      <c r="P342" s="123"/>
      <c r="W342" s="48"/>
      <c r="AA342" s="64"/>
    </row>
    <row r="343" spans="2:27" s="14" customFormat="1">
      <c r="B343" s="174"/>
      <c r="C343" s="174"/>
      <c r="D343" s="174"/>
      <c r="G343" s="12"/>
      <c r="L343" s="123"/>
      <c r="M343" s="123"/>
      <c r="N343" s="123"/>
      <c r="O343" s="123"/>
      <c r="P343" s="123"/>
      <c r="W343" s="48"/>
      <c r="AA343" s="64"/>
    </row>
    <row r="344" spans="2:27" s="14" customFormat="1">
      <c r="B344" s="174"/>
      <c r="C344" s="174"/>
      <c r="D344" s="174"/>
      <c r="G344" s="12"/>
      <c r="L344" s="123"/>
      <c r="M344" s="123"/>
      <c r="N344" s="123"/>
      <c r="O344" s="123"/>
      <c r="P344" s="123"/>
      <c r="W344" s="48"/>
      <c r="AA344" s="64"/>
    </row>
    <row r="345" spans="2:27" s="14" customFormat="1">
      <c r="B345" s="174"/>
      <c r="C345" s="174"/>
      <c r="D345" s="174"/>
      <c r="G345" s="12"/>
      <c r="L345" s="123"/>
      <c r="M345" s="123"/>
      <c r="N345" s="123"/>
      <c r="O345" s="123"/>
      <c r="P345" s="123"/>
      <c r="W345" s="48"/>
      <c r="AA345" s="64"/>
    </row>
    <row r="346" spans="2:27" s="14" customFormat="1">
      <c r="B346" s="174"/>
      <c r="C346" s="174"/>
      <c r="D346" s="174"/>
      <c r="G346" s="12"/>
      <c r="L346" s="123"/>
      <c r="M346" s="123"/>
      <c r="N346" s="123"/>
      <c r="O346" s="123"/>
      <c r="P346" s="123"/>
      <c r="W346" s="48"/>
      <c r="AA346" s="64"/>
    </row>
    <row r="347" spans="2:27" s="14" customFormat="1">
      <c r="B347" s="174"/>
      <c r="C347" s="174"/>
      <c r="D347" s="174"/>
      <c r="G347" s="12"/>
      <c r="L347" s="123"/>
      <c r="M347" s="123"/>
      <c r="N347" s="123"/>
      <c r="O347" s="123"/>
      <c r="P347" s="123"/>
      <c r="W347" s="48"/>
      <c r="AA347" s="64"/>
    </row>
    <row r="348" spans="2:27" s="14" customFormat="1">
      <c r="B348" s="174"/>
      <c r="C348" s="174"/>
      <c r="D348" s="174"/>
      <c r="G348" s="12"/>
      <c r="L348" s="123"/>
      <c r="M348" s="123"/>
      <c r="N348" s="123"/>
      <c r="O348" s="123"/>
      <c r="P348" s="123"/>
      <c r="W348" s="48"/>
      <c r="AA348" s="64"/>
    </row>
    <row r="349" spans="2:27" s="14" customFormat="1">
      <c r="B349" s="174"/>
      <c r="C349" s="174"/>
      <c r="D349" s="174"/>
      <c r="G349" s="12"/>
      <c r="L349" s="123"/>
      <c r="M349" s="123"/>
      <c r="N349" s="123"/>
      <c r="O349" s="123"/>
      <c r="P349" s="123"/>
      <c r="W349" s="48"/>
      <c r="AA349" s="64"/>
    </row>
    <row r="350" spans="2:27" s="14" customFormat="1">
      <c r="B350" s="174"/>
      <c r="C350" s="174"/>
      <c r="D350" s="174"/>
      <c r="G350" s="12"/>
      <c r="L350" s="123"/>
      <c r="M350" s="123"/>
      <c r="N350" s="123"/>
      <c r="O350" s="123"/>
      <c r="P350" s="123"/>
      <c r="W350" s="48"/>
      <c r="AA350" s="64"/>
    </row>
    <row r="351" spans="2:27" s="14" customFormat="1">
      <c r="B351" s="174"/>
      <c r="C351" s="174"/>
      <c r="D351" s="174"/>
      <c r="G351" s="12"/>
      <c r="L351" s="123"/>
      <c r="M351" s="123"/>
      <c r="N351" s="123"/>
      <c r="O351" s="123"/>
      <c r="P351" s="123"/>
      <c r="W351" s="48"/>
      <c r="AA351" s="64"/>
    </row>
    <row r="352" spans="2:27" s="14" customFormat="1">
      <c r="B352" s="174"/>
      <c r="C352" s="174"/>
      <c r="D352" s="174"/>
      <c r="G352" s="12"/>
      <c r="L352" s="123"/>
      <c r="M352" s="123"/>
      <c r="N352" s="123"/>
      <c r="O352" s="123"/>
      <c r="P352" s="123"/>
      <c r="W352" s="48"/>
      <c r="AA352" s="64"/>
    </row>
    <row r="353" spans="2:27" s="14" customFormat="1">
      <c r="B353" s="174"/>
      <c r="C353" s="174"/>
      <c r="D353" s="174"/>
      <c r="G353" s="12"/>
      <c r="L353" s="123"/>
      <c r="M353" s="123"/>
      <c r="N353" s="123"/>
      <c r="O353" s="123"/>
      <c r="P353" s="123"/>
      <c r="W353" s="48"/>
      <c r="AA353" s="64"/>
    </row>
    <row r="354" spans="2:27" s="14" customFormat="1">
      <c r="B354" s="174"/>
      <c r="C354" s="174"/>
      <c r="D354" s="174"/>
      <c r="G354" s="12"/>
      <c r="L354" s="123"/>
      <c r="M354" s="123"/>
      <c r="N354" s="123"/>
      <c r="O354" s="123"/>
      <c r="P354" s="123"/>
      <c r="W354" s="48"/>
      <c r="AA354" s="64"/>
    </row>
    <row r="355" spans="2:27" s="14" customFormat="1">
      <c r="B355" s="174"/>
      <c r="C355" s="174"/>
      <c r="D355" s="174"/>
      <c r="G355" s="12"/>
      <c r="L355" s="123"/>
      <c r="M355" s="123"/>
      <c r="N355" s="123"/>
      <c r="O355" s="123"/>
      <c r="P355" s="123"/>
      <c r="W355" s="48"/>
      <c r="AA355" s="64"/>
    </row>
    <row r="356" spans="2:27" s="14" customFormat="1">
      <c r="B356" s="174"/>
      <c r="C356" s="174"/>
      <c r="D356" s="174"/>
      <c r="G356" s="12"/>
      <c r="L356" s="123"/>
      <c r="M356" s="123"/>
      <c r="N356" s="123"/>
      <c r="O356" s="123"/>
      <c r="P356" s="123"/>
      <c r="W356" s="48"/>
      <c r="AA356" s="64"/>
    </row>
    <row r="357" spans="2:27" s="14" customFormat="1">
      <c r="B357" s="174"/>
      <c r="C357" s="174"/>
      <c r="D357" s="174"/>
      <c r="G357" s="12"/>
      <c r="L357" s="123"/>
      <c r="M357" s="123"/>
      <c r="N357" s="123"/>
      <c r="O357" s="123"/>
      <c r="P357" s="123"/>
      <c r="W357" s="48"/>
      <c r="AA357" s="64"/>
    </row>
    <row r="358" spans="2:27" s="14" customFormat="1">
      <c r="B358" s="174"/>
      <c r="C358" s="174"/>
      <c r="D358" s="174"/>
      <c r="G358" s="12"/>
      <c r="L358" s="123"/>
      <c r="M358" s="123"/>
      <c r="N358" s="123"/>
      <c r="O358" s="123"/>
      <c r="P358" s="123"/>
      <c r="W358" s="48"/>
      <c r="AA358" s="64"/>
    </row>
    <row r="359" spans="2:27" s="14" customFormat="1">
      <c r="B359" s="174"/>
      <c r="C359" s="174"/>
      <c r="D359" s="174"/>
      <c r="G359" s="12"/>
      <c r="L359" s="123"/>
      <c r="M359" s="123"/>
      <c r="N359" s="123"/>
      <c r="O359" s="123"/>
      <c r="P359" s="123"/>
      <c r="W359" s="48"/>
      <c r="AA359" s="64"/>
    </row>
    <row r="360" spans="2:27" s="14" customFormat="1">
      <c r="B360" s="174"/>
      <c r="C360" s="174"/>
      <c r="D360" s="174"/>
      <c r="G360" s="12"/>
      <c r="L360" s="123"/>
      <c r="M360" s="123"/>
      <c r="N360" s="123"/>
      <c r="O360" s="123"/>
      <c r="P360" s="123"/>
      <c r="W360" s="48"/>
      <c r="AA360" s="64"/>
    </row>
    <row r="361" spans="2:27" s="14" customFormat="1">
      <c r="B361" s="174"/>
      <c r="C361" s="174"/>
      <c r="D361" s="174"/>
      <c r="G361" s="12"/>
      <c r="L361" s="123"/>
      <c r="M361" s="123"/>
      <c r="N361" s="123"/>
      <c r="O361" s="123"/>
      <c r="P361" s="123"/>
      <c r="W361" s="48"/>
      <c r="AA361" s="64"/>
    </row>
    <row r="362" spans="2:27" s="14" customFormat="1">
      <c r="B362" s="174"/>
      <c r="C362" s="174"/>
      <c r="D362" s="174"/>
      <c r="G362" s="12"/>
      <c r="L362" s="123"/>
      <c r="M362" s="123"/>
      <c r="N362" s="123"/>
      <c r="O362" s="123"/>
      <c r="P362" s="123"/>
      <c r="W362" s="48"/>
      <c r="AA362" s="64"/>
    </row>
    <row r="363" spans="2:27" s="14" customFormat="1">
      <c r="B363" s="174"/>
      <c r="C363" s="174"/>
      <c r="D363" s="174"/>
      <c r="G363" s="12"/>
      <c r="L363" s="123"/>
      <c r="M363" s="123"/>
      <c r="N363" s="123"/>
      <c r="O363" s="123"/>
      <c r="P363" s="123"/>
      <c r="W363" s="48"/>
      <c r="AA363" s="64"/>
    </row>
    <row r="364" spans="2:27" s="14" customFormat="1">
      <c r="B364" s="174"/>
      <c r="C364" s="174"/>
      <c r="D364" s="174"/>
      <c r="G364" s="12"/>
      <c r="L364" s="123"/>
      <c r="M364" s="123"/>
      <c r="N364" s="123"/>
      <c r="O364" s="123"/>
      <c r="P364" s="123"/>
      <c r="W364" s="48"/>
      <c r="AA364" s="64"/>
    </row>
    <row r="365" spans="2:27" s="14" customFormat="1">
      <c r="B365" s="174"/>
      <c r="C365" s="174"/>
      <c r="D365" s="174"/>
      <c r="G365" s="12"/>
      <c r="L365" s="123"/>
      <c r="M365" s="123"/>
      <c r="N365" s="123"/>
      <c r="O365" s="123"/>
      <c r="P365" s="123"/>
      <c r="W365" s="48"/>
      <c r="AA365" s="64"/>
    </row>
    <row r="366" spans="2:27" s="14" customFormat="1">
      <c r="B366" s="174"/>
      <c r="C366" s="174"/>
      <c r="D366" s="174"/>
      <c r="G366" s="12"/>
      <c r="L366" s="123"/>
      <c r="M366" s="123"/>
      <c r="N366" s="123"/>
      <c r="O366" s="123"/>
      <c r="P366" s="123"/>
      <c r="W366" s="48"/>
      <c r="AA366" s="64"/>
    </row>
    <row r="367" spans="2:27" s="14" customFormat="1">
      <c r="B367" s="174"/>
      <c r="C367" s="174"/>
      <c r="D367" s="174"/>
      <c r="G367" s="12"/>
      <c r="L367" s="123"/>
      <c r="M367" s="123"/>
      <c r="N367" s="123"/>
      <c r="O367" s="123"/>
      <c r="P367" s="123"/>
      <c r="W367" s="48"/>
      <c r="AA367" s="64"/>
    </row>
    <row r="368" spans="2:27" s="14" customFormat="1">
      <c r="B368" s="174"/>
      <c r="C368" s="174"/>
      <c r="D368" s="174"/>
      <c r="G368" s="12"/>
      <c r="L368" s="123"/>
      <c r="M368" s="123"/>
      <c r="N368" s="123"/>
      <c r="O368" s="123"/>
      <c r="P368" s="123"/>
      <c r="W368" s="48"/>
      <c r="AA368" s="64"/>
    </row>
    <row r="369" spans="2:27" s="14" customFormat="1">
      <c r="B369" s="174"/>
      <c r="C369" s="174"/>
      <c r="D369" s="174"/>
      <c r="G369" s="12"/>
      <c r="L369" s="123"/>
      <c r="M369" s="123"/>
      <c r="N369" s="123"/>
      <c r="O369" s="123"/>
      <c r="P369" s="123"/>
      <c r="W369" s="48"/>
      <c r="AA369" s="64"/>
    </row>
    <row r="370" spans="2:27" s="14" customFormat="1">
      <c r="B370" s="174"/>
      <c r="C370" s="174"/>
      <c r="D370" s="174"/>
      <c r="G370" s="12"/>
      <c r="L370" s="123"/>
      <c r="M370" s="123"/>
      <c r="N370" s="123"/>
      <c r="O370" s="123"/>
      <c r="P370" s="123"/>
      <c r="W370" s="48"/>
      <c r="AA370" s="64"/>
    </row>
    <row r="371" spans="2:27" s="14" customFormat="1">
      <c r="B371" s="174"/>
      <c r="C371" s="174"/>
      <c r="D371" s="174"/>
      <c r="G371" s="12"/>
      <c r="L371" s="123"/>
      <c r="M371" s="123"/>
      <c r="N371" s="123"/>
      <c r="O371" s="123"/>
      <c r="P371" s="123"/>
      <c r="W371" s="48"/>
      <c r="AA371" s="64"/>
    </row>
    <row r="372" spans="2:27" s="14" customFormat="1">
      <c r="B372" s="174"/>
      <c r="C372" s="174"/>
      <c r="D372" s="174"/>
      <c r="G372" s="12"/>
      <c r="L372" s="123"/>
      <c r="M372" s="123"/>
      <c r="N372" s="123"/>
      <c r="O372" s="123"/>
      <c r="P372" s="123"/>
      <c r="W372" s="48"/>
      <c r="AA372" s="64"/>
    </row>
    <row r="373" spans="2:27" s="14" customFormat="1">
      <c r="B373" s="174"/>
      <c r="C373" s="174"/>
      <c r="D373" s="174"/>
      <c r="G373" s="12"/>
      <c r="L373" s="123"/>
      <c r="M373" s="123"/>
      <c r="N373" s="123"/>
      <c r="O373" s="123"/>
      <c r="P373" s="123"/>
      <c r="W373" s="48"/>
      <c r="AA373" s="64"/>
    </row>
    <row r="374" spans="2:27" s="14" customFormat="1">
      <c r="B374" s="174"/>
      <c r="C374" s="174"/>
      <c r="D374" s="174"/>
      <c r="G374" s="12"/>
      <c r="L374" s="123"/>
      <c r="M374" s="123"/>
      <c r="N374" s="123"/>
      <c r="O374" s="123"/>
      <c r="P374" s="123"/>
      <c r="W374" s="48"/>
      <c r="AA374" s="64"/>
    </row>
    <row r="375" spans="2:27" s="14" customFormat="1">
      <c r="B375" s="174"/>
      <c r="C375" s="174"/>
      <c r="D375" s="174"/>
      <c r="G375" s="12"/>
      <c r="L375" s="123"/>
      <c r="M375" s="123"/>
      <c r="N375" s="123"/>
      <c r="O375" s="123"/>
      <c r="P375" s="123"/>
      <c r="W375" s="48"/>
      <c r="AA375" s="64"/>
    </row>
    <row r="376" spans="2:27" s="14" customFormat="1">
      <c r="B376" s="174"/>
      <c r="C376" s="174"/>
      <c r="D376" s="174"/>
      <c r="G376" s="12"/>
      <c r="L376" s="123"/>
      <c r="M376" s="123"/>
      <c r="N376" s="123"/>
      <c r="O376" s="123"/>
      <c r="P376" s="123"/>
      <c r="W376" s="48"/>
      <c r="AA376" s="64"/>
    </row>
    <row r="377" spans="2:27" s="14" customFormat="1">
      <c r="B377" s="174"/>
      <c r="C377" s="174"/>
      <c r="D377" s="174"/>
      <c r="G377" s="12"/>
      <c r="L377" s="123"/>
      <c r="M377" s="123"/>
      <c r="N377" s="123"/>
      <c r="O377" s="123"/>
      <c r="P377" s="123"/>
      <c r="W377" s="48"/>
      <c r="AA377" s="64"/>
    </row>
    <row r="378" spans="2:27" s="14" customFormat="1">
      <c r="B378" s="174"/>
      <c r="C378" s="174"/>
      <c r="D378" s="174"/>
      <c r="G378" s="12"/>
      <c r="L378" s="123"/>
      <c r="M378" s="123"/>
      <c r="N378" s="123"/>
      <c r="O378" s="123"/>
      <c r="P378" s="123"/>
      <c r="W378" s="48"/>
      <c r="AA378" s="64"/>
    </row>
    <row r="379" spans="2:27" s="14" customFormat="1">
      <c r="B379" s="174"/>
      <c r="C379" s="174"/>
      <c r="D379" s="174"/>
      <c r="G379" s="12"/>
      <c r="L379" s="123"/>
      <c r="M379" s="123"/>
      <c r="N379" s="123"/>
      <c r="O379" s="123"/>
      <c r="P379" s="123"/>
      <c r="W379" s="48"/>
      <c r="AA379" s="64"/>
    </row>
    <row r="380" spans="2:27" s="14" customFormat="1">
      <c r="B380" s="174"/>
      <c r="C380" s="174"/>
      <c r="D380" s="174"/>
      <c r="G380" s="12"/>
      <c r="L380" s="123"/>
      <c r="M380" s="123"/>
      <c r="N380" s="123"/>
      <c r="O380" s="123"/>
      <c r="P380" s="123"/>
      <c r="W380" s="48"/>
      <c r="AA380" s="64"/>
    </row>
    <row r="381" spans="2:27" s="14" customFormat="1">
      <c r="B381" s="174"/>
      <c r="C381" s="174"/>
      <c r="D381" s="174"/>
      <c r="G381" s="12"/>
      <c r="L381" s="123"/>
      <c r="M381" s="123"/>
      <c r="N381" s="123"/>
      <c r="O381" s="123"/>
      <c r="P381" s="123"/>
      <c r="W381" s="48"/>
      <c r="AA381" s="64"/>
    </row>
    <row r="382" spans="2:27" s="14" customFormat="1">
      <c r="B382" s="174"/>
      <c r="C382" s="174"/>
      <c r="D382" s="174"/>
      <c r="G382" s="12"/>
      <c r="L382" s="123"/>
      <c r="M382" s="123"/>
      <c r="N382" s="123"/>
      <c r="O382" s="123"/>
      <c r="P382" s="123"/>
      <c r="W382" s="48"/>
      <c r="AA382" s="64"/>
    </row>
    <row r="383" spans="2:27" s="14" customFormat="1">
      <c r="B383" s="174"/>
      <c r="C383" s="174"/>
      <c r="D383" s="174"/>
      <c r="G383" s="12"/>
      <c r="L383" s="123"/>
      <c r="M383" s="123"/>
      <c r="N383" s="123"/>
      <c r="O383" s="123"/>
      <c r="P383" s="123"/>
      <c r="W383" s="48"/>
      <c r="AA383" s="64"/>
    </row>
    <row r="384" spans="2:27" s="14" customFormat="1">
      <c r="B384" s="174"/>
      <c r="C384" s="174"/>
      <c r="D384" s="174"/>
      <c r="G384" s="12"/>
      <c r="L384" s="123"/>
      <c r="M384" s="123"/>
      <c r="N384" s="123"/>
      <c r="O384" s="123"/>
      <c r="P384" s="123"/>
      <c r="W384" s="48"/>
      <c r="AA384" s="64"/>
    </row>
    <row r="385" spans="2:27" s="14" customFormat="1">
      <c r="B385" s="174"/>
      <c r="C385" s="174"/>
      <c r="D385" s="174"/>
      <c r="G385" s="12"/>
      <c r="L385" s="123"/>
      <c r="M385" s="123"/>
      <c r="N385" s="123"/>
      <c r="O385" s="123"/>
      <c r="P385" s="123"/>
      <c r="W385" s="48"/>
      <c r="AA385" s="64"/>
    </row>
    <row r="386" spans="2:27" s="14" customFormat="1">
      <c r="B386" s="174"/>
      <c r="C386" s="174"/>
      <c r="D386" s="174"/>
      <c r="G386" s="12"/>
      <c r="L386" s="123"/>
      <c r="M386" s="123"/>
      <c r="N386" s="123"/>
      <c r="O386" s="123"/>
      <c r="P386" s="123"/>
      <c r="W386" s="48"/>
      <c r="AA386" s="64"/>
    </row>
    <row r="387" spans="2:27" s="14" customFormat="1">
      <c r="B387" s="174"/>
      <c r="C387" s="174"/>
      <c r="D387" s="174"/>
      <c r="G387" s="12"/>
      <c r="L387" s="123"/>
      <c r="M387" s="123"/>
      <c r="N387" s="123"/>
      <c r="O387" s="123"/>
      <c r="P387" s="123"/>
      <c r="W387" s="48"/>
      <c r="AA387" s="64"/>
    </row>
    <row r="388" spans="2:27" s="14" customFormat="1">
      <c r="B388" s="174"/>
      <c r="C388" s="174"/>
      <c r="D388" s="174"/>
      <c r="G388" s="12"/>
      <c r="L388" s="123"/>
      <c r="M388" s="123"/>
      <c r="N388" s="123"/>
      <c r="O388" s="123"/>
      <c r="P388" s="123"/>
      <c r="W388" s="48"/>
      <c r="AA388" s="64"/>
    </row>
    <row r="389" spans="2:27" s="14" customFormat="1">
      <c r="B389" s="174"/>
      <c r="C389" s="174"/>
      <c r="D389" s="174"/>
      <c r="G389" s="12"/>
      <c r="L389" s="123"/>
      <c r="M389" s="123"/>
      <c r="N389" s="123"/>
      <c r="O389" s="123"/>
      <c r="P389" s="123"/>
      <c r="W389" s="48"/>
      <c r="AA389" s="64"/>
    </row>
    <row r="390" spans="2:27" s="14" customFormat="1">
      <c r="B390" s="174"/>
      <c r="C390" s="174"/>
      <c r="D390" s="174"/>
      <c r="G390" s="12"/>
      <c r="L390" s="123"/>
      <c r="M390" s="123"/>
      <c r="N390" s="123"/>
      <c r="O390" s="123"/>
      <c r="P390" s="123"/>
      <c r="W390" s="48"/>
      <c r="AA390" s="64"/>
    </row>
    <row r="391" spans="2:27" s="14" customFormat="1">
      <c r="B391" s="174"/>
      <c r="C391" s="174"/>
      <c r="D391" s="174"/>
      <c r="G391" s="12"/>
      <c r="L391" s="123"/>
      <c r="M391" s="123"/>
      <c r="N391" s="123"/>
      <c r="O391" s="123"/>
      <c r="P391" s="123"/>
      <c r="W391" s="48"/>
      <c r="AA391" s="64"/>
    </row>
    <row r="392" spans="2:27" s="14" customFormat="1">
      <c r="B392" s="174"/>
      <c r="C392" s="174"/>
      <c r="D392" s="174"/>
      <c r="G392" s="12"/>
      <c r="L392" s="123"/>
      <c r="M392" s="123"/>
      <c r="N392" s="123"/>
      <c r="O392" s="123"/>
      <c r="P392" s="123"/>
      <c r="W392" s="48"/>
      <c r="AA392" s="64"/>
    </row>
    <row r="393" spans="2:27" s="14" customFormat="1">
      <c r="B393" s="174"/>
      <c r="C393" s="174"/>
      <c r="D393" s="174"/>
      <c r="G393" s="12"/>
      <c r="L393" s="123"/>
      <c r="M393" s="123"/>
      <c r="N393" s="123"/>
      <c r="O393" s="123"/>
      <c r="P393" s="123"/>
      <c r="W393" s="48"/>
      <c r="AA393" s="64"/>
    </row>
    <row r="394" spans="2:27" s="14" customFormat="1">
      <c r="B394" s="174"/>
      <c r="C394" s="174"/>
      <c r="D394" s="174"/>
      <c r="G394" s="12"/>
      <c r="L394" s="123"/>
      <c r="M394" s="123"/>
      <c r="N394" s="123"/>
      <c r="O394" s="123"/>
      <c r="P394" s="123"/>
      <c r="W394" s="48"/>
      <c r="AA394" s="64"/>
    </row>
    <row r="395" spans="2:27" s="14" customFormat="1">
      <c r="B395" s="174"/>
      <c r="C395" s="174"/>
      <c r="D395" s="174"/>
      <c r="G395" s="12"/>
      <c r="L395" s="123"/>
      <c r="M395" s="123"/>
      <c r="N395" s="123"/>
      <c r="O395" s="123"/>
      <c r="P395" s="123"/>
      <c r="W395" s="48"/>
      <c r="AA395" s="64"/>
    </row>
    <row r="396" spans="2:27" s="14" customFormat="1">
      <c r="B396" s="174"/>
      <c r="C396" s="174"/>
      <c r="D396" s="174"/>
      <c r="G396" s="12"/>
      <c r="L396" s="123"/>
      <c r="M396" s="123"/>
      <c r="N396" s="123"/>
      <c r="O396" s="123"/>
      <c r="P396" s="123"/>
      <c r="W396" s="48"/>
      <c r="AA396" s="64"/>
    </row>
    <row r="397" spans="2:27" s="14" customFormat="1">
      <c r="B397" s="174"/>
      <c r="C397" s="174"/>
      <c r="D397" s="174"/>
      <c r="G397" s="12"/>
      <c r="L397" s="123"/>
      <c r="M397" s="123"/>
      <c r="N397" s="123"/>
      <c r="O397" s="123"/>
      <c r="P397" s="123"/>
      <c r="W397" s="48"/>
      <c r="AA397" s="64"/>
    </row>
    <row r="398" spans="2:27" s="14" customFormat="1">
      <c r="B398" s="174"/>
      <c r="C398" s="174"/>
      <c r="D398" s="174"/>
      <c r="G398" s="12"/>
      <c r="L398" s="123"/>
      <c r="M398" s="123"/>
      <c r="N398" s="123"/>
      <c r="O398" s="123"/>
      <c r="P398" s="123"/>
      <c r="W398" s="48"/>
      <c r="AA398" s="64"/>
    </row>
    <row r="399" spans="2:27" s="14" customFormat="1">
      <c r="B399" s="174"/>
      <c r="C399" s="174"/>
      <c r="D399" s="174"/>
      <c r="G399" s="12"/>
      <c r="L399" s="123"/>
      <c r="M399" s="123"/>
      <c r="N399" s="123"/>
      <c r="O399" s="123"/>
      <c r="P399" s="123"/>
      <c r="W399" s="48"/>
      <c r="AA399" s="64"/>
    </row>
    <row r="400" spans="2:27" s="14" customFormat="1">
      <c r="B400" s="174"/>
      <c r="C400" s="174"/>
      <c r="D400" s="174"/>
      <c r="G400" s="12"/>
      <c r="L400" s="123"/>
      <c r="M400" s="123"/>
      <c r="N400" s="123"/>
      <c r="O400" s="123"/>
      <c r="P400" s="123"/>
      <c r="W400" s="48"/>
      <c r="AA400" s="64"/>
    </row>
    <row r="401" spans="2:27" s="14" customFormat="1">
      <c r="B401" s="174"/>
      <c r="C401" s="174"/>
      <c r="D401" s="174"/>
      <c r="G401" s="12"/>
      <c r="L401" s="123"/>
      <c r="M401" s="123"/>
      <c r="N401" s="123"/>
      <c r="O401" s="123"/>
      <c r="P401" s="123"/>
      <c r="W401" s="48"/>
      <c r="AA401" s="64"/>
    </row>
    <row r="402" spans="2:27" s="14" customFormat="1">
      <c r="B402" s="174"/>
      <c r="C402" s="174"/>
      <c r="D402" s="174"/>
      <c r="G402" s="12"/>
      <c r="L402" s="123"/>
      <c r="M402" s="123"/>
      <c r="N402" s="123"/>
      <c r="O402" s="123"/>
      <c r="P402" s="123"/>
      <c r="W402" s="48"/>
      <c r="AA402" s="64"/>
    </row>
    <row r="403" spans="2:27" s="14" customFormat="1">
      <c r="B403" s="174"/>
      <c r="C403" s="174"/>
      <c r="D403" s="174"/>
      <c r="G403" s="12"/>
      <c r="L403" s="123"/>
      <c r="M403" s="123"/>
      <c r="N403" s="123"/>
      <c r="O403" s="123"/>
      <c r="P403" s="123"/>
      <c r="W403" s="48"/>
      <c r="AA403" s="64"/>
    </row>
    <row r="404" spans="2:27" s="14" customFormat="1">
      <c r="B404" s="174"/>
      <c r="C404" s="174"/>
      <c r="D404" s="174"/>
      <c r="G404" s="12"/>
      <c r="L404" s="123"/>
      <c r="M404" s="123"/>
      <c r="N404" s="123"/>
      <c r="O404" s="123"/>
      <c r="P404" s="123"/>
      <c r="W404" s="48"/>
      <c r="AA404" s="64"/>
    </row>
    <row r="405" spans="2:27" s="14" customFormat="1">
      <c r="B405" s="174"/>
      <c r="C405" s="174"/>
      <c r="D405" s="174"/>
      <c r="G405" s="12"/>
      <c r="L405" s="123"/>
      <c r="M405" s="123"/>
      <c r="N405" s="123"/>
      <c r="O405" s="123"/>
      <c r="P405" s="123"/>
      <c r="W405" s="48"/>
      <c r="AA405" s="64"/>
    </row>
    <row r="406" spans="2:27" s="14" customFormat="1">
      <c r="B406" s="174"/>
      <c r="C406" s="174"/>
      <c r="D406" s="174"/>
      <c r="G406" s="12"/>
      <c r="L406" s="123"/>
      <c r="M406" s="123"/>
      <c r="N406" s="123"/>
      <c r="O406" s="123"/>
      <c r="P406" s="123"/>
      <c r="W406" s="48"/>
      <c r="AA406" s="64"/>
    </row>
    <row r="407" spans="2:27" s="14" customFormat="1">
      <c r="B407" s="174"/>
      <c r="C407" s="174"/>
      <c r="D407" s="174"/>
      <c r="G407" s="12"/>
      <c r="L407" s="123"/>
      <c r="M407" s="123"/>
      <c r="N407" s="123"/>
      <c r="O407" s="123"/>
      <c r="P407" s="123"/>
      <c r="W407" s="48"/>
      <c r="AA407" s="64"/>
    </row>
    <row r="408" spans="2:27" s="14" customFormat="1">
      <c r="B408" s="174"/>
      <c r="C408" s="174"/>
      <c r="D408" s="174"/>
      <c r="G408" s="12"/>
      <c r="L408" s="123"/>
      <c r="M408" s="123"/>
      <c r="N408" s="123"/>
      <c r="O408" s="123"/>
      <c r="P408" s="123"/>
      <c r="W408" s="48"/>
      <c r="AA408" s="64"/>
    </row>
    <row r="409" spans="2:27" s="14" customFormat="1">
      <c r="B409" s="174"/>
      <c r="C409" s="174"/>
      <c r="D409" s="174"/>
      <c r="G409" s="12"/>
      <c r="L409" s="123"/>
      <c r="M409" s="123"/>
      <c r="N409" s="123"/>
      <c r="O409" s="123"/>
      <c r="P409" s="123"/>
      <c r="W409" s="48"/>
      <c r="AA409" s="64"/>
    </row>
    <row r="410" spans="2:27" s="14" customFormat="1">
      <c r="B410" s="174"/>
      <c r="C410" s="174"/>
      <c r="D410" s="174"/>
      <c r="G410" s="12"/>
      <c r="L410" s="123"/>
      <c r="M410" s="123"/>
      <c r="N410" s="123"/>
      <c r="O410" s="123"/>
      <c r="P410" s="123"/>
      <c r="W410" s="48"/>
      <c r="AA410" s="64"/>
    </row>
    <row r="411" spans="2:27" s="14" customFormat="1">
      <c r="B411" s="174"/>
      <c r="C411" s="174"/>
      <c r="D411" s="174"/>
      <c r="G411" s="12"/>
      <c r="L411" s="123"/>
      <c r="M411" s="123"/>
      <c r="N411" s="123"/>
      <c r="O411" s="123"/>
      <c r="P411" s="123"/>
      <c r="W411" s="48"/>
      <c r="AA411" s="64"/>
    </row>
    <row r="412" spans="2:27" s="14" customFormat="1">
      <c r="B412" s="174"/>
      <c r="C412" s="174"/>
      <c r="D412" s="174"/>
      <c r="G412" s="12"/>
      <c r="L412" s="123"/>
      <c r="M412" s="123"/>
      <c r="N412" s="123"/>
      <c r="O412" s="123"/>
      <c r="P412" s="123"/>
      <c r="W412" s="48"/>
      <c r="AA412" s="64"/>
    </row>
    <row r="413" spans="2:27" s="14" customFormat="1">
      <c r="B413" s="174"/>
      <c r="C413" s="174"/>
      <c r="D413" s="174"/>
      <c r="G413" s="12"/>
      <c r="L413" s="123"/>
      <c r="M413" s="123"/>
      <c r="N413" s="123"/>
      <c r="O413" s="123"/>
      <c r="P413" s="123"/>
      <c r="W413" s="48"/>
      <c r="AA413" s="64"/>
    </row>
    <row r="414" spans="2:27" s="14" customFormat="1">
      <c r="B414" s="174"/>
      <c r="C414" s="174"/>
      <c r="D414" s="174"/>
      <c r="G414" s="12"/>
      <c r="L414" s="123"/>
      <c r="M414" s="123"/>
      <c r="N414" s="123"/>
      <c r="O414" s="123"/>
      <c r="P414" s="123"/>
      <c r="W414" s="48"/>
      <c r="AA414" s="64"/>
    </row>
    <row r="415" spans="2:27" s="14" customFormat="1">
      <c r="B415" s="174"/>
      <c r="C415" s="174"/>
      <c r="D415" s="174"/>
      <c r="G415" s="12"/>
      <c r="L415" s="123"/>
      <c r="M415" s="123"/>
      <c r="N415" s="123"/>
      <c r="O415" s="123"/>
      <c r="P415" s="123"/>
      <c r="W415" s="48"/>
      <c r="AA415" s="64"/>
    </row>
    <row r="416" spans="2:27" s="14" customFormat="1">
      <c r="B416" s="174"/>
      <c r="C416" s="174"/>
      <c r="D416" s="174"/>
      <c r="G416" s="12"/>
      <c r="L416" s="123"/>
      <c r="M416" s="123"/>
      <c r="N416" s="123"/>
      <c r="O416" s="123"/>
      <c r="P416" s="123"/>
      <c r="W416" s="48"/>
      <c r="AA416" s="64"/>
    </row>
    <row r="417" spans="2:27" s="14" customFormat="1">
      <c r="B417" s="174"/>
      <c r="C417" s="174"/>
      <c r="D417" s="174"/>
      <c r="G417" s="12"/>
      <c r="L417" s="123"/>
      <c r="M417" s="123"/>
      <c r="N417" s="123"/>
      <c r="O417" s="123"/>
      <c r="P417" s="123"/>
      <c r="W417" s="48"/>
      <c r="AA417" s="64"/>
    </row>
    <row r="418" spans="2:27" s="14" customFormat="1">
      <c r="B418" s="174"/>
      <c r="C418" s="174"/>
      <c r="D418" s="174"/>
      <c r="G418" s="12"/>
      <c r="L418" s="123"/>
      <c r="M418" s="123"/>
      <c r="N418" s="123"/>
      <c r="O418" s="123"/>
      <c r="P418" s="123"/>
      <c r="W418" s="48"/>
      <c r="AA418" s="64"/>
    </row>
    <row r="419" spans="2:27" s="14" customFormat="1">
      <c r="B419" s="174"/>
      <c r="C419" s="174"/>
      <c r="D419" s="174"/>
      <c r="G419" s="12"/>
      <c r="L419" s="123"/>
      <c r="M419" s="123"/>
      <c r="N419" s="123"/>
      <c r="O419" s="123"/>
      <c r="P419" s="123"/>
      <c r="W419" s="48"/>
      <c r="AA419" s="64"/>
    </row>
    <row r="420" spans="2:27" s="14" customFormat="1">
      <c r="B420" s="174"/>
      <c r="C420" s="174"/>
      <c r="D420" s="174"/>
      <c r="G420" s="12"/>
      <c r="L420" s="123"/>
      <c r="M420" s="123"/>
      <c r="N420" s="123"/>
      <c r="O420" s="123"/>
      <c r="P420" s="123"/>
      <c r="W420" s="48"/>
      <c r="AA420" s="64"/>
    </row>
    <row r="421" spans="2:27" s="14" customFormat="1">
      <c r="B421" s="174"/>
      <c r="C421" s="174"/>
      <c r="D421" s="174"/>
      <c r="G421" s="12"/>
      <c r="L421" s="123"/>
      <c r="M421" s="123"/>
      <c r="N421" s="123"/>
      <c r="O421" s="123"/>
      <c r="P421" s="123"/>
      <c r="W421" s="48"/>
      <c r="AA421" s="64"/>
    </row>
    <row r="422" spans="2:27" s="14" customFormat="1">
      <c r="B422" s="174"/>
      <c r="C422" s="174"/>
      <c r="D422" s="174"/>
      <c r="G422" s="12"/>
      <c r="L422" s="123"/>
      <c r="M422" s="123"/>
      <c r="N422" s="123"/>
      <c r="O422" s="123"/>
      <c r="P422" s="123"/>
      <c r="W422" s="48"/>
      <c r="AA422" s="64"/>
    </row>
    <row r="423" spans="2:27" s="14" customFormat="1">
      <c r="B423" s="174"/>
      <c r="C423" s="174"/>
      <c r="D423" s="174"/>
      <c r="G423" s="12"/>
      <c r="L423" s="123"/>
      <c r="M423" s="123"/>
      <c r="N423" s="123"/>
      <c r="O423" s="123"/>
      <c r="P423" s="123"/>
      <c r="W423" s="48"/>
      <c r="AA423" s="64"/>
    </row>
    <row r="424" spans="2:27" s="14" customFormat="1">
      <c r="B424" s="174"/>
      <c r="C424" s="174"/>
      <c r="D424" s="174"/>
      <c r="G424" s="12"/>
      <c r="L424" s="123"/>
      <c r="M424" s="123"/>
      <c r="N424" s="123"/>
      <c r="O424" s="123"/>
      <c r="P424" s="123"/>
      <c r="W424" s="48"/>
      <c r="AA424" s="64"/>
    </row>
    <row r="425" spans="2:27" s="14" customFormat="1">
      <c r="B425" s="174"/>
      <c r="C425" s="174"/>
      <c r="D425" s="174"/>
      <c r="G425" s="12"/>
      <c r="L425" s="123"/>
      <c r="M425" s="123"/>
      <c r="N425" s="123"/>
      <c r="O425" s="123"/>
      <c r="P425" s="123"/>
      <c r="W425" s="48"/>
      <c r="AA425" s="64"/>
    </row>
    <row r="426" spans="2:27" s="14" customFormat="1">
      <c r="B426" s="174"/>
      <c r="C426" s="174"/>
      <c r="D426" s="174"/>
      <c r="G426" s="12"/>
      <c r="L426" s="123"/>
      <c r="M426" s="123"/>
      <c r="N426" s="123"/>
      <c r="O426" s="123"/>
      <c r="P426" s="123"/>
      <c r="W426" s="48"/>
      <c r="AA426" s="64"/>
    </row>
    <row r="427" spans="2:27" s="14" customFormat="1">
      <c r="B427" s="174"/>
      <c r="C427" s="174"/>
      <c r="D427" s="174"/>
      <c r="G427" s="12"/>
      <c r="L427" s="123"/>
      <c r="M427" s="123"/>
      <c r="N427" s="123"/>
      <c r="O427" s="123"/>
      <c r="P427" s="123"/>
      <c r="W427" s="48"/>
      <c r="AA427" s="64"/>
    </row>
    <row r="428" spans="2:27" s="14" customFormat="1">
      <c r="B428" s="174"/>
      <c r="C428" s="174"/>
      <c r="D428" s="174"/>
      <c r="G428" s="12"/>
      <c r="L428" s="123"/>
      <c r="M428" s="123"/>
      <c r="N428" s="123"/>
      <c r="O428" s="123"/>
      <c r="P428" s="123"/>
      <c r="W428" s="48"/>
      <c r="AA428" s="64"/>
    </row>
    <row r="429" spans="2:27" s="14" customFormat="1">
      <c r="B429" s="174"/>
      <c r="C429" s="174"/>
      <c r="D429" s="174"/>
      <c r="G429" s="12"/>
      <c r="L429" s="123"/>
      <c r="M429" s="123"/>
      <c r="N429" s="123"/>
      <c r="O429" s="123"/>
      <c r="P429" s="123"/>
      <c r="W429" s="48"/>
      <c r="AA429" s="64"/>
    </row>
    <row r="430" spans="2:27" s="14" customFormat="1">
      <c r="B430" s="174"/>
      <c r="C430" s="174"/>
      <c r="D430" s="174"/>
      <c r="G430" s="12"/>
      <c r="L430" s="123"/>
      <c r="M430" s="123"/>
      <c r="N430" s="123"/>
      <c r="O430" s="123"/>
      <c r="P430" s="123"/>
      <c r="W430" s="48"/>
      <c r="AA430" s="64"/>
    </row>
    <row r="431" spans="2:27" s="14" customFormat="1">
      <c r="B431" s="174"/>
      <c r="C431" s="174"/>
      <c r="D431" s="174"/>
      <c r="G431" s="12"/>
      <c r="L431" s="123"/>
      <c r="M431" s="123"/>
      <c r="N431" s="123"/>
      <c r="O431" s="123"/>
      <c r="P431" s="123"/>
      <c r="W431" s="48"/>
      <c r="AA431" s="64"/>
    </row>
    <row r="432" spans="2:27" s="14" customFormat="1">
      <c r="B432" s="174"/>
      <c r="C432" s="174"/>
      <c r="D432" s="174"/>
      <c r="G432" s="12"/>
      <c r="L432" s="123"/>
      <c r="M432" s="123"/>
      <c r="N432" s="123"/>
      <c r="O432" s="123"/>
      <c r="P432" s="123"/>
      <c r="W432" s="48"/>
      <c r="AA432" s="64"/>
    </row>
    <row r="433" spans="2:27" s="14" customFormat="1">
      <c r="B433" s="174"/>
      <c r="C433" s="174"/>
      <c r="D433" s="174"/>
      <c r="G433" s="12"/>
      <c r="L433" s="123"/>
      <c r="M433" s="123"/>
      <c r="N433" s="123"/>
      <c r="O433" s="123"/>
      <c r="P433" s="123"/>
      <c r="W433" s="48"/>
      <c r="AA433" s="64"/>
    </row>
    <row r="434" spans="2:27" s="14" customFormat="1">
      <c r="B434" s="174"/>
      <c r="C434" s="174"/>
      <c r="D434" s="174"/>
      <c r="G434" s="12"/>
      <c r="L434" s="123"/>
      <c r="M434" s="123"/>
      <c r="N434" s="123"/>
      <c r="O434" s="123"/>
      <c r="P434" s="123"/>
      <c r="W434" s="48"/>
      <c r="AA434" s="64"/>
    </row>
    <row r="435" spans="2:27" s="14" customFormat="1">
      <c r="B435" s="174"/>
      <c r="C435" s="174"/>
      <c r="D435" s="174"/>
      <c r="G435" s="12"/>
      <c r="L435" s="123"/>
      <c r="M435" s="123"/>
      <c r="N435" s="123"/>
      <c r="O435" s="123"/>
      <c r="P435" s="123"/>
      <c r="W435" s="48"/>
      <c r="AA435" s="64"/>
    </row>
    <row r="436" spans="2:27" s="14" customFormat="1">
      <c r="B436" s="174"/>
      <c r="C436" s="174"/>
      <c r="D436" s="174"/>
      <c r="G436" s="12"/>
      <c r="L436" s="123"/>
      <c r="M436" s="123"/>
      <c r="N436" s="123"/>
      <c r="O436" s="123"/>
      <c r="P436" s="123"/>
      <c r="W436" s="48"/>
      <c r="AA436" s="64"/>
    </row>
    <row r="437" spans="2:27" s="14" customFormat="1">
      <c r="B437" s="174"/>
      <c r="C437" s="174"/>
      <c r="D437" s="174"/>
      <c r="G437" s="12"/>
      <c r="L437" s="123"/>
      <c r="M437" s="123"/>
      <c r="N437" s="123"/>
      <c r="O437" s="123"/>
      <c r="P437" s="123"/>
      <c r="W437" s="48"/>
      <c r="AA437" s="64"/>
    </row>
    <row r="438" spans="2:27" s="14" customFormat="1">
      <c r="B438" s="174"/>
      <c r="C438" s="174"/>
      <c r="D438" s="174"/>
      <c r="G438" s="12"/>
      <c r="L438" s="123"/>
      <c r="M438" s="123"/>
      <c r="N438" s="123"/>
      <c r="O438" s="123"/>
      <c r="P438" s="123"/>
      <c r="W438" s="48"/>
      <c r="AA438" s="64"/>
    </row>
    <row r="439" spans="2:27" s="14" customFormat="1">
      <c r="B439" s="174"/>
      <c r="C439" s="174"/>
      <c r="D439" s="174"/>
      <c r="G439" s="12"/>
      <c r="L439" s="123"/>
      <c r="M439" s="123"/>
      <c r="N439" s="123"/>
      <c r="O439" s="123"/>
      <c r="P439" s="123"/>
      <c r="W439" s="48"/>
      <c r="AA439" s="64"/>
    </row>
    <row r="440" spans="2:27" s="14" customFormat="1">
      <c r="B440" s="174"/>
      <c r="C440" s="174"/>
      <c r="D440" s="174"/>
      <c r="G440" s="12"/>
      <c r="L440" s="123"/>
      <c r="M440" s="123"/>
      <c r="N440" s="123"/>
      <c r="O440" s="123"/>
      <c r="P440" s="123"/>
      <c r="W440" s="48"/>
      <c r="AA440" s="64"/>
    </row>
    <row r="441" spans="2:27" s="14" customFormat="1">
      <c r="B441" s="174"/>
      <c r="C441" s="174"/>
      <c r="D441" s="174"/>
      <c r="G441" s="12"/>
      <c r="L441" s="123"/>
      <c r="M441" s="123"/>
      <c r="N441" s="123"/>
      <c r="O441" s="123"/>
      <c r="P441" s="123"/>
      <c r="W441" s="48"/>
      <c r="AA441" s="64"/>
    </row>
    <row r="442" spans="2:27" s="14" customFormat="1">
      <c r="B442" s="174"/>
      <c r="C442" s="174"/>
      <c r="D442" s="174"/>
      <c r="G442" s="12"/>
      <c r="L442" s="123"/>
      <c r="M442" s="123"/>
      <c r="N442" s="123"/>
      <c r="O442" s="123"/>
      <c r="P442" s="123"/>
      <c r="W442" s="48"/>
      <c r="AA442" s="64"/>
    </row>
    <row r="443" spans="2:27" s="14" customFormat="1">
      <c r="B443" s="174"/>
      <c r="C443" s="174"/>
      <c r="D443" s="174"/>
      <c r="G443" s="12"/>
      <c r="L443" s="123"/>
      <c r="M443" s="123"/>
      <c r="N443" s="123"/>
      <c r="O443" s="123"/>
      <c r="P443" s="123"/>
      <c r="W443" s="48"/>
      <c r="AA443" s="64"/>
    </row>
    <row r="444" spans="2:27" s="14" customFormat="1">
      <c r="B444" s="174"/>
      <c r="C444" s="174"/>
      <c r="D444" s="174"/>
      <c r="G444" s="12"/>
      <c r="L444" s="123"/>
      <c r="M444" s="123"/>
      <c r="N444" s="123"/>
      <c r="O444" s="123"/>
      <c r="P444" s="123"/>
      <c r="W444" s="48"/>
      <c r="AA444" s="64"/>
    </row>
    <row r="445" spans="2:27" s="14" customFormat="1">
      <c r="B445" s="174"/>
      <c r="C445" s="174"/>
      <c r="D445" s="174"/>
      <c r="G445" s="12"/>
      <c r="L445" s="123"/>
      <c r="M445" s="123"/>
      <c r="N445" s="123"/>
      <c r="O445" s="123"/>
      <c r="P445" s="123"/>
      <c r="W445" s="48"/>
      <c r="AA445" s="64"/>
    </row>
    <row r="446" spans="2:27" s="14" customFormat="1">
      <c r="B446" s="174"/>
      <c r="C446" s="174"/>
      <c r="D446" s="174"/>
      <c r="G446" s="12"/>
      <c r="L446" s="123"/>
      <c r="M446" s="123"/>
      <c r="N446" s="123"/>
      <c r="O446" s="123"/>
      <c r="P446" s="123"/>
      <c r="W446" s="48"/>
      <c r="AA446" s="64"/>
    </row>
    <row r="447" spans="2:27" s="14" customFormat="1">
      <c r="B447" s="174"/>
      <c r="C447" s="174"/>
      <c r="D447" s="174"/>
      <c r="G447" s="12"/>
      <c r="L447" s="123"/>
      <c r="M447" s="123"/>
      <c r="N447" s="123"/>
      <c r="O447" s="123"/>
      <c r="P447" s="123"/>
      <c r="W447" s="48"/>
      <c r="AA447" s="64"/>
    </row>
    <row r="448" spans="2:27" s="14" customFormat="1">
      <c r="B448" s="174"/>
      <c r="C448" s="174"/>
      <c r="D448" s="174"/>
      <c r="G448" s="12"/>
      <c r="L448" s="123"/>
      <c r="M448" s="123"/>
      <c r="N448" s="123"/>
      <c r="O448" s="123"/>
      <c r="P448" s="123"/>
      <c r="W448" s="48"/>
      <c r="AA448" s="64"/>
    </row>
    <row r="449" spans="2:27" s="14" customFormat="1">
      <c r="B449" s="174"/>
      <c r="C449" s="174"/>
      <c r="D449" s="174"/>
      <c r="G449" s="12"/>
      <c r="L449" s="123"/>
      <c r="M449" s="123"/>
      <c r="N449" s="123"/>
      <c r="O449" s="123"/>
      <c r="P449" s="123"/>
      <c r="W449" s="48"/>
      <c r="AA449" s="64"/>
    </row>
    <row r="450" spans="2:27" s="14" customFormat="1">
      <c r="B450" s="174"/>
      <c r="C450" s="174"/>
      <c r="D450" s="174"/>
      <c r="G450" s="12"/>
      <c r="L450" s="123"/>
      <c r="M450" s="123"/>
      <c r="N450" s="123"/>
      <c r="O450" s="123"/>
      <c r="P450" s="123"/>
      <c r="W450" s="48"/>
      <c r="AA450" s="64"/>
    </row>
    <row r="451" spans="2:27" s="14" customFormat="1">
      <c r="B451" s="174"/>
      <c r="C451" s="174"/>
      <c r="D451" s="174"/>
      <c r="G451" s="12"/>
      <c r="L451" s="123"/>
      <c r="M451" s="123"/>
      <c r="N451" s="123"/>
      <c r="O451" s="123"/>
      <c r="P451" s="123"/>
      <c r="W451" s="48"/>
      <c r="AA451" s="64"/>
    </row>
    <row r="452" spans="2:27" s="14" customFormat="1">
      <c r="B452" s="174"/>
      <c r="C452" s="174"/>
      <c r="D452" s="174"/>
      <c r="G452" s="12"/>
      <c r="L452" s="123"/>
      <c r="M452" s="123"/>
      <c r="N452" s="123"/>
      <c r="O452" s="123"/>
      <c r="P452" s="123"/>
      <c r="W452" s="48"/>
      <c r="AA452" s="64"/>
    </row>
    <row r="453" spans="2:27" s="14" customFormat="1">
      <c r="B453" s="174"/>
      <c r="C453" s="174"/>
      <c r="D453" s="174"/>
      <c r="G453" s="12"/>
      <c r="L453" s="123"/>
      <c r="M453" s="123"/>
      <c r="N453" s="123"/>
      <c r="O453" s="123"/>
      <c r="P453" s="123"/>
      <c r="W453" s="48"/>
      <c r="AA453" s="64"/>
    </row>
    <row r="454" spans="2:27" s="14" customFormat="1">
      <c r="B454" s="174"/>
      <c r="C454" s="174"/>
      <c r="D454" s="174"/>
      <c r="G454" s="12"/>
      <c r="L454" s="123"/>
      <c r="M454" s="123"/>
      <c r="N454" s="123"/>
      <c r="O454" s="123"/>
      <c r="P454" s="123"/>
      <c r="W454" s="48"/>
      <c r="AA454" s="64"/>
    </row>
    <row r="455" spans="2:27" s="14" customFormat="1">
      <c r="B455" s="174"/>
      <c r="C455" s="174"/>
      <c r="D455" s="174"/>
      <c r="G455" s="12"/>
      <c r="L455" s="123"/>
      <c r="M455" s="123"/>
      <c r="N455" s="123"/>
      <c r="O455" s="123"/>
      <c r="P455" s="123"/>
      <c r="W455" s="48"/>
      <c r="AA455" s="64"/>
    </row>
    <row r="456" spans="2:27" s="14" customFormat="1">
      <c r="B456" s="174"/>
      <c r="C456" s="174"/>
      <c r="D456" s="174"/>
      <c r="G456" s="12"/>
      <c r="L456" s="123"/>
      <c r="M456" s="123"/>
      <c r="N456" s="123"/>
      <c r="O456" s="123"/>
      <c r="P456" s="123"/>
      <c r="W456" s="48"/>
      <c r="AA456" s="64"/>
    </row>
    <row r="457" spans="2:27" s="14" customFormat="1">
      <c r="B457" s="174"/>
      <c r="C457" s="174"/>
      <c r="D457" s="174"/>
      <c r="G457" s="12"/>
      <c r="L457" s="123"/>
      <c r="M457" s="123"/>
      <c r="N457" s="123"/>
      <c r="O457" s="123"/>
      <c r="P457" s="123"/>
      <c r="W457" s="48"/>
      <c r="AA457" s="64"/>
    </row>
    <row r="458" spans="2:27" s="14" customFormat="1">
      <c r="B458" s="174"/>
      <c r="C458" s="174"/>
      <c r="D458" s="174"/>
      <c r="G458" s="12"/>
      <c r="L458" s="123"/>
      <c r="M458" s="123"/>
      <c r="N458" s="123"/>
      <c r="O458" s="123"/>
      <c r="P458" s="123"/>
      <c r="W458" s="48"/>
      <c r="AA458" s="64"/>
    </row>
    <row r="459" spans="2:27" s="14" customFormat="1">
      <c r="B459" s="174"/>
      <c r="C459" s="174"/>
      <c r="D459" s="174"/>
      <c r="G459" s="12"/>
      <c r="L459" s="123"/>
      <c r="M459" s="123"/>
      <c r="N459" s="123"/>
      <c r="O459" s="123"/>
      <c r="P459" s="123"/>
      <c r="W459" s="48"/>
      <c r="AA459" s="64"/>
    </row>
    <row r="460" spans="2:27" s="14" customFormat="1">
      <c r="B460" s="174"/>
      <c r="C460" s="174"/>
      <c r="D460" s="174"/>
      <c r="G460" s="12"/>
      <c r="L460" s="123"/>
      <c r="M460" s="123"/>
      <c r="N460" s="123"/>
      <c r="O460" s="123"/>
      <c r="P460" s="123"/>
      <c r="W460" s="48"/>
      <c r="AA460" s="64"/>
    </row>
    <row r="461" spans="2:27" s="14" customFormat="1">
      <c r="B461" s="174"/>
      <c r="C461" s="174"/>
      <c r="D461" s="174"/>
      <c r="G461" s="12"/>
      <c r="L461" s="123"/>
      <c r="M461" s="123"/>
      <c r="N461" s="123"/>
      <c r="O461" s="123"/>
      <c r="P461" s="123"/>
      <c r="W461" s="48"/>
      <c r="AA461" s="64"/>
    </row>
    <row r="462" spans="2:27" s="14" customFormat="1">
      <c r="B462" s="174"/>
      <c r="C462" s="174"/>
      <c r="D462" s="174"/>
      <c r="G462" s="12"/>
      <c r="L462" s="123"/>
      <c r="M462" s="123"/>
      <c r="N462" s="123"/>
      <c r="O462" s="123"/>
      <c r="P462" s="123"/>
      <c r="W462" s="48"/>
      <c r="AA462" s="64"/>
    </row>
    <row r="463" spans="2:27" s="14" customFormat="1">
      <c r="B463" s="174"/>
      <c r="C463" s="174"/>
      <c r="D463" s="174"/>
      <c r="G463" s="12"/>
      <c r="L463" s="123"/>
      <c r="M463" s="123"/>
      <c r="N463" s="123"/>
      <c r="O463" s="123"/>
      <c r="P463" s="123"/>
      <c r="W463" s="48"/>
      <c r="AA463" s="64"/>
    </row>
    <row r="464" spans="2:27" s="14" customFormat="1">
      <c r="B464" s="174"/>
      <c r="C464" s="174"/>
      <c r="D464" s="174"/>
      <c r="G464" s="12"/>
      <c r="L464" s="123"/>
      <c r="M464" s="123"/>
      <c r="N464" s="123"/>
      <c r="O464" s="123"/>
      <c r="P464" s="123"/>
      <c r="W464" s="48"/>
      <c r="AA464" s="64"/>
    </row>
    <row r="465" spans="2:27" s="14" customFormat="1">
      <c r="B465" s="174"/>
      <c r="C465" s="174"/>
      <c r="D465" s="174"/>
      <c r="G465" s="12"/>
      <c r="L465" s="123"/>
      <c r="M465" s="123"/>
      <c r="N465" s="123"/>
      <c r="O465" s="123"/>
      <c r="P465" s="123"/>
      <c r="W465" s="48"/>
      <c r="AA465" s="64"/>
    </row>
    <row r="466" spans="2:27" s="14" customFormat="1">
      <c r="B466" s="174"/>
      <c r="C466" s="174"/>
      <c r="D466" s="174"/>
      <c r="G466" s="12"/>
      <c r="L466" s="123"/>
      <c r="M466" s="123"/>
      <c r="N466" s="123"/>
      <c r="O466" s="123"/>
      <c r="P466" s="123"/>
      <c r="W466" s="48"/>
      <c r="AA466" s="64"/>
    </row>
    <row r="467" spans="2:27" s="14" customFormat="1">
      <c r="B467" s="174"/>
      <c r="C467" s="174"/>
      <c r="D467" s="174"/>
      <c r="G467" s="12"/>
      <c r="L467" s="123"/>
      <c r="M467" s="123"/>
      <c r="N467" s="123"/>
      <c r="O467" s="123"/>
      <c r="P467" s="123"/>
      <c r="W467" s="48"/>
      <c r="AA467" s="64"/>
    </row>
    <row r="468" spans="2:27" s="14" customFormat="1">
      <c r="B468" s="174"/>
      <c r="C468" s="174"/>
      <c r="D468" s="174"/>
      <c r="G468" s="12"/>
      <c r="L468" s="123"/>
      <c r="M468" s="123"/>
      <c r="N468" s="123"/>
      <c r="O468" s="123"/>
      <c r="P468" s="123"/>
      <c r="W468" s="48"/>
      <c r="AA468" s="64"/>
    </row>
    <row r="469" spans="2:27" s="14" customFormat="1">
      <c r="B469" s="174"/>
      <c r="C469" s="174"/>
      <c r="D469" s="174"/>
      <c r="G469" s="12"/>
      <c r="L469" s="123"/>
      <c r="M469" s="123"/>
      <c r="N469" s="123"/>
      <c r="O469" s="123"/>
      <c r="P469" s="123"/>
      <c r="W469" s="48"/>
      <c r="AA469" s="64"/>
    </row>
    <row r="470" spans="2:27" s="14" customFormat="1">
      <c r="B470" s="174"/>
      <c r="C470" s="174"/>
      <c r="D470" s="174"/>
      <c r="G470" s="12"/>
      <c r="L470" s="123"/>
      <c r="M470" s="123"/>
      <c r="N470" s="123"/>
      <c r="O470" s="123"/>
      <c r="P470" s="123"/>
      <c r="W470" s="48"/>
      <c r="AA470" s="64"/>
    </row>
    <row r="471" spans="2:27" s="14" customFormat="1">
      <c r="B471" s="174"/>
      <c r="C471" s="174"/>
      <c r="D471" s="174"/>
      <c r="G471" s="12"/>
      <c r="L471" s="123"/>
      <c r="M471" s="123"/>
      <c r="N471" s="123"/>
      <c r="O471" s="123"/>
      <c r="P471" s="123"/>
      <c r="W471" s="48"/>
      <c r="AA471" s="64"/>
    </row>
    <row r="472" spans="2:27" s="14" customFormat="1">
      <c r="B472" s="174"/>
      <c r="C472" s="174"/>
      <c r="D472" s="174"/>
      <c r="G472" s="12"/>
      <c r="L472" s="123"/>
      <c r="M472" s="123"/>
      <c r="N472" s="123"/>
      <c r="O472" s="123"/>
      <c r="P472" s="123"/>
      <c r="W472" s="48"/>
      <c r="AA472" s="64"/>
    </row>
    <row r="473" spans="2:27" s="14" customFormat="1">
      <c r="B473" s="174"/>
      <c r="C473" s="174"/>
      <c r="D473" s="174"/>
      <c r="G473" s="12"/>
      <c r="L473" s="123"/>
      <c r="M473" s="123"/>
      <c r="N473" s="123"/>
      <c r="O473" s="123"/>
      <c r="P473" s="123"/>
      <c r="W473" s="48"/>
      <c r="AA473" s="64"/>
    </row>
    <row r="474" spans="2:27" s="14" customFormat="1">
      <c r="B474" s="174"/>
      <c r="C474" s="174"/>
      <c r="D474" s="174"/>
      <c r="G474" s="12"/>
      <c r="L474" s="123"/>
      <c r="M474" s="123"/>
      <c r="N474" s="123"/>
      <c r="O474" s="123"/>
      <c r="P474" s="123"/>
      <c r="W474" s="48"/>
      <c r="AA474" s="64"/>
    </row>
    <row r="475" spans="2:27" s="14" customFormat="1">
      <c r="B475" s="174"/>
      <c r="C475" s="174"/>
      <c r="D475" s="174"/>
      <c r="G475" s="12"/>
      <c r="L475" s="123"/>
      <c r="M475" s="123"/>
      <c r="N475" s="123"/>
      <c r="O475" s="123"/>
      <c r="P475" s="123"/>
      <c r="W475" s="48"/>
      <c r="AA475" s="64"/>
    </row>
    <row r="476" spans="2:27" s="14" customFormat="1">
      <c r="B476" s="174"/>
      <c r="C476" s="174"/>
      <c r="D476" s="174"/>
      <c r="G476" s="12"/>
      <c r="L476" s="123"/>
      <c r="M476" s="123"/>
      <c r="N476" s="123"/>
      <c r="O476" s="123"/>
      <c r="P476" s="123"/>
      <c r="W476" s="48"/>
      <c r="AA476" s="64"/>
    </row>
    <row r="477" spans="2:27" s="14" customFormat="1">
      <c r="B477" s="174"/>
      <c r="C477" s="174"/>
      <c r="D477" s="174"/>
      <c r="G477" s="12"/>
      <c r="L477" s="123"/>
      <c r="M477" s="123"/>
      <c r="N477" s="123"/>
      <c r="O477" s="123"/>
      <c r="P477" s="123"/>
      <c r="W477" s="48"/>
      <c r="AA477" s="64"/>
    </row>
    <row r="478" spans="2:27" s="14" customFormat="1">
      <c r="B478" s="174"/>
      <c r="C478" s="174"/>
      <c r="D478" s="174"/>
      <c r="G478" s="12"/>
      <c r="L478" s="123"/>
      <c r="M478" s="123"/>
      <c r="N478" s="123"/>
      <c r="O478" s="123"/>
      <c r="P478" s="123"/>
      <c r="W478" s="48"/>
      <c r="AA478" s="64"/>
    </row>
    <row r="479" spans="2:27" s="14" customFormat="1">
      <c r="B479" s="174"/>
      <c r="C479" s="174"/>
      <c r="D479" s="174"/>
      <c r="G479" s="12"/>
      <c r="L479" s="123"/>
      <c r="M479" s="123"/>
      <c r="N479" s="123"/>
      <c r="O479" s="123"/>
      <c r="P479" s="123"/>
      <c r="W479" s="48"/>
      <c r="AA479" s="64"/>
    </row>
    <row r="480" spans="2:27" s="14" customFormat="1">
      <c r="B480" s="174"/>
      <c r="C480" s="174"/>
      <c r="D480" s="174"/>
      <c r="G480" s="12"/>
      <c r="L480" s="123"/>
      <c r="M480" s="123"/>
      <c r="N480" s="123"/>
      <c r="O480" s="123"/>
      <c r="P480" s="123"/>
      <c r="W480" s="48"/>
      <c r="AA480" s="64"/>
    </row>
    <row r="481" spans="2:27" s="14" customFormat="1">
      <c r="B481" s="174"/>
      <c r="C481" s="174"/>
      <c r="D481" s="174"/>
      <c r="G481" s="12"/>
      <c r="L481" s="123"/>
      <c r="M481" s="123"/>
      <c r="N481" s="123"/>
      <c r="O481" s="123"/>
      <c r="P481" s="123"/>
      <c r="W481" s="48"/>
      <c r="AA481" s="64"/>
    </row>
    <row r="482" spans="2:27" s="14" customFormat="1">
      <c r="B482" s="174"/>
      <c r="C482" s="174"/>
      <c r="D482" s="174"/>
      <c r="G482" s="12"/>
      <c r="L482" s="123"/>
      <c r="M482" s="123"/>
      <c r="N482" s="123"/>
      <c r="O482" s="123"/>
      <c r="P482" s="123"/>
      <c r="W482" s="48"/>
      <c r="AA482" s="64"/>
    </row>
    <row r="483" spans="2:27" s="14" customFormat="1">
      <c r="B483" s="174"/>
      <c r="C483" s="174"/>
      <c r="D483" s="174"/>
      <c r="G483" s="12"/>
      <c r="L483" s="123"/>
      <c r="M483" s="123"/>
      <c r="N483" s="123"/>
      <c r="O483" s="123"/>
      <c r="P483" s="123"/>
      <c r="W483" s="48"/>
      <c r="AA483" s="64"/>
    </row>
    <row r="484" spans="2:27" s="14" customFormat="1">
      <c r="B484" s="174"/>
      <c r="C484" s="174"/>
      <c r="D484" s="174"/>
      <c r="G484" s="12"/>
      <c r="L484" s="123"/>
      <c r="M484" s="123"/>
      <c r="N484" s="123"/>
      <c r="O484" s="123"/>
      <c r="P484" s="123"/>
      <c r="W484" s="48"/>
      <c r="AA484" s="64"/>
    </row>
    <row r="485" spans="2:27" s="14" customFormat="1">
      <c r="B485" s="174"/>
      <c r="C485" s="174"/>
      <c r="D485" s="174"/>
      <c r="G485" s="12"/>
      <c r="L485" s="123"/>
      <c r="M485" s="123"/>
      <c r="N485" s="123"/>
      <c r="O485" s="123"/>
      <c r="P485" s="123"/>
      <c r="W485" s="48"/>
      <c r="AA485" s="64"/>
    </row>
    <row r="486" spans="2:27" s="14" customFormat="1">
      <c r="B486" s="174"/>
      <c r="C486" s="174"/>
      <c r="D486" s="174"/>
      <c r="G486" s="12"/>
      <c r="L486" s="123"/>
      <c r="M486" s="123"/>
      <c r="N486" s="123"/>
      <c r="O486" s="123"/>
      <c r="P486" s="123"/>
      <c r="W486" s="48"/>
      <c r="AA486" s="64"/>
    </row>
    <row r="487" spans="2:27" s="14" customFormat="1">
      <c r="B487" s="174"/>
      <c r="C487" s="174"/>
      <c r="D487" s="174"/>
      <c r="G487" s="12"/>
      <c r="L487" s="123"/>
      <c r="M487" s="123"/>
      <c r="N487" s="123"/>
      <c r="O487" s="123"/>
      <c r="P487" s="123"/>
      <c r="W487" s="48"/>
      <c r="AA487" s="64"/>
    </row>
    <row r="488" spans="2:27" s="14" customFormat="1">
      <c r="B488" s="174"/>
      <c r="C488" s="174"/>
      <c r="D488" s="174"/>
      <c r="G488" s="12"/>
      <c r="L488" s="123"/>
      <c r="M488" s="123"/>
      <c r="N488" s="123"/>
      <c r="O488" s="123"/>
      <c r="P488" s="123"/>
      <c r="W488" s="48"/>
      <c r="AA488" s="64"/>
    </row>
    <row r="489" spans="2:27" s="14" customFormat="1">
      <c r="B489" s="174"/>
      <c r="C489" s="174"/>
      <c r="D489" s="174"/>
      <c r="G489" s="12"/>
      <c r="L489" s="123"/>
      <c r="M489" s="123"/>
      <c r="N489" s="123"/>
      <c r="O489" s="123"/>
      <c r="P489" s="123"/>
      <c r="W489" s="48"/>
      <c r="AA489" s="64"/>
    </row>
    <row r="490" spans="2:27" s="14" customFormat="1">
      <c r="B490" s="174"/>
      <c r="C490" s="174"/>
      <c r="D490" s="174"/>
      <c r="G490" s="12"/>
      <c r="L490" s="123"/>
      <c r="M490" s="123"/>
      <c r="N490" s="123"/>
      <c r="O490" s="123"/>
      <c r="P490" s="123"/>
      <c r="W490" s="48"/>
      <c r="AA490" s="64"/>
    </row>
    <row r="491" spans="2:27" s="14" customFormat="1">
      <c r="B491" s="174"/>
      <c r="C491" s="174"/>
      <c r="D491" s="174"/>
      <c r="G491" s="12"/>
      <c r="L491" s="123"/>
      <c r="M491" s="123"/>
      <c r="N491" s="123"/>
      <c r="O491" s="123"/>
      <c r="P491" s="123"/>
      <c r="W491" s="48"/>
      <c r="AA491" s="64"/>
    </row>
    <row r="492" spans="2:27" s="14" customFormat="1">
      <c r="B492" s="174"/>
      <c r="C492" s="174"/>
      <c r="D492" s="174"/>
      <c r="G492" s="12"/>
      <c r="L492" s="123"/>
      <c r="M492" s="123"/>
      <c r="N492" s="123"/>
      <c r="O492" s="123"/>
      <c r="P492" s="123"/>
      <c r="W492" s="48"/>
      <c r="AA492" s="64"/>
    </row>
    <row r="493" spans="2:27" s="14" customFormat="1">
      <c r="B493" s="174"/>
      <c r="C493" s="174"/>
      <c r="D493" s="174"/>
      <c r="G493" s="12"/>
      <c r="L493" s="123"/>
      <c r="M493" s="123"/>
      <c r="N493" s="123"/>
      <c r="O493" s="123"/>
      <c r="P493" s="123"/>
      <c r="W493" s="48"/>
      <c r="AA493" s="64"/>
    </row>
    <row r="494" spans="2:27" s="14" customFormat="1">
      <c r="B494" s="174"/>
      <c r="C494" s="174"/>
      <c r="D494" s="174"/>
      <c r="G494" s="12"/>
      <c r="L494" s="123"/>
      <c r="M494" s="123"/>
      <c r="N494" s="123"/>
      <c r="O494" s="123"/>
      <c r="P494" s="123"/>
      <c r="W494" s="48"/>
      <c r="AA494" s="64"/>
    </row>
    <row r="495" spans="2:27" s="14" customFormat="1">
      <c r="B495" s="174"/>
      <c r="C495" s="174"/>
      <c r="D495" s="174"/>
      <c r="G495" s="12"/>
      <c r="L495" s="123"/>
      <c r="M495" s="123"/>
      <c r="N495" s="123"/>
      <c r="O495" s="123"/>
      <c r="P495" s="123"/>
      <c r="W495" s="48"/>
      <c r="AA495" s="64"/>
    </row>
    <row r="496" spans="2:27" s="14" customFormat="1">
      <c r="B496" s="174"/>
      <c r="C496" s="174"/>
      <c r="D496" s="174"/>
      <c r="G496" s="12"/>
      <c r="L496" s="123"/>
      <c r="M496" s="123"/>
      <c r="N496" s="123"/>
      <c r="O496" s="123"/>
      <c r="P496" s="123"/>
      <c r="W496" s="48"/>
      <c r="AA496" s="64"/>
    </row>
    <row r="497" spans="2:27" s="14" customFormat="1">
      <c r="B497" s="174"/>
      <c r="C497" s="174"/>
      <c r="D497" s="174"/>
      <c r="G497" s="12"/>
      <c r="L497" s="123"/>
      <c r="M497" s="123"/>
      <c r="N497" s="123"/>
      <c r="O497" s="123"/>
      <c r="P497" s="123"/>
      <c r="W497" s="48"/>
      <c r="AA497" s="64"/>
    </row>
    <row r="498" spans="2:27" s="14" customFormat="1">
      <c r="B498" s="174"/>
      <c r="C498" s="174"/>
      <c r="D498" s="174"/>
      <c r="G498" s="12"/>
      <c r="L498" s="123"/>
      <c r="M498" s="123"/>
      <c r="N498" s="123"/>
      <c r="O498" s="123"/>
      <c r="P498" s="123"/>
      <c r="W498" s="48"/>
      <c r="AA498" s="64"/>
    </row>
    <row r="499" spans="2:27" s="14" customFormat="1">
      <c r="B499" s="174"/>
      <c r="C499" s="174"/>
      <c r="D499" s="174"/>
      <c r="G499" s="12"/>
      <c r="L499" s="123"/>
      <c r="M499" s="123"/>
      <c r="N499" s="123"/>
      <c r="O499" s="123"/>
      <c r="P499" s="123"/>
      <c r="W499" s="48"/>
      <c r="AA499" s="64"/>
    </row>
    <row r="500" spans="2:27" s="14" customFormat="1">
      <c r="B500" s="174"/>
      <c r="C500" s="174"/>
      <c r="D500" s="174"/>
      <c r="G500" s="12"/>
      <c r="L500" s="123"/>
      <c r="M500" s="123"/>
      <c r="N500" s="123"/>
      <c r="O500" s="123"/>
      <c r="P500" s="123"/>
      <c r="W500" s="48"/>
      <c r="AA500" s="64"/>
    </row>
    <row r="501" spans="2:27" s="14" customFormat="1">
      <c r="B501" s="174"/>
      <c r="C501" s="174"/>
      <c r="D501" s="174"/>
      <c r="G501" s="12"/>
      <c r="L501" s="123"/>
      <c r="M501" s="123"/>
      <c r="N501" s="123"/>
      <c r="O501" s="123"/>
      <c r="P501" s="123"/>
      <c r="W501" s="48"/>
      <c r="AA501" s="64"/>
    </row>
    <row r="502" spans="2:27" s="14" customFormat="1">
      <c r="B502" s="174"/>
      <c r="C502" s="174"/>
      <c r="D502" s="174"/>
      <c r="G502" s="12"/>
      <c r="L502" s="123"/>
      <c r="M502" s="123"/>
      <c r="N502" s="123"/>
      <c r="O502" s="123"/>
      <c r="P502" s="123"/>
      <c r="W502" s="48"/>
      <c r="AA502" s="64"/>
    </row>
    <row r="503" spans="2:27" s="14" customFormat="1">
      <c r="B503" s="174"/>
      <c r="C503" s="174"/>
      <c r="D503" s="174"/>
      <c r="G503" s="12"/>
      <c r="L503" s="123"/>
      <c r="M503" s="123"/>
      <c r="N503" s="123"/>
      <c r="O503" s="123"/>
      <c r="P503" s="123"/>
      <c r="W503" s="48"/>
      <c r="AA503" s="64"/>
    </row>
    <row r="504" spans="2:27" s="14" customFormat="1">
      <c r="B504" s="174"/>
      <c r="C504" s="174"/>
      <c r="D504" s="174"/>
      <c r="G504" s="12"/>
      <c r="L504" s="123"/>
      <c r="M504" s="123"/>
      <c r="N504" s="123"/>
      <c r="O504" s="123"/>
      <c r="P504" s="123"/>
      <c r="W504" s="48"/>
      <c r="AA504" s="64"/>
    </row>
    <row r="505" spans="2:27" s="14" customFormat="1">
      <c r="B505" s="174"/>
      <c r="C505" s="174"/>
      <c r="D505" s="174"/>
      <c r="G505" s="12"/>
      <c r="L505" s="123"/>
      <c r="M505" s="123"/>
      <c r="N505" s="123"/>
      <c r="O505" s="123"/>
      <c r="P505" s="123"/>
      <c r="W505" s="48"/>
      <c r="AA505" s="64"/>
    </row>
    <row r="506" spans="2:27" s="14" customFormat="1">
      <c r="B506" s="174"/>
      <c r="C506" s="174"/>
      <c r="D506" s="174"/>
      <c r="G506" s="12"/>
      <c r="L506" s="123"/>
      <c r="M506" s="123"/>
      <c r="N506" s="123"/>
      <c r="O506" s="123"/>
      <c r="P506" s="123"/>
      <c r="W506" s="48"/>
      <c r="AA506" s="64"/>
    </row>
    <row r="507" spans="2:27" s="14" customFormat="1">
      <c r="B507" s="174"/>
      <c r="C507" s="174"/>
      <c r="D507" s="174"/>
      <c r="G507" s="12"/>
      <c r="L507" s="123"/>
      <c r="M507" s="123"/>
      <c r="N507" s="123"/>
      <c r="O507" s="123"/>
      <c r="P507" s="123"/>
      <c r="W507" s="48"/>
      <c r="AA507" s="64"/>
    </row>
    <row r="508" spans="2:27" s="14" customFormat="1">
      <c r="B508" s="174"/>
      <c r="C508" s="174"/>
      <c r="D508" s="174"/>
      <c r="G508" s="12"/>
      <c r="L508" s="123"/>
      <c r="M508" s="123"/>
      <c r="N508" s="123"/>
      <c r="O508" s="123"/>
      <c r="P508" s="123"/>
      <c r="W508" s="48"/>
      <c r="AA508" s="64"/>
    </row>
    <row r="509" spans="2:27" s="14" customFormat="1">
      <c r="B509" s="174"/>
      <c r="C509" s="174"/>
      <c r="D509" s="174"/>
      <c r="G509" s="12"/>
      <c r="L509" s="123"/>
      <c r="M509" s="123"/>
      <c r="N509" s="123"/>
      <c r="O509" s="123"/>
      <c r="P509" s="123"/>
      <c r="W509" s="48"/>
      <c r="AA509" s="64"/>
    </row>
    <row r="510" spans="2:27" s="14" customFormat="1">
      <c r="B510" s="174"/>
      <c r="C510" s="174"/>
      <c r="D510" s="174"/>
      <c r="G510" s="12"/>
      <c r="L510" s="123"/>
      <c r="M510" s="123"/>
      <c r="N510" s="123"/>
      <c r="O510" s="123"/>
      <c r="P510" s="123"/>
      <c r="W510" s="48"/>
      <c r="AA510" s="64"/>
    </row>
    <row r="511" spans="2:27" s="14" customFormat="1">
      <c r="B511" s="174"/>
      <c r="C511" s="174"/>
      <c r="D511" s="174"/>
      <c r="G511" s="12"/>
      <c r="L511" s="123"/>
      <c r="M511" s="123"/>
      <c r="N511" s="123"/>
      <c r="O511" s="123"/>
      <c r="P511" s="123"/>
      <c r="W511" s="48"/>
      <c r="AA511" s="64"/>
    </row>
    <row r="512" spans="2:27" s="14" customFormat="1">
      <c r="B512" s="174"/>
      <c r="C512" s="174"/>
      <c r="D512" s="174"/>
      <c r="G512" s="12"/>
      <c r="L512" s="123"/>
      <c r="M512" s="123"/>
      <c r="N512" s="123"/>
      <c r="O512" s="123"/>
      <c r="P512" s="123"/>
      <c r="W512" s="48"/>
      <c r="AA512" s="64"/>
    </row>
    <row r="513" spans="2:27" s="14" customFormat="1">
      <c r="B513" s="174"/>
      <c r="C513" s="174"/>
      <c r="D513" s="174"/>
      <c r="G513" s="12"/>
      <c r="L513" s="123"/>
      <c r="M513" s="123"/>
      <c r="N513" s="123"/>
      <c r="O513" s="123"/>
      <c r="P513" s="123"/>
      <c r="W513" s="48"/>
      <c r="AA513" s="64"/>
    </row>
    <row r="514" spans="2:27" s="14" customFormat="1">
      <c r="B514" s="174"/>
      <c r="C514" s="174"/>
      <c r="D514" s="174"/>
      <c r="G514" s="12"/>
      <c r="L514" s="123"/>
      <c r="M514" s="123"/>
      <c r="N514" s="123"/>
      <c r="O514" s="123"/>
      <c r="P514" s="123"/>
      <c r="W514" s="48"/>
      <c r="AA514" s="64"/>
    </row>
    <row r="515" spans="2:27" s="14" customFormat="1">
      <c r="B515" s="174"/>
      <c r="C515" s="174"/>
      <c r="D515" s="174"/>
      <c r="G515" s="12"/>
      <c r="L515" s="123"/>
      <c r="M515" s="123"/>
      <c r="N515" s="123"/>
      <c r="O515" s="123"/>
      <c r="P515" s="123"/>
      <c r="W515" s="48"/>
      <c r="AA515" s="64"/>
    </row>
    <row r="516" spans="2:27" s="14" customFormat="1">
      <c r="B516" s="174"/>
      <c r="C516" s="174"/>
      <c r="D516" s="174"/>
      <c r="G516" s="12"/>
      <c r="L516" s="123"/>
      <c r="M516" s="123"/>
      <c r="N516" s="123"/>
      <c r="O516" s="123"/>
      <c r="P516" s="123"/>
      <c r="W516" s="48"/>
      <c r="AA516" s="64"/>
    </row>
    <row r="517" spans="2:27" s="14" customFormat="1">
      <c r="B517" s="174"/>
      <c r="C517" s="174"/>
      <c r="D517" s="174"/>
      <c r="G517" s="12"/>
      <c r="L517" s="123"/>
      <c r="M517" s="123"/>
      <c r="N517" s="123"/>
      <c r="O517" s="123"/>
      <c r="P517" s="123"/>
      <c r="W517" s="48"/>
      <c r="AA517" s="64"/>
    </row>
    <row r="518" spans="2:27" s="14" customFormat="1">
      <c r="B518" s="174"/>
      <c r="C518" s="174"/>
      <c r="D518" s="174"/>
      <c r="G518" s="12"/>
      <c r="L518" s="123"/>
      <c r="M518" s="123"/>
      <c r="N518" s="123"/>
      <c r="O518" s="123"/>
      <c r="P518" s="123"/>
      <c r="W518" s="48"/>
      <c r="AA518" s="64"/>
    </row>
    <row r="519" spans="2:27" s="14" customFormat="1">
      <c r="B519" s="174"/>
      <c r="C519" s="174"/>
      <c r="D519" s="174"/>
      <c r="G519" s="12"/>
      <c r="L519" s="123"/>
      <c r="M519" s="123"/>
      <c r="N519" s="123"/>
      <c r="O519" s="123"/>
      <c r="P519" s="123"/>
      <c r="W519" s="48"/>
      <c r="AA519" s="64"/>
    </row>
    <row r="520" spans="2:27" s="14" customFormat="1">
      <c r="B520" s="174"/>
      <c r="C520" s="174"/>
      <c r="D520" s="174"/>
      <c r="G520" s="12"/>
      <c r="L520" s="123"/>
      <c r="M520" s="123"/>
      <c r="N520" s="123"/>
      <c r="O520" s="123"/>
      <c r="P520" s="123"/>
      <c r="W520" s="48"/>
      <c r="AA520" s="64"/>
    </row>
    <row r="521" spans="2:27" s="14" customFormat="1">
      <c r="B521" s="174"/>
      <c r="C521" s="174"/>
      <c r="D521" s="174"/>
      <c r="G521" s="12"/>
      <c r="L521" s="123"/>
      <c r="M521" s="123"/>
      <c r="N521" s="123"/>
      <c r="O521" s="123"/>
      <c r="P521" s="123"/>
      <c r="W521" s="48"/>
      <c r="AA521" s="64"/>
    </row>
    <row r="522" spans="2:27" s="14" customFormat="1">
      <c r="B522" s="174"/>
      <c r="C522" s="174"/>
      <c r="D522" s="174"/>
      <c r="G522" s="12"/>
      <c r="L522" s="123"/>
      <c r="M522" s="123"/>
      <c r="N522" s="123"/>
      <c r="O522" s="123"/>
      <c r="P522" s="123"/>
      <c r="W522" s="48"/>
      <c r="AA522" s="64"/>
    </row>
    <row r="523" spans="2:27" s="14" customFormat="1">
      <c r="B523" s="174"/>
      <c r="C523" s="174"/>
      <c r="D523" s="174"/>
      <c r="G523" s="12"/>
      <c r="L523" s="123"/>
      <c r="M523" s="123"/>
      <c r="N523" s="123"/>
      <c r="O523" s="123"/>
      <c r="P523" s="123"/>
      <c r="W523" s="48"/>
      <c r="AA523" s="64"/>
    </row>
    <row r="524" spans="2:27" s="14" customFormat="1">
      <c r="B524" s="174"/>
      <c r="C524" s="174"/>
      <c r="D524" s="174"/>
      <c r="G524" s="12"/>
      <c r="L524" s="123"/>
      <c r="M524" s="123"/>
      <c r="N524" s="123"/>
      <c r="O524" s="123"/>
      <c r="P524" s="123"/>
      <c r="W524" s="48"/>
      <c r="AA524" s="64"/>
    </row>
    <row r="525" spans="2:27" s="14" customFormat="1">
      <c r="B525" s="174"/>
      <c r="C525" s="174"/>
      <c r="D525" s="174"/>
      <c r="G525" s="12"/>
      <c r="L525" s="123"/>
      <c r="M525" s="123"/>
      <c r="N525" s="123"/>
      <c r="O525" s="123"/>
      <c r="P525" s="123"/>
      <c r="W525" s="48"/>
      <c r="AA525" s="64"/>
    </row>
    <row r="526" spans="2:27" s="14" customFormat="1">
      <c r="B526" s="174"/>
      <c r="C526" s="174"/>
      <c r="D526" s="174"/>
      <c r="G526" s="12"/>
      <c r="L526" s="123"/>
      <c r="M526" s="123"/>
      <c r="N526" s="123"/>
      <c r="O526" s="123"/>
      <c r="P526" s="123"/>
      <c r="W526" s="48"/>
      <c r="AA526" s="64"/>
    </row>
    <row r="527" spans="2:27" s="14" customFormat="1">
      <c r="B527" s="174"/>
      <c r="C527" s="174"/>
      <c r="D527" s="174"/>
      <c r="G527" s="12"/>
      <c r="L527" s="123"/>
      <c r="M527" s="123"/>
      <c r="N527" s="123"/>
      <c r="O527" s="123"/>
      <c r="P527" s="123"/>
      <c r="W527" s="48"/>
      <c r="AA527" s="64"/>
    </row>
    <row r="528" spans="2:27" s="14" customFormat="1">
      <c r="B528" s="174"/>
      <c r="C528" s="174"/>
      <c r="D528" s="174"/>
      <c r="G528" s="12"/>
      <c r="L528" s="123"/>
      <c r="M528" s="123"/>
      <c r="N528" s="123"/>
      <c r="O528" s="123"/>
      <c r="P528" s="123"/>
      <c r="W528" s="48"/>
      <c r="AA528" s="64"/>
    </row>
    <row r="529" spans="2:27" s="14" customFormat="1">
      <c r="B529" s="174"/>
      <c r="C529" s="174"/>
      <c r="D529" s="174"/>
      <c r="G529" s="12"/>
      <c r="L529" s="123"/>
      <c r="M529" s="123"/>
      <c r="N529" s="123"/>
      <c r="O529" s="123"/>
      <c r="P529" s="123"/>
      <c r="W529" s="48"/>
      <c r="AA529" s="64"/>
    </row>
    <row r="530" spans="2:27" s="14" customFormat="1">
      <c r="B530" s="174"/>
      <c r="C530" s="174"/>
      <c r="D530" s="174"/>
      <c r="G530" s="12"/>
      <c r="L530" s="123"/>
      <c r="M530" s="123"/>
      <c r="N530" s="123"/>
      <c r="O530" s="123"/>
      <c r="P530" s="123"/>
      <c r="W530" s="48"/>
      <c r="AA530" s="64"/>
    </row>
    <row r="531" spans="2:27" s="14" customFormat="1">
      <c r="B531" s="174"/>
      <c r="C531" s="174"/>
      <c r="D531" s="174"/>
      <c r="G531" s="12"/>
      <c r="L531" s="123"/>
      <c r="M531" s="123"/>
      <c r="N531" s="123"/>
      <c r="O531" s="123"/>
      <c r="P531" s="123"/>
      <c r="W531" s="48"/>
      <c r="AA531" s="64"/>
    </row>
    <row r="532" spans="2:27" s="14" customFormat="1">
      <c r="B532" s="174"/>
      <c r="C532" s="174"/>
      <c r="D532" s="174"/>
      <c r="G532" s="12"/>
      <c r="L532" s="123"/>
      <c r="M532" s="123"/>
      <c r="N532" s="123"/>
      <c r="O532" s="123"/>
      <c r="P532" s="123"/>
      <c r="W532" s="48"/>
      <c r="AA532" s="64"/>
    </row>
    <row r="533" spans="2:27" s="14" customFormat="1">
      <c r="B533" s="174"/>
      <c r="C533" s="174"/>
      <c r="D533" s="174"/>
      <c r="G533" s="12"/>
      <c r="L533" s="123"/>
      <c r="M533" s="123"/>
      <c r="N533" s="123"/>
      <c r="O533" s="123"/>
      <c r="P533" s="123"/>
      <c r="W533" s="48"/>
      <c r="AA533" s="64"/>
    </row>
    <row r="534" spans="2:27" s="14" customFormat="1">
      <c r="B534" s="174"/>
      <c r="C534" s="174"/>
      <c r="D534" s="174"/>
      <c r="G534" s="12"/>
      <c r="L534" s="123"/>
      <c r="M534" s="123"/>
      <c r="N534" s="123"/>
      <c r="O534" s="123"/>
      <c r="P534" s="123"/>
      <c r="W534" s="48"/>
      <c r="AA534" s="64"/>
    </row>
    <row r="535" spans="2:27" s="14" customFormat="1">
      <c r="B535" s="174"/>
      <c r="C535" s="174"/>
      <c r="D535" s="174"/>
      <c r="G535" s="12"/>
      <c r="L535" s="123"/>
      <c r="M535" s="123"/>
      <c r="N535" s="123"/>
      <c r="O535" s="123"/>
      <c r="P535" s="123"/>
      <c r="W535" s="48"/>
      <c r="AA535" s="64"/>
    </row>
    <row r="536" spans="2:27" s="14" customFormat="1">
      <c r="B536" s="174"/>
      <c r="C536" s="174"/>
      <c r="D536" s="174"/>
      <c r="G536" s="12"/>
      <c r="L536" s="123"/>
      <c r="M536" s="123"/>
      <c r="N536" s="123"/>
      <c r="O536" s="123"/>
      <c r="P536" s="123"/>
      <c r="W536" s="48"/>
      <c r="AA536" s="64"/>
    </row>
    <row r="537" spans="2:27" s="14" customFormat="1">
      <c r="B537" s="174"/>
      <c r="C537" s="174"/>
      <c r="D537" s="174"/>
      <c r="G537" s="12"/>
      <c r="L537" s="123"/>
      <c r="M537" s="123"/>
      <c r="N537" s="123"/>
      <c r="O537" s="123"/>
      <c r="P537" s="123"/>
      <c r="W537" s="48"/>
      <c r="AA537" s="64"/>
    </row>
    <row r="538" spans="2:27" s="14" customFormat="1">
      <c r="B538" s="174"/>
      <c r="C538" s="174"/>
      <c r="D538" s="174"/>
      <c r="G538" s="12"/>
      <c r="L538" s="123"/>
      <c r="M538" s="123"/>
      <c r="N538" s="123"/>
      <c r="O538" s="123"/>
      <c r="P538" s="123"/>
      <c r="W538" s="48"/>
      <c r="AA538" s="64"/>
    </row>
    <row r="539" spans="2:27" s="14" customFormat="1">
      <c r="B539" s="174"/>
      <c r="C539" s="174"/>
      <c r="D539" s="174"/>
      <c r="G539" s="12"/>
      <c r="L539" s="123"/>
      <c r="M539" s="123"/>
      <c r="N539" s="123"/>
      <c r="O539" s="123"/>
      <c r="P539" s="123"/>
      <c r="W539" s="48"/>
      <c r="AA539" s="64"/>
    </row>
    <row r="540" spans="2:27" s="14" customFormat="1">
      <c r="B540" s="174"/>
      <c r="C540" s="174"/>
      <c r="D540" s="174"/>
      <c r="G540" s="12"/>
      <c r="L540" s="123"/>
      <c r="M540" s="123"/>
      <c r="N540" s="123"/>
      <c r="O540" s="123"/>
      <c r="P540" s="123"/>
      <c r="W540" s="48"/>
      <c r="AA540" s="64"/>
    </row>
    <row r="541" spans="2:27" s="14" customFormat="1">
      <c r="B541" s="174"/>
      <c r="C541" s="174"/>
      <c r="D541" s="174"/>
      <c r="G541" s="12"/>
      <c r="L541" s="123"/>
      <c r="M541" s="123"/>
      <c r="N541" s="123"/>
      <c r="O541" s="123"/>
      <c r="P541" s="123"/>
      <c r="W541" s="48"/>
      <c r="AA541" s="64"/>
    </row>
    <row r="542" spans="2:27" s="14" customFormat="1">
      <c r="B542" s="174"/>
      <c r="C542" s="174"/>
      <c r="D542" s="174"/>
      <c r="G542" s="12"/>
      <c r="L542" s="123"/>
      <c r="M542" s="123"/>
      <c r="N542" s="123"/>
      <c r="O542" s="123"/>
      <c r="P542" s="123"/>
      <c r="W542" s="48"/>
      <c r="AA542" s="64"/>
    </row>
    <row r="543" spans="2:27" s="14" customFormat="1">
      <c r="B543" s="174"/>
      <c r="C543" s="174"/>
      <c r="D543" s="174"/>
      <c r="G543" s="12"/>
      <c r="L543" s="123"/>
      <c r="M543" s="123"/>
      <c r="N543" s="123"/>
      <c r="O543" s="123"/>
      <c r="P543" s="123"/>
      <c r="W543" s="48"/>
      <c r="AA543" s="64"/>
    </row>
    <row r="544" spans="2:27" s="14" customFormat="1">
      <c r="B544" s="174"/>
      <c r="C544" s="174"/>
      <c r="D544" s="174"/>
      <c r="G544" s="12"/>
      <c r="L544" s="123"/>
      <c r="M544" s="123"/>
      <c r="N544" s="123"/>
      <c r="O544" s="123"/>
      <c r="P544" s="123"/>
      <c r="W544" s="48"/>
      <c r="AA544" s="64"/>
    </row>
    <row r="545" spans="2:27" s="14" customFormat="1">
      <c r="B545" s="174"/>
      <c r="C545" s="174"/>
      <c r="D545" s="174"/>
      <c r="G545" s="12"/>
      <c r="L545" s="123"/>
      <c r="M545" s="123"/>
      <c r="N545" s="123"/>
      <c r="O545" s="123"/>
      <c r="P545" s="123"/>
      <c r="W545" s="48"/>
      <c r="AA545" s="64"/>
    </row>
    <row r="546" spans="2:27" s="14" customFormat="1">
      <c r="B546" s="174"/>
      <c r="C546" s="174"/>
      <c r="D546" s="174"/>
      <c r="G546" s="12"/>
      <c r="L546" s="123"/>
      <c r="M546" s="123"/>
      <c r="N546" s="123"/>
      <c r="O546" s="123"/>
      <c r="P546" s="123"/>
      <c r="W546" s="48"/>
      <c r="AA546" s="64"/>
    </row>
    <row r="547" spans="2:27" s="14" customFormat="1">
      <c r="B547" s="174"/>
      <c r="C547" s="174"/>
      <c r="D547" s="174"/>
      <c r="G547" s="12"/>
      <c r="L547" s="123"/>
      <c r="M547" s="123"/>
      <c r="N547" s="123"/>
      <c r="O547" s="123"/>
      <c r="P547" s="123"/>
      <c r="W547" s="48"/>
      <c r="AA547" s="64"/>
    </row>
    <row r="548" spans="2:27" s="14" customFormat="1">
      <c r="B548" s="174"/>
      <c r="C548" s="174"/>
      <c r="D548" s="174"/>
      <c r="G548" s="12"/>
      <c r="L548" s="123"/>
      <c r="M548" s="123"/>
      <c r="N548" s="123"/>
      <c r="O548" s="123"/>
      <c r="P548" s="123"/>
      <c r="W548" s="48"/>
      <c r="AA548" s="64"/>
    </row>
    <row r="549" spans="2:27" s="14" customFormat="1">
      <c r="B549" s="174"/>
      <c r="C549" s="174"/>
      <c r="D549" s="174"/>
      <c r="G549" s="12"/>
      <c r="L549" s="123"/>
      <c r="M549" s="123"/>
      <c r="N549" s="123"/>
      <c r="O549" s="123"/>
      <c r="P549" s="123"/>
      <c r="W549" s="48"/>
      <c r="AA549" s="64"/>
    </row>
    <row r="550" spans="2:27" s="14" customFormat="1">
      <c r="B550" s="174"/>
      <c r="C550" s="174"/>
      <c r="D550" s="174"/>
      <c r="G550" s="12"/>
      <c r="L550" s="123"/>
      <c r="M550" s="123"/>
      <c r="N550" s="123"/>
      <c r="O550" s="123"/>
      <c r="P550" s="123"/>
      <c r="W550" s="48"/>
      <c r="AA550" s="64"/>
    </row>
    <row r="551" spans="2:27" s="14" customFormat="1">
      <c r="B551" s="174"/>
      <c r="C551" s="174"/>
      <c r="D551" s="174"/>
      <c r="G551" s="12"/>
      <c r="L551" s="123"/>
      <c r="M551" s="123"/>
      <c r="N551" s="123"/>
      <c r="O551" s="123"/>
      <c r="P551" s="123"/>
      <c r="W551" s="48"/>
      <c r="AA551" s="64"/>
    </row>
    <row r="552" spans="2:27" s="14" customFormat="1">
      <c r="B552" s="174"/>
      <c r="C552" s="174"/>
      <c r="D552" s="174"/>
      <c r="G552" s="12"/>
      <c r="L552" s="123"/>
      <c r="M552" s="123"/>
      <c r="N552" s="123"/>
      <c r="O552" s="123"/>
      <c r="P552" s="123"/>
      <c r="W552" s="48"/>
      <c r="AA552" s="64"/>
    </row>
    <row r="553" spans="2:27" s="14" customFormat="1">
      <c r="B553" s="174"/>
      <c r="C553" s="174"/>
      <c r="D553" s="174"/>
      <c r="G553" s="12"/>
      <c r="L553" s="123"/>
      <c r="M553" s="123"/>
      <c r="N553" s="123"/>
      <c r="O553" s="123"/>
      <c r="P553" s="123"/>
      <c r="W553" s="48"/>
      <c r="AA553" s="64"/>
    </row>
    <row r="554" spans="2:27" s="14" customFormat="1">
      <c r="B554" s="174"/>
      <c r="C554" s="174"/>
      <c r="D554" s="174"/>
      <c r="G554" s="12"/>
      <c r="L554" s="123"/>
      <c r="M554" s="123"/>
      <c r="N554" s="123"/>
      <c r="O554" s="123"/>
      <c r="P554" s="123"/>
      <c r="W554" s="48"/>
      <c r="AA554" s="64"/>
    </row>
    <row r="555" spans="2:27" s="14" customFormat="1">
      <c r="B555" s="174"/>
      <c r="C555" s="174"/>
      <c r="D555" s="174"/>
      <c r="G555" s="12"/>
      <c r="L555" s="123"/>
      <c r="M555" s="123"/>
      <c r="N555" s="123"/>
      <c r="O555" s="123"/>
      <c r="P555" s="123"/>
      <c r="W555" s="48"/>
      <c r="AA555" s="64"/>
    </row>
    <row r="556" spans="2:27" s="14" customFormat="1">
      <c r="B556" s="174"/>
      <c r="C556" s="174"/>
      <c r="D556" s="174"/>
      <c r="G556" s="12"/>
      <c r="L556" s="123"/>
      <c r="M556" s="123"/>
      <c r="N556" s="123"/>
      <c r="O556" s="123"/>
      <c r="P556" s="123"/>
      <c r="W556" s="48"/>
      <c r="AA556" s="64"/>
    </row>
    <row r="557" spans="2:27" s="14" customFormat="1">
      <c r="B557" s="174"/>
      <c r="C557" s="174"/>
      <c r="D557" s="174"/>
      <c r="G557" s="12"/>
      <c r="L557" s="123"/>
      <c r="M557" s="123"/>
      <c r="N557" s="123"/>
      <c r="O557" s="123"/>
      <c r="P557" s="123"/>
      <c r="W557" s="48"/>
      <c r="AA557" s="64"/>
    </row>
    <row r="558" spans="2:27" s="14" customFormat="1">
      <c r="B558" s="174"/>
      <c r="C558" s="174"/>
      <c r="D558" s="174"/>
      <c r="G558" s="12"/>
      <c r="L558" s="123"/>
      <c r="M558" s="123"/>
      <c r="N558" s="123"/>
      <c r="O558" s="123"/>
      <c r="P558" s="123"/>
      <c r="W558" s="48"/>
      <c r="AA558" s="64"/>
    </row>
    <row r="559" spans="2:27" s="14" customFormat="1">
      <c r="B559" s="174"/>
      <c r="C559" s="174"/>
      <c r="D559" s="174"/>
      <c r="G559" s="12"/>
      <c r="L559" s="123"/>
      <c r="M559" s="123"/>
      <c r="N559" s="123"/>
      <c r="O559" s="123"/>
      <c r="P559" s="123"/>
      <c r="W559" s="48"/>
      <c r="AA559" s="64"/>
    </row>
    <row r="560" spans="2:27" s="14" customFormat="1">
      <c r="B560" s="174"/>
      <c r="C560" s="174"/>
      <c r="D560" s="174"/>
      <c r="G560" s="12"/>
      <c r="L560" s="123"/>
      <c r="M560" s="123"/>
      <c r="N560" s="123"/>
      <c r="O560" s="123"/>
      <c r="P560" s="123"/>
      <c r="W560" s="48"/>
      <c r="AA560" s="64"/>
    </row>
    <row r="561" spans="2:27" s="14" customFormat="1">
      <c r="B561" s="174"/>
      <c r="C561" s="174"/>
      <c r="D561" s="174"/>
      <c r="G561" s="12"/>
      <c r="L561" s="123"/>
      <c r="M561" s="123"/>
      <c r="N561" s="123"/>
      <c r="O561" s="123"/>
      <c r="P561" s="123"/>
      <c r="W561" s="48"/>
      <c r="AA561" s="64"/>
    </row>
    <row r="562" spans="2:27" s="14" customFormat="1">
      <c r="B562" s="174"/>
      <c r="C562" s="174"/>
      <c r="D562" s="174"/>
      <c r="G562" s="12"/>
      <c r="L562" s="123"/>
      <c r="M562" s="123"/>
      <c r="N562" s="123"/>
      <c r="O562" s="123"/>
      <c r="P562" s="123"/>
      <c r="W562" s="48"/>
      <c r="AA562" s="64"/>
    </row>
    <row r="563" spans="2:27" s="14" customFormat="1">
      <c r="B563" s="174"/>
      <c r="C563" s="174"/>
      <c r="D563" s="174"/>
      <c r="G563" s="12"/>
      <c r="L563" s="123"/>
      <c r="M563" s="123"/>
      <c r="N563" s="123"/>
      <c r="O563" s="123"/>
      <c r="P563" s="123"/>
      <c r="W563" s="48"/>
      <c r="AA563" s="64"/>
    </row>
    <row r="564" spans="2:27" s="14" customFormat="1">
      <c r="B564" s="174"/>
      <c r="C564" s="174"/>
      <c r="D564" s="174"/>
      <c r="G564" s="12"/>
      <c r="L564" s="123"/>
      <c r="M564" s="123"/>
      <c r="N564" s="123"/>
      <c r="O564" s="123"/>
      <c r="P564" s="123"/>
      <c r="W564" s="48"/>
      <c r="AA564" s="64"/>
    </row>
    <row r="565" spans="2:27" s="14" customFormat="1">
      <c r="B565" s="174"/>
      <c r="C565" s="174"/>
      <c r="D565" s="174"/>
      <c r="G565" s="12"/>
      <c r="L565" s="123"/>
      <c r="M565" s="123"/>
      <c r="N565" s="123"/>
      <c r="O565" s="123"/>
      <c r="P565" s="123"/>
      <c r="W565" s="48"/>
      <c r="AA565" s="64"/>
    </row>
    <row r="566" spans="2:27" s="14" customFormat="1">
      <c r="B566" s="174"/>
      <c r="C566" s="174"/>
      <c r="D566" s="174"/>
      <c r="G566" s="12"/>
      <c r="L566" s="123"/>
      <c r="M566" s="123"/>
      <c r="N566" s="123"/>
      <c r="O566" s="123"/>
      <c r="P566" s="123"/>
      <c r="W566" s="48"/>
      <c r="AA566" s="64"/>
    </row>
    <row r="567" spans="2:27" s="14" customFormat="1">
      <c r="B567" s="174"/>
      <c r="C567" s="174"/>
      <c r="D567" s="174"/>
      <c r="G567" s="12"/>
      <c r="L567" s="123"/>
      <c r="M567" s="123"/>
      <c r="N567" s="123"/>
      <c r="O567" s="123"/>
      <c r="P567" s="123"/>
      <c r="W567" s="48"/>
      <c r="AA567" s="64"/>
    </row>
    <row r="568" spans="2:27" s="14" customFormat="1">
      <c r="B568" s="174"/>
      <c r="C568" s="174"/>
      <c r="D568" s="174"/>
      <c r="G568" s="12"/>
      <c r="L568" s="123"/>
      <c r="M568" s="123"/>
      <c r="N568" s="123"/>
      <c r="O568" s="123"/>
      <c r="P568" s="123"/>
      <c r="W568" s="48"/>
      <c r="AA568" s="64"/>
    </row>
    <row r="569" spans="2:27" s="14" customFormat="1">
      <c r="B569" s="174"/>
      <c r="C569" s="174"/>
      <c r="D569" s="174"/>
      <c r="G569" s="12"/>
      <c r="L569" s="123"/>
      <c r="M569" s="123"/>
      <c r="N569" s="123"/>
      <c r="O569" s="123"/>
      <c r="P569" s="123"/>
      <c r="W569" s="48"/>
      <c r="AA569" s="64"/>
    </row>
    <row r="570" spans="2:27" s="14" customFormat="1">
      <c r="B570" s="174"/>
      <c r="C570" s="174"/>
      <c r="D570" s="174"/>
      <c r="G570" s="12"/>
      <c r="L570" s="123"/>
      <c r="M570" s="123"/>
      <c r="N570" s="123"/>
      <c r="O570" s="123"/>
      <c r="P570" s="123"/>
      <c r="W570" s="48"/>
      <c r="AA570" s="64"/>
    </row>
    <row r="571" spans="2:27" s="14" customFormat="1">
      <c r="B571" s="174"/>
      <c r="C571" s="174"/>
      <c r="D571" s="174"/>
      <c r="G571" s="12"/>
      <c r="L571" s="123"/>
      <c r="M571" s="123"/>
      <c r="N571" s="123"/>
      <c r="O571" s="123"/>
      <c r="P571" s="123"/>
      <c r="W571" s="48"/>
      <c r="AA571" s="64"/>
    </row>
    <row r="572" spans="2:27" s="14" customFormat="1">
      <c r="B572" s="174"/>
      <c r="C572" s="174"/>
      <c r="D572" s="174"/>
      <c r="G572" s="12"/>
      <c r="L572" s="123"/>
      <c r="M572" s="123"/>
      <c r="N572" s="123"/>
      <c r="O572" s="123"/>
      <c r="P572" s="123"/>
      <c r="W572" s="48"/>
      <c r="AA572" s="64"/>
    </row>
    <row r="573" spans="2:27" s="14" customFormat="1">
      <c r="B573" s="174"/>
      <c r="C573" s="174"/>
      <c r="D573" s="174"/>
      <c r="G573" s="12"/>
      <c r="L573" s="123"/>
      <c r="M573" s="123"/>
      <c r="N573" s="123"/>
      <c r="O573" s="123"/>
      <c r="P573" s="123"/>
      <c r="W573" s="48"/>
      <c r="AA573" s="64"/>
    </row>
    <row r="574" spans="2:27" s="14" customFormat="1">
      <c r="B574" s="174"/>
      <c r="C574" s="174"/>
      <c r="D574" s="174"/>
      <c r="G574" s="12"/>
      <c r="L574" s="123"/>
      <c r="M574" s="123"/>
      <c r="N574" s="123"/>
      <c r="O574" s="123"/>
      <c r="P574" s="123"/>
      <c r="W574" s="48"/>
      <c r="AA574" s="64"/>
    </row>
    <row r="575" spans="2:27" s="14" customFormat="1">
      <c r="B575" s="174"/>
      <c r="C575" s="174"/>
      <c r="D575" s="174"/>
      <c r="G575" s="12"/>
      <c r="L575" s="123"/>
      <c r="M575" s="123"/>
      <c r="N575" s="123"/>
      <c r="O575" s="123"/>
      <c r="P575" s="123"/>
      <c r="W575" s="48"/>
      <c r="AA575" s="64"/>
    </row>
    <row r="576" spans="2:27" s="14" customFormat="1">
      <c r="B576" s="174"/>
      <c r="C576" s="174"/>
      <c r="D576" s="174"/>
      <c r="G576" s="12"/>
      <c r="L576" s="123"/>
      <c r="M576" s="123"/>
      <c r="N576" s="123"/>
      <c r="O576" s="123"/>
      <c r="P576" s="123"/>
      <c r="W576" s="48"/>
      <c r="AA576" s="64"/>
    </row>
    <row r="577" spans="2:27" s="14" customFormat="1">
      <c r="B577" s="174"/>
      <c r="C577" s="174"/>
      <c r="D577" s="174"/>
      <c r="G577" s="12"/>
      <c r="L577" s="123"/>
      <c r="M577" s="123"/>
      <c r="N577" s="123"/>
      <c r="O577" s="123"/>
      <c r="P577" s="123"/>
      <c r="W577" s="48"/>
      <c r="AA577" s="64"/>
    </row>
    <row r="578" spans="2:27" s="14" customFormat="1">
      <c r="B578" s="174"/>
      <c r="C578" s="174"/>
      <c r="D578" s="174"/>
      <c r="G578" s="12"/>
      <c r="L578" s="123"/>
      <c r="M578" s="123"/>
      <c r="N578" s="123"/>
      <c r="O578" s="123"/>
      <c r="P578" s="123"/>
      <c r="W578" s="48"/>
      <c r="AA578" s="64"/>
    </row>
    <row r="579" spans="2:27" s="14" customFormat="1">
      <c r="B579" s="174"/>
      <c r="C579" s="174"/>
      <c r="D579" s="174"/>
      <c r="G579" s="12"/>
      <c r="L579" s="123"/>
      <c r="M579" s="123"/>
      <c r="N579" s="123"/>
      <c r="O579" s="123"/>
      <c r="P579" s="123"/>
      <c r="W579" s="48"/>
      <c r="AA579" s="64"/>
    </row>
    <row r="580" spans="2:27" s="14" customFormat="1">
      <c r="B580" s="174"/>
      <c r="C580" s="174"/>
      <c r="D580" s="174"/>
      <c r="G580" s="12"/>
      <c r="L580" s="123"/>
      <c r="M580" s="123"/>
      <c r="N580" s="123"/>
      <c r="O580" s="123"/>
      <c r="P580" s="123"/>
      <c r="W580" s="48"/>
      <c r="AA580" s="64"/>
    </row>
    <row r="581" spans="2:27" s="14" customFormat="1">
      <c r="B581" s="174"/>
      <c r="C581" s="174"/>
      <c r="D581" s="174"/>
      <c r="G581" s="12"/>
      <c r="L581" s="123"/>
      <c r="M581" s="123"/>
      <c r="N581" s="123"/>
      <c r="O581" s="123"/>
      <c r="P581" s="123"/>
      <c r="W581" s="48"/>
      <c r="AA581" s="64"/>
    </row>
    <row r="582" spans="2:27" s="14" customFormat="1">
      <c r="B582" s="174"/>
      <c r="C582" s="174"/>
      <c r="D582" s="174"/>
      <c r="G582" s="12"/>
      <c r="L582" s="123"/>
      <c r="M582" s="123"/>
      <c r="N582" s="123"/>
      <c r="O582" s="123"/>
      <c r="P582" s="123"/>
      <c r="W582" s="48"/>
      <c r="AA582" s="64"/>
    </row>
    <row r="583" spans="2:27" s="14" customFormat="1">
      <c r="B583" s="174"/>
      <c r="C583" s="174"/>
      <c r="D583" s="174"/>
      <c r="G583" s="12"/>
      <c r="L583" s="123"/>
      <c r="M583" s="123"/>
      <c r="N583" s="123"/>
      <c r="O583" s="123"/>
      <c r="P583" s="123"/>
      <c r="W583" s="48"/>
      <c r="AA583" s="64"/>
    </row>
    <row r="584" spans="2:27" s="14" customFormat="1">
      <c r="B584" s="174"/>
      <c r="C584" s="174"/>
      <c r="D584" s="174"/>
      <c r="G584" s="12"/>
      <c r="L584" s="123"/>
      <c r="M584" s="123"/>
      <c r="N584" s="123"/>
      <c r="O584" s="123"/>
      <c r="P584" s="123"/>
      <c r="W584" s="48"/>
      <c r="AA584" s="64"/>
    </row>
    <row r="585" spans="2:27" s="14" customFormat="1">
      <c r="B585" s="174"/>
      <c r="C585" s="174"/>
      <c r="D585" s="174"/>
      <c r="G585" s="12"/>
      <c r="L585" s="123"/>
      <c r="M585" s="123"/>
      <c r="N585" s="123"/>
      <c r="O585" s="123"/>
      <c r="P585" s="123"/>
      <c r="W585" s="48"/>
      <c r="AA585" s="64"/>
    </row>
    <row r="586" spans="2:27" s="14" customFormat="1">
      <c r="B586" s="174"/>
      <c r="C586" s="174"/>
      <c r="D586" s="174"/>
      <c r="G586" s="12"/>
      <c r="L586" s="123"/>
      <c r="M586" s="123"/>
      <c r="N586" s="123"/>
      <c r="O586" s="123"/>
      <c r="P586" s="123"/>
      <c r="W586" s="48"/>
      <c r="AA586" s="64"/>
    </row>
    <row r="587" spans="2:27" s="14" customFormat="1">
      <c r="B587" s="174"/>
      <c r="C587" s="174"/>
      <c r="D587" s="174"/>
      <c r="G587" s="12"/>
      <c r="L587" s="123"/>
      <c r="M587" s="123"/>
      <c r="N587" s="123"/>
      <c r="O587" s="123"/>
      <c r="P587" s="123"/>
      <c r="W587" s="48"/>
      <c r="AA587" s="64"/>
    </row>
    <row r="588" spans="2:27" s="14" customFormat="1">
      <c r="B588" s="174"/>
      <c r="C588" s="174"/>
      <c r="D588" s="174"/>
      <c r="G588" s="12"/>
      <c r="L588" s="123"/>
      <c r="M588" s="123"/>
      <c r="N588" s="123"/>
      <c r="O588" s="123"/>
      <c r="P588" s="123"/>
      <c r="W588" s="48"/>
      <c r="AA588" s="64"/>
    </row>
    <row r="589" spans="2:27" s="14" customFormat="1">
      <c r="B589" s="174"/>
      <c r="C589" s="174"/>
      <c r="D589" s="174"/>
      <c r="G589" s="12"/>
      <c r="L589" s="123"/>
      <c r="M589" s="123"/>
      <c r="N589" s="123"/>
      <c r="O589" s="123"/>
      <c r="P589" s="123"/>
      <c r="W589" s="48"/>
      <c r="AA589" s="64"/>
    </row>
    <row r="590" spans="2:27" s="14" customFormat="1">
      <c r="B590" s="174"/>
      <c r="C590" s="174"/>
      <c r="D590" s="174"/>
      <c r="G590" s="12"/>
      <c r="L590" s="123"/>
      <c r="M590" s="123"/>
      <c r="N590" s="123"/>
      <c r="O590" s="123"/>
      <c r="P590" s="123"/>
      <c r="W590" s="48"/>
      <c r="AA590" s="64"/>
    </row>
    <row r="591" spans="2:27" s="14" customFormat="1">
      <c r="B591" s="174"/>
      <c r="C591" s="174"/>
      <c r="D591" s="174"/>
      <c r="G591" s="12"/>
      <c r="L591" s="123"/>
      <c r="M591" s="123"/>
      <c r="N591" s="123"/>
      <c r="O591" s="123"/>
      <c r="P591" s="123"/>
      <c r="W591" s="48"/>
      <c r="AA591" s="64"/>
    </row>
    <row r="592" spans="2:27" s="14" customFormat="1">
      <c r="B592" s="174"/>
      <c r="C592" s="174"/>
      <c r="D592" s="174"/>
      <c r="G592" s="12"/>
      <c r="L592" s="123"/>
      <c r="M592" s="123"/>
      <c r="N592" s="123"/>
      <c r="O592" s="123"/>
      <c r="P592" s="123"/>
      <c r="W592" s="48"/>
      <c r="AA592" s="64"/>
    </row>
    <row r="593" spans="2:27" s="14" customFormat="1">
      <c r="B593" s="174"/>
      <c r="C593" s="174"/>
      <c r="D593" s="174"/>
      <c r="G593" s="12"/>
      <c r="L593" s="123"/>
      <c r="M593" s="123"/>
      <c r="N593" s="123"/>
      <c r="O593" s="123"/>
      <c r="P593" s="123"/>
      <c r="W593" s="48"/>
      <c r="AA593" s="64"/>
    </row>
    <row r="594" spans="2:27" s="14" customFormat="1">
      <c r="B594" s="174"/>
      <c r="C594" s="174"/>
      <c r="D594" s="174"/>
      <c r="G594" s="12"/>
      <c r="L594" s="123"/>
      <c r="M594" s="123"/>
      <c r="N594" s="123"/>
      <c r="O594" s="123"/>
      <c r="P594" s="123"/>
      <c r="W594" s="48"/>
      <c r="AA594" s="64"/>
    </row>
    <row r="595" spans="2:27" s="14" customFormat="1">
      <c r="B595" s="174"/>
      <c r="C595" s="174"/>
      <c r="D595" s="174"/>
      <c r="G595" s="12"/>
      <c r="L595" s="123"/>
      <c r="M595" s="123"/>
      <c r="N595" s="123"/>
      <c r="O595" s="123"/>
      <c r="P595" s="123"/>
      <c r="W595" s="48"/>
      <c r="AA595" s="64"/>
    </row>
    <row r="596" spans="2:27" s="14" customFormat="1">
      <c r="B596" s="174"/>
      <c r="C596" s="174"/>
      <c r="D596" s="174"/>
      <c r="G596" s="12"/>
      <c r="L596" s="123"/>
      <c r="M596" s="123"/>
      <c r="N596" s="123"/>
      <c r="O596" s="123"/>
      <c r="P596" s="123"/>
      <c r="W596" s="48"/>
      <c r="AA596" s="64"/>
    </row>
    <row r="597" spans="2:27" s="14" customFormat="1">
      <c r="B597" s="174"/>
      <c r="C597" s="174"/>
      <c r="D597" s="174"/>
      <c r="G597" s="12"/>
      <c r="L597" s="123"/>
      <c r="M597" s="123"/>
      <c r="N597" s="123"/>
      <c r="O597" s="123"/>
      <c r="P597" s="123"/>
      <c r="W597" s="48"/>
      <c r="AA597" s="64"/>
    </row>
    <row r="598" spans="2:27" s="14" customFormat="1">
      <c r="B598" s="174"/>
      <c r="C598" s="174"/>
      <c r="D598" s="174"/>
      <c r="G598" s="12"/>
      <c r="L598" s="123"/>
      <c r="M598" s="123"/>
      <c r="N598" s="123"/>
      <c r="O598" s="123"/>
      <c r="P598" s="123"/>
      <c r="W598" s="48"/>
      <c r="AA598" s="64"/>
    </row>
    <row r="599" spans="2:27" s="14" customFormat="1">
      <c r="B599" s="174"/>
      <c r="C599" s="174"/>
      <c r="D599" s="174"/>
      <c r="G599" s="12"/>
      <c r="L599" s="123"/>
      <c r="M599" s="123"/>
      <c r="N599" s="123"/>
      <c r="O599" s="123"/>
      <c r="P599" s="123"/>
      <c r="W599" s="48"/>
      <c r="AA599" s="64"/>
    </row>
    <row r="600" spans="2:27" s="14" customFormat="1">
      <c r="B600" s="174"/>
      <c r="C600" s="174"/>
      <c r="D600" s="174"/>
      <c r="G600" s="12"/>
      <c r="L600" s="123"/>
      <c r="M600" s="123"/>
      <c r="N600" s="123"/>
      <c r="O600" s="123"/>
      <c r="P600" s="123"/>
      <c r="W600" s="48"/>
      <c r="AA600" s="64"/>
    </row>
    <row r="601" spans="2:27" s="14" customFormat="1">
      <c r="B601" s="174"/>
      <c r="C601" s="174"/>
      <c r="D601" s="174"/>
      <c r="G601" s="12"/>
      <c r="L601" s="123"/>
      <c r="M601" s="123"/>
      <c r="N601" s="123"/>
      <c r="O601" s="123"/>
      <c r="P601" s="123"/>
      <c r="W601" s="48"/>
      <c r="AA601" s="64"/>
    </row>
    <row r="602" spans="2:27" s="14" customFormat="1">
      <c r="B602" s="174"/>
      <c r="C602" s="174"/>
      <c r="D602" s="174"/>
      <c r="G602" s="12"/>
      <c r="L602" s="123"/>
      <c r="M602" s="123"/>
      <c r="N602" s="123"/>
      <c r="O602" s="123"/>
      <c r="P602" s="123"/>
      <c r="W602" s="48"/>
      <c r="AA602" s="64"/>
    </row>
    <row r="603" spans="2:27" s="14" customFormat="1">
      <c r="B603" s="174"/>
      <c r="C603" s="174"/>
      <c r="D603" s="174"/>
      <c r="G603" s="12"/>
      <c r="L603" s="123"/>
      <c r="M603" s="123"/>
      <c r="N603" s="123"/>
      <c r="O603" s="123"/>
      <c r="P603" s="123"/>
      <c r="W603" s="48"/>
      <c r="AA603" s="64"/>
    </row>
    <row r="604" spans="2:27" s="14" customFormat="1">
      <c r="B604" s="174"/>
      <c r="C604" s="174"/>
      <c r="D604" s="174"/>
      <c r="G604" s="12"/>
      <c r="L604" s="123"/>
      <c r="M604" s="123"/>
      <c r="N604" s="123"/>
      <c r="O604" s="123"/>
      <c r="P604" s="123"/>
      <c r="W604" s="48"/>
      <c r="AA604" s="64"/>
    </row>
    <row r="605" spans="2:27" s="14" customFormat="1">
      <c r="B605" s="174"/>
      <c r="C605" s="174"/>
      <c r="D605" s="174"/>
      <c r="G605" s="12"/>
      <c r="L605" s="123"/>
      <c r="M605" s="123"/>
      <c r="N605" s="123"/>
      <c r="O605" s="123"/>
      <c r="P605" s="123"/>
      <c r="W605" s="48"/>
      <c r="AA605" s="64"/>
    </row>
    <row r="606" spans="2:27" s="14" customFormat="1">
      <c r="B606" s="174"/>
      <c r="C606" s="174"/>
      <c r="D606" s="174"/>
      <c r="G606" s="12"/>
      <c r="L606" s="123"/>
      <c r="M606" s="123"/>
      <c r="N606" s="123"/>
      <c r="O606" s="123"/>
      <c r="P606" s="123"/>
      <c r="W606" s="48"/>
      <c r="AA606" s="64"/>
    </row>
    <row r="607" spans="2:27" s="14" customFormat="1">
      <c r="B607" s="174"/>
      <c r="C607" s="174"/>
      <c r="D607" s="174"/>
      <c r="G607" s="12"/>
      <c r="L607" s="123"/>
      <c r="M607" s="123"/>
      <c r="N607" s="123"/>
      <c r="O607" s="123"/>
      <c r="P607" s="123"/>
      <c r="W607" s="48"/>
      <c r="AA607" s="64"/>
    </row>
    <row r="608" spans="2:27" s="14" customFormat="1">
      <c r="B608" s="174"/>
      <c r="C608" s="174"/>
      <c r="D608" s="174"/>
      <c r="G608" s="12"/>
      <c r="L608" s="123"/>
      <c r="M608" s="123"/>
      <c r="N608" s="123"/>
      <c r="O608" s="123"/>
      <c r="P608" s="123"/>
      <c r="W608" s="48"/>
      <c r="AA608" s="64"/>
    </row>
    <row r="609" spans="2:27" s="14" customFormat="1">
      <c r="B609" s="174"/>
      <c r="C609" s="174"/>
      <c r="D609" s="174"/>
      <c r="G609" s="12"/>
      <c r="L609" s="123"/>
      <c r="M609" s="123"/>
      <c r="N609" s="123"/>
      <c r="O609" s="123"/>
      <c r="P609" s="123"/>
      <c r="W609" s="48"/>
      <c r="AA609" s="64"/>
    </row>
    <row r="610" spans="2:27" s="14" customFormat="1">
      <c r="B610" s="174"/>
      <c r="C610" s="174"/>
      <c r="D610" s="174"/>
      <c r="G610" s="12"/>
      <c r="L610" s="123"/>
      <c r="M610" s="123"/>
      <c r="N610" s="123"/>
      <c r="O610" s="123"/>
      <c r="P610" s="123"/>
      <c r="W610" s="48"/>
      <c r="AA610" s="64"/>
    </row>
    <row r="611" spans="2:27" s="14" customFormat="1">
      <c r="B611" s="174"/>
      <c r="C611" s="174"/>
      <c r="D611" s="174"/>
      <c r="G611" s="12"/>
      <c r="L611" s="123"/>
      <c r="M611" s="123"/>
      <c r="N611" s="123"/>
      <c r="O611" s="123"/>
      <c r="P611" s="123"/>
      <c r="W611" s="48"/>
      <c r="AA611" s="64"/>
    </row>
    <row r="612" spans="2:27" s="14" customFormat="1">
      <c r="B612" s="174"/>
      <c r="C612" s="174"/>
      <c r="D612" s="174"/>
      <c r="G612" s="12"/>
      <c r="L612" s="123"/>
      <c r="M612" s="123"/>
      <c r="N612" s="123"/>
      <c r="O612" s="123"/>
      <c r="P612" s="123"/>
      <c r="W612" s="48"/>
      <c r="AA612" s="64"/>
    </row>
    <row r="613" spans="2:27" s="14" customFormat="1">
      <c r="B613" s="174"/>
      <c r="C613" s="174"/>
      <c r="D613" s="174"/>
      <c r="G613" s="12"/>
      <c r="L613" s="123"/>
      <c r="M613" s="123"/>
      <c r="N613" s="123"/>
      <c r="O613" s="123"/>
      <c r="P613" s="123"/>
      <c r="W613" s="48"/>
      <c r="AA613" s="64"/>
    </row>
    <row r="614" spans="2:27" s="14" customFormat="1">
      <c r="B614" s="174"/>
      <c r="C614" s="174"/>
      <c r="D614" s="174"/>
      <c r="G614" s="12"/>
      <c r="L614" s="123"/>
      <c r="M614" s="123"/>
      <c r="N614" s="123"/>
      <c r="O614" s="123"/>
      <c r="P614" s="123"/>
      <c r="W614" s="48"/>
      <c r="AA614" s="64"/>
    </row>
    <row r="615" spans="2:27" s="14" customFormat="1">
      <c r="B615" s="174"/>
      <c r="C615" s="174"/>
      <c r="D615" s="174"/>
      <c r="G615" s="12"/>
      <c r="L615" s="123"/>
      <c r="M615" s="123"/>
      <c r="N615" s="123"/>
      <c r="O615" s="123"/>
      <c r="P615" s="123"/>
      <c r="W615" s="48"/>
      <c r="AA615" s="64"/>
    </row>
    <row r="616" spans="2:27" s="14" customFormat="1">
      <c r="B616" s="174"/>
      <c r="C616" s="174"/>
      <c r="D616" s="174"/>
      <c r="G616" s="12"/>
      <c r="L616" s="123"/>
      <c r="M616" s="123"/>
      <c r="N616" s="123"/>
      <c r="O616" s="123"/>
      <c r="P616" s="123"/>
      <c r="W616" s="48"/>
      <c r="AA616" s="64"/>
    </row>
    <row r="617" spans="2:27" s="14" customFormat="1">
      <c r="B617" s="174"/>
      <c r="C617" s="174"/>
      <c r="D617" s="174"/>
      <c r="G617" s="12"/>
      <c r="L617" s="123"/>
      <c r="M617" s="123"/>
      <c r="N617" s="123"/>
      <c r="O617" s="123"/>
      <c r="P617" s="123"/>
      <c r="W617" s="48"/>
      <c r="AA617" s="64"/>
    </row>
    <row r="618" spans="2:27" s="14" customFormat="1">
      <c r="B618" s="174"/>
      <c r="C618" s="174"/>
      <c r="D618" s="174"/>
      <c r="G618" s="12"/>
      <c r="L618" s="123"/>
      <c r="M618" s="123"/>
      <c r="N618" s="123"/>
      <c r="O618" s="123"/>
      <c r="P618" s="123"/>
      <c r="W618" s="48"/>
      <c r="AA618" s="64"/>
    </row>
    <row r="619" spans="2:27" s="14" customFormat="1">
      <c r="B619" s="174"/>
      <c r="C619" s="174"/>
      <c r="D619" s="174"/>
      <c r="G619" s="12"/>
      <c r="L619" s="123"/>
      <c r="M619" s="123"/>
      <c r="N619" s="123"/>
      <c r="O619" s="123"/>
      <c r="P619" s="123"/>
      <c r="W619" s="48"/>
      <c r="AA619" s="64"/>
    </row>
    <row r="620" spans="2:27" s="14" customFormat="1">
      <c r="B620" s="174"/>
      <c r="C620" s="174"/>
      <c r="D620" s="174"/>
      <c r="G620" s="12"/>
      <c r="L620" s="123"/>
      <c r="M620" s="123"/>
      <c r="N620" s="123"/>
      <c r="O620" s="123"/>
      <c r="P620" s="123"/>
      <c r="W620" s="48"/>
      <c r="AA620" s="64"/>
    </row>
    <row r="621" spans="2:27" s="14" customFormat="1">
      <c r="B621" s="174"/>
      <c r="C621" s="174"/>
      <c r="D621" s="174"/>
      <c r="G621" s="12"/>
      <c r="L621" s="123"/>
      <c r="M621" s="123"/>
      <c r="N621" s="123"/>
      <c r="O621" s="123"/>
      <c r="P621" s="123"/>
      <c r="W621" s="48"/>
      <c r="AA621" s="64"/>
    </row>
    <row r="622" spans="2:27" s="14" customFormat="1">
      <c r="B622" s="174"/>
      <c r="C622" s="174"/>
      <c r="D622" s="174"/>
      <c r="G622" s="12"/>
      <c r="L622" s="123"/>
      <c r="M622" s="123"/>
      <c r="N622" s="123"/>
      <c r="O622" s="123"/>
      <c r="P622" s="123"/>
      <c r="W622" s="48"/>
      <c r="AA622" s="64"/>
    </row>
    <row r="623" spans="2:27" s="14" customFormat="1">
      <c r="B623" s="174"/>
      <c r="C623" s="174"/>
      <c r="D623" s="174"/>
      <c r="G623" s="12"/>
      <c r="L623" s="123"/>
      <c r="M623" s="123"/>
      <c r="N623" s="123"/>
      <c r="O623" s="123"/>
      <c r="P623" s="123"/>
      <c r="W623" s="48"/>
      <c r="AA623" s="64"/>
    </row>
    <row r="624" spans="2:27" s="14" customFormat="1">
      <c r="B624" s="174"/>
      <c r="C624" s="174"/>
      <c r="D624" s="174"/>
      <c r="G624" s="12"/>
      <c r="L624" s="123"/>
      <c r="M624" s="123"/>
      <c r="N624" s="123"/>
      <c r="O624" s="123"/>
      <c r="P624" s="123"/>
      <c r="W624" s="48"/>
      <c r="AA624" s="64"/>
    </row>
    <row r="625" spans="2:27" s="14" customFormat="1">
      <c r="B625" s="174"/>
      <c r="C625" s="174"/>
      <c r="D625" s="174"/>
      <c r="G625" s="12"/>
      <c r="L625" s="123"/>
      <c r="M625" s="123"/>
      <c r="N625" s="123"/>
      <c r="O625" s="123"/>
      <c r="P625" s="123"/>
      <c r="W625" s="48"/>
      <c r="AA625" s="64"/>
    </row>
    <row r="626" spans="2:27" s="14" customFormat="1">
      <c r="B626" s="174"/>
      <c r="C626" s="174"/>
      <c r="D626" s="174"/>
      <c r="G626" s="12"/>
      <c r="L626" s="123"/>
      <c r="M626" s="123"/>
      <c r="N626" s="123"/>
      <c r="O626" s="123"/>
      <c r="P626" s="123"/>
      <c r="W626" s="48"/>
      <c r="AA626" s="64"/>
    </row>
    <row r="627" spans="2:27" s="14" customFormat="1">
      <c r="B627" s="174"/>
      <c r="C627" s="174"/>
      <c r="D627" s="174"/>
      <c r="G627" s="12"/>
      <c r="L627" s="123"/>
      <c r="M627" s="123"/>
      <c r="N627" s="123"/>
      <c r="O627" s="123"/>
      <c r="P627" s="123"/>
      <c r="W627" s="48"/>
      <c r="AA627" s="64"/>
    </row>
    <row r="628" spans="2:27" s="14" customFormat="1">
      <c r="B628" s="174"/>
      <c r="C628" s="174"/>
      <c r="D628" s="174"/>
      <c r="G628" s="12"/>
      <c r="L628" s="123"/>
      <c r="M628" s="123"/>
      <c r="N628" s="123"/>
      <c r="O628" s="123"/>
      <c r="P628" s="123"/>
      <c r="W628" s="48"/>
      <c r="AA628" s="64"/>
    </row>
    <row r="629" spans="2:27" s="14" customFormat="1">
      <c r="B629" s="174"/>
      <c r="C629" s="174"/>
      <c r="D629" s="174"/>
      <c r="G629" s="12"/>
      <c r="L629" s="123"/>
      <c r="M629" s="123"/>
      <c r="N629" s="123"/>
      <c r="O629" s="123"/>
      <c r="P629" s="123"/>
      <c r="W629" s="48"/>
      <c r="AA629" s="64"/>
    </row>
    <row r="630" spans="2:27" s="14" customFormat="1">
      <c r="B630" s="174"/>
      <c r="C630" s="174"/>
      <c r="D630" s="174"/>
      <c r="G630" s="12"/>
      <c r="L630" s="123"/>
      <c r="M630" s="123"/>
      <c r="N630" s="123"/>
      <c r="O630" s="123"/>
      <c r="P630" s="123"/>
      <c r="W630" s="48"/>
      <c r="AA630" s="64"/>
    </row>
    <row r="631" spans="2:27" s="14" customFormat="1">
      <c r="B631" s="174"/>
      <c r="C631" s="174"/>
      <c r="D631" s="174"/>
      <c r="G631" s="12"/>
      <c r="L631" s="123"/>
      <c r="M631" s="123"/>
      <c r="N631" s="123"/>
      <c r="O631" s="123"/>
      <c r="P631" s="123"/>
      <c r="W631" s="48"/>
      <c r="AA631" s="64"/>
    </row>
    <row r="632" spans="2:27" s="14" customFormat="1">
      <c r="B632" s="174"/>
      <c r="C632" s="174"/>
      <c r="D632" s="174"/>
      <c r="G632" s="12"/>
      <c r="L632" s="123"/>
      <c r="M632" s="123"/>
      <c r="N632" s="123"/>
      <c r="O632" s="123"/>
      <c r="P632" s="123"/>
      <c r="W632" s="48"/>
      <c r="AA632" s="64"/>
    </row>
    <row r="633" spans="2:27" s="14" customFormat="1">
      <c r="B633" s="174"/>
      <c r="C633" s="174"/>
      <c r="D633" s="174"/>
      <c r="G633" s="12"/>
      <c r="L633" s="123"/>
      <c r="M633" s="123"/>
      <c r="N633" s="123"/>
      <c r="O633" s="123"/>
      <c r="P633" s="123"/>
      <c r="W633" s="48"/>
      <c r="AA633" s="64"/>
    </row>
    <row r="634" spans="2:27" s="14" customFormat="1">
      <c r="B634" s="174"/>
      <c r="C634" s="174"/>
      <c r="D634" s="174"/>
      <c r="G634" s="12"/>
      <c r="L634" s="123"/>
      <c r="M634" s="123"/>
      <c r="N634" s="123"/>
      <c r="O634" s="123"/>
      <c r="P634" s="123"/>
      <c r="W634" s="48"/>
      <c r="AA634" s="64"/>
    </row>
    <row r="635" spans="2:27" s="14" customFormat="1">
      <c r="B635" s="174"/>
      <c r="C635" s="174"/>
      <c r="D635" s="174"/>
      <c r="G635" s="12"/>
      <c r="L635" s="123"/>
      <c r="M635" s="123"/>
      <c r="N635" s="123"/>
      <c r="O635" s="123"/>
      <c r="P635" s="123"/>
      <c r="W635" s="48"/>
      <c r="AA635" s="64"/>
    </row>
    <row r="636" spans="2:27" s="14" customFormat="1">
      <c r="B636" s="174"/>
      <c r="C636" s="174"/>
      <c r="D636" s="174"/>
      <c r="G636" s="12"/>
      <c r="L636" s="123"/>
      <c r="M636" s="123"/>
      <c r="N636" s="123"/>
      <c r="O636" s="123"/>
      <c r="P636" s="123"/>
      <c r="W636" s="48"/>
      <c r="AA636" s="64"/>
    </row>
    <row r="637" spans="2:27" s="14" customFormat="1">
      <c r="B637" s="174"/>
      <c r="C637" s="174"/>
      <c r="D637" s="174"/>
      <c r="G637" s="12"/>
      <c r="L637" s="123"/>
      <c r="M637" s="123"/>
      <c r="N637" s="123"/>
      <c r="O637" s="123"/>
      <c r="P637" s="123"/>
      <c r="W637" s="48"/>
      <c r="AA637" s="64"/>
    </row>
    <row r="638" spans="2:27" s="14" customFormat="1">
      <c r="B638" s="174"/>
      <c r="C638" s="174"/>
      <c r="D638" s="174"/>
      <c r="G638" s="12"/>
      <c r="L638" s="123"/>
      <c r="M638" s="123"/>
      <c r="N638" s="123"/>
      <c r="O638" s="123"/>
      <c r="P638" s="123"/>
      <c r="W638" s="48"/>
      <c r="AA638" s="64"/>
    </row>
    <row r="639" spans="2:27" s="14" customFormat="1">
      <c r="B639" s="174"/>
      <c r="C639" s="174"/>
      <c r="D639" s="174"/>
      <c r="G639" s="12"/>
      <c r="L639" s="123"/>
      <c r="M639" s="123"/>
      <c r="N639" s="123"/>
      <c r="O639" s="123"/>
      <c r="P639" s="123"/>
      <c r="W639" s="48"/>
      <c r="AA639" s="64"/>
    </row>
    <row r="640" spans="2:27" s="14" customFormat="1">
      <c r="B640" s="174"/>
      <c r="C640" s="174"/>
      <c r="D640" s="174"/>
      <c r="G640" s="12"/>
      <c r="L640" s="123"/>
      <c r="M640" s="123"/>
      <c r="N640" s="123"/>
      <c r="O640" s="123"/>
      <c r="P640" s="123"/>
      <c r="W640" s="48"/>
      <c r="AA640" s="64"/>
    </row>
    <row r="641" spans="2:27" s="14" customFormat="1">
      <c r="B641" s="174"/>
      <c r="C641" s="174"/>
      <c r="D641" s="174"/>
      <c r="G641" s="12"/>
      <c r="L641" s="123"/>
      <c r="M641" s="123"/>
      <c r="N641" s="123"/>
      <c r="O641" s="123"/>
      <c r="P641" s="123"/>
      <c r="W641" s="48"/>
      <c r="AA641" s="64"/>
    </row>
    <row r="642" spans="2:27" s="14" customFormat="1">
      <c r="B642" s="174"/>
      <c r="C642" s="174"/>
      <c r="D642" s="174"/>
      <c r="G642" s="12"/>
      <c r="L642" s="123"/>
      <c r="M642" s="123"/>
      <c r="N642" s="123"/>
      <c r="O642" s="123"/>
      <c r="P642" s="123"/>
      <c r="W642" s="48"/>
      <c r="AA642" s="64"/>
    </row>
    <row r="643" spans="2:27" s="14" customFormat="1">
      <c r="B643" s="174"/>
      <c r="C643" s="174"/>
      <c r="D643" s="174"/>
      <c r="G643" s="12"/>
      <c r="L643" s="123"/>
      <c r="M643" s="123"/>
      <c r="N643" s="123"/>
      <c r="O643" s="123"/>
      <c r="P643" s="123"/>
      <c r="W643" s="48"/>
      <c r="AA643" s="64"/>
    </row>
    <row r="644" spans="2:27" s="14" customFormat="1">
      <c r="B644" s="174"/>
      <c r="C644" s="174"/>
      <c r="D644" s="174"/>
      <c r="G644" s="12"/>
      <c r="L644" s="123"/>
      <c r="M644" s="123"/>
      <c r="N644" s="123"/>
      <c r="O644" s="123"/>
      <c r="P644" s="123"/>
      <c r="W644" s="48"/>
      <c r="AA644" s="64"/>
    </row>
    <row r="645" spans="2:27" s="14" customFormat="1">
      <c r="B645" s="174"/>
      <c r="C645" s="174"/>
      <c r="D645" s="174"/>
      <c r="G645" s="12"/>
      <c r="L645" s="123"/>
      <c r="M645" s="123"/>
      <c r="N645" s="123"/>
      <c r="O645" s="123"/>
      <c r="P645" s="123"/>
      <c r="W645" s="48"/>
      <c r="AA645" s="64"/>
    </row>
    <row r="646" spans="2:27" s="14" customFormat="1">
      <c r="B646" s="174"/>
      <c r="C646" s="174"/>
      <c r="D646" s="174"/>
      <c r="G646" s="12"/>
      <c r="L646" s="123"/>
      <c r="M646" s="123"/>
      <c r="N646" s="123"/>
      <c r="O646" s="123"/>
      <c r="P646" s="123"/>
      <c r="W646" s="48"/>
      <c r="AA646" s="64"/>
    </row>
    <row r="647" spans="2:27" s="14" customFormat="1">
      <c r="B647" s="174"/>
      <c r="C647" s="174"/>
      <c r="D647" s="174"/>
      <c r="G647" s="12"/>
      <c r="L647" s="123"/>
      <c r="M647" s="123"/>
      <c r="N647" s="123"/>
      <c r="O647" s="123"/>
      <c r="P647" s="123"/>
      <c r="W647" s="48"/>
      <c r="AA647" s="64"/>
    </row>
    <row r="648" spans="2:27" s="14" customFormat="1">
      <c r="B648" s="174"/>
      <c r="C648" s="174"/>
      <c r="D648" s="174"/>
      <c r="G648" s="12"/>
      <c r="L648" s="123"/>
      <c r="M648" s="123"/>
      <c r="N648" s="123"/>
      <c r="O648" s="123"/>
      <c r="P648" s="123"/>
      <c r="W648" s="48"/>
      <c r="AA648" s="64"/>
    </row>
    <row r="649" spans="2:27" s="14" customFormat="1">
      <c r="B649" s="174"/>
      <c r="C649" s="174"/>
      <c r="D649" s="174"/>
      <c r="G649" s="12"/>
      <c r="L649" s="123"/>
      <c r="M649" s="123"/>
      <c r="N649" s="123"/>
      <c r="O649" s="123"/>
      <c r="P649" s="123"/>
      <c r="W649" s="48"/>
      <c r="AA649" s="64"/>
    </row>
    <row r="650" spans="2:27" s="14" customFormat="1">
      <c r="B650" s="174"/>
      <c r="C650" s="174"/>
      <c r="D650" s="174"/>
      <c r="G650" s="12"/>
      <c r="L650" s="123"/>
      <c r="M650" s="123"/>
      <c r="N650" s="123"/>
      <c r="O650" s="123"/>
      <c r="P650" s="123"/>
      <c r="W650" s="48"/>
      <c r="AA650" s="64"/>
    </row>
    <row r="651" spans="2:27" s="14" customFormat="1">
      <c r="B651" s="174"/>
      <c r="C651" s="174"/>
      <c r="D651" s="174"/>
      <c r="G651" s="12"/>
      <c r="L651" s="123"/>
      <c r="M651" s="123"/>
      <c r="N651" s="123"/>
      <c r="O651" s="123"/>
      <c r="P651" s="123"/>
      <c r="W651" s="48"/>
      <c r="AA651" s="64"/>
    </row>
    <row r="652" spans="2:27" s="14" customFormat="1">
      <c r="B652" s="174"/>
      <c r="C652" s="174"/>
      <c r="D652" s="174"/>
      <c r="G652" s="12"/>
      <c r="L652" s="123"/>
      <c r="M652" s="123"/>
      <c r="N652" s="123"/>
      <c r="O652" s="123"/>
      <c r="P652" s="123"/>
      <c r="W652" s="48"/>
      <c r="AA652" s="64"/>
    </row>
    <row r="653" spans="2:27" s="14" customFormat="1">
      <c r="B653" s="174"/>
      <c r="C653" s="174"/>
      <c r="D653" s="174"/>
      <c r="G653" s="12"/>
      <c r="L653" s="123"/>
      <c r="M653" s="123"/>
      <c r="N653" s="123"/>
      <c r="O653" s="123"/>
      <c r="P653" s="123"/>
      <c r="W653" s="48"/>
      <c r="AA653" s="64"/>
    </row>
    <row r="654" spans="2:27" s="14" customFormat="1">
      <c r="B654" s="174"/>
      <c r="C654" s="174"/>
      <c r="D654" s="174"/>
      <c r="G654" s="12"/>
      <c r="L654" s="123"/>
      <c r="M654" s="123"/>
      <c r="N654" s="123"/>
      <c r="O654" s="123"/>
      <c r="P654" s="123"/>
      <c r="W654" s="48"/>
      <c r="AA654" s="64"/>
    </row>
    <row r="655" spans="2:27" s="14" customFormat="1">
      <c r="B655" s="174"/>
      <c r="C655" s="174"/>
      <c r="D655" s="174"/>
      <c r="G655" s="12"/>
      <c r="L655" s="123"/>
      <c r="M655" s="123"/>
      <c r="N655" s="123"/>
      <c r="O655" s="123"/>
      <c r="P655" s="123"/>
      <c r="W655" s="48"/>
      <c r="AA655" s="64"/>
    </row>
    <row r="656" spans="2:27" s="14" customFormat="1">
      <c r="B656" s="174"/>
      <c r="C656" s="174"/>
      <c r="D656" s="174"/>
      <c r="G656" s="12"/>
      <c r="L656" s="123"/>
      <c r="M656" s="123"/>
      <c r="N656" s="123"/>
      <c r="O656" s="123"/>
      <c r="P656" s="123"/>
      <c r="W656" s="48"/>
      <c r="AA656" s="64"/>
    </row>
    <row r="657" spans="2:27" s="14" customFormat="1">
      <c r="B657" s="174"/>
      <c r="C657" s="174"/>
      <c r="D657" s="174"/>
      <c r="G657" s="12"/>
      <c r="L657" s="123"/>
      <c r="M657" s="123"/>
      <c r="N657" s="123"/>
      <c r="O657" s="123"/>
      <c r="P657" s="123"/>
      <c r="W657" s="48"/>
      <c r="AA657" s="64"/>
    </row>
    <row r="658" spans="2:27" s="14" customFormat="1">
      <c r="B658" s="174"/>
      <c r="C658" s="174"/>
      <c r="D658" s="174"/>
      <c r="G658" s="12"/>
      <c r="L658" s="123"/>
      <c r="M658" s="123"/>
      <c r="N658" s="123"/>
      <c r="O658" s="123"/>
      <c r="P658" s="123"/>
      <c r="W658" s="48"/>
      <c r="AA658" s="64"/>
    </row>
    <row r="659" spans="2:27" s="14" customFormat="1">
      <c r="B659" s="174"/>
      <c r="C659" s="174"/>
      <c r="D659" s="174"/>
      <c r="G659" s="12"/>
      <c r="L659" s="123"/>
      <c r="M659" s="123"/>
      <c r="N659" s="123"/>
      <c r="O659" s="123"/>
      <c r="P659" s="123"/>
      <c r="W659" s="48"/>
      <c r="AA659" s="64"/>
    </row>
    <row r="660" spans="2:27" s="14" customFormat="1">
      <c r="B660" s="174"/>
      <c r="C660" s="174"/>
      <c r="D660" s="174"/>
      <c r="G660" s="12"/>
      <c r="L660" s="123"/>
      <c r="M660" s="123"/>
      <c r="N660" s="123"/>
      <c r="O660" s="123"/>
      <c r="P660" s="123"/>
      <c r="W660" s="48"/>
      <c r="AA660" s="64"/>
    </row>
    <row r="661" spans="2:27" s="14" customFormat="1">
      <c r="B661" s="174"/>
      <c r="C661" s="174"/>
      <c r="D661" s="174"/>
      <c r="G661" s="12"/>
      <c r="L661" s="123"/>
      <c r="M661" s="123"/>
      <c r="N661" s="123"/>
      <c r="O661" s="123"/>
      <c r="P661" s="123"/>
      <c r="W661" s="48"/>
      <c r="AA661" s="64"/>
    </row>
    <row r="662" spans="2:27" s="14" customFormat="1">
      <c r="B662" s="174"/>
      <c r="C662" s="174"/>
      <c r="D662" s="174"/>
      <c r="G662" s="12"/>
      <c r="L662" s="123"/>
      <c r="M662" s="123"/>
      <c r="N662" s="123"/>
      <c r="O662" s="123"/>
      <c r="P662" s="123"/>
      <c r="W662" s="48"/>
      <c r="AA662" s="64"/>
    </row>
    <row r="663" spans="2:27" s="14" customFormat="1">
      <c r="B663" s="174"/>
      <c r="C663" s="174"/>
      <c r="D663" s="174"/>
      <c r="G663" s="12"/>
      <c r="L663" s="123"/>
      <c r="M663" s="123"/>
      <c r="N663" s="123"/>
      <c r="O663" s="123"/>
      <c r="P663" s="123"/>
      <c r="W663" s="48"/>
      <c r="AA663" s="64"/>
    </row>
    <row r="664" spans="2:27" s="14" customFormat="1">
      <c r="B664" s="174"/>
      <c r="C664" s="174"/>
      <c r="D664" s="174"/>
      <c r="G664" s="12"/>
      <c r="L664" s="123"/>
      <c r="M664" s="123"/>
      <c r="N664" s="123"/>
      <c r="O664" s="123"/>
      <c r="P664" s="123"/>
      <c r="W664" s="48"/>
      <c r="AA664" s="64"/>
    </row>
    <row r="665" spans="2:27" s="14" customFormat="1">
      <c r="B665" s="174"/>
      <c r="C665" s="174"/>
      <c r="D665" s="174"/>
      <c r="G665" s="12"/>
      <c r="L665" s="123"/>
      <c r="M665" s="123"/>
      <c r="N665" s="123"/>
      <c r="O665" s="123"/>
      <c r="P665" s="123"/>
      <c r="W665" s="48"/>
      <c r="AA665" s="64"/>
    </row>
    <row r="666" spans="2:27" s="14" customFormat="1">
      <c r="B666" s="174"/>
      <c r="C666" s="174"/>
      <c r="D666" s="174"/>
      <c r="G666" s="12"/>
      <c r="L666" s="123"/>
      <c r="M666" s="123"/>
      <c r="N666" s="123"/>
      <c r="O666" s="123"/>
      <c r="P666" s="123"/>
      <c r="W666" s="48"/>
      <c r="AA666" s="64"/>
    </row>
    <row r="667" spans="2:27" s="14" customFormat="1">
      <c r="B667" s="174"/>
      <c r="C667" s="174"/>
      <c r="D667" s="174"/>
      <c r="G667" s="12"/>
      <c r="L667" s="123"/>
      <c r="M667" s="123"/>
      <c r="N667" s="123"/>
      <c r="O667" s="123"/>
      <c r="P667" s="123"/>
      <c r="W667" s="48"/>
      <c r="AA667" s="64"/>
    </row>
    <row r="668" spans="2:27" s="14" customFormat="1">
      <c r="B668" s="174"/>
      <c r="C668" s="174"/>
      <c r="D668" s="174"/>
      <c r="G668" s="12"/>
      <c r="L668" s="123"/>
      <c r="M668" s="123"/>
      <c r="N668" s="123"/>
      <c r="O668" s="123"/>
      <c r="P668" s="123"/>
      <c r="W668" s="48"/>
      <c r="AA668" s="64"/>
    </row>
    <row r="669" spans="2:27" s="14" customFormat="1">
      <c r="B669" s="174"/>
      <c r="C669" s="174"/>
      <c r="D669" s="174"/>
      <c r="G669" s="12"/>
      <c r="L669" s="123"/>
      <c r="M669" s="123"/>
      <c r="N669" s="123"/>
      <c r="O669" s="123"/>
      <c r="P669" s="123"/>
      <c r="W669" s="48"/>
      <c r="AA669" s="64"/>
    </row>
    <row r="670" spans="2:27" s="14" customFormat="1">
      <c r="B670" s="174"/>
      <c r="C670" s="174"/>
      <c r="D670" s="174"/>
      <c r="G670" s="12"/>
      <c r="L670" s="123"/>
      <c r="M670" s="123"/>
      <c r="N670" s="123"/>
      <c r="O670" s="123"/>
      <c r="P670" s="123"/>
      <c r="W670" s="48"/>
      <c r="AA670" s="64"/>
    </row>
    <row r="671" spans="2:27" s="14" customFormat="1">
      <c r="B671" s="174"/>
      <c r="C671" s="174"/>
      <c r="D671" s="174"/>
      <c r="G671" s="12"/>
      <c r="L671" s="123"/>
      <c r="M671" s="123"/>
      <c r="N671" s="123"/>
      <c r="O671" s="123"/>
      <c r="P671" s="123"/>
      <c r="W671" s="48"/>
      <c r="AA671" s="64"/>
    </row>
    <row r="672" spans="2:27" s="14" customFormat="1">
      <c r="B672" s="174"/>
      <c r="C672" s="174"/>
      <c r="D672" s="174"/>
      <c r="G672" s="12"/>
      <c r="L672" s="123"/>
      <c r="M672" s="123"/>
      <c r="N672" s="123"/>
      <c r="O672" s="123"/>
      <c r="P672" s="123"/>
      <c r="W672" s="48"/>
      <c r="AA672" s="64"/>
    </row>
    <row r="673" spans="2:27" s="14" customFormat="1">
      <c r="B673" s="174"/>
      <c r="C673" s="174"/>
      <c r="D673" s="174"/>
      <c r="G673" s="12"/>
      <c r="L673" s="123"/>
      <c r="M673" s="123"/>
      <c r="N673" s="123"/>
      <c r="O673" s="123"/>
      <c r="P673" s="123"/>
      <c r="W673" s="48"/>
      <c r="AA673" s="64"/>
    </row>
    <row r="674" spans="2:27" s="14" customFormat="1">
      <c r="B674" s="174"/>
      <c r="C674" s="174"/>
      <c r="D674" s="174"/>
      <c r="G674" s="12"/>
      <c r="L674" s="123"/>
      <c r="M674" s="123"/>
      <c r="N674" s="123"/>
      <c r="O674" s="123"/>
      <c r="P674" s="123"/>
      <c r="W674" s="48"/>
      <c r="AA674" s="64"/>
    </row>
    <row r="675" spans="2:27" s="14" customFormat="1">
      <c r="B675" s="174"/>
      <c r="C675" s="174"/>
      <c r="D675" s="174"/>
      <c r="G675" s="12"/>
      <c r="L675" s="123"/>
      <c r="M675" s="123"/>
      <c r="N675" s="123"/>
      <c r="O675" s="123"/>
      <c r="P675" s="123"/>
      <c r="W675" s="48"/>
      <c r="AA675" s="64"/>
    </row>
    <row r="676" spans="2:27" s="14" customFormat="1">
      <c r="B676" s="174"/>
      <c r="C676" s="174"/>
      <c r="D676" s="174"/>
      <c r="G676" s="12"/>
      <c r="L676" s="123"/>
      <c r="M676" s="123"/>
      <c r="N676" s="123"/>
      <c r="O676" s="123"/>
      <c r="P676" s="123"/>
      <c r="W676" s="48"/>
      <c r="AA676" s="64"/>
    </row>
    <row r="677" spans="2:27" s="14" customFormat="1">
      <c r="B677" s="174"/>
      <c r="C677" s="174"/>
      <c r="D677" s="174"/>
      <c r="G677" s="12"/>
      <c r="L677" s="123"/>
      <c r="M677" s="123"/>
      <c r="N677" s="123"/>
      <c r="O677" s="123"/>
      <c r="P677" s="123"/>
      <c r="W677" s="48"/>
      <c r="AA677" s="64"/>
    </row>
    <row r="678" spans="2:27" s="14" customFormat="1">
      <c r="B678" s="174"/>
      <c r="C678" s="174"/>
      <c r="D678" s="174"/>
      <c r="G678" s="12"/>
      <c r="L678" s="123"/>
      <c r="M678" s="123"/>
      <c r="N678" s="123"/>
      <c r="O678" s="123"/>
      <c r="P678" s="123"/>
      <c r="W678" s="48"/>
      <c r="AA678" s="64"/>
    </row>
    <row r="679" spans="2:27" s="14" customFormat="1">
      <c r="B679" s="174"/>
      <c r="C679" s="174"/>
      <c r="D679" s="174"/>
      <c r="G679" s="12"/>
      <c r="L679" s="123"/>
      <c r="M679" s="123"/>
      <c r="N679" s="123"/>
      <c r="O679" s="123"/>
      <c r="P679" s="123"/>
      <c r="W679" s="48"/>
      <c r="AA679" s="64"/>
    </row>
    <row r="680" spans="2:27" s="14" customFormat="1">
      <c r="B680" s="174"/>
      <c r="C680" s="174"/>
      <c r="D680" s="174"/>
      <c r="G680" s="12"/>
      <c r="L680" s="123"/>
      <c r="M680" s="123"/>
      <c r="N680" s="123"/>
      <c r="O680" s="123"/>
      <c r="P680" s="123"/>
      <c r="W680" s="48"/>
      <c r="AA680" s="64"/>
    </row>
    <row r="681" spans="2:27" s="14" customFormat="1">
      <c r="B681" s="174"/>
      <c r="C681" s="174"/>
      <c r="D681" s="174"/>
      <c r="G681" s="12"/>
      <c r="L681" s="123"/>
      <c r="M681" s="123"/>
      <c r="N681" s="123"/>
      <c r="O681" s="123"/>
      <c r="P681" s="123"/>
      <c r="W681" s="48"/>
      <c r="AA681" s="64"/>
    </row>
    <row r="682" spans="2:27" s="14" customFormat="1">
      <c r="B682" s="174"/>
      <c r="C682" s="174"/>
      <c r="D682" s="174"/>
      <c r="G682" s="12"/>
      <c r="L682" s="123"/>
      <c r="M682" s="123"/>
      <c r="N682" s="123"/>
      <c r="O682" s="123"/>
      <c r="P682" s="123"/>
      <c r="W682" s="48"/>
      <c r="AA682" s="64"/>
    </row>
    <row r="683" spans="2:27" s="14" customFormat="1">
      <c r="B683" s="174"/>
      <c r="C683" s="174"/>
      <c r="D683" s="174"/>
      <c r="G683" s="12"/>
      <c r="L683" s="123"/>
      <c r="M683" s="123"/>
      <c r="N683" s="123"/>
      <c r="O683" s="123"/>
      <c r="P683" s="123"/>
      <c r="W683" s="48"/>
      <c r="AA683" s="64"/>
    </row>
    <row r="684" spans="2:27" s="14" customFormat="1">
      <c r="B684" s="174"/>
      <c r="C684" s="174"/>
      <c r="D684" s="174"/>
      <c r="G684" s="12"/>
      <c r="L684" s="123"/>
      <c r="M684" s="123"/>
      <c r="N684" s="123"/>
      <c r="O684" s="123"/>
      <c r="P684" s="123"/>
      <c r="W684" s="48"/>
      <c r="AA684" s="64"/>
    </row>
    <row r="685" spans="2:27" s="14" customFormat="1">
      <c r="B685" s="174"/>
      <c r="C685" s="174"/>
      <c r="D685" s="174"/>
      <c r="G685" s="12"/>
      <c r="L685" s="123"/>
      <c r="M685" s="123"/>
      <c r="N685" s="123"/>
      <c r="O685" s="123"/>
      <c r="P685" s="123"/>
      <c r="W685" s="48"/>
      <c r="AA685" s="64"/>
    </row>
    <row r="686" spans="2:27" s="14" customFormat="1">
      <c r="B686" s="174"/>
      <c r="C686" s="174"/>
      <c r="D686" s="174"/>
      <c r="G686" s="12"/>
      <c r="L686" s="123"/>
      <c r="M686" s="123"/>
      <c r="N686" s="123"/>
      <c r="O686" s="123"/>
      <c r="P686" s="123"/>
      <c r="W686" s="48"/>
      <c r="AA686" s="64"/>
    </row>
    <row r="687" spans="2:27" s="14" customFormat="1">
      <c r="B687" s="174"/>
      <c r="C687" s="174"/>
      <c r="D687" s="174"/>
      <c r="G687" s="12"/>
      <c r="L687" s="123"/>
      <c r="M687" s="123"/>
      <c r="N687" s="123"/>
      <c r="O687" s="123"/>
      <c r="P687" s="123"/>
      <c r="W687" s="48"/>
      <c r="AA687" s="64"/>
    </row>
    <row r="688" spans="2:27" s="14" customFormat="1">
      <c r="B688" s="174"/>
      <c r="C688" s="174"/>
      <c r="D688" s="174"/>
      <c r="G688" s="12"/>
      <c r="L688" s="123"/>
      <c r="M688" s="123"/>
      <c r="N688" s="123"/>
      <c r="O688" s="123"/>
      <c r="P688" s="123"/>
      <c r="W688" s="48"/>
      <c r="AA688" s="64"/>
    </row>
    <row r="689" spans="2:27" s="14" customFormat="1">
      <c r="B689" s="174"/>
      <c r="C689" s="174"/>
      <c r="D689" s="174"/>
      <c r="G689" s="12"/>
      <c r="L689" s="123"/>
      <c r="M689" s="123"/>
      <c r="N689" s="123"/>
      <c r="O689" s="123"/>
      <c r="P689" s="123"/>
      <c r="W689" s="48"/>
      <c r="AA689" s="64"/>
    </row>
    <row r="690" spans="2:27" s="14" customFormat="1">
      <c r="B690" s="174"/>
      <c r="C690" s="174"/>
      <c r="D690" s="174"/>
      <c r="G690" s="12"/>
      <c r="L690" s="123"/>
      <c r="M690" s="123"/>
      <c r="N690" s="123"/>
      <c r="O690" s="123"/>
      <c r="P690" s="123"/>
      <c r="W690" s="48"/>
      <c r="AA690" s="64"/>
    </row>
    <row r="691" spans="2:27" s="14" customFormat="1">
      <c r="B691" s="174"/>
      <c r="C691" s="174"/>
      <c r="D691" s="174"/>
      <c r="G691" s="12"/>
      <c r="L691" s="123"/>
      <c r="M691" s="123"/>
      <c r="N691" s="123"/>
      <c r="O691" s="123"/>
      <c r="P691" s="123"/>
      <c r="W691" s="48"/>
      <c r="AA691" s="64"/>
    </row>
    <row r="692" spans="2:27" s="14" customFormat="1">
      <c r="B692" s="174"/>
      <c r="C692" s="174"/>
      <c r="D692" s="174"/>
      <c r="G692" s="12"/>
      <c r="L692" s="123"/>
      <c r="M692" s="123"/>
      <c r="N692" s="123"/>
      <c r="O692" s="123"/>
      <c r="P692" s="123"/>
      <c r="W692" s="48"/>
      <c r="AA692" s="64"/>
    </row>
    <row r="693" spans="2:27" s="14" customFormat="1">
      <c r="B693" s="174"/>
      <c r="C693" s="174"/>
      <c r="D693" s="174"/>
      <c r="G693" s="12"/>
      <c r="L693" s="123"/>
      <c r="M693" s="123"/>
      <c r="N693" s="123"/>
      <c r="O693" s="123"/>
      <c r="P693" s="123"/>
      <c r="W693" s="48"/>
      <c r="AA693" s="64"/>
    </row>
    <row r="694" spans="2:27" s="14" customFormat="1">
      <c r="B694" s="174"/>
      <c r="C694" s="174"/>
      <c r="D694" s="174"/>
      <c r="G694" s="12"/>
      <c r="L694" s="123"/>
      <c r="M694" s="123"/>
      <c r="N694" s="123"/>
      <c r="O694" s="123"/>
      <c r="P694" s="123"/>
      <c r="W694" s="48"/>
      <c r="AA694" s="64"/>
    </row>
    <row r="695" spans="2:27" s="14" customFormat="1">
      <c r="B695" s="174"/>
      <c r="C695" s="174"/>
      <c r="D695" s="174"/>
      <c r="G695" s="12"/>
      <c r="L695" s="123"/>
      <c r="M695" s="123"/>
      <c r="N695" s="123"/>
      <c r="O695" s="123"/>
      <c r="P695" s="123"/>
      <c r="W695" s="48"/>
      <c r="AA695" s="64"/>
    </row>
    <row r="696" spans="2:27" s="14" customFormat="1">
      <c r="B696" s="174"/>
      <c r="C696" s="174"/>
      <c r="D696" s="174"/>
      <c r="G696" s="12"/>
      <c r="L696" s="123"/>
      <c r="M696" s="123"/>
      <c r="N696" s="123"/>
      <c r="O696" s="123"/>
      <c r="P696" s="123"/>
      <c r="W696" s="48"/>
      <c r="AA696" s="64"/>
    </row>
    <row r="697" spans="2:27" s="14" customFormat="1">
      <c r="B697" s="174"/>
      <c r="C697" s="174"/>
      <c r="D697" s="174"/>
      <c r="G697" s="12"/>
      <c r="L697" s="123"/>
      <c r="M697" s="123"/>
      <c r="N697" s="123"/>
      <c r="O697" s="123"/>
      <c r="P697" s="123"/>
      <c r="W697" s="48"/>
      <c r="AA697" s="64"/>
    </row>
    <row r="698" spans="2:27" s="14" customFormat="1">
      <c r="B698" s="174"/>
      <c r="C698" s="174"/>
      <c r="D698" s="174"/>
      <c r="G698" s="12"/>
      <c r="L698" s="123"/>
      <c r="M698" s="123"/>
      <c r="N698" s="123"/>
      <c r="O698" s="123"/>
      <c r="P698" s="123"/>
      <c r="W698" s="48"/>
      <c r="AA698" s="64"/>
    </row>
    <row r="699" spans="2:27" s="14" customFormat="1">
      <c r="B699" s="174"/>
      <c r="C699" s="174"/>
      <c r="D699" s="174"/>
      <c r="G699" s="12"/>
      <c r="L699" s="123"/>
      <c r="M699" s="123"/>
      <c r="N699" s="123"/>
      <c r="O699" s="123"/>
      <c r="P699" s="123"/>
      <c r="W699" s="48"/>
      <c r="AA699" s="64"/>
    </row>
    <row r="700" spans="2:27" s="14" customFormat="1">
      <c r="B700" s="174"/>
      <c r="C700" s="174"/>
      <c r="D700" s="174"/>
      <c r="G700" s="12"/>
      <c r="L700" s="123"/>
      <c r="M700" s="123"/>
      <c r="N700" s="123"/>
      <c r="O700" s="123"/>
      <c r="P700" s="123"/>
      <c r="W700" s="48"/>
      <c r="AA700" s="64"/>
    </row>
    <row r="701" spans="2:27" s="14" customFormat="1">
      <c r="B701" s="174"/>
      <c r="C701" s="174"/>
      <c r="D701" s="174"/>
      <c r="G701" s="12"/>
      <c r="L701" s="123"/>
      <c r="M701" s="123"/>
      <c r="N701" s="123"/>
      <c r="O701" s="123"/>
      <c r="P701" s="123"/>
      <c r="W701" s="48"/>
      <c r="AA701" s="64"/>
    </row>
    <row r="702" spans="2:27" s="14" customFormat="1">
      <c r="B702" s="174"/>
      <c r="C702" s="174"/>
      <c r="D702" s="174"/>
      <c r="G702" s="12"/>
      <c r="L702" s="123"/>
      <c r="M702" s="123"/>
      <c r="N702" s="123"/>
      <c r="O702" s="123"/>
      <c r="P702" s="123"/>
      <c r="W702" s="48"/>
      <c r="AA702" s="64"/>
    </row>
    <row r="703" spans="2:27" s="14" customFormat="1">
      <c r="B703" s="174"/>
      <c r="C703" s="174"/>
      <c r="D703" s="174"/>
      <c r="G703" s="12"/>
      <c r="L703" s="123"/>
      <c r="M703" s="123"/>
      <c r="N703" s="123"/>
      <c r="O703" s="123"/>
      <c r="P703" s="123"/>
      <c r="W703" s="48"/>
      <c r="AA703" s="64"/>
    </row>
    <row r="704" spans="2:27" s="14" customFormat="1">
      <c r="B704" s="174"/>
      <c r="C704" s="174"/>
      <c r="D704" s="174"/>
      <c r="G704" s="12"/>
      <c r="L704" s="123"/>
      <c r="M704" s="123"/>
      <c r="N704" s="123"/>
      <c r="O704" s="123"/>
      <c r="P704" s="123"/>
      <c r="W704" s="48"/>
      <c r="AA704" s="64"/>
    </row>
    <row r="705" spans="2:27" s="14" customFormat="1">
      <c r="B705" s="174"/>
      <c r="C705" s="174"/>
      <c r="D705" s="174"/>
      <c r="G705" s="12"/>
      <c r="L705" s="123"/>
      <c r="M705" s="123"/>
      <c r="N705" s="123"/>
      <c r="O705" s="123"/>
      <c r="P705" s="123"/>
      <c r="W705" s="48"/>
      <c r="AA705" s="64"/>
    </row>
    <row r="706" spans="2:27" s="14" customFormat="1">
      <c r="B706" s="174"/>
      <c r="C706" s="174"/>
      <c r="D706" s="174"/>
      <c r="G706" s="12"/>
      <c r="L706" s="123"/>
      <c r="M706" s="123"/>
      <c r="N706" s="123"/>
      <c r="O706" s="123"/>
      <c r="P706" s="123"/>
      <c r="W706" s="48"/>
      <c r="AA706" s="64"/>
    </row>
    <row r="707" spans="2:27" s="14" customFormat="1">
      <c r="B707" s="174"/>
      <c r="C707" s="174"/>
      <c r="D707" s="174"/>
      <c r="G707" s="12"/>
      <c r="L707" s="123"/>
      <c r="M707" s="123"/>
      <c r="N707" s="123"/>
      <c r="O707" s="123"/>
      <c r="P707" s="123"/>
      <c r="W707" s="48"/>
      <c r="AA707" s="64"/>
    </row>
    <row r="708" spans="2:27" s="14" customFormat="1">
      <c r="B708" s="174"/>
      <c r="C708" s="174"/>
      <c r="D708" s="174"/>
      <c r="G708" s="12"/>
      <c r="L708" s="123"/>
      <c r="M708" s="123"/>
      <c r="N708" s="123"/>
      <c r="O708" s="123"/>
      <c r="P708" s="123"/>
      <c r="W708" s="48"/>
      <c r="AA708" s="64"/>
    </row>
    <row r="709" spans="2:27" s="14" customFormat="1">
      <c r="B709" s="174"/>
      <c r="C709" s="174"/>
      <c r="D709" s="174"/>
      <c r="G709" s="12"/>
      <c r="L709" s="123"/>
      <c r="M709" s="123"/>
      <c r="N709" s="123"/>
      <c r="O709" s="123"/>
      <c r="P709" s="123"/>
      <c r="W709" s="48"/>
      <c r="AA709" s="64"/>
    </row>
    <row r="710" spans="2:27" s="14" customFormat="1">
      <c r="B710" s="174"/>
      <c r="C710" s="174"/>
      <c r="D710" s="174"/>
      <c r="G710" s="12"/>
      <c r="L710" s="123"/>
      <c r="M710" s="123"/>
      <c r="N710" s="123"/>
      <c r="O710" s="123"/>
      <c r="P710" s="123"/>
      <c r="W710" s="48"/>
      <c r="AA710" s="64"/>
    </row>
    <row r="711" spans="2:27" s="14" customFormat="1">
      <c r="B711" s="174"/>
      <c r="C711" s="174"/>
      <c r="D711" s="174"/>
      <c r="G711" s="12"/>
      <c r="L711" s="123"/>
      <c r="M711" s="123"/>
      <c r="N711" s="123"/>
      <c r="O711" s="123"/>
      <c r="P711" s="123"/>
      <c r="W711" s="48"/>
      <c r="AA711" s="64"/>
    </row>
    <row r="712" spans="2:27" s="14" customFormat="1">
      <c r="B712" s="174"/>
      <c r="C712" s="174"/>
      <c r="D712" s="174"/>
      <c r="G712" s="12"/>
      <c r="L712" s="123"/>
      <c r="M712" s="123"/>
      <c r="N712" s="123"/>
      <c r="O712" s="123"/>
      <c r="P712" s="123"/>
      <c r="W712" s="48"/>
      <c r="AA712" s="64"/>
    </row>
    <row r="713" spans="2:27" s="14" customFormat="1">
      <c r="B713" s="174"/>
      <c r="C713" s="174"/>
      <c r="D713" s="174"/>
      <c r="G713" s="12"/>
      <c r="L713" s="123"/>
      <c r="M713" s="123"/>
      <c r="N713" s="123"/>
      <c r="O713" s="123"/>
      <c r="P713" s="123"/>
      <c r="W713" s="48"/>
      <c r="AA713" s="64"/>
    </row>
    <row r="714" spans="2:27" s="14" customFormat="1">
      <c r="B714" s="174"/>
      <c r="C714" s="174"/>
      <c r="D714" s="174"/>
      <c r="G714" s="12"/>
      <c r="L714" s="123"/>
      <c r="M714" s="123"/>
      <c r="N714" s="123"/>
      <c r="O714" s="123"/>
      <c r="P714" s="123"/>
      <c r="W714" s="48"/>
      <c r="AA714" s="64"/>
    </row>
    <row r="715" spans="2:27" s="14" customFormat="1">
      <c r="B715" s="174"/>
      <c r="C715" s="174"/>
      <c r="D715" s="174"/>
      <c r="G715" s="12"/>
      <c r="L715" s="123"/>
      <c r="M715" s="123"/>
      <c r="N715" s="123"/>
      <c r="O715" s="123"/>
      <c r="P715" s="123"/>
      <c r="W715" s="48"/>
      <c r="AA715" s="64"/>
    </row>
    <row r="716" spans="2:27" s="14" customFormat="1">
      <c r="B716" s="174"/>
      <c r="C716" s="174"/>
      <c r="D716" s="174"/>
      <c r="G716" s="12"/>
      <c r="L716" s="123"/>
      <c r="M716" s="123"/>
      <c r="N716" s="123"/>
      <c r="O716" s="123"/>
      <c r="P716" s="123"/>
      <c r="W716" s="48"/>
      <c r="AA716" s="64"/>
    </row>
    <row r="717" spans="2:27" s="14" customFormat="1">
      <c r="B717" s="174"/>
      <c r="C717" s="174"/>
      <c r="D717" s="174"/>
      <c r="G717" s="12"/>
      <c r="L717" s="123"/>
      <c r="M717" s="123"/>
      <c r="N717" s="123"/>
      <c r="O717" s="123"/>
      <c r="P717" s="123"/>
      <c r="W717" s="48"/>
      <c r="AA717" s="64"/>
    </row>
    <row r="718" spans="2:27" s="14" customFormat="1">
      <c r="B718" s="174"/>
      <c r="C718" s="174"/>
      <c r="D718" s="174"/>
      <c r="G718" s="12"/>
      <c r="L718" s="123"/>
      <c r="M718" s="123"/>
      <c r="N718" s="123"/>
      <c r="O718" s="123"/>
      <c r="P718" s="123"/>
      <c r="W718" s="48"/>
      <c r="AA718" s="64"/>
    </row>
    <row r="719" spans="2:27" s="14" customFormat="1">
      <c r="B719" s="174"/>
      <c r="C719" s="174"/>
      <c r="D719" s="174"/>
      <c r="G719" s="12"/>
      <c r="L719" s="123"/>
      <c r="M719" s="123"/>
      <c r="N719" s="123"/>
      <c r="O719" s="123"/>
      <c r="P719" s="123"/>
      <c r="W719" s="48"/>
      <c r="AA719" s="64"/>
    </row>
    <row r="720" spans="2:27" s="14" customFormat="1">
      <c r="B720" s="174"/>
      <c r="C720" s="174"/>
      <c r="D720" s="174"/>
      <c r="G720" s="12"/>
      <c r="L720" s="123"/>
      <c r="M720" s="123"/>
      <c r="N720" s="123"/>
      <c r="O720" s="123"/>
      <c r="P720" s="123"/>
      <c r="W720" s="48"/>
      <c r="AA720" s="64"/>
    </row>
    <row r="721" spans="2:27" s="14" customFormat="1">
      <c r="B721" s="174"/>
      <c r="C721" s="174"/>
      <c r="D721" s="174"/>
      <c r="G721" s="12"/>
      <c r="L721" s="123"/>
      <c r="M721" s="123"/>
      <c r="N721" s="123"/>
      <c r="O721" s="123"/>
      <c r="P721" s="123"/>
      <c r="W721" s="48"/>
      <c r="AA721" s="64"/>
    </row>
    <row r="722" spans="2:27" s="14" customFormat="1">
      <c r="B722" s="174"/>
      <c r="C722" s="174"/>
      <c r="D722" s="174"/>
      <c r="G722" s="12"/>
      <c r="L722" s="123"/>
      <c r="M722" s="123"/>
      <c r="N722" s="123"/>
      <c r="O722" s="123"/>
      <c r="P722" s="123"/>
      <c r="W722" s="48"/>
      <c r="AA722" s="64"/>
    </row>
    <row r="723" spans="2:27" s="14" customFormat="1">
      <c r="B723" s="174"/>
      <c r="C723" s="174"/>
      <c r="D723" s="174"/>
      <c r="G723" s="12"/>
      <c r="L723" s="123"/>
      <c r="M723" s="123"/>
      <c r="N723" s="123"/>
      <c r="O723" s="123"/>
      <c r="P723" s="123"/>
      <c r="W723" s="48"/>
      <c r="AA723" s="64"/>
    </row>
    <row r="724" spans="2:27" s="14" customFormat="1">
      <c r="B724" s="174"/>
      <c r="C724" s="174"/>
      <c r="D724" s="174"/>
      <c r="G724" s="12"/>
      <c r="L724" s="123"/>
      <c r="M724" s="123"/>
      <c r="N724" s="123"/>
      <c r="O724" s="123"/>
      <c r="P724" s="123"/>
      <c r="W724" s="48"/>
      <c r="AA724" s="64"/>
    </row>
    <row r="725" spans="2:27" s="14" customFormat="1">
      <c r="B725" s="174"/>
      <c r="C725" s="174"/>
      <c r="D725" s="174"/>
      <c r="G725" s="12"/>
      <c r="L725" s="123"/>
      <c r="M725" s="123"/>
      <c r="N725" s="123"/>
      <c r="O725" s="123"/>
      <c r="P725" s="123"/>
      <c r="W725" s="48"/>
      <c r="AA725" s="64"/>
    </row>
    <row r="726" spans="2:27" s="14" customFormat="1">
      <c r="B726" s="174"/>
      <c r="C726" s="174"/>
      <c r="D726" s="174"/>
      <c r="G726" s="12"/>
      <c r="L726" s="123"/>
      <c r="M726" s="123"/>
      <c r="N726" s="123"/>
      <c r="O726" s="123"/>
      <c r="P726" s="123"/>
      <c r="W726" s="48"/>
      <c r="AA726" s="64"/>
    </row>
    <row r="727" spans="2:27" s="14" customFormat="1">
      <c r="B727" s="174"/>
      <c r="C727" s="174"/>
      <c r="D727" s="174"/>
      <c r="G727" s="12"/>
      <c r="L727" s="123"/>
      <c r="M727" s="123"/>
      <c r="N727" s="123"/>
      <c r="O727" s="123"/>
      <c r="P727" s="123"/>
      <c r="W727" s="48"/>
      <c r="AA727" s="64"/>
    </row>
    <row r="728" spans="2:27" s="14" customFormat="1">
      <c r="B728" s="174"/>
      <c r="C728" s="174"/>
      <c r="D728" s="174"/>
      <c r="G728" s="12"/>
      <c r="L728" s="123"/>
      <c r="M728" s="123"/>
      <c r="N728" s="123"/>
      <c r="O728" s="123"/>
      <c r="P728" s="123"/>
      <c r="W728" s="48"/>
      <c r="AA728" s="64"/>
    </row>
    <row r="729" spans="2:27" s="14" customFormat="1">
      <c r="B729" s="174"/>
      <c r="C729" s="174"/>
      <c r="D729" s="174"/>
      <c r="G729" s="12"/>
      <c r="L729" s="123"/>
      <c r="M729" s="123"/>
      <c r="N729" s="123"/>
      <c r="O729" s="123"/>
      <c r="P729" s="123"/>
      <c r="W729" s="48"/>
      <c r="AA729" s="64"/>
    </row>
    <row r="730" spans="2:27" s="14" customFormat="1">
      <c r="B730" s="174"/>
      <c r="C730" s="174"/>
      <c r="D730" s="174"/>
      <c r="G730" s="12"/>
      <c r="L730" s="123"/>
      <c r="M730" s="123"/>
      <c r="N730" s="123"/>
      <c r="O730" s="123"/>
      <c r="P730" s="123"/>
      <c r="W730" s="48"/>
      <c r="AA730" s="64"/>
    </row>
    <row r="731" spans="2:27" s="14" customFormat="1">
      <c r="B731" s="174"/>
      <c r="C731" s="174"/>
      <c r="D731" s="174"/>
      <c r="G731" s="12"/>
      <c r="L731" s="123"/>
      <c r="M731" s="123"/>
      <c r="N731" s="123"/>
      <c r="O731" s="123"/>
      <c r="P731" s="123"/>
      <c r="W731" s="48"/>
      <c r="AA731" s="64"/>
    </row>
    <row r="732" spans="2:27" s="14" customFormat="1">
      <c r="B732" s="174"/>
      <c r="C732" s="174"/>
      <c r="D732" s="174"/>
      <c r="G732" s="12"/>
      <c r="L732" s="123"/>
      <c r="M732" s="123"/>
      <c r="N732" s="123"/>
      <c r="O732" s="123"/>
      <c r="P732" s="123"/>
      <c r="W732" s="48"/>
      <c r="AA732" s="64"/>
    </row>
    <row r="733" spans="2:27" s="14" customFormat="1">
      <c r="B733" s="174"/>
      <c r="C733" s="174"/>
      <c r="D733" s="174"/>
      <c r="G733" s="12"/>
      <c r="L733" s="123"/>
      <c r="M733" s="123"/>
      <c r="N733" s="123"/>
      <c r="O733" s="123"/>
      <c r="P733" s="123"/>
      <c r="W733" s="48"/>
      <c r="AA733" s="64"/>
    </row>
    <row r="734" spans="2:27" s="14" customFormat="1">
      <c r="B734" s="174"/>
      <c r="C734" s="174"/>
      <c r="D734" s="174"/>
      <c r="G734" s="12"/>
      <c r="L734" s="123"/>
      <c r="M734" s="123"/>
      <c r="N734" s="123"/>
      <c r="O734" s="123"/>
      <c r="P734" s="123"/>
      <c r="W734" s="48"/>
      <c r="AA734" s="64"/>
    </row>
    <row r="735" spans="2:27" s="14" customFormat="1">
      <c r="B735" s="174"/>
      <c r="C735" s="174"/>
      <c r="D735" s="174"/>
      <c r="G735" s="12"/>
      <c r="L735" s="123"/>
      <c r="M735" s="123"/>
      <c r="N735" s="123"/>
      <c r="O735" s="123"/>
      <c r="P735" s="123"/>
      <c r="W735" s="48"/>
      <c r="AA735" s="64"/>
    </row>
    <row r="736" spans="2:27" s="14" customFormat="1">
      <c r="B736" s="174"/>
      <c r="C736" s="174"/>
      <c r="D736" s="174"/>
      <c r="G736" s="12"/>
      <c r="L736" s="123"/>
      <c r="M736" s="123"/>
      <c r="N736" s="123"/>
      <c r="O736" s="123"/>
      <c r="P736" s="123"/>
      <c r="W736" s="48"/>
      <c r="AA736" s="64"/>
    </row>
    <row r="737" spans="2:27" s="14" customFormat="1">
      <c r="B737" s="174"/>
      <c r="C737" s="174"/>
      <c r="D737" s="174"/>
      <c r="G737" s="12"/>
      <c r="L737" s="123"/>
      <c r="M737" s="123"/>
      <c r="N737" s="123"/>
      <c r="O737" s="123"/>
      <c r="P737" s="123"/>
      <c r="W737" s="48"/>
      <c r="AA737" s="64"/>
    </row>
    <row r="738" spans="2:27" s="14" customFormat="1">
      <c r="B738" s="174"/>
      <c r="C738" s="174"/>
      <c r="D738" s="174"/>
      <c r="G738" s="12"/>
      <c r="L738" s="123"/>
      <c r="M738" s="123"/>
      <c r="N738" s="123"/>
      <c r="O738" s="123"/>
      <c r="P738" s="123"/>
      <c r="W738" s="48"/>
      <c r="AA738" s="64"/>
    </row>
    <row r="739" spans="2:27" s="14" customFormat="1">
      <c r="B739" s="174"/>
      <c r="C739" s="174"/>
      <c r="D739" s="174"/>
      <c r="G739" s="12"/>
      <c r="L739" s="123"/>
      <c r="M739" s="123"/>
      <c r="N739" s="123"/>
      <c r="O739" s="123"/>
      <c r="P739" s="123"/>
      <c r="W739" s="48"/>
      <c r="AA739" s="64"/>
    </row>
    <row r="740" spans="2:27" s="14" customFormat="1">
      <c r="B740" s="174"/>
      <c r="C740" s="174"/>
      <c r="D740" s="174"/>
      <c r="G740" s="12"/>
      <c r="L740" s="123"/>
      <c r="M740" s="123"/>
      <c r="N740" s="123"/>
      <c r="O740" s="123"/>
      <c r="P740" s="123"/>
      <c r="W740" s="48"/>
      <c r="AA740" s="64"/>
    </row>
    <row r="741" spans="2:27" s="14" customFormat="1">
      <c r="B741" s="174"/>
      <c r="C741" s="174"/>
      <c r="D741" s="174"/>
      <c r="G741" s="12"/>
      <c r="L741" s="123"/>
      <c r="M741" s="123"/>
      <c r="N741" s="123"/>
      <c r="O741" s="123"/>
      <c r="P741" s="123"/>
      <c r="W741" s="48"/>
      <c r="AA741" s="64"/>
    </row>
    <row r="742" spans="2:27" s="14" customFormat="1">
      <c r="B742" s="174"/>
      <c r="C742" s="174"/>
      <c r="D742" s="174"/>
      <c r="G742" s="12"/>
      <c r="L742" s="123"/>
      <c r="M742" s="123"/>
      <c r="N742" s="123"/>
      <c r="O742" s="123"/>
      <c r="P742" s="123"/>
      <c r="W742" s="48"/>
      <c r="AA742" s="64"/>
    </row>
    <row r="743" spans="2:27" s="14" customFormat="1">
      <c r="B743" s="174"/>
      <c r="C743" s="174"/>
      <c r="D743" s="174"/>
      <c r="G743" s="12"/>
      <c r="L743" s="123"/>
      <c r="M743" s="123"/>
      <c r="N743" s="123"/>
      <c r="O743" s="123"/>
      <c r="P743" s="123"/>
      <c r="W743" s="48"/>
      <c r="AA743" s="64"/>
    </row>
    <row r="744" spans="2:27" s="14" customFormat="1">
      <c r="B744" s="174"/>
      <c r="C744" s="174"/>
      <c r="D744" s="174"/>
      <c r="G744" s="12"/>
      <c r="L744" s="123"/>
      <c r="M744" s="123"/>
      <c r="N744" s="123"/>
      <c r="O744" s="123"/>
      <c r="P744" s="123"/>
      <c r="W744" s="48"/>
      <c r="AA744" s="64"/>
    </row>
    <row r="745" spans="2:27" s="14" customFormat="1">
      <c r="B745" s="174"/>
      <c r="C745" s="174"/>
      <c r="D745" s="174"/>
      <c r="G745" s="12"/>
      <c r="L745" s="123"/>
      <c r="M745" s="123"/>
      <c r="N745" s="123"/>
      <c r="O745" s="123"/>
      <c r="P745" s="123"/>
      <c r="W745" s="48"/>
      <c r="AA745" s="64"/>
    </row>
    <row r="746" spans="2:27" s="14" customFormat="1">
      <c r="B746" s="174"/>
      <c r="C746" s="174"/>
      <c r="D746" s="174"/>
      <c r="G746" s="12"/>
      <c r="L746" s="123"/>
      <c r="M746" s="123"/>
      <c r="N746" s="123"/>
      <c r="O746" s="123"/>
      <c r="P746" s="123"/>
      <c r="W746" s="48"/>
      <c r="AA746" s="64"/>
    </row>
    <row r="747" spans="2:27" s="14" customFormat="1">
      <c r="B747" s="174"/>
      <c r="C747" s="174"/>
      <c r="D747" s="174"/>
      <c r="G747" s="12"/>
      <c r="L747" s="123"/>
      <c r="M747" s="123"/>
      <c r="N747" s="123"/>
      <c r="O747" s="123"/>
      <c r="P747" s="123"/>
      <c r="W747" s="48"/>
      <c r="AA747" s="64"/>
    </row>
    <row r="748" spans="2:27" s="14" customFormat="1">
      <c r="B748" s="174"/>
      <c r="C748" s="174"/>
      <c r="D748" s="174"/>
      <c r="G748" s="12"/>
      <c r="L748" s="123"/>
      <c r="M748" s="123"/>
      <c r="N748" s="123"/>
      <c r="O748" s="123"/>
      <c r="P748" s="123"/>
      <c r="W748" s="48"/>
      <c r="AA748" s="64"/>
    </row>
    <row r="749" spans="2:27" s="14" customFormat="1">
      <c r="B749" s="174"/>
      <c r="C749" s="174"/>
      <c r="D749" s="174"/>
      <c r="G749" s="12"/>
      <c r="L749" s="123"/>
      <c r="M749" s="123"/>
      <c r="N749" s="123"/>
      <c r="O749" s="123"/>
      <c r="P749" s="123"/>
      <c r="W749" s="48"/>
      <c r="AA749" s="64"/>
    </row>
    <row r="750" spans="2:27" s="14" customFormat="1">
      <c r="B750" s="174"/>
      <c r="C750" s="174"/>
      <c r="D750" s="174"/>
      <c r="G750" s="12"/>
      <c r="L750" s="123"/>
      <c r="M750" s="123"/>
      <c r="N750" s="123"/>
      <c r="O750" s="123"/>
      <c r="P750" s="123"/>
      <c r="W750" s="48"/>
      <c r="AA750" s="64"/>
    </row>
    <row r="751" spans="2:27" s="14" customFormat="1">
      <c r="B751" s="174"/>
      <c r="C751" s="174"/>
      <c r="D751" s="174"/>
      <c r="G751" s="12"/>
      <c r="L751" s="123"/>
      <c r="M751" s="123"/>
      <c r="N751" s="123"/>
      <c r="O751" s="123"/>
      <c r="P751" s="123"/>
      <c r="W751" s="48"/>
      <c r="AA751" s="64"/>
    </row>
    <row r="752" spans="2:27" s="14" customFormat="1">
      <c r="B752" s="174"/>
      <c r="C752" s="174"/>
      <c r="D752" s="174"/>
      <c r="G752" s="12"/>
      <c r="L752" s="123"/>
      <c r="M752" s="123"/>
      <c r="N752" s="123"/>
      <c r="O752" s="123"/>
      <c r="P752" s="123"/>
      <c r="W752" s="48"/>
      <c r="AA752" s="64"/>
    </row>
    <row r="753" spans="2:27" s="14" customFormat="1">
      <c r="B753" s="174"/>
      <c r="C753" s="174"/>
      <c r="D753" s="174"/>
      <c r="G753" s="12"/>
      <c r="L753" s="123"/>
      <c r="M753" s="123"/>
      <c r="N753" s="123"/>
      <c r="O753" s="123"/>
      <c r="P753" s="123"/>
      <c r="W753" s="48"/>
      <c r="AA753" s="64"/>
    </row>
    <row r="754" spans="2:27" s="14" customFormat="1">
      <c r="B754" s="174"/>
      <c r="C754" s="174"/>
      <c r="D754" s="174"/>
      <c r="G754" s="12"/>
      <c r="L754" s="123"/>
      <c r="M754" s="123"/>
      <c r="N754" s="123"/>
      <c r="O754" s="123"/>
      <c r="P754" s="123"/>
      <c r="W754" s="48"/>
      <c r="AA754" s="64"/>
    </row>
    <row r="755" spans="2:27" s="14" customFormat="1">
      <c r="B755" s="174"/>
      <c r="C755" s="174"/>
      <c r="D755" s="174"/>
      <c r="G755" s="12"/>
      <c r="L755" s="123"/>
      <c r="M755" s="123"/>
      <c r="N755" s="123"/>
      <c r="O755" s="123"/>
      <c r="P755" s="123"/>
      <c r="W755" s="48"/>
      <c r="AA755" s="64"/>
    </row>
    <row r="756" spans="2:27" s="14" customFormat="1">
      <c r="B756" s="174"/>
      <c r="C756" s="174"/>
      <c r="D756" s="174"/>
      <c r="G756" s="12"/>
      <c r="L756" s="123"/>
      <c r="M756" s="123"/>
      <c r="N756" s="123"/>
      <c r="O756" s="123"/>
      <c r="P756" s="123"/>
      <c r="W756" s="48"/>
      <c r="AA756" s="64"/>
    </row>
    <row r="757" spans="2:27" s="14" customFormat="1">
      <c r="B757" s="174"/>
      <c r="C757" s="174"/>
      <c r="D757" s="174"/>
      <c r="G757" s="12"/>
      <c r="L757" s="123"/>
      <c r="M757" s="123"/>
      <c r="N757" s="123"/>
      <c r="O757" s="123"/>
      <c r="P757" s="123"/>
      <c r="W757" s="48"/>
      <c r="AA757" s="64"/>
    </row>
    <row r="758" spans="2:27" s="14" customFormat="1">
      <c r="B758" s="174"/>
      <c r="C758" s="174"/>
      <c r="D758" s="174"/>
      <c r="G758" s="12"/>
      <c r="L758" s="123"/>
      <c r="M758" s="123"/>
      <c r="N758" s="123"/>
      <c r="O758" s="123"/>
      <c r="P758" s="123"/>
      <c r="W758" s="48"/>
      <c r="AA758" s="64"/>
    </row>
    <row r="759" spans="2:27" s="14" customFormat="1">
      <c r="B759" s="174"/>
      <c r="C759" s="174"/>
      <c r="D759" s="174"/>
      <c r="G759" s="12"/>
      <c r="L759" s="123"/>
      <c r="M759" s="123"/>
      <c r="N759" s="123"/>
      <c r="O759" s="123"/>
      <c r="P759" s="123"/>
      <c r="W759" s="48"/>
      <c r="AA759" s="64"/>
    </row>
    <row r="760" spans="2:27" s="14" customFormat="1">
      <c r="B760" s="174"/>
      <c r="C760" s="174"/>
      <c r="D760" s="174"/>
      <c r="G760" s="12"/>
      <c r="L760" s="123"/>
      <c r="M760" s="123"/>
      <c r="N760" s="123"/>
      <c r="O760" s="123"/>
      <c r="P760" s="123"/>
      <c r="W760" s="48"/>
      <c r="AA760" s="64"/>
    </row>
    <row r="761" spans="2:27" s="14" customFormat="1">
      <c r="B761" s="174"/>
      <c r="C761" s="174"/>
      <c r="D761" s="174"/>
      <c r="G761" s="12"/>
      <c r="L761" s="123"/>
      <c r="M761" s="123"/>
      <c r="N761" s="123"/>
      <c r="O761" s="123"/>
      <c r="P761" s="123"/>
      <c r="W761" s="48"/>
      <c r="AA761" s="64"/>
    </row>
    <row r="762" spans="2:27" s="14" customFormat="1">
      <c r="B762" s="174"/>
      <c r="C762" s="174"/>
      <c r="D762" s="174"/>
      <c r="G762" s="12"/>
      <c r="L762" s="123"/>
      <c r="M762" s="123"/>
      <c r="N762" s="123"/>
      <c r="O762" s="123"/>
      <c r="P762" s="123"/>
      <c r="W762" s="48"/>
      <c r="AA762" s="64"/>
    </row>
    <row r="763" spans="2:27" s="14" customFormat="1">
      <c r="B763" s="174"/>
      <c r="C763" s="174"/>
      <c r="D763" s="174"/>
      <c r="G763" s="12"/>
      <c r="L763" s="123"/>
      <c r="M763" s="123"/>
      <c r="N763" s="123"/>
      <c r="O763" s="123"/>
      <c r="P763" s="123"/>
      <c r="W763" s="48"/>
      <c r="AA763" s="64"/>
    </row>
    <row r="764" spans="2:27" s="14" customFormat="1">
      <c r="B764" s="174"/>
      <c r="C764" s="174"/>
      <c r="D764" s="174"/>
      <c r="G764" s="12"/>
      <c r="L764" s="123"/>
      <c r="M764" s="123"/>
      <c r="N764" s="123"/>
      <c r="O764" s="123"/>
      <c r="P764" s="123"/>
      <c r="W764" s="48"/>
      <c r="AA764" s="64"/>
    </row>
    <row r="765" spans="2:27" s="14" customFormat="1">
      <c r="B765" s="174"/>
      <c r="C765" s="174"/>
      <c r="D765" s="174"/>
      <c r="G765" s="12"/>
      <c r="L765" s="123"/>
      <c r="M765" s="123"/>
      <c r="N765" s="123"/>
      <c r="O765" s="123"/>
      <c r="P765" s="123"/>
      <c r="W765" s="48"/>
      <c r="AA765" s="64"/>
    </row>
    <row r="766" spans="2:27" s="14" customFormat="1">
      <c r="B766" s="174"/>
      <c r="C766" s="174"/>
      <c r="D766" s="174"/>
      <c r="G766" s="12"/>
      <c r="L766" s="123"/>
      <c r="M766" s="123"/>
      <c r="N766" s="123"/>
      <c r="O766" s="123"/>
      <c r="P766" s="123"/>
      <c r="W766" s="48"/>
      <c r="AA766" s="64"/>
    </row>
    <row r="767" spans="2:27" s="14" customFormat="1">
      <c r="B767" s="174"/>
      <c r="C767" s="174"/>
      <c r="D767" s="174"/>
      <c r="G767" s="12"/>
      <c r="L767" s="123"/>
      <c r="M767" s="123"/>
      <c r="N767" s="123"/>
      <c r="O767" s="123"/>
      <c r="P767" s="123"/>
      <c r="W767" s="48"/>
      <c r="AA767" s="64"/>
    </row>
    <row r="768" spans="2:27" s="14" customFormat="1">
      <c r="B768" s="174"/>
      <c r="C768" s="174"/>
      <c r="D768" s="174"/>
      <c r="G768" s="12"/>
      <c r="L768" s="123"/>
      <c r="M768" s="123"/>
      <c r="N768" s="123"/>
      <c r="O768" s="123"/>
      <c r="P768" s="123"/>
      <c r="W768" s="48"/>
      <c r="AA768" s="64"/>
    </row>
    <row r="769" spans="2:27" s="14" customFormat="1">
      <c r="B769" s="174"/>
      <c r="C769" s="174"/>
      <c r="D769" s="174"/>
      <c r="G769" s="12"/>
      <c r="L769" s="123"/>
      <c r="M769" s="123"/>
      <c r="N769" s="123"/>
      <c r="O769" s="123"/>
      <c r="P769" s="123"/>
      <c r="W769" s="48"/>
      <c r="AA769" s="64"/>
    </row>
    <row r="770" spans="2:27" s="14" customFormat="1">
      <c r="B770" s="174"/>
      <c r="C770" s="174"/>
      <c r="D770" s="174"/>
      <c r="G770" s="12"/>
      <c r="L770" s="123"/>
      <c r="M770" s="123"/>
      <c r="N770" s="123"/>
      <c r="O770" s="123"/>
      <c r="P770" s="123"/>
      <c r="W770" s="48"/>
      <c r="AA770" s="64"/>
    </row>
    <row r="771" spans="2:27" s="14" customFormat="1">
      <c r="B771" s="174"/>
      <c r="C771" s="174"/>
      <c r="D771" s="174"/>
      <c r="G771" s="12"/>
      <c r="L771" s="123"/>
      <c r="M771" s="123"/>
      <c r="N771" s="123"/>
      <c r="O771" s="123"/>
      <c r="P771" s="123"/>
      <c r="W771" s="48"/>
      <c r="AA771" s="64"/>
    </row>
    <row r="772" spans="2:27" s="14" customFormat="1">
      <c r="B772" s="174"/>
      <c r="C772" s="174"/>
      <c r="D772" s="174"/>
      <c r="G772" s="12"/>
      <c r="L772" s="123"/>
      <c r="M772" s="123"/>
      <c r="N772" s="123"/>
      <c r="O772" s="123"/>
      <c r="P772" s="123"/>
      <c r="W772" s="48"/>
      <c r="AA772" s="64"/>
    </row>
    <row r="773" spans="2:27" s="14" customFormat="1">
      <c r="B773" s="174"/>
      <c r="C773" s="174"/>
      <c r="D773" s="174"/>
      <c r="G773" s="12"/>
      <c r="L773" s="123"/>
      <c r="M773" s="123"/>
      <c r="N773" s="123"/>
      <c r="O773" s="123"/>
      <c r="P773" s="123"/>
      <c r="W773" s="48"/>
      <c r="AA773" s="64"/>
    </row>
    <row r="774" spans="2:27" s="14" customFormat="1">
      <c r="B774" s="174"/>
      <c r="C774" s="174"/>
      <c r="D774" s="174"/>
      <c r="G774" s="12"/>
      <c r="L774" s="123"/>
      <c r="M774" s="123"/>
      <c r="N774" s="123"/>
      <c r="O774" s="123"/>
      <c r="P774" s="123"/>
      <c r="W774" s="48"/>
      <c r="AA774" s="64"/>
    </row>
    <row r="775" spans="2:27" s="14" customFormat="1">
      <c r="B775" s="174"/>
      <c r="C775" s="174"/>
      <c r="D775" s="174"/>
      <c r="G775" s="12"/>
      <c r="L775" s="123"/>
      <c r="M775" s="123"/>
      <c r="N775" s="123"/>
      <c r="O775" s="123"/>
      <c r="P775" s="123"/>
      <c r="W775" s="48"/>
      <c r="AA775" s="64"/>
    </row>
    <row r="776" spans="2:27" s="14" customFormat="1">
      <c r="B776" s="174"/>
      <c r="C776" s="174"/>
      <c r="D776" s="174"/>
      <c r="G776" s="12"/>
      <c r="L776" s="123"/>
      <c r="M776" s="123"/>
      <c r="N776" s="123"/>
      <c r="O776" s="123"/>
      <c r="P776" s="123"/>
      <c r="W776" s="48"/>
      <c r="AA776" s="64"/>
    </row>
    <row r="777" spans="2:27" s="14" customFormat="1">
      <c r="B777" s="174"/>
      <c r="C777" s="174"/>
      <c r="D777" s="174"/>
      <c r="G777" s="12"/>
      <c r="L777" s="123"/>
      <c r="M777" s="123"/>
      <c r="N777" s="123"/>
      <c r="O777" s="123"/>
      <c r="P777" s="123"/>
      <c r="W777" s="48"/>
      <c r="AA777" s="64"/>
    </row>
    <row r="778" spans="2:27" s="14" customFormat="1">
      <c r="B778" s="174"/>
      <c r="C778" s="174"/>
      <c r="D778" s="174"/>
      <c r="G778" s="12"/>
      <c r="L778" s="123"/>
      <c r="M778" s="123"/>
      <c r="N778" s="123"/>
      <c r="O778" s="123"/>
      <c r="P778" s="123"/>
      <c r="W778" s="48"/>
      <c r="AA778" s="64"/>
    </row>
    <row r="779" spans="2:27" s="14" customFormat="1">
      <c r="B779" s="174"/>
      <c r="C779" s="174"/>
      <c r="D779" s="174"/>
      <c r="G779" s="12"/>
      <c r="L779" s="123"/>
      <c r="M779" s="123"/>
      <c r="N779" s="123"/>
      <c r="O779" s="123"/>
      <c r="P779" s="123"/>
      <c r="W779" s="48"/>
      <c r="AA779" s="64"/>
    </row>
    <row r="780" spans="2:27" s="14" customFormat="1">
      <c r="B780" s="174"/>
      <c r="C780" s="174"/>
      <c r="D780" s="174"/>
      <c r="G780" s="12"/>
      <c r="L780" s="123"/>
      <c r="M780" s="123"/>
      <c r="N780" s="123"/>
      <c r="O780" s="123"/>
      <c r="P780" s="123"/>
      <c r="W780" s="48"/>
      <c r="AA780" s="64"/>
    </row>
    <row r="781" spans="2:27" s="14" customFormat="1">
      <c r="B781" s="174"/>
      <c r="C781" s="174"/>
      <c r="D781" s="174"/>
      <c r="G781" s="12"/>
      <c r="L781" s="123"/>
      <c r="M781" s="123"/>
      <c r="N781" s="123"/>
      <c r="O781" s="123"/>
      <c r="P781" s="123"/>
      <c r="W781" s="48"/>
      <c r="AA781" s="64"/>
    </row>
    <row r="782" spans="2:27" s="14" customFormat="1">
      <c r="B782" s="174"/>
      <c r="C782" s="174"/>
      <c r="D782" s="174"/>
      <c r="G782" s="12"/>
      <c r="L782" s="123"/>
      <c r="M782" s="123"/>
      <c r="N782" s="123"/>
      <c r="O782" s="123"/>
      <c r="P782" s="123"/>
      <c r="W782" s="48"/>
      <c r="AA782" s="64"/>
    </row>
    <row r="783" spans="2:27" s="14" customFormat="1">
      <c r="B783" s="174"/>
      <c r="C783" s="174"/>
      <c r="D783" s="174"/>
      <c r="G783" s="12"/>
      <c r="L783" s="123"/>
      <c r="M783" s="123"/>
      <c r="N783" s="123"/>
      <c r="O783" s="123"/>
      <c r="P783" s="123"/>
      <c r="W783" s="48"/>
      <c r="AA783" s="64"/>
    </row>
    <row r="784" spans="2:27" s="14" customFormat="1">
      <c r="B784" s="174"/>
      <c r="C784" s="174"/>
      <c r="D784" s="174"/>
      <c r="G784" s="12"/>
      <c r="L784" s="123"/>
      <c r="M784" s="123"/>
      <c r="N784" s="123"/>
      <c r="O784" s="123"/>
      <c r="P784" s="123"/>
      <c r="W784" s="48"/>
      <c r="AA784" s="64"/>
    </row>
    <row r="785" spans="2:27" s="14" customFormat="1">
      <c r="B785" s="174"/>
      <c r="C785" s="174"/>
      <c r="D785" s="174"/>
      <c r="G785" s="12"/>
      <c r="L785" s="123"/>
      <c r="M785" s="123"/>
      <c r="N785" s="123"/>
      <c r="O785" s="123"/>
      <c r="P785" s="123"/>
      <c r="W785" s="48"/>
      <c r="AA785" s="64"/>
    </row>
    <row r="786" spans="2:27" s="14" customFormat="1">
      <c r="B786" s="174"/>
      <c r="C786" s="174"/>
      <c r="D786" s="174"/>
      <c r="G786" s="12"/>
      <c r="L786" s="123"/>
      <c r="M786" s="123"/>
      <c r="N786" s="123"/>
      <c r="O786" s="123"/>
      <c r="P786" s="123"/>
      <c r="W786" s="48"/>
      <c r="AA786" s="64"/>
    </row>
    <row r="787" spans="2:27" s="14" customFormat="1">
      <c r="B787" s="174"/>
      <c r="C787" s="174"/>
      <c r="D787" s="174"/>
      <c r="G787" s="12"/>
      <c r="L787" s="123"/>
      <c r="M787" s="123"/>
      <c r="N787" s="123"/>
      <c r="O787" s="123"/>
      <c r="P787" s="123"/>
      <c r="W787" s="48"/>
      <c r="AA787" s="64"/>
    </row>
    <row r="788" spans="2:27" s="14" customFormat="1">
      <c r="B788" s="174"/>
      <c r="C788" s="174"/>
      <c r="D788" s="174"/>
      <c r="G788" s="12"/>
      <c r="L788" s="123"/>
      <c r="M788" s="123"/>
      <c r="N788" s="123"/>
      <c r="O788" s="123"/>
      <c r="P788" s="123"/>
      <c r="W788" s="48"/>
      <c r="AA788" s="64"/>
    </row>
    <row r="789" spans="2:27" s="14" customFormat="1">
      <c r="B789" s="174"/>
      <c r="C789" s="174"/>
      <c r="D789" s="174"/>
      <c r="G789" s="12"/>
      <c r="L789" s="123"/>
      <c r="M789" s="123"/>
      <c r="N789" s="123"/>
      <c r="O789" s="123"/>
      <c r="P789" s="123"/>
      <c r="W789" s="48"/>
      <c r="AA789" s="64"/>
    </row>
    <row r="790" spans="2:27" s="14" customFormat="1">
      <c r="B790" s="174"/>
      <c r="C790" s="174"/>
      <c r="D790" s="174"/>
      <c r="G790" s="12"/>
      <c r="L790" s="123"/>
      <c r="M790" s="123"/>
      <c r="N790" s="123"/>
      <c r="O790" s="123"/>
      <c r="P790" s="123"/>
      <c r="W790" s="48"/>
      <c r="AA790" s="64"/>
    </row>
    <row r="791" spans="2:27" s="14" customFormat="1">
      <c r="B791" s="174"/>
      <c r="C791" s="174"/>
      <c r="D791" s="174"/>
      <c r="G791" s="12"/>
      <c r="L791" s="123"/>
      <c r="M791" s="123"/>
      <c r="N791" s="123"/>
      <c r="O791" s="123"/>
      <c r="P791" s="123"/>
      <c r="W791" s="48"/>
      <c r="AA791" s="64"/>
    </row>
    <row r="792" spans="2:27" s="14" customFormat="1">
      <c r="B792" s="174"/>
      <c r="C792" s="174"/>
      <c r="D792" s="174"/>
      <c r="G792" s="12"/>
      <c r="L792" s="123"/>
      <c r="M792" s="123"/>
      <c r="N792" s="123"/>
      <c r="O792" s="123"/>
      <c r="P792" s="123"/>
      <c r="W792" s="48"/>
      <c r="AA792" s="64"/>
    </row>
    <row r="793" spans="2:27" s="14" customFormat="1">
      <c r="B793" s="174"/>
      <c r="C793" s="174"/>
      <c r="D793" s="174"/>
      <c r="G793" s="12"/>
      <c r="L793" s="123"/>
      <c r="M793" s="123"/>
      <c r="N793" s="123"/>
      <c r="O793" s="123"/>
      <c r="P793" s="123"/>
      <c r="W793" s="48"/>
      <c r="AA793" s="64"/>
    </row>
    <row r="794" spans="2:27" s="14" customFormat="1">
      <c r="B794" s="174"/>
      <c r="C794" s="174"/>
      <c r="D794" s="174"/>
      <c r="G794" s="12"/>
      <c r="L794" s="123"/>
      <c r="M794" s="123"/>
      <c r="N794" s="123"/>
      <c r="O794" s="123"/>
      <c r="P794" s="123"/>
      <c r="W794" s="48"/>
      <c r="AA794" s="64"/>
    </row>
    <row r="795" spans="2:27" s="14" customFormat="1">
      <c r="B795" s="174"/>
      <c r="C795" s="174"/>
      <c r="D795" s="174"/>
      <c r="G795" s="12"/>
      <c r="L795" s="123"/>
      <c r="M795" s="123"/>
      <c r="N795" s="123"/>
      <c r="O795" s="123"/>
      <c r="P795" s="123"/>
      <c r="W795" s="48"/>
      <c r="AA795" s="64"/>
    </row>
    <row r="796" spans="2:27" s="14" customFormat="1">
      <c r="B796" s="174"/>
      <c r="C796" s="174"/>
      <c r="D796" s="174"/>
      <c r="G796" s="12"/>
      <c r="L796" s="123"/>
      <c r="M796" s="123"/>
      <c r="N796" s="123"/>
      <c r="O796" s="123"/>
      <c r="P796" s="123"/>
      <c r="W796" s="48"/>
      <c r="AA796" s="64"/>
    </row>
    <row r="797" spans="2:27" s="14" customFormat="1">
      <c r="B797" s="174"/>
      <c r="C797" s="174"/>
      <c r="D797" s="174"/>
      <c r="G797" s="12"/>
      <c r="L797" s="123"/>
      <c r="M797" s="123"/>
      <c r="N797" s="123"/>
      <c r="O797" s="123"/>
      <c r="P797" s="123"/>
      <c r="W797" s="48"/>
      <c r="AA797" s="64"/>
    </row>
    <row r="798" spans="2:27" s="14" customFormat="1">
      <c r="B798" s="174"/>
      <c r="C798" s="174"/>
      <c r="D798" s="174"/>
      <c r="G798" s="12"/>
      <c r="L798" s="123"/>
      <c r="M798" s="123"/>
      <c r="N798" s="123"/>
      <c r="O798" s="123"/>
      <c r="P798" s="123"/>
      <c r="W798" s="48"/>
      <c r="AA798" s="64"/>
    </row>
    <row r="799" spans="2:27" s="14" customFormat="1">
      <c r="B799" s="174"/>
      <c r="C799" s="174"/>
      <c r="D799" s="174"/>
      <c r="G799" s="12"/>
      <c r="L799" s="123"/>
      <c r="M799" s="123"/>
      <c r="N799" s="123"/>
      <c r="O799" s="123"/>
      <c r="P799" s="123"/>
      <c r="W799" s="48"/>
      <c r="AA799" s="64"/>
    </row>
    <row r="800" spans="2:27" s="14" customFormat="1">
      <c r="B800" s="174"/>
      <c r="C800" s="174"/>
      <c r="D800" s="174"/>
      <c r="G800" s="12"/>
      <c r="L800" s="123"/>
      <c r="M800" s="123"/>
      <c r="N800" s="123"/>
      <c r="O800" s="123"/>
      <c r="P800" s="123"/>
      <c r="W800" s="48"/>
      <c r="AA800" s="64"/>
    </row>
    <row r="801" spans="2:27" s="14" customFormat="1">
      <c r="B801" s="174"/>
      <c r="C801" s="174"/>
      <c r="D801" s="174"/>
      <c r="G801" s="12"/>
      <c r="L801" s="123"/>
      <c r="M801" s="123"/>
      <c r="N801" s="123"/>
      <c r="O801" s="123"/>
      <c r="P801" s="123"/>
      <c r="W801" s="48"/>
      <c r="AA801" s="64"/>
    </row>
    <row r="802" spans="2:27" s="14" customFormat="1">
      <c r="B802" s="174"/>
      <c r="C802" s="174"/>
      <c r="D802" s="174"/>
      <c r="G802" s="12"/>
      <c r="L802" s="123"/>
      <c r="M802" s="123"/>
      <c r="N802" s="123"/>
      <c r="O802" s="123"/>
      <c r="P802" s="123"/>
      <c r="W802" s="48"/>
      <c r="AA802" s="64"/>
    </row>
    <row r="803" spans="2:27" s="14" customFormat="1">
      <c r="B803" s="174"/>
      <c r="C803" s="174"/>
      <c r="D803" s="174"/>
      <c r="G803" s="12"/>
      <c r="L803" s="123"/>
      <c r="M803" s="123"/>
      <c r="N803" s="123"/>
      <c r="O803" s="123"/>
      <c r="P803" s="123"/>
      <c r="W803" s="48"/>
      <c r="AA803" s="64"/>
    </row>
    <row r="804" spans="2:27" s="14" customFormat="1">
      <c r="B804" s="174"/>
      <c r="C804" s="174"/>
      <c r="D804" s="174"/>
      <c r="G804" s="12"/>
      <c r="L804" s="123"/>
      <c r="M804" s="123"/>
      <c r="N804" s="123"/>
      <c r="O804" s="123"/>
      <c r="P804" s="123"/>
      <c r="W804" s="48"/>
      <c r="AA804" s="64"/>
    </row>
    <row r="805" spans="2:27" s="14" customFormat="1">
      <c r="B805" s="174"/>
      <c r="C805" s="174"/>
      <c r="D805" s="174"/>
      <c r="G805" s="12"/>
      <c r="L805" s="123"/>
      <c r="M805" s="123"/>
      <c r="N805" s="123"/>
      <c r="O805" s="123"/>
      <c r="P805" s="123"/>
      <c r="W805" s="48"/>
      <c r="AA805" s="64"/>
    </row>
    <row r="806" spans="2:27" s="14" customFormat="1">
      <c r="B806" s="174"/>
      <c r="C806" s="174"/>
      <c r="D806" s="174"/>
      <c r="G806" s="12"/>
      <c r="L806" s="123"/>
      <c r="M806" s="123"/>
      <c r="N806" s="123"/>
      <c r="O806" s="123"/>
      <c r="P806" s="123"/>
      <c r="W806" s="48"/>
      <c r="AA806" s="64"/>
    </row>
    <row r="807" spans="2:27" s="14" customFormat="1">
      <c r="B807" s="174"/>
      <c r="C807" s="174"/>
      <c r="D807" s="174"/>
      <c r="G807" s="12"/>
      <c r="L807" s="123"/>
      <c r="M807" s="123"/>
      <c r="N807" s="123"/>
      <c r="O807" s="123"/>
      <c r="P807" s="123"/>
      <c r="W807" s="48"/>
      <c r="AA807" s="64"/>
    </row>
    <row r="808" spans="2:27" s="14" customFormat="1">
      <c r="B808" s="174"/>
      <c r="C808" s="174"/>
      <c r="D808" s="174"/>
      <c r="G808" s="12"/>
      <c r="L808" s="123"/>
      <c r="M808" s="123"/>
      <c r="N808" s="123"/>
      <c r="O808" s="123"/>
      <c r="P808" s="123"/>
      <c r="W808" s="48"/>
      <c r="AA808" s="64"/>
    </row>
    <row r="809" spans="2:27" s="14" customFormat="1">
      <c r="B809" s="174"/>
      <c r="C809" s="174"/>
      <c r="D809" s="174"/>
      <c r="G809" s="12"/>
      <c r="L809" s="123"/>
      <c r="M809" s="123"/>
      <c r="N809" s="123"/>
      <c r="O809" s="123"/>
      <c r="P809" s="123"/>
      <c r="W809" s="48"/>
      <c r="AA809" s="64"/>
    </row>
    <row r="810" spans="2:27" s="14" customFormat="1">
      <c r="B810" s="174"/>
      <c r="C810" s="174"/>
      <c r="D810" s="174"/>
      <c r="G810" s="12"/>
      <c r="L810" s="123"/>
      <c r="M810" s="123"/>
      <c r="N810" s="123"/>
      <c r="O810" s="123"/>
      <c r="P810" s="123"/>
      <c r="W810" s="48"/>
      <c r="AA810" s="64"/>
    </row>
    <row r="811" spans="2:27" s="14" customFormat="1">
      <c r="B811" s="174"/>
      <c r="C811" s="174"/>
      <c r="D811" s="174"/>
      <c r="G811" s="12"/>
      <c r="L811" s="123"/>
      <c r="M811" s="123"/>
      <c r="N811" s="123"/>
      <c r="O811" s="123"/>
      <c r="P811" s="123"/>
      <c r="W811" s="48"/>
      <c r="AA811" s="64"/>
    </row>
    <row r="812" spans="2:27" s="14" customFormat="1">
      <c r="B812" s="174"/>
      <c r="C812" s="174"/>
      <c r="D812" s="174"/>
      <c r="G812" s="12"/>
      <c r="L812" s="123"/>
      <c r="M812" s="123"/>
      <c r="N812" s="123"/>
      <c r="O812" s="123"/>
      <c r="P812" s="123"/>
      <c r="W812" s="48"/>
      <c r="AA812" s="64"/>
    </row>
    <row r="813" spans="2:27" s="14" customFormat="1">
      <c r="B813" s="174"/>
      <c r="C813" s="174"/>
      <c r="D813" s="174"/>
      <c r="G813" s="12"/>
      <c r="L813" s="123"/>
      <c r="M813" s="123"/>
      <c r="N813" s="123"/>
      <c r="O813" s="123"/>
      <c r="P813" s="123"/>
      <c r="W813" s="48"/>
      <c r="AA813" s="64"/>
    </row>
    <row r="814" spans="2:27" s="14" customFormat="1">
      <c r="B814" s="174"/>
      <c r="C814" s="174"/>
      <c r="D814" s="174"/>
      <c r="G814" s="12"/>
      <c r="L814" s="123"/>
      <c r="M814" s="123"/>
      <c r="N814" s="123"/>
      <c r="O814" s="123"/>
      <c r="P814" s="123"/>
      <c r="W814" s="48"/>
      <c r="AA814" s="64"/>
    </row>
    <row r="815" spans="2:27" s="14" customFormat="1">
      <c r="B815" s="174"/>
      <c r="C815" s="174"/>
      <c r="D815" s="174"/>
      <c r="G815" s="12"/>
      <c r="L815" s="123"/>
      <c r="M815" s="123"/>
      <c r="N815" s="123"/>
      <c r="O815" s="123"/>
      <c r="P815" s="123"/>
      <c r="W815" s="48"/>
      <c r="AA815" s="64"/>
    </row>
    <row r="816" spans="2:27" s="14" customFormat="1">
      <c r="B816" s="174"/>
      <c r="C816" s="174"/>
      <c r="D816" s="174"/>
      <c r="G816" s="12"/>
      <c r="L816" s="123"/>
      <c r="M816" s="123"/>
      <c r="N816" s="123"/>
      <c r="O816" s="123"/>
      <c r="P816" s="123"/>
      <c r="W816" s="48"/>
      <c r="AA816" s="64"/>
    </row>
    <row r="817" spans="2:27" s="14" customFormat="1">
      <c r="B817" s="174"/>
      <c r="C817" s="174"/>
      <c r="D817" s="174"/>
      <c r="G817" s="12"/>
      <c r="L817" s="123"/>
      <c r="M817" s="123"/>
      <c r="N817" s="123"/>
      <c r="O817" s="123"/>
      <c r="P817" s="123"/>
      <c r="W817" s="48"/>
      <c r="AA817" s="64"/>
    </row>
    <row r="818" spans="2:27" s="14" customFormat="1">
      <c r="B818" s="174"/>
      <c r="C818" s="174"/>
      <c r="D818" s="174"/>
      <c r="G818" s="12"/>
      <c r="L818" s="123"/>
      <c r="M818" s="123"/>
      <c r="N818" s="123"/>
      <c r="O818" s="123"/>
      <c r="P818" s="123"/>
      <c r="W818" s="48"/>
      <c r="AA818" s="64"/>
    </row>
    <row r="819" spans="2:27" s="14" customFormat="1">
      <c r="B819" s="174"/>
      <c r="C819" s="174"/>
      <c r="D819" s="174"/>
      <c r="G819" s="12"/>
      <c r="L819" s="123"/>
      <c r="M819" s="123"/>
      <c r="N819" s="123"/>
      <c r="O819" s="123"/>
      <c r="P819" s="123"/>
      <c r="W819" s="48"/>
      <c r="AA819" s="64"/>
    </row>
    <row r="820" spans="2:27" s="14" customFormat="1">
      <c r="B820" s="174"/>
      <c r="C820" s="174"/>
      <c r="D820" s="174"/>
      <c r="G820" s="12"/>
      <c r="L820" s="123"/>
      <c r="M820" s="123"/>
      <c r="N820" s="123"/>
      <c r="O820" s="123"/>
      <c r="P820" s="123"/>
      <c r="W820" s="48"/>
      <c r="AA820" s="64"/>
    </row>
    <row r="821" spans="2:27" s="14" customFormat="1">
      <c r="B821" s="174"/>
      <c r="C821" s="174"/>
      <c r="D821" s="174"/>
      <c r="G821" s="12"/>
      <c r="L821" s="123"/>
      <c r="M821" s="123"/>
      <c r="N821" s="123"/>
      <c r="O821" s="123"/>
      <c r="P821" s="123"/>
      <c r="W821" s="48"/>
      <c r="AA821" s="64"/>
    </row>
    <row r="822" spans="2:27" s="14" customFormat="1">
      <c r="B822" s="174"/>
      <c r="C822" s="174"/>
      <c r="D822" s="174"/>
      <c r="G822" s="12"/>
      <c r="L822" s="123"/>
      <c r="M822" s="123"/>
      <c r="N822" s="123"/>
      <c r="O822" s="123"/>
      <c r="P822" s="123"/>
      <c r="W822" s="48"/>
      <c r="AA822" s="64"/>
    </row>
    <row r="823" spans="2:27" s="14" customFormat="1">
      <c r="B823" s="174"/>
      <c r="C823" s="174"/>
      <c r="D823" s="174"/>
      <c r="G823" s="12"/>
      <c r="L823" s="123"/>
      <c r="M823" s="123"/>
      <c r="N823" s="123"/>
      <c r="O823" s="123"/>
      <c r="P823" s="123"/>
      <c r="W823" s="48"/>
      <c r="AA823" s="64"/>
    </row>
    <row r="824" spans="2:27" s="14" customFormat="1">
      <c r="B824" s="174"/>
      <c r="C824" s="174"/>
      <c r="D824" s="174"/>
      <c r="G824" s="12"/>
      <c r="L824" s="123"/>
      <c r="M824" s="123"/>
      <c r="N824" s="123"/>
      <c r="O824" s="123"/>
      <c r="P824" s="123"/>
      <c r="W824" s="48"/>
      <c r="AA824" s="64"/>
    </row>
    <row r="825" spans="2:27" s="14" customFormat="1">
      <c r="B825" s="174"/>
      <c r="C825" s="174"/>
      <c r="D825" s="174"/>
      <c r="G825" s="12"/>
      <c r="L825" s="123"/>
      <c r="M825" s="123"/>
      <c r="N825" s="123"/>
      <c r="O825" s="123"/>
      <c r="P825" s="123"/>
      <c r="W825" s="48"/>
      <c r="AA825" s="64"/>
    </row>
    <row r="826" spans="2:27" s="14" customFormat="1">
      <c r="B826" s="174"/>
      <c r="C826" s="174"/>
      <c r="D826" s="174"/>
      <c r="G826" s="12"/>
      <c r="L826" s="123"/>
      <c r="M826" s="123"/>
      <c r="N826" s="123"/>
      <c r="O826" s="123"/>
      <c r="P826" s="123"/>
      <c r="W826" s="48"/>
      <c r="AA826" s="64"/>
    </row>
    <row r="827" spans="2:27" s="14" customFormat="1">
      <c r="B827" s="174"/>
      <c r="C827" s="174"/>
      <c r="D827" s="174"/>
      <c r="G827" s="12"/>
      <c r="L827" s="123"/>
      <c r="M827" s="123"/>
      <c r="N827" s="123"/>
      <c r="O827" s="123"/>
      <c r="P827" s="123"/>
      <c r="W827" s="48"/>
      <c r="AA827" s="64"/>
    </row>
    <row r="828" spans="2:27" s="14" customFormat="1">
      <c r="B828" s="174"/>
      <c r="C828" s="174"/>
      <c r="D828" s="174"/>
      <c r="G828" s="12"/>
      <c r="L828" s="123"/>
      <c r="M828" s="123"/>
      <c r="N828" s="123"/>
      <c r="O828" s="123"/>
      <c r="P828" s="123"/>
      <c r="W828" s="48"/>
      <c r="AA828" s="64"/>
    </row>
    <row r="829" spans="2:27" s="14" customFormat="1">
      <c r="B829" s="174"/>
      <c r="C829" s="174"/>
      <c r="D829" s="174"/>
      <c r="G829" s="12"/>
      <c r="L829" s="123"/>
      <c r="M829" s="123"/>
      <c r="N829" s="123"/>
      <c r="O829" s="123"/>
      <c r="P829" s="123"/>
      <c r="W829" s="48"/>
      <c r="AA829" s="64"/>
    </row>
    <row r="830" spans="2:27" s="14" customFormat="1">
      <c r="B830" s="174"/>
      <c r="C830" s="174"/>
      <c r="D830" s="174"/>
      <c r="G830" s="12"/>
      <c r="L830" s="123"/>
      <c r="M830" s="123"/>
      <c r="N830" s="123"/>
      <c r="O830" s="123"/>
      <c r="P830" s="123"/>
      <c r="W830" s="48"/>
      <c r="AA830" s="64"/>
    </row>
    <row r="831" spans="2:27" s="14" customFormat="1">
      <c r="B831" s="174"/>
      <c r="C831" s="174"/>
      <c r="D831" s="174"/>
      <c r="G831" s="12"/>
      <c r="L831" s="123"/>
      <c r="M831" s="123"/>
      <c r="N831" s="123"/>
      <c r="O831" s="123"/>
      <c r="P831" s="123"/>
      <c r="W831" s="48"/>
      <c r="AA831" s="64"/>
    </row>
    <row r="832" spans="2:27" s="14" customFormat="1">
      <c r="B832" s="174"/>
      <c r="C832" s="174"/>
      <c r="D832" s="174"/>
      <c r="G832" s="12"/>
      <c r="L832" s="123"/>
      <c r="M832" s="123"/>
      <c r="N832" s="123"/>
      <c r="O832" s="123"/>
      <c r="P832" s="123"/>
      <c r="W832" s="48"/>
      <c r="AA832" s="64"/>
    </row>
    <row r="833" spans="2:27" s="14" customFormat="1">
      <c r="B833" s="174"/>
      <c r="C833" s="174"/>
      <c r="D833" s="174"/>
      <c r="G833" s="12"/>
      <c r="L833" s="123"/>
      <c r="M833" s="123"/>
      <c r="N833" s="123"/>
      <c r="O833" s="123"/>
      <c r="P833" s="123"/>
      <c r="W833" s="48"/>
      <c r="AA833" s="64"/>
    </row>
    <row r="834" spans="2:27" s="14" customFormat="1">
      <c r="B834" s="174"/>
      <c r="C834" s="174"/>
      <c r="D834" s="174"/>
      <c r="G834" s="12"/>
      <c r="L834" s="123"/>
      <c r="M834" s="123"/>
      <c r="N834" s="123"/>
      <c r="O834" s="123"/>
      <c r="P834" s="123"/>
      <c r="W834" s="48"/>
      <c r="AA834" s="64"/>
    </row>
    <row r="835" spans="2:27" s="14" customFormat="1">
      <c r="B835" s="174"/>
      <c r="C835" s="174"/>
      <c r="D835" s="174"/>
      <c r="G835" s="12"/>
      <c r="L835" s="123"/>
      <c r="M835" s="123"/>
      <c r="N835" s="123"/>
      <c r="O835" s="123"/>
      <c r="P835" s="123"/>
      <c r="W835" s="48"/>
      <c r="AA835" s="64"/>
    </row>
    <row r="836" spans="2:27" s="14" customFormat="1">
      <c r="B836" s="174"/>
      <c r="C836" s="174"/>
      <c r="D836" s="174"/>
      <c r="G836" s="12"/>
      <c r="L836" s="123"/>
      <c r="M836" s="123"/>
      <c r="N836" s="123"/>
      <c r="O836" s="123"/>
      <c r="P836" s="123"/>
      <c r="W836" s="48"/>
      <c r="AA836" s="64"/>
    </row>
    <row r="837" spans="2:27" s="14" customFormat="1">
      <c r="B837" s="174"/>
      <c r="C837" s="174"/>
      <c r="D837" s="174"/>
      <c r="G837" s="12"/>
      <c r="L837" s="123"/>
      <c r="M837" s="123"/>
      <c r="N837" s="123"/>
      <c r="O837" s="123"/>
      <c r="P837" s="123"/>
      <c r="W837" s="48"/>
      <c r="AA837" s="64"/>
    </row>
    <row r="838" spans="2:27" s="14" customFormat="1">
      <c r="B838" s="174"/>
      <c r="C838" s="174"/>
      <c r="D838" s="174"/>
      <c r="G838" s="12"/>
      <c r="L838" s="123"/>
      <c r="M838" s="123"/>
      <c r="N838" s="123"/>
      <c r="O838" s="123"/>
      <c r="P838" s="123"/>
      <c r="W838" s="48"/>
      <c r="AA838" s="64"/>
    </row>
    <row r="839" spans="2:27" s="14" customFormat="1">
      <c r="B839" s="174"/>
      <c r="C839" s="174"/>
      <c r="D839" s="174"/>
      <c r="G839" s="12"/>
      <c r="L839" s="123"/>
      <c r="M839" s="123"/>
      <c r="N839" s="123"/>
      <c r="O839" s="123"/>
      <c r="P839" s="123"/>
      <c r="W839" s="48"/>
      <c r="AA839" s="64"/>
    </row>
    <row r="840" spans="2:27" s="14" customFormat="1">
      <c r="B840" s="174"/>
      <c r="C840" s="174"/>
      <c r="D840" s="174"/>
      <c r="G840" s="12"/>
      <c r="L840" s="123"/>
      <c r="M840" s="123"/>
      <c r="N840" s="123"/>
      <c r="O840" s="123"/>
      <c r="P840" s="123"/>
      <c r="W840" s="48"/>
      <c r="AA840" s="64"/>
    </row>
    <row r="841" spans="2:27" s="14" customFormat="1">
      <c r="B841" s="174"/>
      <c r="C841" s="174"/>
      <c r="D841" s="174"/>
      <c r="G841" s="12"/>
      <c r="L841" s="123"/>
      <c r="M841" s="123"/>
      <c r="N841" s="123"/>
      <c r="O841" s="123"/>
      <c r="P841" s="123"/>
      <c r="W841" s="48"/>
      <c r="AA841" s="64"/>
    </row>
    <row r="842" spans="2:27" s="14" customFormat="1">
      <c r="B842" s="174"/>
      <c r="C842" s="174"/>
      <c r="D842" s="174"/>
      <c r="G842" s="12"/>
      <c r="L842" s="123"/>
      <c r="M842" s="123"/>
      <c r="N842" s="123"/>
      <c r="O842" s="123"/>
      <c r="P842" s="123"/>
      <c r="W842" s="48"/>
      <c r="AA842" s="64"/>
    </row>
    <row r="843" spans="2:27" s="14" customFormat="1">
      <c r="B843" s="174"/>
      <c r="C843" s="174"/>
      <c r="D843" s="174"/>
      <c r="G843" s="12"/>
      <c r="L843" s="123"/>
      <c r="M843" s="123"/>
      <c r="N843" s="123"/>
      <c r="O843" s="123"/>
      <c r="P843" s="123"/>
      <c r="W843" s="48"/>
      <c r="AA843" s="64"/>
    </row>
    <row r="844" spans="2:27" s="14" customFormat="1">
      <c r="B844" s="174"/>
      <c r="C844" s="174"/>
      <c r="D844" s="174"/>
      <c r="G844" s="12"/>
      <c r="L844" s="123"/>
      <c r="M844" s="123"/>
      <c r="N844" s="123"/>
      <c r="O844" s="123"/>
      <c r="P844" s="123"/>
      <c r="W844" s="48"/>
      <c r="AA844" s="64"/>
    </row>
    <row r="845" spans="2:27" s="14" customFormat="1">
      <c r="B845" s="174"/>
      <c r="C845" s="174"/>
      <c r="D845" s="174"/>
      <c r="G845" s="12"/>
      <c r="L845" s="123"/>
      <c r="M845" s="123"/>
      <c r="N845" s="123"/>
      <c r="O845" s="123"/>
      <c r="P845" s="123"/>
      <c r="W845" s="48"/>
      <c r="AA845" s="64"/>
    </row>
    <row r="846" spans="2:27" s="14" customFormat="1">
      <c r="B846" s="174"/>
      <c r="C846" s="174"/>
      <c r="D846" s="174"/>
      <c r="G846" s="12"/>
      <c r="L846" s="123"/>
      <c r="M846" s="123"/>
      <c r="N846" s="123"/>
      <c r="O846" s="123"/>
      <c r="P846" s="123"/>
      <c r="W846" s="48"/>
      <c r="AA846" s="64"/>
    </row>
    <row r="847" spans="2:27" s="14" customFormat="1">
      <c r="B847" s="174"/>
      <c r="C847" s="174"/>
      <c r="D847" s="174"/>
      <c r="G847" s="12"/>
      <c r="L847" s="123"/>
      <c r="M847" s="123"/>
      <c r="N847" s="123"/>
      <c r="O847" s="123"/>
      <c r="P847" s="123"/>
      <c r="W847" s="48"/>
      <c r="AA847" s="64"/>
    </row>
    <row r="848" spans="2:27" s="14" customFormat="1">
      <c r="B848" s="174"/>
      <c r="C848" s="174"/>
      <c r="D848" s="174"/>
      <c r="G848" s="12"/>
      <c r="L848" s="123"/>
      <c r="M848" s="123"/>
      <c r="N848" s="123"/>
      <c r="O848" s="123"/>
      <c r="P848" s="123"/>
      <c r="W848" s="48"/>
      <c r="AA848" s="64"/>
    </row>
    <row r="849" spans="2:27" s="14" customFormat="1">
      <c r="B849" s="174"/>
      <c r="C849" s="174"/>
      <c r="D849" s="174"/>
      <c r="G849" s="12"/>
      <c r="L849" s="123"/>
      <c r="M849" s="123"/>
      <c r="N849" s="123"/>
      <c r="O849" s="123"/>
      <c r="P849" s="123"/>
      <c r="W849" s="48"/>
      <c r="AA849" s="64"/>
    </row>
    <row r="850" spans="2:27" s="14" customFormat="1">
      <c r="B850" s="174"/>
      <c r="C850" s="174"/>
      <c r="D850" s="174"/>
      <c r="G850" s="12"/>
      <c r="L850" s="123"/>
      <c r="M850" s="123"/>
      <c r="N850" s="123"/>
      <c r="O850" s="123"/>
      <c r="P850" s="123"/>
      <c r="W850" s="48"/>
      <c r="AA850" s="64"/>
    </row>
    <row r="851" spans="2:27" s="14" customFormat="1">
      <c r="B851" s="174"/>
      <c r="C851" s="174"/>
      <c r="D851" s="174"/>
      <c r="G851" s="12"/>
      <c r="L851" s="123"/>
      <c r="M851" s="123"/>
      <c r="N851" s="123"/>
      <c r="O851" s="123"/>
      <c r="P851" s="123"/>
      <c r="W851" s="48"/>
      <c r="AA851" s="64"/>
    </row>
    <row r="852" spans="2:27" s="14" customFormat="1">
      <c r="B852" s="174"/>
      <c r="C852" s="174"/>
      <c r="D852" s="174"/>
      <c r="G852" s="12"/>
      <c r="L852" s="123"/>
      <c r="M852" s="123"/>
      <c r="N852" s="123"/>
      <c r="O852" s="123"/>
      <c r="P852" s="123"/>
      <c r="W852" s="48"/>
      <c r="AA852" s="64"/>
    </row>
    <row r="853" spans="2:27" s="14" customFormat="1">
      <c r="B853" s="174"/>
      <c r="C853" s="174"/>
      <c r="D853" s="174"/>
      <c r="G853" s="12"/>
      <c r="L853" s="123"/>
      <c r="M853" s="123"/>
      <c r="N853" s="123"/>
      <c r="O853" s="123"/>
      <c r="P853" s="123"/>
      <c r="W853" s="48"/>
      <c r="AA853" s="64"/>
    </row>
    <row r="854" spans="2:27" s="14" customFormat="1">
      <c r="B854" s="174"/>
      <c r="C854" s="174"/>
      <c r="D854" s="174"/>
      <c r="G854" s="12"/>
      <c r="L854" s="123"/>
      <c r="M854" s="123"/>
      <c r="N854" s="123"/>
      <c r="O854" s="123"/>
      <c r="P854" s="123"/>
      <c r="W854" s="48"/>
      <c r="AA854" s="64"/>
    </row>
    <row r="855" spans="2:27" s="14" customFormat="1">
      <c r="B855" s="174"/>
      <c r="C855" s="174"/>
      <c r="D855" s="174"/>
      <c r="G855" s="12"/>
      <c r="L855" s="123"/>
      <c r="M855" s="123"/>
      <c r="N855" s="123"/>
      <c r="O855" s="123"/>
      <c r="P855" s="123"/>
      <c r="W855" s="48"/>
      <c r="AA855" s="64"/>
    </row>
    <row r="856" spans="2:27" s="14" customFormat="1">
      <c r="B856" s="174"/>
      <c r="C856" s="174"/>
      <c r="D856" s="174"/>
      <c r="G856" s="12"/>
      <c r="L856" s="123"/>
      <c r="M856" s="123"/>
      <c r="N856" s="123"/>
      <c r="O856" s="123"/>
      <c r="P856" s="123"/>
      <c r="W856" s="48"/>
      <c r="AA856" s="64"/>
    </row>
    <row r="857" spans="2:27" s="14" customFormat="1">
      <c r="B857" s="174"/>
      <c r="C857" s="174"/>
      <c r="D857" s="174"/>
      <c r="G857" s="12"/>
      <c r="L857" s="123"/>
      <c r="M857" s="123"/>
      <c r="N857" s="123"/>
      <c r="O857" s="123"/>
      <c r="P857" s="123"/>
      <c r="W857" s="48"/>
      <c r="AA857" s="64"/>
    </row>
    <row r="858" spans="2:27" s="14" customFormat="1">
      <c r="B858" s="174"/>
      <c r="C858" s="174"/>
      <c r="D858" s="174"/>
      <c r="G858" s="12"/>
      <c r="L858" s="123"/>
      <c r="M858" s="123"/>
      <c r="N858" s="123"/>
      <c r="O858" s="123"/>
      <c r="P858" s="123"/>
      <c r="W858" s="48"/>
      <c r="AA858" s="64"/>
    </row>
    <row r="859" spans="2:27" s="14" customFormat="1">
      <c r="B859" s="174"/>
      <c r="C859" s="174"/>
      <c r="D859" s="174"/>
      <c r="G859" s="12"/>
      <c r="L859" s="123"/>
      <c r="M859" s="123"/>
      <c r="N859" s="123"/>
      <c r="O859" s="123"/>
      <c r="P859" s="123"/>
      <c r="W859" s="48"/>
      <c r="AA859" s="64"/>
    </row>
    <row r="860" spans="2:27" s="14" customFormat="1">
      <c r="B860" s="174"/>
      <c r="C860" s="174"/>
      <c r="D860" s="174"/>
      <c r="G860" s="12"/>
      <c r="L860" s="123"/>
      <c r="M860" s="123"/>
      <c r="N860" s="123"/>
      <c r="O860" s="123"/>
      <c r="P860" s="123"/>
      <c r="W860" s="48"/>
      <c r="AA860" s="64"/>
    </row>
    <row r="861" spans="2:27" s="14" customFormat="1">
      <c r="B861" s="174"/>
      <c r="C861" s="174"/>
      <c r="D861" s="174"/>
      <c r="G861" s="12"/>
      <c r="L861" s="123"/>
      <c r="M861" s="123"/>
      <c r="N861" s="123"/>
      <c r="O861" s="123"/>
      <c r="P861" s="123"/>
      <c r="W861" s="48"/>
      <c r="AA861" s="64"/>
    </row>
    <row r="862" spans="2:27" s="14" customFormat="1">
      <c r="B862" s="174"/>
      <c r="C862" s="174"/>
      <c r="D862" s="174"/>
      <c r="G862" s="12"/>
      <c r="L862" s="123"/>
      <c r="M862" s="123"/>
      <c r="N862" s="123"/>
      <c r="O862" s="123"/>
      <c r="P862" s="123"/>
      <c r="W862" s="48"/>
      <c r="AA862" s="64"/>
    </row>
    <row r="863" spans="2:27" s="14" customFormat="1">
      <c r="B863" s="174"/>
      <c r="C863" s="174"/>
      <c r="D863" s="174"/>
      <c r="G863" s="12"/>
      <c r="L863" s="123"/>
      <c r="M863" s="123"/>
      <c r="N863" s="123"/>
      <c r="O863" s="123"/>
      <c r="P863" s="123"/>
      <c r="W863" s="48"/>
      <c r="AA863" s="64"/>
    </row>
    <row r="864" spans="2:27" s="14" customFormat="1">
      <c r="B864" s="174"/>
      <c r="C864" s="174"/>
      <c r="D864" s="174"/>
      <c r="G864" s="12"/>
      <c r="L864" s="123"/>
      <c r="M864" s="123"/>
      <c r="N864" s="123"/>
      <c r="O864" s="123"/>
      <c r="P864" s="123"/>
      <c r="W864" s="48"/>
      <c r="AA864" s="64"/>
    </row>
    <row r="865" spans="2:27" s="14" customFormat="1">
      <c r="B865" s="174"/>
      <c r="C865" s="174"/>
      <c r="D865" s="174"/>
      <c r="G865" s="12"/>
      <c r="L865" s="123"/>
      <c r="M865" s="123"/>
      <c r="N865" s="123"/>
      <c r="O865" s="123"/>
      <c r="P865" s="123"/>
      <c r="W865" s="48"/>
      <c r="AA865" s="64"/>
    </row>
    <row r="866" spans="2:27" s="14" customFormat="1">
      <c r="B866" s="174"/>
      <c r="C866" s="174"/>
      <c r="D866" s="174"/>
      <c r="G866" s="12"/>
      <c r="L866" s="123"/>
      <c r="M866" s="123"/>
      <c r="N866" s="123"/>
      <c r="O866" s="123"/>
      <c r="P866" s="123"/>
      <c r="W866" s="48"/>
      <c r="AA866" s="64"/>
    </row>
    <row r="867" spans="2:27" s="14" customFormat="1">
      <c r="B867" s="174"/>
      <c r="C867" s="174"/>
      <c r="D867" s="174"/>
      <c r="G867" s="12"/>
      <c r="L867" s="123"/>
      <c r="M867" s="123"/>
      <c r="N867" s="123"/>
      <c r="O867" s="123"/>
      <c r="P867" s="123"/>
      <c r="W867" s="48"/>
      <c r="AA867" s="64"/>
    </row>
    <row r="868" spans="2:27" s="14" customFormat="1">
      <c r="B868" s="174"/>
      <c r="C868" s="174"/>
      <c r="D868" s="174"/>
      <c r="G868" s="12"/>
      <c r="L868" s="123"/>
      <c r="M868" s="123"/>
      <c r="N868" s="123"/>
      <c r="O868" s="123"/>
      <c r="P868" s="123"/>
      <c r="W868" s="48"/>
      <c r="AA868" s="64"/>
    </row>
    <row r="869" spans="2:27" s="14" customFormat="1">
      <c r="B869" s="174"/>
      <c r="C869" s="174"/>
      <c r="D869" s="174"/>
      <c r="G869" s="12"/>
      <c r="L869" s="123"/>
      <c r="M869" s="123"/>
      <c r="N869" s="123"/>
      <c r="O869" s="123"/>
      <c r="P869" s="123"/>
      <c r="W869" s="48"/>
      <c r="AA869" s="64"/>
    </row>
    <row r="870" spans="2:27" s="14" customFormat="1">
      <c r="B870" s="174"/>
      <c r="C870" s="174"/>
      <c r="D870" s="174"/>
      <c r="G870" s="12"/>
      <c r="L870" s="123"/>
      <c r="M870" s="123"/>
      <c r="N870" s="123"/>
      <c r="O870" s="123"/>
      <c r="P870" s="123"/>
      <c r="W870" s="48"/>
      <c r="AA870" s="64"/>
    </row>
    <row r="871" spans="2:27" s="14" customFormat="1">
      <c r="B871" s="174"/>
      <c r="C871" s="174"/>
      <c r="D871" s="174"/>
      <c r="G871" s="12"/>
      <c r="L871" s="123"/>
      <c r="M871" s="123"/>
      <c r="N871" s="123"/>
      <c r="O871" s="123"/>
      <c r="P871" s="123"/>
      <c r="W871" s="48"/>
      <c r="AA871" s="64"/>
    </row>
    <row r="872" spans="2:27" s="14" customFormat="1">
      <c r="B872" s="174"/>
      <c r="C872" s="174"/>
      <c r="D872" s="174"/>
      <c r="G872" s="12"/>
      <c r="L872" s="123"/>
      <c r="M872" s="123"/>
      <c r="N872" s="123"/>
      <c r="O872" s="123"/>
      <c r="P872" s="123"/>
      <c r="W872" s="48"/>
      <c r="AA872" s="64"/>
    </row>
    <row r="873" spans="2:27" s="14" customFormat="1">
      <c r="B873" s="174"/>
      <c r="C873" s="174"/>
      <c r="D873" s="174"/>
      <c r="G873" s="12"/>
      <c r="L873" s="123"/>
      <c r="M873" s="123"/>
      <c r="N873" s="123"/>
      <c r="O873" s="123"/>
      <c r="P873" s="123"/>
      <c r="W873" s="48"/>
      <c r="AA873" s="64"/>
    </row>
    <row r="874" spans="2:27" s="14" customFormat="1">
      <c r="B874" s="174"/>
      <c r="C874" s="174"/>
      <c r="D874" s="174"/>
      <c r="G874" s="12"/>
      <c r="L874" s="123"/>
      <c r="M874" s="123"/>
      <c r="N874" s="123"/>
      <c r="O874" s="123"/>
      <c r="P874" s="123"/>
      <c r="W874" s="48"/>
      <c r="AA874" s="64"/>
    </row>
    <row r="875" spans="2:27" s="14" customFormat="1">
      <c r="B875" s="174"/>
      <c r="C875" s="174"/>
      <c r="D875" s="174"/>
      <c r="G875" s="12"/>
      <c r="L875" s="123"/>
      <c r="M875" s="123"/>
      <c r="N875" s="123"/>
      <c r="O875" s="123"/>
      <c r="P875" s="123"/>
      <c r="W875" s="48"/>
      <c r="AA875" s="64"/>
    </row>
    <row r="876" spans="2:27" s="14" customFormat="1">
      <c r="B876" s="174"/>
      <c r="C876" s="174"/>
      <c r="D876" s="174"/>
      <c r="G876" s="12"/>
      <c r="L876" s="123"/>
      <c r="M876" s="123"/>
      <c r="N876" s="123"/>
      <c r="O876" s="123"/>
      <c r="P876" s="123"/>
      <c r="W876" s="48"/>
      <c r="AA876" s="64"/>
    </row>
    <row r="877" spans="2:27" s="14" customFormat="1">
      <c r="B877" s="174"/>
      <c r="C877" s="174"/>
      <c r="D877" s="174"/>
      <c r="G877" s="12"/>
      <c r="L877" s="123"/>
      <c r="M877" s="123"/>
      <c r="N877" s="123"/>
      <c r="O877" s="123"/>
      <c r="P877" s="123"/>
      <c r="W877" s="48"/>
      <c r="AA877" s="64"/>
    </row>
    <row r="878" spans="2:27" s="14" customFormat="1">
      <c r="B878" s="174"/>
      <c r="C878" s="174"/>
      <c r="D878" s="174"/>
      <c r="G878" s="12"/>
      <c r="L878" s="123"/>
      <c r="M878" s="123"/>
      <c r="N878" s="123"/>
      <c r="O878" s="123"/>
      <c r="P878" s="123"/>
      <c r="W878" s="48"/>
      <c r="AA878" s="64"/>
    </row>
    <row r="879" spans="2:27" s="14" customFormat="1">
      <c r="B879" s="174"/>
      <c r="C879" s="174"/>
      <c r="D879" s="174"/>
      <c r="G879" s="12"/>
      <c r="L879" s="123"/>
      <c r="M879" s="123"/>
      <c r="N879" s="123"/>
      <c r="O879" s="123"/>
      <c r="P879" s="123"/>
      <c r="W879" s="48"/>
      <c r="AA879" s="64"/>
    </row>
    <row r="880" spans="2:27" s="14" customFormat="1">
      <c r="B880" s="174"/>
      <c r="C880" s="174"/>
      <c r="D880" s="174"/>
      <c r="G880" s="12"/>
      <c r="L880" s="123"/>
      <c r="M880" s="123"/>
      <c r="N880" s="123"/>
      <c r="O880" s="123"/>
      <c r="P880" s="123"/>
      <c r="W880" s="48"/>
      <c r="AA880" s="64"/>
    </row>
    <row r="881" spans="2:27" s="14" customFormat="1">
      <c r="B881" s="174"/>
      <c r="C881" s="174"/>
      <c r="D881" s="174"/>
      <c r="G881" s="12"/>
      <c r="L881" s="123"/>
      <c r="M881" s="123"/>
      <c r="N881" s="123"/>
      <c r="O881" s="123"/>
      <c r="P881" s="123"/>
      <c r="W881" s="48"/>
      <c r="AA881" s="64"/>
    </row>
    <row r="882" spans="2:27" s="14" customFormat="1">
      <c r="B882" s="174"/>
      <c r="C882" s="174"/>
      <c r="D882" s="174"/>
      <c r="G882" s="12"/>
      <c r="L882" s="123"/>
      <c r="M882" s="123"/>
      <c r="N882" s="123"/>
      <c r="O882" s="123"/>
      <c r="P882" s="123"/>
      <c r="W882" s="48"/>
      <c r="AA882" s="64"/>
    </row>
    <row r="883" spans="2:27" s="14" customFormat="1">
      <c r="B883" s="174"/>
      <c r="C883" s="174"/>
      <c r="D883" s="174"/>
      <c r="G883" s="12"/>
      <c r="L883" s="123"/>
      <c r="M883" s="123"/>
      <c r="N883" s="123"/>
      <c r="O883" s="123"/>
      <c r="P883" s="123"/>
      <c r="W883" s="48"/>
      <c r="AA883" s="64"/>
    </row>
    <row r="884" spans="2:27" s="14" customFormat="1">
      <c r="B884" s="174"/>
      <c r="C884" s="174"/>
      <c r="D884" s="174"/>
      <c r="G884" s="12"/>
      <c r="L884" s="123"/>
      <c r="M884" s="123"/>
      <c r="N884" s="123"/>
      <c r="O884" s="123"/>
      <c r="P884" s="123"/>
      <c r="W884" s="48"/>
      <c r="AA884" s="64"/>
    </row>
    <row r="885" spans="2:27" s="14" customFormat="1">
      <c r="B885" s="174"/>
      <c r="C885" s="174"/>
      <c r="D885" s="174"/>
      <c r="G885" s="12"/>
      <c r="L885" s="123"/>
      <c r="M885" s="123"/>
      <c r="N885" s="123"/>
      <c r="O885" s="123"/>
      <c r="P885" s="123"/>
      <c r="W885" s="48"/>
      <c r="AA885" s="64"/>
    </row>
    <row r="886" spans="2:27" s="14" customFormat="1">
      <c r="B886" s="174"/>
      <c r="C886" s="174"/>
      <c r="D886" s="174"/>
      <c r="G886" s="12"/>
      <c r="L886" s="123"/>
      <c r="M886" s="123"/>
      <c r="N886" s="123"/>
      <c r="O886" s="123"/>
      <c r="P886" s="123"/>
      <c r="W886" s="48"/>
      <c r="AA886" s="64"/>
    </row>
    <row r="887" spans="2:27" s="14" customFormat="1">
      <c r="B887" s="174"/>
      <c r="C887" s="174"/>
      <c r="D887" s="174"/>
      <c r="G887" s="12"/>
      <c r="L887" s="123"/>
      <c r="M887" s="123"/>
      <c r="N887" s="123"/>
      <c r="O887" s="123"/>
      <c r="P887" s="123"/>
      <c r="W887" s="48"/>
      <c r="AA887" s="64"/>
    </row>
    <row r="888" spans="2:27" s="14" customFormat="1">
      <c r="B888" s="174"/>
      <c r="C888" s="174"/>
      <c r="D888" s="174"/>
      <c r="G888" s="12"/>
      <c r="L888" s="123"/>
      <c r="M888" s="123"/>
      <c r="N888" s="123"/>
      <c r="O888" s="123"/>
      <c r="P888" s="123"/>
      <c r="W888" s="48"/>
      <c r="AA888" s="64"/>
    </row>
    <row r="889" spans="2:27" s="14" customFormat="1">
      <c r="B889" s="174"/>
      <c r="C889" s="174"/>
      <c r="D889" s="174"/>
      <c r="G889" s="12"/>
      <c r="L889" s="123"/>
      <c r="M889" s="123"/>
      <c r="N889" s="123"/>
      <c r="O889" s="123"/>
      <c r="P889" s="123"/>
      <c r="W889" s="48"/>
      <c r="AA889" s="64"/>
    </row>
    <row r="890" spans="2:27" s="14" customFormat="1">
      <c r="B890" s="174"/>
      <c r="C890" s="174"/>
      <c r="D890" s="174"/>
      <c r="G890" s="12"/>
      <c r="L890" s="123"/>
      <c r="M890" s="123"/>
      <c r="N890" s="123"/>
      <c r="O890" s="123"/>
      <c r="P890" s="123"/>
      <c r="W890" s="48"/>
      <c r="AA890" s="64"/>
    </row>
    <row r="891" spans="2:27" s="14" customFormat="1">
      <c r="B891" s="174"/>
      <c r="C891" s="174"/>
      <c r="D891" s="174"/>
      <c r="G891" s="12"/>
      <c r="L891" s="123"/>
      <c r="M891" s="123"/>
      <c r="N891" s="123"/>
      <c r="O891" s="123"/>
      <c r="P891" s="123"/>
      <c r="W891" s="48"/>
      <c r="AA891" s="64"/>
    </row>
    <row r="892" spans="2:27" s="14" customFormat="1">
      <c r="B892" s="174"/>
      <c r="C892" s="174"/>
      <c r="D892" s="174"/>
      <c r="G892" s="12"/>
      <c r="L892" s="123"/>
      <c r="M892" s="123"/>
      <c r="N892" s="123"/>
      <c r="O892" s="123"/>
      <c r="P892" s="123"/>
      <c r="W892" s="48"/>
      <c r="AA892" s="64"/>
    </row>
    <row r="893" spans="2:27" s="14" customFormat="1">
      <c r="B893" s="174"/>
      <c r="C893" s="174"/>
      <c r="D893" s="174"/>
      <c r="G893" s="12"/>
      <c r="L893" s="123"/>
      <c r="M893" s="123"/>
      <c r="N893" s="123"/>
      <c r="O893" s="123"/>
      <c r="P893" s="123"/>
      <c r="W893" s="48"/>
      <c r="AA893" s="64"/>
    </row>
    <row r="894" spans="2:27" s="14" customFormat="1">
      <c r="B894" s="174"/>
      <c r="C894" s="174"/>
      <c r="D894" s="174"/>
      <c r="G894" s="12"/>
      <c r="L894" s="123"/>
      <c r="M894" s="123"/>
      <c r="N894" s="123"/>
      <c r="O894" s="123"/>
      <c r="P894" s="123"/>
      <c r="W894" s="48"/>
      <c r="AA894" s="64"/>
    </row>
    <row r="895" spans="2:27" s="14" customFormat="1">
      <c r="B895" s="174"/>
      <c r="C895" s="174"/>
      <c r="D895" s="174"/>
      <c r="G895" s="12"/>
      <c r="L895" s="123"/>
      <c r="M895" s="123"/>
      <c r="N895" s="123"/>
      <c r="O895" s="123"/>
      <c r="P895" s="123"/>
      <c r="W895" s="48"/>
      <c r="AA895" s="64"/>
    </row>
    <row r="896" spans="2:27" s="14" customFormat="1">
      <c r="B896" s="174"/>
      <c r="C896" s="174"/>
      <c r="D896" s="174"/>
      <c r="G896" s="12"/>
      <c r="L896" s="123"/>
      <c r="M896" s="123"/>
      <c r="N896" s="123"/>
      <c r="O896" s="123"/>
      <c r="P896" s="123"/>
      <c r="W896" s="48"/>
      <c r="AA896" s="64"/>
    </row>
    <row r="897" spans="2:27" s="14" customFormat="1">
      <c r="B897" s="174"/>
      <c r="C897" s="174"/>
      <c r="D897" s="174"/>
      <c r="G897" s="12"/>
      <c r="L897" s="123"/>
      <c r="M897" s="123"/>
      <c r="N897" s="123"/>
      <c r="O897" s="123"/>
      <c r="P897" s="123"/>
      <c r="W897" s="48"/>
      <c r="AA897" s="64"/>
    </row>
    <row r="898" spans="2:27" s="14" customFormat="1">
      <c r="B898" s="174"/>
      <c r="C898" s="174"/>
      <c r="D898" s="174"/>
      <c r="G898" s="12"/>
      <c r="L898" s="123"/>
      <c r="M898" s="123"/>
      <c r="N898" s="123"/>
      <c r="O898" s="123"/>
      <c r="P898" s="123"/>
      <c r="W898" s="48"/>
      <c r="AA898" s="64"/>
    </row>
    <row r="899" spans="2:27" s="14" customFormat="1">
      <c r="B899" s="174"/>
      <c r="C899" s="174"/>
      <c r="D899" s="174"/>
      <c r="G899" s="12"/>
      <c r="L899" s="123"/>
      <c r="M899" s="123"/>
      <c r="N899" s="123"/>
      <c r="O899" s="123"/>
      <c r="P899" s="123"/>
      <c r="W899" s="48"/>
      <c r="AA899" s="64"/>
    </row>
    <row r="900" spans="2:27" s="14" customFormat="1">
      <c r="B900" s="174"/>
      <c r="C900" s="174"/>
      <c r="D900" s="174"/>
      <c r="G900" s="12"/>
      <c r="L900" s="123"/>
      <c r="M900" s="123"/>
      <c r="N900" s="123"/>
      <c r="O900" s="123"/>
      <c r="P900" s="123"/>
      <c r="W900" s="48"/>
      <c r="AA900" s="64"/>
    </row>
    <row r="901" spans="2:27" s="14" customFormat="1">
      <c r="B901" s="174"/>
      <c r="C901" s="174"/>
      <c r="D901" s="174"/>
      <c r="G901" s="12"/>
      <c r="L901" s="123"/>
      <c r="M901" s="123"/>
      <c r="N901" s="123"/>
      <c r="O901" s="123"/>
      <c r="P901" s="123"/>
      <c r="W901" s="48"/>
      <c r="AA901" s="64"/>
    </row>
  </sheetData>
  <customSheetViews>
    <customSheetView guid="{E0EA2619-00D5-4BEE-B74D-E78210539F45}" showGridLines="0" showRowCol="0" fitToPage="1">
      <selection activeCell="I4" sqref="I4"/>
      <pageMargins left="0" right="0" top="0" bottom="0" header="0" footer="0"/>
      <pageSetup paperSize="9" scale="75" fitToHeight="0" orientation="portrait" r:id="rId1"/>
    </customSheetView>
  </customSheetViews>
  <mergeCells count="134">
    <mergeCell ref="E193:F193"/>
    <mergeCell ref="E194:F194"/>
    <mergeCell ref="W4:AD4"/>
    <mergeCell ref="E195:F195"/>
    <mergeCell ref="R187:R188"/>
    <mergeCell ref="E189:F189"/>
    <mergeCell ref="E190:F190"/>
    <mergeCell ref="E191:F192"/>
    <mergeCell ref="G191:G192"/>
    <mergeCell ref="E183:F183"/>
    <mergeCell ref="E184:F184"/>
    <mergeCell ref="K191:K192"/>
    <mergeCell ref="I191:I192"/>
    <mergeCell ref="Q191:Q192"/>
    <mergeCell ref="E185:F185"/>
    <mergeCell ref="E186:F186"/>
    <mergeCell ref="E175:F175"/>
    <mergeCell ref="E176:F176"/>
    <mergeCell ref="E166:F166"/>
    <mergeCell ref="E167:F167"/>
    <mergeCell ref="E168:F168"/>
    <mergeCell ref="E169:F169"/>
    <mergeCell ref="E170:F170"/>
    <mergeCell ref="E171:F171"/>
    <mergeCell ref="D187:D188"/>
    <mergeCell ref="E187:F188"/>
    <mergeCell ref="G187:G188"/>
    <mergeCell ref="H187:H188"/>
    <mergeCell ref="J191:J192"/>
    <mergeCell ref="R177:R178"/>
    <mergeCell ref="D179:D180"/>
    <mergeCell ref="E179:F180"/>
    <mergeCell ref="G179:G180"/>
    <mergeCell ref="I179:I180"/>
    <mergeCell ref="J179:J180"/>
    <mergeCell ref="K179:K180"/>
    <mergeCell ref="E181:F181"/>
    <mergeCell ref="E182:F182"/>
    <mergeCell ref="Q179:Q180"/>
    <mergeCell ref="D177:D178"/>
    <mergeCell ref="E177:F178"/>
    <mergeCell ref="G177:G178"/>
    <mergeCell ref="I177:I178"/>
    <mergeCell ref="J177:J178"/>
    <mergeCell ref="K177:K178"/>
    <mergeCell ref="Q177:Q178"/>
    <mergeCell ref="E172:F172"/>
    <mergeCell ref="E173:F173"/>
    <mergeCell ref="E174:F174"/>
    <mergeCell ref="AE99:AE101"/>
    <mergeCell ref="AF99:AF101"/>
    <mergeCell ref="D105:D106"/>
    <mergeCell ref="E105:E106"/>
    <mergeCell ref="F105:F106"/>
    <mergeCell ref="H105:H106"/>
    <mergeCell ref="I105:I106"/>
    <mergeCell ref="J105:J106"/>
    <mergeCell ref="K105:K106"/>
    <mergeCell ref="Q105:Q106"/>
    <mergeCell ref="R105:R106"/>
    <mergeCell ref="AE105:AE106"/>
    <mergeCell ref="AF105:AF106"/>
    <mergeCell ref="D99:D101"/>
    <mergeCell ref="E99:E101"/>
    <mergeCell ref="F99:F101"/>
    <mergeCell ref="G99:G101"/>
    <mergeCell ref="H99:H101"/>
    <mergeCell ref="I99:I101"/>
    <mergeCell ref="K99:K101"/>
    <mergeCell ref="Q99:Q101"/>
    <mergeCell ref="R99:R101"/>
    <mergeCell ref="AE31:AE32"/>
    <mergeCell ref="AF31:AF32"/>
    <mergeCell ref="AE82:AF82"/>
    <mergeCell ref="D86:D87"/>
    <mergeCell ref="E86:E87"/>
    <mergeCell ref="F86:F87"/>
    <mergeCell ref="G86:G87"/>
    <mergeCell ref="H86:H87"/>
    <mergeCell ref="I86:I87"/>
    <mergeCell ref="K86:K87"/>
    <mergeCell ref="Q86:Q87"/>
    <mergeCell ref="R86:R87"/>
    <mergeCell ref="AE86:AE87"/>
    <mergeCell ref="AF86:AF87"/>
    <mergeCell ref="D31:D32"/>
    <mergeCell ref="E31:E32"/>
    <mergeCell ref="F31:F32"/>
    <mergeCell ref="G31:G32"/>
    <mergeCell ref="H31:H32"/>
    <mergeCell ref="I31:I32"/>
    <mergeCell ref="K31:K32"/>
    <mergeCell ref="Q31:Q32"/>
    <mergeCell ref="R31:R32"/>
    <mergeCell ref="H29:H30"/>
    <mergeCell ref="I29:I30"/>
    <mergeCell ref="K29:K30"/>
    <mergeCell ref="Q29:Q30"/>
    <mergeCell ref="R29:R30"/>
    <mergeCell ref="AE29:AE30"/>
    <mergeCell ref="AF29:AF30"/>
    <mergeCell ref="D27:D28"/>
    <mergeCell ref="E27:E28"/>
    <mergeCell ref="F27:F28"/>
    <mergeCell ref="G27:G28"/>
    <mergeCell ref="H27:H28"/>
    <mergeCell ref="I27:I28"/>
    <mergeCell ref="K27:K28"/>
    <mergeCell ref="Q27:Q28"/>
    <mergeCell ref="R27:R28"/>
    <mergeCell ref="E196:F196"/>
    <mergeCell ref="E197:F197"/>
    <mergeCell ref="AD1:AF1"/>
    <mergeCell ref="D6:D7"/>
    <mergeCell ref="E6:G6"/>
    <mergeCell ref="I6:I7"/>
    <mergeCell ref="AE6:AF6"/>
    <mergeCell ref="D25:D26"/>
    <mergeCell ref="E25:E26"/>
    <mergeCell ref="F25:F26"/>
    <mergeCell ref="G25:G26"/>
    <mergeCell ref="H25:H26"/>
    <mergeCell ref="I25:I26"/>
    <mergeCell ref="K25:K26"/>
    <mergeCell ref="Q25:Q26"/>
    <mergeCell ref="R25:R26"/>
    <mergeCell ref="AE25:AE26"/>
    <mergeCell ref="AF25:AF26"/>
    <mergeCell ref="AE27:AE28"/>
    <mergeCell ref="AF27:AF28"/>
    <mergeCell ref="D29:D30"/>
    <mergeCell ref="E29:E30"/>
    <mergeCell ref="F29:F30"/>
    <mergeCell ref="G29:G30"/>
  </mergeCells>
  <phoneticPr fontId="1"/>
  <conditionalFormatting sqref="D5">
    <cfRule type="cellIs" dxfId="11" priority="1" operator="equal">
      <formula>1</formula>
    </cfRule>
  </conditionalFormatting>
  <conditionalFormatting sqref="L1:L107 L111:L130 L133:L1048576">
    <cfRule type="cellIs" dxfId="10" priority="12" operator="equal">
      <formula>1</formula>
    </cfRule>
  </conditionalFormatting>
  <conditionalFormatting sqref="M1:M1048576 E108:L110 N108:AD110 E131:L132">
    <cfRule type="cellIs" dxfId="9" priority="10" operator="equal">
      <formula>1</formula>
    </cfRule>
  </conditionalFormatting>
  <conditionalFormatting sqref="N1:N107 N111:N1048576 O131:AD132">
    <cfRule type="cellIs" dxfId="8" priority="9" operator="equal">
      <formula>1</formula>
    </cfRule>
  </conditionalFormatting>
  <conditionalFormatting sqref="O1:O107 O111:O130 O133:O1048576">
    <cfRule type="cellIs" dxfId="7" priority="8" operator="equal">
      <formula>1</formula>
    </cfRule>
  </conditionalFormatting>
  <conditionalFormatting sqref="P1:P107 P111:P130 P133:P1048576">
    <cfRule type="cellIs" dxfId="6" priority="7" operator="equal">
      <formula>1</formula>
    </cfRule>
  </conditionalFormatting>
  <pageMargins left="0.31496062992125984" right="0" top="0.74803149606299213" bottom="0.74803149606299213" header="0.31496062992125984" footer="0.31496062992125984"/>
  <pageSetup paperSize="9" scale="75" fitToHeight="0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C797-AAA6-4B1E-9230-CF2C3631350B}">
  <sheetPr>
    <tabColor rgb="FFFF7C80"/>
    <pageSetUpPr fitToPage="1"/>
  </sheetPr>
  <dimension ref="A1:AH901"/>
  <sheetViews>
    <sheetView showGridLines="0" topLeftCell="A186" zoomScale="130" zoomScaleNormal="130" workbookViewId="0">
      <selection activeCell="B6" sqref="B6:K197"/>
    </sheetView>
  </sheetViews>
  <sheetFormatPr defaultRowHeight="16.5"/>
  <cols>
    <col min="1" max="1" width="1.140625" style="13" customWidth="1"/>
    <col min="2" max="2" width="14.140625" style="176" customWidth="1"/>
    <col min="3" max="3" width="15.140625" style="176" customWidth="1"/>
    <col min="4" max="4" width="6.140625" style="174" customWidth="1"/>
    <col min="5" max="5" width="5.140625" style="34" customWidth="1"/>
    <col min="6" max="6" width="5.140625" style="13" customWidth="1"/>
    <col min="7" max="7" width="5.5703125" style="11" customWidth="1"/>
    <col min="8" max="8" width="4.42578125" style="34" customWidth="1"/>
    <col min="9" max="9" width="5" style="34" customWidth="1"/>
    <col min="10" max="10" width="6.140625" style="13" customWidth="1"/>
    <col min="11" max="11" width="7" style="13" customWidth="1"/>
    <col min="12" max="15" width="3.28515625" style="124" customWidth="1"/>
    <col min="16" max="16" width="4.28515625" style="124" customWidth="1"/>
    <col min="17" max="17" width="6" style="13" customWidth="1"/>
    <col min="18" max="18" width="6.7109375" style="13" customWidth="1"/>
    <col min="19" max="19" width="4.5703125" style="13" customWidth="1"/>
    <col min="20" max="21" width="5.42578125" style="13" customWidth="1"/>
    <col min="22" max="22" width="4.85546875" style="13" customWidth="1"/>
    <col min="23" max="23" width="5.85546875" style="47" customWidth="1"/>
    <col min="24" max="26" width="5.85546875" style="13" customWidth="1"/>
    <col min="27" max="27" width="5.85546875" style="61" customWidth="1"/>
    <col min="28" max="30" width="5.85546875" style="13" customWidth="1"/>
    <col min="31" max="32" width="3.28515625" style="13" customWidth="1"/>
    <col min="33" max="33" width="6.7109375" style="13" hidden="1" customWidth="1"/>
    <col min="34" max="16384" width="9.140625" style="13"/>
  </cols>
  <sheetData>
    <row r="1" spans="2:33" s="14" customFormat="1">
      <c r="B1" s="174"/>
      <c r="C1" s="174"/>
      <c r="D1" s="174"/>
      <c r="G1" s="12"/>
      <c r="L1" s="123"/>
      <c r="M1" s="123"/>
      <c r="N1" s="123"/>
      <c r="O1" s="123"/>
      <c r="P1" s="123"/>
      <c r="W1" s="48"/>
      <c r="AA1" s="64"/>
      <c r="AD1" s="206" t="s">
        <v>417</v>
      </c>
      <c r="AE1" s="206"/>
      <c r="AF1" s="206"/>
    </row>
    <row r="2" spans="2:33" s="14" customFormat="1">
      <c r="B2" s="174"/>
      <c r="C2" s="174"/>
      <c r="D2" s="174"/>
      <c r="G2" s="12"/>
      <c r="L2" s="123"/>
      <c r="M2" s="123"/>
      <c r="N2" s="123"/>
      <c r="O2" s="123"/>
      <c r="P2" s="123"/>
      <c r="W2" s="48"/>
      <c r="AA2" s="64"/>
    </row>
    <row r="3" spans="2:33" s="14" customFormat="1" ht="40.5" customHeight="1">
      <c r="B3" s="174"/>
      <c r="C3" s="174"/>
      <c r="D3" s="174" t="s">
        <v>418</v>
      </c>
      <c r="E3" s="150"/>
      <c r="G3" s="12"/>
      <c r="L3" s="123"/>
      <c r="M3" s="123"/>
      <c r="N3" s="123"/>
      <c r="O3" s="123"/>
      <c r="P3" s="123"/>
      <c r="W3" s="48"/>
      <c r="AA3" s="64"/>
    </row>
    <row r="4" spans="2:33" s="1" customFormat="1" ht="20.25" customHeight="1">
      <c r="B4" s="174"/>
      <c r="C4" s="174"/>
      <c r="D4" s="175" t="s">
        <v>419</v>
      </c>
      <c r="K4" s="143"/>
      <c r="L4" s="144" t="s">
        <v>420</v>
      </c>
      <c r="M4" s="145"/>
      <c r="N4" s="145"/>
      <c r="O4" s="145"/>
      <c r="P4" s="145"/>
      <c r="T4" s="143" t="s">
        <v>421</v>
      </c>
      <c r="W4" s="252" t="s">
        <v>422</v>
      </c>
      <c r="X4" s="252"/>
      <c r="Y4" s="252"/>
      <c r="Z4" s="252"/>
      <c r="AA4" s="252"/>
      <c r="AB4" s="252"/>
      <c r="AC4" s="252"/>
      <c r="AD4" s="252"/>
      <c r="AE4" s="146"/>
      <c r="AF4" s="146"/>
    </row>
    <row r="5" spans="2:33" s="1" customFormat="1" ht="17.25" thickBot="1">
      <c r="B5" s="174"/>
      <c r="C5" s="174"/>
      <c r="D5" s="175" t="s">
        <v>423</v>
      </c>
      <c r="E5" s="149" t="s">
        <v>424</v>
      </c>
      <c r="L5" s="143" t="s">
        <v>423</v>
      </c>
      <c r="M5" s="143"/>
      <c r="N5" s="145"/>
      <c r="O5" s="145"/>
      <c r="P5" s="145"/>
      <c r="T5" s="1" t="s">
        <v>425</v>
      </c>
      <c r="U5" s="1" t="s">
        <v>426</v>
      </c>
      <c r="W5" s="147" t="s">
        <v>427</v>
      </c>
      <c r="X5" s="1" t="s">
        <v>428</v>
      </c>
      <c r="Y5" s="1" t="s">
        <v>429</v>
      </c>
      <c r="Z5" s="148" t="s">
        <v>430</v>
      </c>
      <c r="AA5" s="41" t="s">
        <v>431</v>
      </c>
      <c r="AB5" s="1" t="s">
        <v>432</v>
      </c>
      <c r="AC5" s="1" t="s">
        <v>433</v>
      </c>
      <c r="AD5" s="1" t="s">
        <v>434</v>
      </c>
      <c r="AE5" s="148"/>
    </row>
    <row r="6" spans="2:33" ht="30" customHeight="1" thickBot="1">
      <c r="D6" s="207" t="s">
        <v>9</v>
      </c>
      <c r="E6" s="209" t="s">
        <v>435</v>
      </c>
      <c r="F6" s="210"/>
      <c r="G6" s="211"/>
      <c r="H6" s="15" t="s">
        <v>11</v>
      </c>
      <c r="I6" s="212" t="s">
        <v>12</v>
      </c>
      <c r="J6" s="16" t="s">
        <v>13</v>
      </c>
      <c r="K6" s="142" t="s">
        <v>436</v>
      </c>
      <c r="L6" s="130" t="s">
        <v>437</v>
      </c>
      <c r="M6" s="130" t="s">
        <v>438</v>
      </c>
      <c r="N6" s="130" t="s">
        <v>439</v>
      </c>
      <c r="O6" s="130" t="s">
        <v>440</v>
      </c>
      <c r="P6" s="130" t="s">
        <v>441</v>
      </c>
      <c r="Q6" s="120" t="s">
        <v>442</v>
      </c>
      <c r="R6" s="16" t="s">
        <v>443</v>
      </c>
      <c r="S6" s="17" t="s">
        <v>444</v>
      </c>
      <c r="T6" s="18" t="s">
        <v>445</v>
      </c>
      <c r="U6" s="40" t="s">
        <v>446</v>
      </c>
      <c r="V6" s="40" t="s">
        <v>447</v>
      </c>
      <c r="W6" s="54" t="s">
        <v>448</v>
      </c>
      <c r="X6" s="55" t="s">
        <v>449</v>
      </c>
      <c r="Y6" s="56" t="s">
        <v>450</v>
      </c>
      <c r="Z6" s="56" t="s">
        <v>451</v>
      </c>
      <c r="AA6" s="62" t="s">
        <v>452</v>
      </c>
      <c r="AB6" s="49" t="s">
        <v>453</v>
      </c>
      <c r="AC6" s="50" t="s">
        <v>454</v>
      </c>
      <c r="AD6" s="50" t="s">
        <v>455</v>
      </c>
      <c r="AE6" s="214" t="s">
        <v>456</v>
      </c>
      <c r="AF6" s="210"/>
      <c r="AG6" s="135" t="s">
        <v>457</v>
      </c>
    </row>
    <row r="7" spans="2:33" ht="27" customHeight="1" thickTop="1" thickBot="1">
      <c r="B7" s="176" t="s">
        <v>7</v>
      </c>
      <c r="D7" s="208"/>
      <c r="E7" s="19" t="s">
        <v>22</v>
      </c>
      <c r="F7" s="20" t="s">
        <v>23</v>
      </c>
      <c r="G7" s="42" t="s">
        <v>458</v>
      </c>
      <c r="H7" s="19" t="s">
        <v>25</v>
      </c>
      <c r="I7" s="213"/>
      <c r="J7" s="20" t="s">
        <v>26</v>
      </c>
      <c r="K7" s="136" t="s">
        <v>27</v>
      </c>
      <c r="L7" s="132">
        <f>ストレーナー選定方法!F8</f>
        <v>745.35599249992981</v>
      </c>
      <c r="M7" s="133">
        <f>ストレーナー選定方法!F30</f>
        <v>314</v>
      </c>
      <c r="N7" s="133">
        <f>ストレーナー選定方法!F32</f>
        <v>490.625</v>
      </c>
      <c r="O7" s="133">
        <f>ストレーナー選定方法!F34</f>
        <v>706.5</v>
      </c>
      <c r="P7" s="133">
        <f>ストレーナー選定方法!F36</f>
        <v>1256</v>
      </c>
      <c r="Q7" s="129" t="s">
        <v>459</v>
      </c>
      <c r="R7" s="20" t="s">
        <v>460</v>
      </c>
      <c r="S7" s="21"/>
      <c r="T7" s="22" t="s">
        <v>461</v>
      </c>
      <c r="U7" s="22" t="s">
        <v>461</v>
      </c>
      <c r="V7" s="22" t="s">
        <v>462</v>
      </c>
      <c r="W7" s="57" t="s">
        <v>463</v>
      </c>
      <c r="X7" s="58" t="s">
        <v>463</v>
      </c>
      <c r="Y7" s="58" t="s">
        <v>463</v>
      </c>
      <c r="Z7" s="58" t="s">
        <v>463</v>
      </c>
      <c r="AA7" s="63" t="s">
        <v>463</v>
      </c>
      <c r="AB7" s="51" t="s">
        <v>463</v>
      </c>
      <c r="AC7" s="51" t="s">
        <v>463</v>
      </c>
      <c r="AD7" s="51" t="s">
        <v>463</v>
      </c>
      <c r="AE7" s="20" t="s">
        <v>464</v>
      </c>
      <c r="AF7" s="20" t="s">
        <v>465</v>
      </c>
      <c r="AG7" s="134"/>
    </row>
    <row r="8" spans="2:33" ht="18" thickTop="1" thickBot="1">
      <c r="B8" s="184" t="e">
        <f>VLOOKUP(D8,temp!$A$2:$G$176,2,FALSE)</f>
        <v>#N/A</v>
      </c>
      <c r="C8" s="176" t="str">
        <f>E8&amp;"X"&amp;H8&amp;"X"&amp;I8</f>
        <v>30X8X9</v>
      </c>
      <c r="D8" s="174">
        <v>301</v>
      </c>
      <c r="E8" s="23">
        <v>30</v>
      </c>
      <c r="F8" s="24">
        <v>27</v>
      </c>
      <c r="G8" s="39">
        <v>22</v>
      </c>
      <c r="H8" s="23">
        <v>8</v>
      </c>
      <c r="I8" s="23">
        <v>9</v>
      </c>
      <c r="J8" s="24">
        <v>5</v>
      </c>
      <c r="K8" s="137">
        <v>176</v>
      </c>
      <c r="L8" s="131">
        <f>IF(AND(K8-ストレーナー選定方法!$F$8&gt;-20,K8-ストレーナー選定方法!$F$8&lt;80),1,0)</f>
        <v>0</v>
      </c>
      <c r="M8" s="131">
        <f>IF(AND($K8-ストレーナー選定方法!$F$30&gt;-20,$K8-ストレーナー選定方法!$F$30&lt;80),1,0)</f>
        <v>0</v>
      </c>
      <c r="N8" s="131">
        <f>IF(AND($K8-ストレーナー選定方法!$F$32&gt;-20,$K8-ストレーナー選定方法!$F$32&lt;80),1,0)</f>
        <v>0</v>
      </c>
      <c r="O8" s="131">
        <f>IF(AND($K8-ストレーナー選定方法!$F$34&gt;-20,$K8-ストレーナー選定方法!$F$34&lt;80),1,0)</f>
        <v>0</v>
      </c>
      <c r="P8" s="131">
        <f>IF(AND($K8-ストレーナー選定方法!$F$36&gt;-20,$K8-ストレーナー選定方法!$F$36&lt;80),1,0)</f>
        <v>0</v>
      </c>
      <c r="Q8" s="125">
        <v>24</v>
      </c>
      <c r="R8" s="25">
        <v>3000</v>
      </c>
      <c r="S8" s="26">
        <f>20000/R8</f>
        <v>6.666666666666667</v>
      </c>
      <c r="T8" s="27">
        <f>K8*0.8/100</f>
        <v>1.4080000000000001</v>
      </c>
      <c r="U8" s="27">
        <f>K8*0.7/100</f>
        <v>1.232</v>
      </c>
      <c r="V8" s="27"/>
      <c r="W8" s="59">
        <f>(K8/100*0.84)^2</f>
        <v>2.1856665599999996</v>
      </c>
      <c r="X8" s="59">
        <f t="shared" ref="X8:X25" si="0">(K8/100*1.05)^2</f>
        <v>3.4151040000000004</v>
      </c>
      <c r="Y8" s="59">
        <f t="shared" ref="Y8:Y25" si="1">(K8/100*0.96)^2</f>
        <v>2.8547481599999998</v>
      </c>
      <c r="Z8" s="59">
        <f t="shared" ref="Z8:Z25" si="2">(K8/100*1.2)^2</f>
        <v>4.4605440000000005</v>
      </c>
      <c r="AA8" s="53">
        <f t="shared" ref="AA8:AA25" si="3">(K8/100*0.49)^2</f>
        <v>0.74373375999999991</v>
      </c>
      <c r="AB8" s="52">
        <f t="shared" ref="AB8:AB25" si="4">(K8/100*0.77)^2</f>
        <v>1.8365670399999998</v>
      </c>
      <c r="AC8" s="52">
        <f t="shared" ref="AC8:AC25" si="5">(K8/100*0.56)^2</f>
        <v>0.97140736000000028</v>
      </c>
      <c r="AD8" s="52">
        <f t="shared" ref="AD8:AD25" si="6">(K8/100*0.88)^2</f>
        <v>2.39878144</v>
      </c>
      <c r="AE8" s="24"/>
      <c r="AF8" s="24"/>
      <c r="AG8" s="134"/>
    </row>
    <row r="9" spans="2:33" ht="17.25" thickBot="1">
      <c r="B9" s="176" t="str">
        <f>VLOOKUP(D9,temp!$A$2:$G$176,2,FALSE)</f>
        <v>355</v>
      </c>
      <c r="C9" s="176" t="str">
        <f t="shared" ref="C9:C72" si="7">E9&amp;"X"&amp;H9&amp;"X"&amp;I9</f>
        <v>35X9X16</v>
      </c>
      <c r="D9" s="174">
        <v>355</v>
      </c>
      <c r="E9" s="23">
        <v>35</v>
      </c>
      <c r="F9" s="24">
        <v>33</v>
      </c>
      <c r="G9" s="39">
        <v>28</v>
      </c>
      <c r="H9" s="23">
        <v>9</v>
      </c>
      <c r="I9" s="23">
        <v>16</v>
      </c>
      <c r="J9" s="24">
        <v>4</v>
      </c>
      <c r="K9" s="137">
        <v>201</v>
      </c>
      <c r="L9" s="131">
        <f>IF(AND(K9-ストレーナー選定方法!$F$8&gt;-20,K9-ストレーナー選定方法!$F$8&lt;80),1,0)</f>
        <v>0</v>
      </c>
      <c r="M9" s="131">
        <f>IF(AND($K9-ストレーナー選定方法!$F$30&gt;-20,$K9-ストレーナー選定方法!$F$30&lt;80),1,0)</f>
        <v>0</v>
      </c>
      <c r="N9" s="131">
        <f>IF(AND($K9-ストレーナー選定方法!$F$32&gt;-20,$K9-ストレーナー選定方法!$F$32&lt;80),1,0)</f>
        <v>0</v>
      </c>
      <c r="O9" s="131">
        <f>IF(AND($K9-ストレーナー選定方法!$F$34&gt;-20,$K9-ストレーナー選定方法!$F$34&lt;80),1,0)</f>
        <v>0</v>
      </c>
      <c r="P9" s="131">
        <f>IF(AND($K9-ストレーナー選定方法!$F$36&gt;-20,$K9-ストレーナー選定方法!$F$36&lt;80),1,0)</f>
        <v>0</v>
      </c>
      <c r="Q9" s="125">
        <v>20</v>
      </c>
      <c r="R9" s="25">
        <v>2000</v>
      </c>
      <c r="S9" s="26">
        <f t="shared" ref="S9:S72" si="8">20000/R9</f>
        <v>10</v>
      </c>
      <c r="T9" s="27">
        <f t="shared" ref="T9:T72" si="9">K9*0.8/100</f>
        <v>1.6080000000000001</v>
      </c>
      <c r="U9" s="27">
        <f t="shared" ref="U9:U72" si="10">K9*0.7/100</f>
        <v>1.4069999999999998</v>
      </c>
      <c r="V9" s="27"/>
      <c r="W9" s="59">
        <f>(K9/100*0.84)^2</f>
        <v>2.8506945599999991</v>
      </c>
      <c r="X9" s="59">
        <f t="shared" si="0"/>
        <v>4.45421025</v>
      </c>
      <c r="Y9" s="59">
        <f t="shared" si="1"/>
        <v>3.7233561599999989</v>
      </c>
      <c r="Z9" s="59">
        <f t="shared" si="2"/>
        <v>5.8177439999999976</v>
      </c>
      <c r="AA9" s="53">
        <f t="shared" si="3"/>
        <v>0.97002800999999983</v>
      </c>
      <c r="AB9" s="52">
        <f t="shared" si="4"/>
        <v>2.3953752899999996</v>
      </c>
      <c r="AC9" s="52">
        <f t="shared" si="5"/>
        <v>1.2669753599999998</v>
      </c>
      <c r="AD9" s="52">
        <f t="shared" si="6"/>
        <v>3.1286534399999999</v>
      </c>
      <c r="AE9" s="24"/>
      <c r="AF9" s="24"/>
      <c r="AG9" s="134">
        <v>4.5</v>
      </c>
    </row>
    <row r="10" spans="2:33" ht="17.25" thickBot="1">
      <c r="B10" s="176" t="str">
        <f>VLOOKUP(D10,temp!$A$2:$G$176,2,FALSE)</f>
        <v>380</v>
      </c>
      <c r="C10" s="176" t="str">
        <f t="shared" si="7"/>
        <v>38X6X29</v>
      </c>
      <c r="D10" s="174">
        <v>380</v>
      </c>
      <c r="E10" s="23">
        <v>38</v>
      </c>
      <c r="F10" s="24">
        <v>36</v>
      </c>
      <c r="G10" s="39">
        <v>29</v>
      </c>
      <c r="H10" s="23">
        <v>6</v>
      </c>
      <c r="I10" s="23">
        <v>29</v>
      </c>
      <c r="J10" s="24">
        <v>3</v>
      </c>
      <c r="K10" s="137">
        <v>204</v>
      </c>
      <c r="L10" s="131">
        <f>IF(AND(K10-ストレーナー選定方法!$F$8&gt;-20,K10-ストレーナー選定方法!$F$8&lt;80),1,0)</f>
        <v>0</v>
      </c>
      <c r="M10" s="131">
        <f>IF(AND($K10-ストレーナー選定方法!$F$30&gt;-20,$K10-ストレーナー選定方法!$F$30&lt;80),1,0)</f>
        <v>0</v>
      </c>
      <c r="N10" s="131">
        <f>IF(AND($K10-ストレーナー選定方法!$F$32&gt;-20,$K10-ストレーナー選定方法!$F$32&lt;80),1,0)</f>
        <v>0</v>
      </c>
      <c r="O10" s="131">
        <f>IF(AND($K10-ストレーナー選定方法!$F$34&gt;-20,$K10-ストレーナー選定方法!$F$34&lt;80),1,0)</f>
        <v>0</v>
      </c>
      <c r="P10" s="131">
        <f>IF(AND($K10-ストレーナー選定方法!$F$36&gt;-20,$K10-ストレーナー選定方法!$F$36&lt;80),1,0)</f>
        <v>0</v>
      </c>
      <c r="Q10" s="125">
        <v>17</v>
      </c>
      <c r="R10" s="25">
        <v>2200</v>
      </c>
      <c r="S10" s="26">
        <f t="shared" si="8"/>
        <v>9.0909090909090917</v>
      </c>
      <c r="T10" s="27">
        <f t="shared" si="9"/>
        <v>1.6320000000000001</v>
      </c>
      <c r="U10" s="27">
        <f t="shared" si="10"/>
        <v>1.4279999999999999</v>
      </c>
      <c r="V10" s="27"/>
      <c r="W10" s="59">
        <f>(K10/100*0.84)^2</f>
        <v>2.9364249600000001</v>
      </c>
      <c r="X10" s="59">
        <f t="shared" si="0"/>
        <v>4.5881640000000017</v>
      </c>
      <c r="Y10" s="59">
        <f t="shared" si="1"/>
        <v>3.8353305599999996</v>
      </c>
      <c r="Z10" s="59">
        <f t="shared" si="2"/>
        <v>5.9927039999999998</v>
      </c>
      <c r="AA10" s="53">
        <f t="shared" si="3"/>
        <v>0.99920016000000011</v>
      </c>
      <c r="AB10" s="52">
        <f t="shared" si="4"/>
        <v>2.46741264</v>
      </c>
      <c r="AC10" s="52">
        <f t="shared" si="5"/>
        <v>1.3050777600000001</v>
      </c>
      <c r="AD10" s="52">
        <f t="shared" si="6"/>
        <v>3.2227430400000006</v>
      </c>
      <c r="AE10" s="24"/>
      <c r="AF10" s="24"/>
      <c r="AG10" s="134">
        <v>5.3</v>
      </c>
    </row>
    <row r="11" spans="2:33" ht="17.25" thickBot="1">
      <c r="B11" s="176" t="str">
        <f>VLOOKUP(D11,temp!$A$2:$G$176,2,FALSE)</f>
        <v>381</v>
      </c>
      <c r="C11" s="176" t="str">
        <f t="shared" si="7"/>
        <v>38X6X7</v>
      </c>
      <c r="D11" s="177">
        <v>381</v>
      </c>
      <c r="E11" s="23">
        <v>38</v>
      </c>
      <c r="F11" s="24">
        <v>36</v>
      </c>
      <c r="G11" s="39">
        <v>25</v>
      </c>
      <c r="H11" s="23">
        <v>6</v>
      </c>
      <c r="I11" s="23">
        <v>7</v>
      </c>
      <c r="J11" s="24">
        <v>6.5</v>
      </c>
      <c r="K11" s="137">
        <v>232</v>
      </c>
      <c r="L11" s="131">
        <f>IF(AND(K11-ストレーナー選定方法!$F$8&gt;-20,K11-ストレーナー選定方法!$F$8&lt;80),1,0)</f>
        <v>0</v>
      </c>
      <c r="M11" s="131">
        <f>IF(AND($K11-ストレーナー選定方法!$F$30&gt;-20,$K11-ストレーナー選定方法!$F$30&lt;80),1,0)</f>
        <v>0</v>
      </c>
      <c r="N11" s="131">
        <f>IF(AND($K11-ストレーナー選定方法!$F$32&gt;-20,$K11-ストレーナー選定方法!$F$32&lt;80),1,0)</f>
        <v>0</v>
      </c>
      <c r="O11" s="131">
        <f>IF(AND($K11-ストレーナー選定方法!$F$34&gt;-20,$K11-ストレーナー選定方法!$F$34&lt;80),1,0)</f>
        <v>0</v>
      </c>
      <c r="P11" s="131">
        <f>IF(AND($K11-ストレーナー選定方法!$F$36&gt;-20,$K11-ストレーナー選定方法!$F$36&lt;80),1,0)</f>
        <v>0</v>
      </c>
      <c r="Q11" s="125">
        <v>20</v>
      </c>
      <c r="R11" s="25">
        <v>2200</v>
      </c>
      <c r="S11" s="26">
        <f t="shared" si="8"/>
        <v>9.0909090909090917</v>
      </c>
      <c r="T11" s="27">
        <f t="shared" si="9"/>
        <v>1.8560000000000003</v>
      </c>
      <c r="U11" s="27">
        <f t="shared" si="10"/>
        <v>1.6239999999999997</v>
      </c>
      <c r="V11" s="27"/>
      <c r="W11" s="59">
        <f t="shared" ref="W11:W74" si="11">(K11/100*0.84)^2</f>
        <v>3.7978214399999994</v>
      </c>
      <c r="X11" s="59">
        <f t="shared" si="0"/>
        <v>5.9340959999999994</v>
      </c>
      <c r="Y11" s="59">
        <f t="shared" si="1"/>
        <v>4.9604198399999992</v>
      </c>
      <c r="Z11" s="59">
        <f t="shared" si="2"/>
        <v>7.7506559999999993</v>
      </c>
      <c r="AA11" s="53">
        <f t="shared" si="3"/>
        <v>1.2923142399999996</v>
      </c>
      <c r="AB11" s="52">
        <f t="shared" si="4"/>
        <v>3.19122496</v>
      </c>
      <c r="AC11" s="52">
        <f t="shared" si="5"/>
        <v>1.6879206400000004</v>
      </c>
      <c r="AD11" s="52">
        <f t="shared" si="6"/>
        <v>4.1681305599999998</v>
      </c>
      <c r="AE11" s="24"/>
      <c r="AF11" s="24"/>
      <c r="AG11" s="134">
        <v>6</v>
      </c>
    </row>
    <row r="12" spans="2:33" ht="17.25" thickBot="1">
      <c r="B12" s="176" t="str">
        <f>VLOOKUP(D12,temp!$A$2:$G$176,2,FALSE)</f>
        <v>383</v>
      </c>
      <c r="C12" s="176" t="str">
        <f t="shared" si="7"/>
        <v>38X6X11</v>
      </c>
      <c r="D12" s="178">
        <v>383</v>
      </c>
      <c r="E12" s="23">
        <v>38</v>
      </c>
      <c r="F12" s="24">
        <v>36</v>
      </c>
      <c r="G12" s="39">
        <v>24</v>
      </c>
      <c r="H12" s="23">
        <v>6</v>
      </c>
      <c r="I12" s="23">
        <v>11</v>
      </c>
      <c r="J12" s="24">
        <v>3</v>
      </c>
      <c r="K12" s="137">
        <v>77</v>
      </c>
      <c r="L12" s="131">
        <f>IF(AND(K12-ストレーナー選定方法!$F$8&gt;-20,K12-ストレーナー選定方法!$F$8&lt;80),1,0)</f>
        <v>0</v>
      </c>
      <c r="M12" s="131">
        <f>IF(AND($K12-ストレーナー選定方法!$F$30&gt;-20,$K12-ストレーナー選定方法!$F$30&lt;80),1,0)</f>
        <v>0</v>
      </c>
      <c r="N12" s="131">
        <f>IF(AND($K12-ストレーナー選定方法!$F$32&gt;-20,$K12-ストレーナー選定方法!$F$32&lt;80),1,0)</f>
        <v>0</v>
      </c>
      <c r="O12" s="131">
        <f>IF(AND($K12-ストレーナー選定方法!$F$34&gt;-20,$K12-ストレーナー選定方法!$F$34&lt;80),1,0)</f>
        <v>0</v>
      </c>
      <c r="P12" s="131">
        <f>IF(AND($K12-ストレーナー選定方法!$F$36&gt;-20,$K12-ストレーナー選定方法!$F$36&lt;80),1,0)</f>
        <v>0</v>
      </c>
      <c r="Q12" s="125">
        <v>6</v>
      </c>
      <c r="R12" s="25">
        <v>2200</v>
      </c>
      <c r="S12" s="26">
        <f t="shared" si="8"/>
        <v>9.0909090909090917</v>
      </c>
      <c r="T12" s="27">
        <f t="shared" si="9"/>
        <v>0.61599999999999999</v>
      </c>
      <c r="U12" s="27">
        <f t="shared" si="10"/>
        <v>0.53900000000000003</v>
      </c>
      <c r="V12" s="27"/>
      <c r="W12" s="60">
        <f>(K12/100*0.84)^2</f>
        <v>0.41835024000000004</v>
      </c>
      <c r="X12" s="60">
        <f t="shared" si="0"/>
        <v>0.65367225000000018</v>
      </c>
      <c r="Y12" s="60">
        <f t="shared" si="1"/>
        <v>0.5464166399999999</v>
      </c>
      <c r="Z12" s="60">
        <f t="shared" si="2"/>
        <v>0.85377599999999987</v>
      </c>
      <c r="AA12" s="53">
        <f t="shared" si="3"/>
        <v>0.14235529000000002</v>
      </c>
      <c r="AB12" s="53">
        <f t="shared" si="4"/>
        <v>0.35153040999999996</v>
      </c>
      <c r="AC12" s="53">
        <f t="shared" si="5"/>
        <v>0.18593344000000003</v>
      </c>
      <c r="AD12" s="53">
        <f t="shared" si="6"/>
        <v>0.45914175999999995</v>
      </c>
      <c r="AE12" s="24"/>
      <c r="AF12" s="24"/>
      <c r="AG12" s="134"/>
    </row>
    <row r="13" spans="2:33" ht="17.25" thickBot="1">
      <c r="B13" s="176" t="str">
        <f>VLOOKUP(D13,temp!$A$2:$G$176,2,FALSE)</f>
        <v>386</v>
      </c>
      <c r="C13" s="176" t="str">
        <f t="shared" si="7"/>
        <v>38X6X22</v>
      </c>
      <c r="D13" s="178">
        <v>386</v>
      </c>
      <c r="E13" s="23">
        <v>38</v>
      </c>
      <c r="F13" s="24">
        <v>36</v>
      </c>
      <c r="G13" s="39">
        <v>30</v>
      </c>
      <c r="H13" s="23">
        <v>6</v>
      </c>
      <c r="I13" s="23">
        <v>22</v>
      </c>
      <c r="J13" s="24">
        <v>3</v>
      </c>
      <c r="K13" s="137">
        <v>155</v>
      </c>
      <c r="L13" s="131">
        <f>IF(AND(K13-ストレーナー選定方法!$F$8&gt;-20,K13-ストレーナー選定方法!$F$8&lt;80),1,0)</f>
        <v>0</v>
      </c>
      <c r="M13" s="131">
        <f>IF(AND($K13-ストレーナー選定方法!$F$30&gt;-20,$K13-ストレーナー選定方法!$F$30&lt;80),1,0)</f>
        <v>0</v>
      </c>
      <c r="N13" s="131">
        <f>IF(AND($K13-ストレーナー選定方法!$F$32&gt;-20,$K13-ストレーナー選定方法!$F$32&lt;80),1,0)</f>
        <v>0</v>
      </c>
      <c r="O13" s="131">
        <f>IF(AND($K13-ストレーナー選定方法!$F$34&gt;-20,$K13-ストレーナー選定方法!$F$34&lt;80),1,0)</f>
        <v>0</v>
      </c>
      <c r="P13" s="131">
        <f>IF(AND($K13-ストレーナー選定方法!$F$36&gt;-20,$K13-ストレーナー選定方法!$F$36&lt;80),1,0)</f>
        <v>0</v>
      </c>
      <c r="Q13" s="125">
        <v>13</v>
      </c>
      <c r="R13" s="25">
        <v>2200</v>
      </c>
      <c r="S13" s="26">
        <f t="shared" si="8"/>
        <v>9.0909090909090917</v>
      </c>
      <c r="T13" s="27">
        <f t="shared" si="9"/>
        <v>1.24</v>
      </c>
      <c r="U13" s="27">
        <f t="shared" si="10"/>
        <v>1.085</v>
      </c>
      <c r="V13" s="27"/>
      <c r="W13" s="59">
        <f t="shared" si="11"/>
        <v>1.6952040000000002</v>
      </c>
      <c r="X13" s="59">
        <f t="shared" si="0"/>
        <v>2.6487562500000004</v>
      </c>
      <c r="Y13" s="59">
        <f t="shared" si="1"/>
        <v>2.2141440000000001</v>
      </c>
      <c r="Z13" s="59">
        <f t="shared" si="2"/>
        <v>3.4595999999999996</v>
      </c>
      <c r="AA13" s="53">
        <f t="shared" si="3"/>
        <v>0.57684024999999994</v>
      </c>
      <c r="AB13" s="52">
        <f t="shared" si="4"/>
        <v>1.42444225</v>
      </c>
      <c r="AC13" s="52">
        <f t="shared" si="5"/>
        <v>0.7534240000000002</v>
      </c>
      <c r="AD13" s="52">
        <f t="shared" si="6"/>
        <v>1.8604960000000004</v>
      </c>
      <c r="AE13" s="24"/>
      <c r="AF13" s="24"/>
      <c r="AG13" s="134"/>
    </row>
    <row r="14" spans="2:33" ht="17.25" thickBot="1">
      <c r="B14" s="176" t="str">
        <f>VLOOKUP(D14,temp!$A$2:$G$176,2,FALSE)</f>
        <v>400</v>
      </c>
      <c r="C14" s="176" t="str">
        <f t="shared" si="7"/>
        <v>40X6X8</v>
      </c>
      <c r="D14" s="174">
        <v>400</v>
      </c>
      <c r="E14" s="23">
        <v>40</v>
      </c>
      <c r="F14" s="24">
        <v>38</v>
      </c>
      <c r="G14" s="39">
        <v>25</v>
      </c>
      <c r="H14" s="23">
        <v>6</v>
      </c>
      <c r="I14" s="23">
        <v>8</v>
      </c>
      <c r="J14" s="24">
        <v>5</v>
      </c>
      <c r="K14" s="137">
        <v>157</v>
      </c>
      <c r="L14" s="131">
        <f>IF(AND(K14-ストレーナー選定方法!$F$8&gt;-20,K14-ストレーナー選定方法!$F$8&lt;80),1,0)</f>
        <v>0</v>
      </c>
      <c r="M14" s="131">
        <f>IF(AND($K14-ストレーナー選定方法!$F$30&gt;-20,$K14-ストレーナー選定方法!$F$30&lt;80),1,0)</f>
        <v>0</v>
      </c>
      <c r="N14" s="131">
        <f>IF(AND($K14-ストレーナー選定方法!$F$32&gt;-20,$K14-ストレーナー選定方法!$F$32&lt;80),1,0)</f>
        <v>0</v>
      </c>
      <c r="O14" s="131">
        <f>IF(AND($K14-ストレーナー選定方法!$F$34&gt;-20,$K14-ストレーナー選定方法!$F$34&lt;80),1,0)</f>
        <v>0</v>
      </c>
      <c r="P14" s="131">
        <f>IF(AND($K14-ストレーナー選定方法!$F$36&gt;-20,$K14-ストレーナー選定方法!$F$36&lt;80),1,0)</f>
        <v>0</v>
      </c>
      <c r="Q14" s="125">
        <v>12</v>
      </c>
      <c r="R14" s="25">
        <v>2200</v>
      </c>
      <c r="S14" s="26">
        <f t="shared" si="8"/>
        <v>9.0909090909090917</v>
      </c>
      <c r="T14" s="27">
        <f t="shared" si="9"/>
        <v>1.256</v>
      </c>
      <c r="U14" s="27">
        <f t="shared" si="10"/>
        <v>1.099</v>
      </c>
      <c r="V14" s="27"/>
      <c r="W14" s="59">
        <f t="shared" si="11"/>
        <v>1.73923344</v>
      </c>
      <c r="X14" s="59">
        <f t="shared" si="0"/>
        <v>2.7175522500000002</v>
      </c>
      <c r="Y14" s="59">
        <f t="shared" si="1"/>
        <v>2.2716518400000001</v>
      </c>
      <c r="Z14" s="59">
        <f t="shared" si="2"/>
        <v>3.5494559999999997</v>
      </c>
      <c r="AA14" s="53">
        <f t="shared" si="3"/>
        <v>0.59182248999999998</v>
      </c>
      <c r="AB14" s="52">
        <f t="shared" si="4"/>
        <v>1.4614392100000002</v>
      </c>
      <c r="AC14" s="52">
        <f t="shared" si="5"/>
        <v>0.77299264000000012</v>
      </c>
      <c r="AD14" s="52">
        <f t="shared" si="6"/>
        <v>1.9088185600000005</v>
      </c>
      <c r="AE14" s="24"/>
      <c r="AF14" s="24"/>
      <c r="AG14" s="134">
        <v>5</v>
      </c>
    </row>
    <row r="15" spans="2:33" ht="17.25" thickBot="1">
      <c r="B15" s="176" t="str">
        <f>VLOOKUP(D15,temp!$A$2:$G$176,2,FALSE)</f>
        <v>402</v>
      </c>
      <c r="C15" s="176" t="str">
        <f t="shared" si="7"/>
        <v>40X6X11</v>
      </c>
      <c r="D15" s="174">
        <v>402</v>
      </c>
      <c r="E15" s="23">
        <v>40</v>
      </c>
      <c r="F15" s="24">
        <v>38</v>
      </c>
      <c r="G15" s="39">
        <v>30</v>
      </c>
      <c r="H15" s="23">
        <v>6</v>
      </c>
      <c r="I15" s="23">
        <v>11</v>
      </c>
      <c r="J15" s="24">
        <v>5.5</v>
      </c>
      <c r="K15" s="137">
        <v>261</v>
      </c>
      <c r="L15" s="131">
        <f>IF(AND(K15-ストレーナー選定方法!$F$8&gt;-20,K15-ストレーナー選定方法!$F$8&lt;80),1,0)</f>
        <v>0</v>
      </c>
      <c r="M15" s="131">
        <f>IF(AND($K15-ストレーナー選定方法!$F$30&gt;-20,$K15-ストレーナー選定方法!$F$30&lt;80),1,0)</f>
        <v>0</v>
      </c>
      <c r="N15" s="131">
        <f>IF(AND($K15-ストレーナー選定方法!$F$32&gt;-20,$K15-ストレーナー選定方法!$F$32&lt;80),1,0)</f>
        <v>0</v>
      </c>
      <c r="O15" s="131">
        <f>IF(AND($K15-ストレーナー選定方法!$F$34&gt;-20,$K15-ストレーナー選定方法!$F$34&lt;80),1,0)</f>
        <v>0</v>
      </c>
      <c r="P15" s="131">
        <f>IF(AND($K15-ストレーナー選定方法!$F$36&gt;-20,$K15-ストレーナー選定方法!$F$36&lt;80),1,0)</f>
        <v>0</v>
      </c>
      <c r="Q15" s="125">
        <v>20</v>
      </c>
      <c r="R15" s="25">
        <v>1700</v>
      </c>
      <c r="S15" s="26">
        <f t="shared" si="8"/>
        <v>11.764705882352942</v>
      </c>
      <c r="T15" s="27">
        <f t="shared" si="9"/>
        <v>2.0880000000000001</v>
      </c>
      <c r="U15" s="27">
        <f t="shared" si="10"/>
        <v>1.827</v>
      </c>
      <c r="V15" s="27"/>
      <c r="W15" s="59">
        <f t="shared" si="11"/>
        <v>4.8066177599999982</v>
      </c>
      <c r="X15" s="59">
        <f t="shared" si="0"/>
        <v>7.5103402499999996</v>
      </c>
      <c r="Y15" s="59">
        <f t="shared" si="1"/>
        <v>6.2780313599999991</v>
      </c>
      <c r="Z15" s="59">
        <f t="shared" si="2"/>
        <v>9.8094239999999981</v>
      </c>
      <c r="AA15" s="53">
        <f t="shared" si="3"/>
        <v>1.6355852099999999</v>
      </c>
      <c r="AB15" s="52">
        <f t="shared" si="4"/>
        <v>4.0388940900000003</v>
      </c>
      <c r="AC15" s="52">
        <f t="shared" si="5"/>
        <v>2.1362745599999999</v>
      </c>
      <c r="AD15" s="52">
        <f t="shared" si="6"/>
        <v>5.2752902399999986</v>
      </c>
      <c r="AE15" s="24"/>
      <c r="AF15" s="24"/>
      <c r="AG15" s="134">
        <v>5</v>
      </c>
    </row>
    <row r="16" spans="2:33" ht="17.25" thickBot="1">
      <c r="B16" s="176" t="str">
        <f>VLOOKUP(D16,temp!$A$2:$G$176,2,FALSE)</f>
        <v>403</v>
      </c>
      <c r="C16" s="176" t="str">
        <f t="shared" si="7"/>
        <v>40X6X11</v>
      </c>
      <c r="D16" s="174">
        <v>403</v>
      </c>
      <c r="E16" s="23">
        <v>40</v>
      </c>
      <c r="F16" s="24">
        <v>38</v>
      </c>
      <c r="G16" s="39">
        <v>32</v>
      </c>
      <c r="H16" s="23">
        <v>6</v>
      </c>
      <c r="I16" s="23">
        <v>11</v>
      </c>
      <c r="J16" s="24">
        <v>6</v>
      </c>
      <c r="K16" s="137">
        <v>311</v>
      </c>
      <c r="L16" s="131">
        <f>IF(AND(K16-ストレーナー選定方法!$F$8&gt;-20,K16-ストレーナー選定方法!$F$8&lt;80),1,0)</f>
        <v>0</v>
      </c>
      <c r="M16" s="131">
        <f>IF(AND($K16-ストレーナー選定方法!$F$30&gt;-20,$K16-ストレーナー選定方法!$F$30&lt;80),1,0)</f>
        <v>1</v>
      </c>
      <c r="N16" s="131">
        <f>IF(AND($K16-ストレーナー選定方法!$F$32&gt;-20,$K16-ストレーナー選定方法!$F$32&lt;80),1,0)</f>
        <v>0</v>
      </c>
      <c r="O16" s="131">
        <f>IF(AND($K16-ストレーナー選定方法!$F$34&gt;-20,$K16-ストレーナー選定方法!$F$34&lt;80),1,0)</f>
        <v>0</v>
      </c>
      <c r="P16" s="131">
        <f>IF(AND($K16-ストレーナー選定方法!$F$36&gt;-20,$K16-ストレーナー選定方法!$F$36&lt;80),1,0)</f>
        <v>0</v>
      </c>
      <c r="Q16" s="125">
        <v>24</v>
      </c>
      <c r="R16" s="25">
        <v>2200</v>
      </c>
      <c r="S16" s="26">
        <f t="shared" si="8"/>
        <v>9.0909090909090917</v>
      </c>
      <c r="T16" s="27">
        <f t="shared" si="9"/>
        <v>2.488</v>
      </c>
      <c r="U16" s="27">
        <f t="shared" si="10"/>
        <v>2.177</v>
      </c>
      <c r="V16" s="27"/>
      <c r="W16" s="59">
        <f t="shared" si="11"/>
        <v>6.8246337599999976</v>
      </c>
      <c r="X16" s="59">
        <f t="shared" si="0"/>
        <v>10.663490249999999</v>
      </c>
      <c r="Y16" s="59">
        <f t="shared" si="1"/>
        <v>8.9138073599999981</v>
      </c>
      <c r="Z16" s="59">
        <f t="shared" si="2"/>
        <v>13.927823999999998</v>
      </c>
      <c r="AA16" s="53">
        <f t="shared" si="3"/>
        <v>2.3222712099999994</v>
      </c>
      <c r="AB16" s="52">
        <f t="shared" si="4"/>
        <v>5.734588089999999</v>
      </c>
      <c r="AC16" s="52">
        <f t="shared" si="5"/>
        <v>3.0331705600000003</v>
      </c>
      <c r="AD16" s="52">
        <f t="shared" si="6"/>
        <v>7.4900742400000011</v>
      </c>
      <c r="AE16" s="24"/>
      <c r="AF16" s="24"/>
      <c r="AG16" s="134">
        <v>4.7</v>
      </c>
    </row>
    <row r="17" spans="2:33" ht="17.25" thickBot="1">
      <c r="B17" s="176" t="str">
        <f>VLOOKUP(D17,temp!$A$2:$G$176,2,FALSE)</f>
        <v>411</v>
      </c>
      <c r="C17" s="176" t="str">
        <f t="shared" si="7"/>
        <v>41X8X19</v>
      </c>
      <c r="D17" s="177">
        <v>411</v>
      </c>
      <c r="E17" s="23">
        <v>41</v>
      </c>
      <c r="F17" s="24">
        <v>38</v>
      </c>
      <c r="G17" s="39">
        <v>31</v>
      </c>
      <c r="H17" s="23">
        <v>8</v>
      </c>
      <c r="I17" s="23">
        <v>19</v>
      </c>
      <c r="J17" s="24">
        <v>6</v>
      </c>
      <c r="K17" s="137">
        <v>537</v>
      </c>
      <c r="L17" s="131">
        <f>IF(AND(K17-ストレーナー選定方法!$F$8&gt;-20,K17-ストレーナー選定方法!$F$8&lt;80),1,0)</f>
        <v>0</v>
      </c>
      <c r="M17" s="131">
        <f>IF(AND($K17-ストレーナー選定方法!$F$30&gt;-20,$K17-ストレーナー選定方法!$F$30&lt;80),1,0)</f>
        <v>0</v>
      </c>
      <c r="N17" s="131">
        <f>IF(AND($K17-ストレーナー選定方法!$F$32&gt;-20,$K17-ストレーナー選定方法!$F$32&lt;80),1,0)</f>
        <v>1</v>
      </c>
      <c r="O17" s="131">
        <f>IF(AND($K17-ストレーナー選定方法!$F$34&gt;-20,$K17-ストレーナー選定方法!$F$34&lt;80),1,0)</f>
        <v>0</v>
      </c>
      <c r="P17" s="131">
        <f>IF(AND($K17-ストレーナー選定方法!$F$36&gt;-20,$K17-ストレーナー選定方法!$F$36&lt;80),1,0)</f>
        <v>0</v>
      </c>
      <c r="Q17" s="125">
        <v>40</v>
      </c>
      <c r="R17" s="25">
        <v>1700</v>
      </c>
      <c r="S17" s="26">
        <f t="shared" si="8"/>
        <v>11.764705882352942</v>
      </c>
      <c r="T17" s="27">
        <f t="shared" si="9"/>
        <v>4.2960000000000003</v>
      </c>
      <c r="U17" s="27">
        <f t="shared" si="10"/>
        <v>3.7589999999999999</v>
      </c>
      <c r="V17" s="27"/>
      <c r="W17" s="59">
        <f t="shared" si="11"/>
        <v>20.347316639999999</v>
      </c>
      <c r="X17" s="59">
        <f t="shared" si="0"/>
        <v>31.792682250000006</v>
      </c>
      <c r="Y17" s="59">
        <f t="shared" si="1"/>
        <v>26.576087039999997</v>
      </c>
      <c r="Z17" s="59">
        <f t="shared" si="2"/>
        <v>41.525135999999996</v>
      </c>
      <c r="AA17" s="53">
        <f t="shared" si="3"/>
        <v>6.9237396899999997</v>
      </c>
      <c r="AB17" s="52">
        <f t="shared" si="4"/>
        <v>17.097398009999999</v>
      </c>
      <c r="AC17" s="52">
        <f t="shared" si="5"/>
        <v>9.0432518400000035</v>
      </c>
      <c r="AD17" s="52">
        <f t="shared" si="6"/>
        <v>22.331295359999999</v>
      </c>
      <c r="AE17" s="24"/>
      <c r="AF17" s="24"/>
      <c r="AG17" s="134">
        <v>4.5</v>
      </c>
    </row>
    <row r="18" spans="2:33" ht="17.25" thickBot="1">
      <c r="B18" s="176" t="str">
        <f>VLOOKUP(D18,temp!$A$2:$G$176,2,FALSE)</f>
        <v>412</v>
      </c>
      <c r="C18" s="176" t="str">
        <f t="shared" si="7"/>
        <v>41X9X19</v>
      </c>
      <c r="D18" s="174">
        <v>412</v>
      </c>
      <c r="E18" s="23">
        <v>41</v>
      </c>
      <c r="F18" s="24">
        <v>38</v>
      </c>
      <c r="G18" s="39">
        <v>31</v>
      </c>
      <c r="H18" s="23">
        <v>9</v>
      </c>
      <c r="I18" s="23">
        <v>19</v>
      </c>
      <c r="J18" s="24">
        <v>4</v>
      </c>
      <c r="K18" s="137">
        <v>238</v>
      </c>
      <c r="L18" s="131">
        <f>IF(AND(K18-ストレーナー選定方法!$F$8&gt;-20,K18-ストレーナー選定方法!$F$8&lt;80),1,0)</f>
        <v>0</v>
      </c>
      <c r="M18" s="131">
        <f>IF(AND($K18-ストレーナー選定方法!$F$30&gt;-20,$K18-ストレーナー選定方法!$F$30&lt;80),1,0)</f>
        <v>0</v>
      </c>
      <c r="N18" s="131">
        <f>IF(AND($K18-ストレーナー選定方法!$F$32&gt;-20,$K18-ストレーナー選定方法!$F$32&lt;80),1,0)</f>
        <v>0</v>
      </c>
      <c r="O18" s="131">
        <f>IF(AND($K18-ストレーナー選定方法!$F$34&gt;-20,$K18-ストレーナー選定方法!$F$34&lt;80),1,0)</f>
        <v>0</v>
      </c>
      <c r="P18" s="131">
        <f>IF(AND($K18-ストレーナー選定方法!$F$36&gt;-20,$K18-ストレーナー選定方法!$F$36&lt;80),1,0)</f>
        <v>0</v>
      </c>
      <c r="Q18" s="125">
        <v>18</v>
      </c>
      <c r="R18" s="25">
        <v>1400</v>
      </c>
      <c r="S18" s="26">
        <f t="shared" si="8"/>
        <v>14.285714285714286</v>
      </c>
      <c r="T18" s="27">
        <f t="shared" si="9"/>
        <v>1.9040000000000001</v>
      </c>
      <c r="U18" s="27">
        <f t="shared" si="10"/>
        <v>1.6659999999999999</v>
      </c>
      <c r="V18" s="27"/>
      <c r="W18" s="59">
        <f t="shared" si="11"/>
        <v>3.9968006399999996</v>
      </c>
      <c r="X18" s="59">
        <f t="shared" si="0"/>
        <v>6.2450010000000002</v>
      </c>
      <c r="Y18" s="59">
        <f t="shared" si="1"/>
        <v>5.2203110399999986</v>
      </c>
      <c r="Z18" s="59">
        <f t="shared" si="2"/>
        <v>8.1567359999999987</v>
      </c>
      <c r="AA18" s="53">
        <f t="shared" si="3"/>
        <v>1.3600224399999998</v>
      </c>
      <c r="AB18" s="52">
        <f t="shared" si="4"/>
        <v>3.3584227599999998</v>
      </c>
      <c r="AC18" s="52">
        <f t="shared" si="5"/>
        <v>1.7763558399999999</v>
      </c>
      <c r="AD18" s="52">
        <f t="shared" si="6"/>
        <v>4.3865113599999992</v>
      </c>
      <c r="AE18" s="24"/>
      <c r="AF18" s="24"/>
      <c r="AG18" s="134">
        <v>4.4000000000000004</v>
      </c>
    </row>
    <row r="19" spans="2:33" ht="17.25" thickBot="1">
      <c r="B19" s="176" t="str">
        <f>VLOOKUP(D19,temp!$A$2:$G$176,2,FALSE)</f>
        <v>431</v>
      </c>
      <c r="C19" s="176" t="str">
        <f t="shared" si="7"/>
        <v>43X9X16</v>
      </c>
      <c r="D19" s="174">
        <v>431</v>
      </c>
      <c r="E19" s="23">
        <v>43</v>
      </c>
      <c r="F19" s="24">
        <v>37</v>
      </c>
      <c r="G19" s="39">
        <v>28</v>
      </c>
      <c r="H19" s="23">
        <v>9</v>
      </c>
      <c r="I19" s="23">
        <v>16</v>
      </c>
      <c r="J19" s="24">
        <v>4</v>
      </c>
      <c r="K19" s="137">
        <v>201</v>
      </c>
      <c r="L19" s="131">
        <f>IF(AND(K19-ストレーナー選定方法!$F$8&gt;-20,K19-ストレーナー選定方法!$F$8&lt;80),1,0)</f>
        <v>0</v>
      </c>
      <c r="M19" s="131">
        <f>IF(AND($K19-ストレーナー選定方法!$F$30&gt;-20,$K19-ストレーナー選定方法!$F$30&lt;80),1,0)</f>
        <v>0</v>
      </c>
      <c r="N19" s="131">
        <f>IF(AND($K19-ストレーナー選定方法!$F$32&gt;-20,$K19-ストレーナー選定方法!$F$32&lt;80),1,0)</f>
        <v>0</v>
      </c>
      <c r="O19" s="131">
        <f>IF(AND($K19-ストレーナー選定方法!$F$34&gt;-20,$K19-ストレーナー選定方法!$F$34&lt;80),1,0)</f>
        <v>0</v>
      </c>
      <c r="P19" s="131">
        <f>IF(AND($K19-ストレーナー選定方法!$F$36&gt;-20,$K19-ストレーナー選定方法!$F$36&lt;80),1,0)</f>
        <v>0</v>
      </c>
      <c r="Q19" s="125">
        <v>13</v>
      </c>
      <c r="R19" s="25">
        <v>1300</v>
      </c>
      <c r="S19" s="26">
        <f t="shared" si="8"/>
        <v>15.384615384615385</v>
      </c>
      <c r="T19" s="27">
        <f t="shared" si="9"/>
        <v>1.6080000000000001</v>
      </c>
      <c r="U19" s="27">
        <f t="shared" si="10"/>
        <v>1.4069999999999998</v>
      </c>
      <c r="V19" s="27"/>
      <c r="W19" s="59">
        <f t="shared" si="11"/>
        <v>2.8506945599999991</v>
      </c>
      <c r="X19" s="59">
        <f t="shared" si="0"/>
        <v>4.45421025</v>
      </c>
      <c r="Y19" s="59">
        <f t="shared" si="1"/>
        <v>3.7233561599999989</v>
      </c>
      <c r="Z19" s="59">
        <f t="shared" si="2"/>
        <v>5.8177439999999976</v>
      </c>
      <c r="AA19" s="53">
        <f t="shared" si="3"/>
        <v>0.97002800999999983</v>
      </c>
      <c r="AB19" s="52">
        <f t="shared" si="4"/>
        <v>2.3953752899999996</v>
      </c>
      <c r="AC19" s="52">
        <f t="shared" si="5"/>
        <v>1.2669753599999998</v>
      </c>
      <c r="AD19" s="52">
        <f t="shared" si="6"/>
        <v>3.1286534399999999</v>
      </c>
      <c r="AE19" s="24"/>
      <c r="AF19" s="24"/>
      <c r="AG19" s="134">
        <v>7</v>
      </c>
    </row>
    <row r="20" spans="2:33" ht="17.25" thickBot="1">
      <c r="B20" s="176" t="str">
        <f>VLOOKUP(D20,temp!$A$2:$G$176,2,FALSE)</f>
        <v>432</v>
      </c>
      <c r="C20" s="176" t="str">
        <f t="shared" si="7"/>
        <v>43X9X9</v>
      </c>
      <c r="D20" s="174">
        <v>432</v>
      </c>
      <c r="E20" s="23">
        <v>43</v>
      </c>
      <c r="F20" s="24">
        <v>37</v>
      </c>
      <c r="G20" s="39">
        <v>27</v>
      </c>
      <c r="H20" s="23">
        <v>9</v>
      </c>
      <c r="I20" s="23">
        <v>9</v>
      </c>
      <c r="J20" s="24">
        <v>6</v>
      </c>
      <c r="K20" s="137">
        <v>254</v>
      </c>
      <c r="L20" s="131">
        <f>IF(AND(K20-ストレーナー選定方法!$F$8&gt;-20,K20-ストレーナー選定方法!$F$8&lt;80),1,0)</f>
        <v>0</v>
      </c>
      <c r="M20" s="131">
        <f>IF(AND($K20-ストレーナー選定方法!$F$30&gt;-20,$K20-ストレーナー選定方法!$F$30&lt;80),1,0)</f>
        <v>0</v>
      </c>
      <c r="N20" s="131">
        <f>IF(AND($K20-ストレーナー選定方法!$F$32&gt;-20,$K20-ストレーナー選定方法!$F$32&lt;80),1,0)</f>
        <v>0</v>
      </c>
      <c r="O20" s="131">
        <f>IF(AND($K20-ストレーナー選定方法!$F$34&gt;-20,$K20-ストレーナー選定方法!$F$34&lt;80),1,0)</f>
        <v>0</v>
      </c>
      <c r="P20" s="131">
        <f>IF(AND($K20-ストレーナー選定方法!$F$36&gt;-20,$K20-ストレーナー選定方法!$F$36&lt;80),1,0)</f>
        <v>0</v>
      </c>
      <c r="Q20" s="125">
        <v>17</v>
      </c>
      <c r="R20" s="25">
        <v>1300</v>
      </c>
      <c r="S20" s="26">
        <f t="shared" si="8"/>
        <v>15.384615384615385</v>
      </c>
      <c r="T20" s="27">
        <f t="shared" si="9"/>
        <v>2.032</v>
      </c>
      <c r="U20" s="27">
        <f t="shared" si="10"/>
        <v>1.7779999999999998</v>
      </c>
      <c r="V20" s="27"/>
      <c r="W20" s="59">
        <f t="shared" si="11"/>
        <v>4.55224896</v>
      </c>
      <c r="X20" s="59">
        <f t="shared" si="0"/>
        <v>7.1128890000000018</v>
      </c>
      <c r="Y20" s="59">
        <f t="shared" si="1"/>
        <v>5.9457945600000004</v>
      </c>
      <c r="Z20" s="59">
        <f t="shared" si="2"/>
        <v>9.2903040000000008</v>
      </c>
      <c r="AA20" s="53">
        <f t="shared" si="3"/>
        <v>1.5490291599999999</v>
      </c>
      <c r="AB20" s="52">
        <f t="shared" si="4"/>
        <v>3.8251536399999999</v>
      </c>
      <c r="AC20" s="52">
        <f t="shared" si="5"/>
        <v>2.0232217600000002</v>
      </c>
      <c r="AD20" s="52">
        <f t="shared" si="6"/>
        <v>4.9961190399999991</v>
      </c>
      <c r="AE20" s="24"/>
      <c r="AF20" s="24"/>
      <c r="AG20" s="134">
        <v>7.5</v>
      </c>
    </row>
    <row r="21" spans="2:33" ht="17.25" thickBot="1">
      <c r="B21" s="176" t="str">
        <f>VLOOKUP(D21,temp!$A$2:$G$176,2,FALSE)</f>
        <v>433</v>
      </c>
      <c r="C21" s="176" t="str">
        <f t="shared" si="7"/>
        <v>43X9X19</v>
      </c>
      <c r="D21" s="174">
        <v>433</v>
      </c>
      <c r="E21" s="23">
        <v>43</v>
      </c>
      <c r="F21" s="24">
        <v>41</v>
      </c>
      <c r="G21" s="39">
        <v>33</v>
      </c>
      <c r="H21" s="23">
        <v>9</v>
      </c>
      <c r="I21" s="23">
        <v>19</v>
      </c>
      <c r="J21" s="24">
        <v>4.5</v>
      </c>
      <c r="K21" s="137">
        <v>302</v>
      </c>
      <c r="L21" s="131">
        <f>IF(AND(K21-ストレーナー選定方法!$F$8&gt;-20,K21-ストレーナー選定方法!$F$8&lt;80),1,0)</f>
        <v>0</v>
      </c>
      <c r="M21" s="131">
        <f>IF(AND($K21-ストレーナー選定方法!$F$30&gt;-20,$K21-ストレーナー選定方法!$F$30&lt;80),1,0)</f>
        <v>1</v>
      </c>
      <c r="N21" s="131">
        <f>IF(AND($K21-ストレーナー選定方法!$F$32&gt;-20,$K21-ストレーナー選定方法!$F$32&lt;80),1,0)</f>
        <v>0</v>
      </c>
      <c r="O21" s="131">
        <f>IF(AND($K21-ストレーナー選定方法!$F$34&gt;-20,$K21-ストレーナー選定方法!$F$34&lt;80),1,0)</f>
        <v>0</v>
      </c>
      <c r="P21" s="131">
        <f>IF(AND($K21-ストレーナー選定方法!$F$36&gt;-20,$K21-ストレーナー選定方法!$F$36&lt;80),1,0)</f>
        <v>0</v>
      </c>
      <c r="Q21" s="125">
        <v>20</v>
      </c>
      <c r="R21" s="25">
        <v>1300</v>
      </c>
      <c r="S21" s="26">
        <f t="shared" si="8"/>
        <v>15.384615384615385</v>
      </c>
      <c r="T21" s="27">
        <f t="shared" si="9"/>
        <v>2.4160000000000004</v>
      </c>
      <c r="U21" s="27">
        <f t="shared" si="10"/>
        <v>2.1139999999999999</v>
      </c>
      <c r="V21" s="27"/>
      <c r="W21" s="59">
        <f t="shared" si="11"/>
        <v>6.4353542399999997</v>
      </c>
      <c r="X21" s="59">
        <f t="shared" si="0"/>
        <v>10.055241000000002</v>
      </c>
      <c r="Y21" s="59">
        <f t="shared" si="1"/>
        <v>8.4053606399999996</v>
      </c>
      <c r="Z21" s="59">
        <f t="shared" si="2"/>
        <v>13.133375999999998</v>
      </c>
      <c r="AA21" s="53">
        <f t="shared" si="3"/>
        <v>2.18980804</v>
      </c>
      <c r="AB21" s="52">
        <f t="shared" si="4"/>
        <v>5.4074851600000002</v>
      </c>
      <c r="AC21" s="52">
        <f t="shared" si="5"/>
        <v>2.8601574400000009</v>
      </c>
      <c r="AD21" s="52">
        <f t="shared" si="6"/>
        <v>7.0628377599999999</v>
      </c>
      <c r="AE21" s="24"/>
      <c r="AF21" s="24"/>
      <c r="AG21" s="134">
        <v>4.5</v>
      </c>
    </row>
    <row r="22" spans="2:33" ht="17.25" thickBot="1">
      <c r="B22" s="176" t="str">
        <f>VLOOKUP(D22,temp!$A$2:$G$176,2,FALSE)</f>
        <v>434</v>
      </c>
      <c r="C22" s="176" t="str">
        <f t="shared" si="7"/>
        <v>43X9X19</v>
      </c>
      <c r="D22" s="174">
        <v>434</v>
      </c>
      <c r="E22" s="23">
        <v>43</v>
      </c>
      <c r="F22" s="24">
        <v>41</v>
      </c>
      <c r="G22" s="39">
        <v>34</v>
      </c>
      <c r="H22" s="23">
        <v>9</v>
      </c>
      <c r="I22" s="23">
        <v>19</v>
      </c>
      <c r="J22" s="24">
        <v>5</v>
      </c>
      <c r="K22" s="137">
        <v>373</v>
      </c>
      <c r="L22" s="131">
        <f>IF(AND(K22-ストレーナー選定方法!$F$8&gt;-20,K22-ストレーナー選定方法!$F$8&lt;80),1,0)</f>
        <v>0</v>
      </c>
      <c r="M22" s="131">
        <f>IF(AND($K22-ストレーナー選定方法!$F$30&gt;-20,$K22-ストレーナー選定方法!$F$30&lt;80),1,0)</f>
        <v>1</v>
      </c>
      <c r="N22" s="131">
        <f>IF(AND($K22-ストレーナー選定方法!$F$32&gt;-20,$K22-ストレーナー選定方法!$F$32&lt;80),1,0)</f>
        <v>0</v>
      </c>
      <c r="O22" s="131">
        <f>IF(AND($K22-ストレーナー選定方法!$F$34&gt;-20,$K22-ストレーナー選定方法!$F$34&lt;80),1,0)</f>
        <v>0</v>
      </c>
      <c r="P22" s="131">
        <f>IF(AND($K22-ストレーナー選定方法!$F$36&gt;-20,$K22-ストレーナー選定方法!$F$36&lt;80),1,0)</f>
        <v>0</v>
      </c>
      <c r="Q22" s="125">
        <v>25</v>
      </c>
      <c r="R22" s="25">
        <v>1300</v>
      </c>
      <c r="S22" s="26">
        <f t="shared" si="8"/>
        <v>15.384615384615385</v>
      </c>
      <c r="T22" s="27">
        <f t="shared" si="9"/>
        <v>2.9840000000000004</v>
      </c>
      <c r="U22" s="27">
        <f t="shared" si="10"/>
        <v>2.6109999999999998</v>
      </c>
      <c r="V22" s="27"/>
      <c r="W22" s="59">
        <f t="shared" si="11"/>
        <v>9.8169422399999995</v>
      </c>
      <c r="X22" s="59">
        <f t="shared" si="0"/>
        <v>15.338972250000001</v>
      </c>
      <c r="Y22" s="59">
        <f t="shared" si="1"/>
        <v>12.822128640000001</v>
      </c>
      <c r="Z22" s="59">
        <f t="shared" si="2"/>
        <v>20.034576000000001</v>
      </c>
      <c r="AA22" s="53">
        <f t="shared" si="3"/>
        <v>3.3404872899999996</v>
      </c>
      <c r="AB22" s="52">
        <f t="shared" si="4"/>
        <v>8.2489584100000002</v>
      </c>
      <c r="AC22" s="52">
        <f t="shared" si="5"/>
        <v>4.3630854399999999</v>
      </c>
      <c r="AD22" s="52">
        <f t="shared" si="6"/>
        <v>10.77414976</v>
      </c>
      <c r="AE22" s="24"/>
      <c r="AF22" s="24"/>
      <c r="AG22" s="134">
        <v>4</v>
      </c>
    </row>
    <row r="23" spans="2:33" ht="17.25" thickBot="1">
      <c r="B23" s="176" t="str">
        <f>VLOOKUP(D23,temp!$A$2:$G$176,2,FALSE)</f>
        <v>435</v>
      </c>
      <c r="C23" s="176" t="str">
        <f t="shared" si="7"/>
        <v>43X9X16</v>
      </c>
      <c r="D23" s="174">
        <v>435</v>
      </c>
      <c r="E23" s="23">
        <v>43</v>
      </c>
      <c r="F23" s="24">
        <v>41</v>
      </c>
      <c r="G23" s="39">
        <v>33</v>
      </c>
      <c r="H23" s="23">
        <v>9</v>
      </c>
      <c r="I23" s="23">
        <v>16</v>
      </c>
      <c r="J23" s="24">
        <v>4.5</v>
      </c>
      <c r="K23" s="137">
        <v>254</v>
      </c>
      <c r="L23" s="131">
        <f>IF(AND(K23-ストレーナー選定方法!$F$8&gt;-20,K23-ストレーナー選定方法!$F$8&lt;80),1,0)</f>
        <v>0</v>
      </c>
      <c r="M23" s="131">
        <f>IF(AND($K23-ストレーナー選定方法!$F$30&gt;-20,$K23-ストレーナー選定方法!$F$30&lt;80),1,0)</f>
        <v>0</v>
      </c>
      <c r="N23" s="131">
        <f>IF(AND($K23-ストレーナー選定方法!$F$32&gt;-20,$K23-ストレーナー選定方法!$F$32&lt;80),1,0)</f>
        <v>0</v>
      </c>
      <c r="O23" s="131">
        <f>IF(AND($K23-ストレーナー選定方法!$F$34&gt;-20,$K23-ストレーナー選定方法!$F$34&lt;80),1,0)</f>
        <v>0</v>
      </c>
      <c r="P23" s="131">
        <f>IF(AND($K23-ストレーナー選定方法!$F$36&gt;-20,$K23-ストレーナー選定方法!$F$36&lt;80),1,0)</f>
        <v>0</v>
      </c>
      <c r="Q23" s="125">
        <v>17</v>
      </c>
      <c r="R23" s="25">
        <v>1300</v>
      </c>
      <c r="S23" s="26">
        <f t="shared" si="8"/>
        <v>15.384615384615385</v>
      </c>
      <c r="T23" s="27">
        <f t="shared" si="9"/>
        <v>2.032</v>
      </c>
      <c r="U23" s="27">
        <f t="shared" si="10"/>
        <v>1.7779999999999998</v>
      </c>
      <c r="V23" s="27"/>
      <c r="W23" s="59">
        <f t="shared" si="11"/>
        <v>4.55224896</v>
      </c>
      <c r="X23" s="59">
        <f t="shared" si="0"/>
        <v>7.1128890000000018</v>
      </c>
      <c r="Y23" s="59">
        <f t="shared" si="1"/>
        <v>5.9457945600000004</v>
      </c>
      <c r="Z23" s="59">
        <f t="shared" si="2"/>
        <v>9.2903040000000008</v>
      </c>
      <c r="AA23" s="53">
        <f t="shared" si="3"/>
        <v>1.5490291599999999</v>
      </c>
      <c r="AB23" s="52">
        <f t="shared" si="4"/>
        <v>3.8251536399999999</v>
      </c>
      <c r="AC23" s="52">
        <f t="shared" si="5"/>
        <v>2.0232217600000002</v>
      </c>
      <c r="AD23" s="52">
        <f t="shared" si="6"/>
        <v>4.9961190399999991</v>
      </c>
      <c r="AE23" s="24"/>
      <c r="AF23" s="24"/>
      <c r="AG23" s="134">
        <v>4</v>
      </c>
    </row>
    <row r="24" spans="2:33" ht="17.25" thickBot="1">
      <c r="B24" s="184" t="e">
        <f>VLOOKUP(D24,temp!$A$2:$G$176,2,FALSE)</f>
        <v>#N/A</v>
      </c>
      <c r="C24" s="176" t="str">
        <f t="shared" si="7"/>
        <v>44X10X18</v>
      </c>
      <c r="D24" s="177">
        <v>442</v>
      </c>
      <c r="E24" s="23">
        <v>44</v>
      </c>
      <c r="F24" s="24">
        <v>42</v>
      </c>
      <c r="G24" s="39">
        <v>31</v>
      </c>
      <c r="H24" s="23">
        <v>10</v>
      </c>
      <c r="I24" s="23">
        <v>18</v>
      </c>
      <c r="J24" s="24">
        <v>4</v>
      </c>
      <c r="K24" s="137">
        <v>226</v>
      </c>
      <c r="L24" s="131">
        <f>IF(AND(K24-ストレーナー選定方法!$F$8&gt;-20,K24-ストレーナー選定方法!$F$8&lt;80),1,0)</f>
        <v>0</v>
      </c>
      <c r="M24" s="131">
        <f>IF(AND($K24-ストレーナー選定方法!$F$30&gt;-20,$K24-ストレーナー選定方法!$F$30&lt;80),1,0)</f>
        <v>0</v>
      </c>
      <c r="N24" s="131">
        <f>IF(AND($K24-ストレーナー選定方法!$F$32&gt;-20,$K24-ストレーナー選定方法!$F$32&lt;80),1,0)</f>
        <v>0</v>
      </c>
      <c r="O24" s="131">
        <f>IF(AND($K24-ストレーナー選定方法!$F$34&gt;-20,$K24-ストレーナー選定方法!$F$34&lt;80),1,0)</f>
        <v>0</v>
      </c>
      <c r="P24" s="131">
        <f>IF(AND($K24-ストレーナー選定方法!$F$36&gt;-20,$K24-ストレーナー選定方法!$F$36&lt;80),1,0)</f>
        <v>0</v>
      </c>
      <c r="Q24" s="125">
        <v>14</v>
      </c>
      <c r="R24" s="25">
        <v>1200</v>
      </c>
      <c r="S24" s="26">
        <f t="shared" si="8"/>
        <v>16.666666666666668</v>
      </c>
      <c r="T24" s="27">
        <f t="shared" si="9"/>
        <v>1.8080000000000001</v>
      </c>
      <c r="U24" s="27">
        <f t="shared" si="10"/>
        <v>1.5819999999999999</v>
      </c>
      <c r="V24" s="27"/>
      <c r="W24" s="59">
        <f t="shared" si="11"/>
        <v>3.6039225599999987</v>
      </c>
      <c r="X24" s="59">
        <f t="shared" si="0"/>
        <v>5.6311289999999987</v>
      </c>
      <c r="Y24" s="59">
        <f t="shared" si="1"/>
        <v>4.7071641599999978</v>
      </c>
      <c r="Z24" s="59">
        <f t="shared" si="2"/>
        <v>7.3549439999999988</v>
      </c>
      <c r="AA24" s="53">
        <f t="shared" si="3"/>
        <v>1.2263347599999999</v>
      </c>
      <c r="AB24" s="52">
        <f t="shared" si="4"/>
        <v>3.0282960399999999</v>
      </c>
      <c r="AC24" s="52">
        <f t="shared" si="5"/>
        <v>1.6017433600000002</v>
      </c>
      <c r="AD24" s="52">
        <f t="shared" si="6"/>
        <v>3.9553254399999997</v>
      </c>
      <c r="AE24" s="24"/>
      <c r="AF24" s="24"/>
      <c r="AG24" s="134">
        <v>5</v>
      </c>
    </row>
    <row r="25" spans="2:33" ht="12.75" thickBot="1">
      <c r="B25" s="176" t="str">
        <f>VLOOKUP(D25,temp!$A$2:$G$176,2,FALSE)</f>
        <v>450</v>
      </c>
      <c r="C25" s="176" t="str">
        <f t="shared" si="7"/>
        <v>45X8X12</v>
      </c>
      <c r="D25" s="215">
        <v>450</v>
      </c>
      <c r="E25" s="216">
        <v>45</v>
      </c>
      <c r="F25" s="218">
        <v>42</v>
      </c>
      <c r="G25" s="220">
        <v>33</v>
      </c>
      <c r="H25" s="216">
        <v>8</v>
      </c>
      <c r="I25" s="216">
        <v>12</v>
      </c>
      <c r="J25" s="28" t="s">
        <v>62</v>
      </c>
      <c r="K25" s="222">
        <v>313</v>
      </c>
      <c r="L25" s="131">
        <f>IF(AND(K25-ストレーナー選定方法!$F$8&gt;-20,K25-ストレーナー選定方法!$F$8&lt;80),1,0)</f>
        <v>0</v>
      </c>
      <c r="M25" s="131">
        <f>IF(AND($K25-ストレーナー選定方法!$F$30&gt;-20,$K25-ストレーナー選定方法!$F$30&lt;80),1,0)</f>
        <v>1</v>
      </c>
      <c r="N25" s="131">
        <f>IF(AND($K25-ストレーナー選定方法!$F$32&gt;-20,$K25-ストレーナー選定方法!$F$32&lt;80),1,0)</f>
        <v>0</v>
      </c>
      <c r="O25" s="131">
        <f>IF(AND($K25-ストレーナー選定方法!$F$34&gt;-20,$K25-ストレーナー選定方法!$F$34&lt;80),1,0)</f>
        <v>0</v>
      </c>
      <c r="P25" s="131">
        <f>IF(AND($K25-ストレーナー選定方法!$F$36&gt;-20,$K25-ストレーナー選定方法!$F$36&lt;80),1,0)</f>
        <v>0</v>
      </c>
      <c r="Q25" s="224">
        <v>19</v>
      </c>
      <c r="R25" s="226">
        <v>1250</v>
      </c>
      <c r="S25" s="26">
        <f t="shared" si="8"/>
        <v>16</v>
      </c>
      <c r="T25" s="27">
        <f t="shared" si="9"/>
        <v>2.504</v>
      </c>
      <c r="U25" s="27">
        <f t="shared" si="10"/>
        <v>2.1909999999999998</v>
      </c>
      <c r="V25" s="29"/>
      <c r="W25" s="59">
        <f t="shared" si="11"/>
        <v>6.9126926399999995</v>
      </c>
      <c r="X25" s="59">
        <f t="shared" si="0"/>
        <v>10.801082250000002</v>
      </c>
      <c r="Y25" s="59">
        <f t="shared" si="1"/>
        <v>9.0288230399999989</v>
      </c>
      <c r="Z25" s="59">
        <f t="shared" si="2"/>
        <v>14.107535999999998</v>
      </c>
      <c r="AA25" s="53">
        <f t="shared" si="3"/>
        <v>2.3522356899999997</v>
      </c>
      <c r="AB25" s="52">
        <f t="shared" si="4"/>
        <v>5.8085820099999994</v>
      </c>
      <c r="AC25" s="52">
        <f t="shared" si="5"/>
        <v>3.0723078400000006</v>
      </c>
      <c r="AD25" s="52">
        <f t="shared" si="6"/>
        <v>7.58671936</v>
      </c>
      <c r="AE25" s="218"/>
      <c r="AF25" s="228"/>
      <c r="AG25" s="134"/>
    </row>
    <row r="26" spans="2:33" ht="12.75" thickBot="1">
      <c r="D26" s="215"/>
      <c r="E26" s="217"/>
      <c r="F26" s="219"/>
      <c r="G26" s="221"/>
      <c r="H26" s="217"/>
      <c r="I26" s="217"/>
      <c r="J26" s="24" t="s">
        <v>63</v>
      </c>
      <c r="K26" s="223"/>
      <c r="L26" s="131">
        <f>IF(AND(K26-ストレーナー選定方法!$F$8&gt;-20,K26-ストレーナー選定方法!$F$8&lt;80),1,0)</f>
        <v>0</v>
      </c>
      <c r="M26" s="131">
        <f>IF(AND($K26-ストレーナー選定方法!$F$30&gt;-20,$K26-ストレーナー選定方法!$F$30&lt;80),1,0)</f>
        <v>0</v>
      </c>
      <c r="N26" s="131">
        <f>IF(AND($K26-ストレーナー選定方法!$F$32&gt;-20,$K26-ストレーナー選定方法!$F$32&lt;80),1,0)</f>
        <v>0</v>
      </c>
      <c r="O26" s="131">
        <f>IF(AND($K26-ストレーナー選定方法!$F$34&gt;-20,$K26-ストレーナー選定方法!$F$34&lt;80),1,0)</f>
        <v>0</v>
      </c>
      <c r="P26" s="131">
        <f>IF(AND($K26-ストレーナー選定方法!$F$36&gt;-20,$K26-ストレーナー選定方法!$F$36&lt;80),1,0)</f>
        <v>0</v>
      </c>
      <c r="Q26" s="225"/>
      <c r="R26" s="227"/>
      <c r="S26" s="26"/>
      <c r="T26" s="27">
        <f t="shared" si="9"/>
        <v>0</v>
      </c>
      <c r="U26" s="27">
        <f t="shared" si="10"/>
        <v>0</v>
      </c>
      <c r="V26" s="27"/>
      <c r="W26" s="59"/>
      <c r="X26" s="59"/>
      <c r="Y26" s="59"/>
      <c r="Z26" s="59"/>
      <c r="AA26" s="53"/>
      <c r="AB26" s="52"/>
      <c r="AC26" s="52"/>
      <c r="AD26" s="52"/>
      <c r="AE26" s="219"/>
      <c r="AF26" s="229"/>
      <c r="AG26" s="134">
        <v>4.5</v>
      </c>
    </row>
    <row r="27" spans="2:33" ht="12.75" thickBot="1">
      <c r="B27" s="176" t="str">
        <f>VLOOKUP(D27,temp!$A$2:$G$176,2,FALSE)</f>
        <v>451</v>
      </c>
      <c r="C27" s="176" t="str">
        <f t="shared" si="7"/>
        <v>45X10X12</v>
      </c>
      <c r="D27" s="215">
        <v>451</v>
      </c>
      <c r="E27" s="216">
        <v>45</v>
      </c>
      <c r="F27" s="218">
        <v>42</v>
      </c>
      <c r="G27" s="220">
        <v>33</v>
      </c>
      <c r="H27" s="216">
        <v>10</v>
      </c>
      <c r="I27" s="216">
        <v>12</v>
      </c>
      <c r="J27" s="28" t="s">
        <v>62</v>
      </c>
      <c r="K27" s="222">
        <v>313</v>
      </c>
      <c r="L27" s="131">
        <f>IF(AND(K27-ストレーナー選定方法!$F$8&gt;-20,K27-ストレーナー選定方法!$F$8&lt;80),1,0)</f>
        <v>0</v>
      </c>
      <c r="M27" s="131">
        <f>IF(AND($K27-ストレーナー選定方法!$F$30&gt;-20,$K27-ストレーナー選定方法!$F$30&lt;80),1,0)</f>
        <v>1</v>
      </c>
      <c r="N27" s="131">
        <f>IF(AND($K27-ストレーナー選定方法!$F$32&gt;-20,$K27-ストレーナー選定方法!$F$32&lt;80),1,0)</f>
        <v>0</v>
      </c>
      <c r="O27" s="131">
        <f>IF(AND($K27-ストレーナー選定方法!$F$34&gt;-20,$K27-ストレーナー選定方法!$F$34&lt;80),1,0)</f>
        <v>0</v>
      </c>
      <c r="P27" s="131">
        <f>IF(AND($K27-ストレーナー選定方法!$F$36&gt;-20,$K27-ストレーナー選定方法!$F$36&lt;80),1,0)</f>
        <v>0</v>
      </c>
      <c r="Q27" s="224">
        <v>19</v>
      </c>
      <c r="R27" s="218">
        <v>950</v>
      </c>
      <c r="S27" s="26">
        <f t="shared" si="8"/>
        <v>21.05263157894737</v>
      </c>
      <c r="T27" s="27">
        <f t="shared" si="9"/>
        <v>2.504</v>
      </c>
      <c r="U27" s="27">
        <f t="shared" si="10"/>
        <v>2.1909999999999998</v>
      </c>
      <c r="V27" s="29"/>
      <c r="W27" s="59">
        <f t="shared" si="11"/>
        <v>6.9126926399999995</v>
      </c>
      <c r="X27" s="59">
        <f>(K27/100*1.05)^2</f>
        <v>10.801082250000002</v>
      </c>
      <c r="Y27" s="59">
        <f>(K27/100*0.96)^2</f>
        <v>9.0288230399999989</v>
      </c>
      <c r="Z27" s="59">
        <f>(K27/100*1.2)^2</f>
        <v>14.107535999999998</v>
      </c>
      <c r="AA27" s="53">
        <f>(K27/100*0.49)^2</f>
        <v>2.3522356899999997</v>
      </c>
      <c r="AB27" s="52">
        <f>(K27/100*0.77)^2</f>
        <v>5.8085820099999994</v>
      </c>
      <c r="AC27" s="52">
        <f>(K27/100*0.56)^2</f>
        <v>3.0723078400000006</v>
      </c>
      <c r="AD27" s="52">
        <f>(K27/100*0.88)^2</f>
        <v>7.58671936</v>
      </c>
      <c r="AE27" s="218"/>
      <c r="AF27" s="228"/>
      <c r="AG27" s="134"/>
    </row>
    <row r="28" spans="2:33" ht="12.75" thickBot="1">
      <c r="D28" s="215"/>
      <c r="E28" s="217"/>
      <c r="F28" s="219"/>
      <c r="G28" s="221"/>
      <c r="H28" s="217"/>
      <c r="I28" s="217"/>
      <c r="J28" s="24" t="s">
        <v>63</v>
      </c>
      <c r="K28" s="223"/>
      <c r="L28" s="131">
        <f>IF(AND(K28-ストレーナー選定方法!$F$8&gt;-20,K28-ストレーナー選定方法!$F$8&lt;80),1,0)</f>
        <v>0</v>
      </c>
      <c r="M28" s="131">
        <f>IF(AND($K28-ストレーナー選定方法!$F$30&gt;-20,$K28-ストレーナー選定方法!$F$30&lt;80),1,0)</f>
        <v>0</v>
      </c>
      <c r="N28" s="131">
        <f>IF(AND($K28-ストレーナー選定方法!$F$32&gt;-20,$K28-ストレーナー選定方法!$F$32&lt;80),1,0)</f>
        <v>0</v>
      </c>
      <c r="O28" s="131">
        <f>IF(AND($K28-ストレーナー選定方法!$F$34&gt;-20,$K28-ストレーナー選定方法!$F$34&lt;80),1,0)</f>
        <v>0</v>
      </c>
      <c r="P28" s="131">
        <f>IF(AND($K28-ストレーナー選定方法!$F$36&gt;-20,$K28-ストレーナー選定方法!$F$36&lt;80),1,0)</f>
        <v>0</v>
      </c>
      <c r="Q28" s="225"/>
      <c r="R28" s="219"/>
      <c r="S28" s="26"/>
      <c r="T28" s="27">
        <f t="shared" si="9"/>
        <v>0</v>
      </c>
      <c r="U28" s="27">
        <f t="shared" si="10"/>
        <v>0</v>
      </c>
      <c r="V28" s="27"/>
      <c r="W28" s="59"/>
      <c r="X28" s="59"/>
      <c r="Y28" s="59"/>
      <c r="Z28" s="59"/>
      <c r="AA28" s="53"/>
      <c r="AB28" s="52"/>
      <c r="AC28" s="52"/>
      <c r="AD28" s="52"/>
      <c r="AE28" s="219"/>
      <c r="AF28" s="229"/>
      <c r="AG28" s="134">
        <v>3.7</v>
      </c>
    </row>
    <row r="29" spans="2:33" ht="12.75" thickBot="1">
      <c r="B29" s="176" t="str">
        <f>VLOOKUP(D29,temp!$A$2:$G$176,2,FALSE)</f>
        <v>452</v>
      </c>
      <c r="C29" s="176" t="str">
        <f t="shared" si="7"/>
        <v>45X10X12</v>
      </c>
      <c r="D29" s="215">
        <v>452</v>
      </c>
      <c r="E29" s="216">
        <v>45</v>
      </c>
      <c r="F29" s="218">
        <v>42</v>
      </c>
      <c r="G29" s="220">
        <v>36</v>
      </c>
      <c r="H29" s="216">
        <v>10</v>
      </c>
      <c r="I29" s="216">
        <v>12</v>
      </c>
      <c r="J29" s="28" t="s">
        <v>67</v>
      </c>
      <c r="K29" s="222">
        <v>430</v>
      </c>
      <c r="L29" s="131">
        <f>IF(AND(K29-ストレーナー選定方法!$F$8&gt;-20,K29-ストレーナー選定方法!$F$8&lt;80),1,0)</f>
        <v>0</v>
      </c>
      <c r="M29" s="131">
        <f>IF(AND($K29-ストレーナー選定方法!$F$30&gt;-20,$K29-ストレーナー選定方法!$F$30&lt;80),1,0)</f>
        <v>0</v>
      </c>
      <c r="N29" s="131">
        <f>IF(AND($K29-ストレーナー選定方法!$F$32&gt;-20,$K29-ストレーナー選定方法!$F$32&lt;80),1,0)</f>
        <v>0</v>
      </c>
      <c r="O29" s="131">
        <f>IF(AND($K29-ストレーナー選定方法!$F$34&gt;-20,$K29-ストレーナー選定方法!$F$34&lt;80),1,0)</f>
        <v>0</v>
      </c>
      <c r="P29" s="131">
        <f>IF(AND($K29-ストレーナー選定方法!$F$36&gt;-20,$K29-ストレーナー選定方法!$F$36&lt;80),1,0)</f>
        <v>0</v>
      </c>
      <c r="Q29" s="224">
        <v>27</v>
      </c>
      <c r="R29" s="218">
        <v>950</v>
      </c>
      <c r="S29" s="26">
        <f t="shared" si="8"/>
        <v>21.05263157894737</v>
      </c>
      <c r="T29" s="27">
        <f t="shared" si="9"/>
        <v>3.44</v>
      </c>
      <c r="U29" s="27">
        <f t="shared" si="10"/>
        <v>3.01</v>
      </c>
      <c r="V29" s="29"/>
      <c r="W29" s="59">
        <f t="shared" si="11"/>
        <v>13.046543999999997</v>
      </c>
      <c r="X29" s="59">
        <f>(K29/100*1.05)^2</f>
        <v>20.385224999999998</v>
      </c>
      <c r="Y29" s="59">
        <f>(K29/100*0.96)^2</f>
        <v>17.040384</v>
      </c>
      <c r="Z29" s="59">
        <f>(K29/100*1.2)^2</f>
        <v>26.625599999999991</v>
      </c>
      <c r="AA29" s="53">
        <f>(K29/100*0.49)^2</f>
        <v>4.4394489999999989</v>
      </c>
      <c r="AB29" s="52">
        <f>(K29/100*0.77)^2</f>
        <v>10.962721</v>
      </c>
      <c r="AC29" s="52">
        <f>(K29/100*0.56)^2</f>
        <v>5.7984639999999992</v>
      </c>
      <c r="AD29" s="52">
        <f>(K29/100*0.88)^2</f>
        <v>14.318655999999999</v>
      </c>
      <c r="AE29" s="218"/>
      <c r="AF29" s="228"/>
      <c r="AG29" s="134"/>
    </row>
    <row r="30" spans="2:33" ht="12.75" thickBot="1">
      <c r="D30" s="215"/>
      <c r="E30" s="217"/>
      <c r="F30" s="219"/>
      <c r="G30" s="221"/>
      <c r="H30" s="217"/>
      <c r="I30" s="217"/>
      <c r="J30" s="24" t="s">
        <v>68</v>
      </c>
      <c r="K30" s="223"/>
      <c r="L30" s="131">
        <f>IF(AND(K30-ストレーナー選定方法!$F$8&gt;-20,K30-ストレーナー選定方法!$F$8&lt;80),1,0)</f>
        <v>0</v>
      </c>
      <c r="M30" s="131">
        <f>IF(AND($K30-ストレーナー選定方法!$F$30&gt;-20,$K30-ストレーナー選定方法!$F$30&lt;80),1,0)</f>
        <v>0</v>
      </c>
      <c r="N30" s="131">
        <f>IF(AND($K30-ストレーナー選定方法!$F$32&gt;-20,$K30-ストレーナー選定方法!$F$32&lt;80),1,0)</f>
        <v>0</v>
      </c>
      <c r="O30" s="131">
        <f>IF(AND($K30-ストレーナー選定方法!$F$34&gt;-20,$K30-ストレーナー選定方法!$F$34&lt;80),1,0)</f>
        <v>0</v>
      </c>
      <c r="P30" s="131">
        <f>IF(AND($K30-ストレーナー選定方法!$F$36&gt;-20,$K30-ストレーナー選定方法!$F$36&lt;80),1,0)</f>
        <v>0</v>
      </c>
      <c r="Q30" s="225"/>
      <c r="R30" s="219"/>
      <c r="S30" s="26"/>
      <c r="T30" s="27">
        <f t="shared" si="9"/>
        <v>0</v>
      </c>
      <c r="U30" s="27">
        <f t="shared" si="10"/>
        <v>0</v>
      </c>
      <c r="V30" s="27"/>
      <c r="W30" s="59"/>
      <c r="X30" s="59"/>
      <c r="Y30" s="59"/>
      <c r="Z30" s="59"/>
      <c r="AA30" s="53"/>
      <c r="AB30" s="52"/>
      <c r="AC30" s="52"/>
      <c r="AD30" s="52"/>
      <c r="AE30" s="219"/>
      <c r="AF30" s="229"/>
      <c r="AG30" s="134">
        <v>5.0999999999999996</v>
      </c>
    </row>
    <row r="31" spans="2:33" ht="12.75" thickBot="1">
      <c r="B31" s="176" t="str">
        <f>VLOOKUP(D31,temp!$A$2:$G$176,2,FALSE)</f>
        <v>453</v>
      </c>
      <c r="C31" s="176" t="str">
        <f t="shared" si="7"/>
        <v>45X10X17</v>
      </c>
      <c r="D31" s="235">
        <v>453</v>
      </c>
      <c r="E31" s="216">
        <v>45</v>
      </c>
      <c r="F31" s="218">
        <v>42</v>
      </c>
      <c r="G31" s="220">
        <v>35</v>
      </c>
      <c r="H31" s="216">
        <v>10</v>
      </c>
      <c r="I31" s="216">
        <v>17</v>
      </c>
      <c r="J31" s="28" t="s">
        <v>71</v>
      </c>
      <c r="K31" s="222">
        <v>314</v>
      </c>
      <c r="L31" s="131">
        <f>IF(AND(K31-ストレーナー選定方法!$F$8&gt;-20,K31-ストレーナー選定方法!$F$8&lt;80),1,0)</f>
        <v>0</v>
      </c>
      <c r="M31" s="131">
        <f>IF(AND($K31-ストレーナー選定方法!$F$30&gt;-20,$K31-ストレーナー選定方法!$F$30&lt;80),1,0)</f>
        <v>1</v>
      </c>
      <c r="N31" s="131">
        <f>IF(AND($K31-ストレーナー選定方法!$F$32&gt;-20,$K31-ストレーナー選定方法!$F$32&lt;80),1,0)</f>
        <v>0</v>
      </c>
      <c r="O31" s="131">
        <f>IF(AND($K31-ストレーナー選定方法!$F$34&gt;-20,$K31-ストレーナー選定方法!$F$34&lt;80),1,0)</f>
        <v>0</v>
      </c>
      <c r="P31" s="131">
        <f>IF(AND($K31-ストレーナー選定方法!$F$36&gt;-20,$K31-ストレーナー選定方法!$F$36&lt;80),1,0)</f>
        <v>0</v>
      </c>
      <c r="Q31" s="224">
        <v>19</v>
      </c>
      <c r="R31" s="218">
        <v>950</v>
      </c>
      <c r="S31" s="26">
        <f t="shared" si="8"/>
        <v>21.05263157894737</v>
      </c>
      <c r="T31" s="27">
        <f t="shared" si="9"/>
        <v>2.512</v>
      </c>
      <c r="U31" s="27">
        <f t="shared" si="10"/>
        <v>2.198</v>
      </c>
      <c r="V31" s="29"/>
      <c r="W31" s="59">
        <f t="shared" si="11"/>
        <v>6.9569337600000001</v>
      </c>
      <c r="X31" s="59">
        <f>(K31/100*1.05)^2</f>
        <v>10.870209000000001</v>
      </c>
      <c r="Y31" s="59">
        <f>(K31/100*0.96)^2</f>
        <v>9.0866073600000004</v>
      </c>
      <c r="Z31" s="59">
        <f>(K31/100*1.2)^2</f>
        <v>14.197823999999999</v>
      </c>
      <c r="AA31" s="53">
        <f>(K31/100*0.49)^2</f>
        <v>2.3672899599999999</v>
      </c>
      <c r="AB31" s="52">
        <f>(K31/100*0.77)^2</f>
        <v>5.8457568400000008</v>
      </c>
      <c r="AC31" s="52">
        <f>(K31/100*0.56)^2</f>
        <v>3.0919705600000005</v>
      </c>
      <c r="AD31" s="52">
        <f>(K31/100*0.88)^2</f>
        <v>7.635274240000002</v>
      </c>
      <c r="AE31" s="218"/>
      <c r="AF31" s="228"/>
      <c r="AG31" s="134"/>
    </row>
    <row r="32" spans="2:33" ht="12.75" thickBot="1">
      <c r="D32" s="236"/>
      <c r="E32" s="217"/>
      <c r="F32" s="219"/>
      <c r="G32" s="221"/>
      <c r="H32" s="217"/>
      <c r="I32" s="217"/>
      <c r="J32" s="24" t="s">
        <v>72</v>
      </c>
      <c r="K32" s="223"/>
      <c r="L32" s="131">
        <f>IF(AND(K32-ストレーナー選定方法!$F$8&gt;-20,K32-ストレーナー選定方法!$F$8&lt;80),1,0)</f>
        <v>0</v>
      </c>
      <c r="M32" s="131">
        <f>IF(AND($K32-ストレーナー選定方法!$F$30&gt;-20,$K32-ストレーナー選定方法!$F$30&lt;80),1,0)</f>
        <v>0</v>
      </c>
      <c r="N32" s="131">
        <f>IF(AND($K32-ストレーナー選定方法!$F$32&gt;-20,$K32-ストレーナー選定方法!$F$32&lt;80),1,0)</f>
        <v>0</v>
      </c>
      <c r="O32" s="131">
        <f>IF(AND($K32-ストレーナー選定方法!$F$34&gt;-20,$K32-ストレーナー選定方法!$F$34&lt;80),1,0)</f>
        <v>0</v>
      </c>
      <c r="P32" s="131">
        <f>IF(AND($K32-ストレーナー選定方法!$F$36&gt;-20,$K32-ストレーナー選定方法!$F$36&lt;80),1,0)</f>
        <v>0</v>
      </c>
      <c r="Q32" s="225"/>
      <c r="R32" s="219"/>
      <c r="S32" s="26"/>
      <c r="T32" s="27">
        <f t="shared" si="9"/>
        <v>0</v>
      </c>
      <c r="U32" s="27">
        <f t="shared" si="10"/>
        <v>0</v>
      </c>
      <c r="V32" s="27"/>
      <c r="W32" s="59"/>
      <c r="X32" s="59"/>
      <c r="Y32" s="59"/>
      <c r="Z32" s="59"/>
      <c r="AA32" s="53"/>
      <c r="AB32" s="52"/>
      <c r="AC32" s="52"/>
      <c r="AD32" s="52"/>
      <c r="AE32" s="219"/>
      <c r="AF32" s="229"/>
      <c r="AG32" s="134">
        <v>7</v>
      </c>
    </row>
    <row r="33" spans="2:33" ht="17.25" thickBot="1">
      <c r="B33" s="176" t="str">
        <f>VLOOKUP(D33,temp!$A$2:$G$176,2,FALSE)</f>
        <v>460</v>
      </c>
      <c r="C33" s="176" t="str">
        <f t="shared" si="7"/>
        <v>46X6X10</v>
      </c>
      <c r="D33" s="174">
        <v>460</v>
      </c>
      <c r="E33" s="23">
        <v>46</v>
      </c>
      <c r="F33" s="24">
        <v>44</v>
      </c>
      <c r="G33" s="39">
        <v>32</v>
      </c>
      <c r="H33" s="23">
        <v>6</v>
      </c>
      <c r="I33" s="23">
        <v>10</v>
      </c>
      <c r="J33" s="24">
        <v>5</v>
      </c>
      <c r="K33" s="137">
        <v>196</v>
      </c>
      <c r="L33" s="131">
        <f>IF(AND(K33-ストレーナー選定方法!$F$8&gt;-20,K33-ストレーナー選定方法!$F$8&lt;80),1,0)</f>
        <v>0</v>
      </c>
      <c r="M33" s="131">
        <f>IF(AND($K33-ストレーナー選定方法!$F$30&gt;-20,$K33-ストレーナー選定方法!$F$30&lt;80),1,0)</f>
        <v>0</v>
      </c>
      <c r="N33" s="131">
        <f>IF(AND($K33-ストレーナー選定方法!$F$32&gt;-20,$K33-ストレーナー選定方法!$F$32&lt;80),1,0)</f>
        <v>0</v>
      </c>
      <c r="O33" s="131">
        <f>IF(AND($K33-ストレーナー選定方法!$F$34&gt;-20,$K33-ストレーナー選定方法!$F$34&lt;80),1,0)</f>
        <v>0</v>
      </c>
      <c r="P33" s="131">
        <f>IF(AND($K33-ストレーナー選定方法!$F$36&gt;-20,$K33-ストレーナー選定方法!$F$36&lt;80),1,0)</f>
        <v>0</v>
      </c>
      <c r="Q33" s="125">
        <v>11</v>
      </c>
      <c r="R33" s="25">
        <v>1600</v>
      </c>
      <c r="S33" s="26">
        <f t="shared" si="8"/>
        <v>12.5</v>
      </c>
      <c r="T33" s="27">
        <f t="shared" si="9"/>
        <v>1.5680000000000001</v>
      </c>
      <c r="U33" s="27">
        <f t="shared" si="10"/>
        <v>1.3719999999999999</v>
      </c>
      <c r="V33" s="27"/>
      <c r="W33" s="59">
        <f>(K33/100*0.84)^2</f>
        <v>2.7106329599999994</v>
      </c>
      <c r="X33" s="59">
        <f t="shared" ref="X33:X96" si="12">(K33/100*1.05)^2</f>
        <v>4.2353639999999997</v>
      </c>
      <c r="Y33" s="59">
        <f t="shared" ref="Y33:Y96" si="13">(K33/100*0.96)^2</f>
        <v>3.54041856</v>
      </c>
      <c r="Z33" s="59">
        <f t="shared" ref="Z33:Z96" si="14">(K33/100*1.2)^2</f>
        <v>5.531903999999999</v>
      </c>
      <c r="AA33" s="53">
        <f t="shared" ref="AA33:AA96" si="15">(K33/100*0.49)^2</f>
        <v>0.92236815999999988</v>
      </c>
      <c r="AB33" s="52">
        <f t="shared" ref="AB33:AB96" si="16">(K33/100*0.77)^2</f>
        <v>2.2776846400000004</v>
      </c>
      <c r="AC33" s="52">
        <f t="shared" ref="AC33:AC96" si="17">(K33/100*0.56)^2</f>
        <v>1.2047257600000003</v>
      </c>
      <c r="AD33" s="52">
        <f t="shared" ref="AD33:AD96" si="18">(K33/100*0.88)^2</f>
        <v>2.9749350399999996</v>
      </c>
      <c r="AE33" s="24"/>
      <c r="AF33" s="24"/>
      <c r="AG33" s="134">
        <v>5.4</v>
      </c>
    </row>
    <row r="34" spans="2:33" ht="17.25" thickBot="1">
      <c r="B34" s="184" t="e">
        <f>VLOOKUP(D34,temp!$A$2:$G$176,2,FALSE)</f>
        <v>#N/A</v>
      </c>
      <c r="C34" s="176" t="str">
        <f t="shared" si="7"/>
        <v>47X7X7</v>
      </c>
      <c r="D34" s="177">
        <v>470</v>
      </c>
      <c r="E34" s="23">
        <v>47</v>
      </c>
      <c r="F34" s="24">
        <v>45</v>
      </c>
      <c r="G34" s="39">
        <v>36</v>
      </c>
      <c r="H34" s="23">
        <v>7</v>
      </c>
      <c r="I34" s="23">
        <v>7</v>
      </c>
      <c r="J34" s="24">
        <v>8.5</v>
      </c>
      <c r="K34" s="137">
        <v>397</v>
      </c>
      <c r="L34" s="131">
        <f>IF(AND(K34-ストレーナー選定方法!$F$8&gt;-20,K34-ストレーナー選定方法!$F$8&lt;80),1,0)</f>
        <v>0</v>
      </c>
      <c r="M34" s="131">
        <f>IF(AND($K34-ストレーナー選定方法!$F$30&gt;-20,$K34-ストレーナー選定方法!$F$30&lt;80),1,0)</f>
        <v>0</v>
      </c>
      <c r="N34" s="131">
        <f>IF(AND($K34-ストレーナー選定方法!$F$32&gt;-20,$K34-ストレーナー選定方法!$F$32&lt;80),1,0)</f>
        <v>0</v>
      </c>
      <c r="O34" s="131">
        <f>IF(AND($K34-ストレーナー選定方法!$F$34&gt;-20,$K34-ストレーナー選定方法!$F$34&lt;80),1,0)</f>
        <v>0</v>
      </c>
      <c r="P34" s="131">
        <f>IF(AND($K34-ストレーナー選定方法!$F$36&gt;-20,$K34-ストレーナー選定方法!$F$36&lt;80),1,0)</f>
        <v>0</v>
      </c>
      <c r="Q34" s="125">
        <v>22</v>
      </c>
      <c r="R34" s="25">
        <v>1350</v>
      </c>
      <c r="S34" s="26">
        <f t="shared" si="8"/>
        <v>14.814814814814815</v>
      </c>
      <c r="T34" s="27">
        <f t="shared" si="9"/>
        <v>3.1760000000000002</v>
      </c>
      <c r="U34" s="27">
        <f t="shared" si="10"/>
        <v>2.7789999999999999</v>
      </c>
      <c r="V34" s="27"/>
      <c r="W34" s="59">
        <f t="shared" si="11"/>
        <v>11.12089104</v>
      </c>
      <c r="X34" s="59">
        <f t="shared" si="12"/>
        <v>17.376392250000006</v>
      </c>
      <c r="Y34" s="59">
        <f t="shared" si="13"/>
        <v>14.525245439999999</v>
      </c>
      <c r="Z34" s="59">
        <f t="shared" si="14"/>
        <v>22.695696000000002</v>
      </c>
      <c r="AA34" s="53">
        <f t="shared" si="15"/>
        <v>3.7841920899999999</v>
      </c>
      <c r="AB34" s="52">
        <f t="shared" si="16"/>
        <v>9.3446376100000013</v>
      </c>
      <c r="AC34" s="52">
        <f t="shared" si="17"/>
        <v>4.9426182400000016</v>
      </c>
      <c r="AD34" s="52">
        <f t="shared" si="18"/>
        <v>12.205240960000001</v>
      </c>
      <c r="AE34" s="24"/>
      <c r="AF34" s="24"/>
      <c r="AG34" s="134">
        <v>5.7</v>
      </c>
    </row>
    <row r="35" spans="2:33" ht="17.25" thickBot="1">
      <c r="B35" s="176" t="str">
        <f>VLOOKUP(D35,temp!$A$2:$G$176,2,FALSE)</f>
        <v>471</v>
      </c>
      <c r="C35" s="176" t="str">
        <f t="shared" si="7"/>
        <v>47X9X13</v>
      </c>
      <c r="D35" s="174">
        <v>471</v>
      </c>
      <c r="E35" s="23">
        <v>47</v>
      </c>
      <c r="F35" s="24">
        <v>42</v>
      </c>
      <c r="G35" s="39">
        <v>32</v>
      </c>
      <c r="H35" s="23">
        <v>9</v>
      </c>
      <c r="I35" s="23">
        <v>13</v>
      </c>
      <c r="J35" s="24">
        <v>6</v>
      </c>
      <c r="K35" s="137">
        <v>367</v>
      </c>
      <c r="L35" s="131">
        <f>IF(AND(K35-ストレーナー選定方法!$F$8&gt;-20,K35-ストレーナー選定方法!$F$8&lt;80),1,0)</f>
        <v>0</v>
      </c>
      <c r="M35" s="131">
        <f>IF(AND($K35-ストレーナー選定方法!$F$30&gt;-20,$K35-ストレーナー選定方法!$F$30&lt;80),1,0)</f>
        <v>1</v>
      </c>
      <c r="N35" s="131">
        <f>IF(AND($K35-ストレーナー選定方法!$F$32&gt;-20,$K35-ストレーナー選定方法!$F$32&lt;80),1,0)</f>
        <v>0</v>
      </c>
      <c r="O35" s="131">
        <f>IF(AND($K35-ストレーナー選定方法!$F$34&gt;-20,$K35-ストレーナー選定方法!$F$34&lt;80),1,0)</f>
        <v>0</v>
      </c>
      <c r="P35" s="131">
        <f>IF(AND($K35-ストレーナー選定方法!$F$36&gt;-20,$K35-ストレーナー選定方法!$F$36&lt;80),1,0)</f>
        <v>0</v>
      </c>
      <c r="Q35" s="125">
        <v>21</v>
      </c>
      <c r="R35" s="25">
        <v>1050</v>
      </c>
      <c r="S35" s="26">
        <f t="shared" si="8"/>
        <v>19.047619047619047</v>
      </c>
      <c r="T35" s="27">
        <f t="shared" si="9"/>
        <v>2.9360000000000004</v>
      </c>
      <c r="U35" s="27">
        <f t="shared" si="10"/>
        <v>2.569</v>
      </c>
      <c r="V35" s="27"/>
      <c r="W35" s="59">
        <f t="shared" si="11"/>
        <v>9.5036558399999986</v>
      </c>
      <c r="X35" s="59">
        <f t="shared" si="12"/>
        <v>14.84946225</v>
      </c>
      <c r="Y35" s="59">
        <f t="shared" si="13"/>
        <v>12.412938239999997</v>
      </c>
      <c r="Z35" s="59">
        <f t="shared" si="14"/>
        <v>19.395215999999998</v>
      </c>
      <c r="AA35" s="53">
        <f t="shared" si="15"/>
        <v>3.2338828899999998</v>
      </c>
      <c r="AB35" s="52">
        <f t="shared" si="16"/>
        <v>7.9857108099999996</v>
      </c>
      <c r="AC35" s="52">
        <f t="shared" si="17"/>
        <v>4.2238470400000008</v>
      </c>
      <c r="AD35" s="52">
        <f t="shared" si="18"/>
        <v>10.43031616</v>
      </c>
      <c r="AE35" s="24"/>
      <c r="AF35" s="24"/>
      <c r="AG35" s="134">
        <v>5.7</v>
      </c>
    </row>
    <row r="36" spans="2:33" ht="17.25" thickBot="1">
      <c r="B36" s="176" t="str">
        <f>VLOOKUP(D36,temp!$A$2:$G$176,2,FALSE)</f>
        <v>480</v>
      </c>
      <c r="C36" s="176" t="str">
        <f t="shared" si="7"/>
        <v>48X8X17</v>
      </c>
      <c r="D36" s="174">
        <v>480</v>
      </c>
      <c r="E36" s="23">
        <v>48</v>
      </c>
      <c r="F36" s="24">
        <v>44</v>
      </c>
      <c r="G36" s="39">
        <v>39</v>
      </c>
      <c r="H36" s="23">
        <v>8</v>
      </c>
      <c r="I36" s="23">
        <v>17</v>
      </c>
      <c r="J36" s="24">
        <v>6</v>
      </c>
      <c r="K36" s="137">
        <v>480</v>
      </c>
      <c r="L36" s="131">
        <f>IF(AND(K36-ストレーナー選定方法!$F$8&gt;-20,K36-ストレーナー選定方法!$F$8&lt;80),1,0)</f>
        <v>0</v>
      </c>
      <c r="M36" s="131">
        <f>IF(AND($K36-ストレーナー選定方法!$F$30&gt;-20,$K36-ストレーナー選定方法!$F$30&lt;80),1,0)</f>
        <v>0</v>
      </c>
      <c r="N36" s="131">
        <f>IF(AND($K36-ストレーナー選定方法!$F$32&gt;-20,$K36-ストレーナー選定方法!$F$32&lt;80),1,0)</f>
        <v>1</v>
      </c>
      <c r="O36" s="131">
        <f>IF(AND($K36-ストレーナー選定方法!$F$34&gt;-20,$K36-ストレーナー選定方法!$F$34&lt;80),1,0)</f>
        <v>0</v>
      </c>
      <c r="P36" s="131">
        <f>IF(AND($K36-ストレーナー選定方法!$F$36&gt;-20,$K36-ストレーナー選定方法!$F$36&lt;80),1,0)</f>
        <v>0</v>
      </c>
      <c r="Q36" s="125">
        <v>26</v>
      </c>
      <c r="R36" s="25">
        <v>1100</v>
      </c>
      <c r="S36" s="26">
        <f t="shared" si="8"/>
        <v>18.181818181818183</v>
      </c>
      <c r="T36" s="27">
        <f t="shared" si="9"/>
        <v>3.84</v>
      </c>
      <c r="U36" s="27">
        <f t="shared" si="10"/>
        <v>3.36</v>
      </c>
      <c r="V36" s="27"/>
      <c r="W36" s="59">
        <f t="shared" si="11"/>
        <v>16.257024000000001</v>
      </c>
      <c r="X36" s="59">
        <f t="shared" si="12"/>
        <v>25.401600000000002</v>
      </c>
      <c r="Y36" s="59">
        <f t="shared" si="13"/>
        <v>21.233663999999997</v>
      </c>
      <c r="Z36" s="59">
        <f t="shared" si="14"/>
        <v>33.177599999999998</v>
      </c>
      <c r="AA36" s="53">
        <f t="shared" si="15"/>
        <v>5.531903999999999</v>
      </c>
      <c r="AB36" s="52">
        <f t="shared" si="16"/>
        <v>13.660415999999998</v>
      </c>
      <c r="AC36" s="52">
        <f t="shared" si="17"/>
        <v>7.2253440000000007</v>
      </c>
      <c r="AD36" s="52">
        <f t="shared" si="18"/>
        <v>17.842176000000002</v>
      </c>
      <c r="AE36" s="24"/>
      <c r="AF36" s="24"/>
      <c r="AG36" s="134">
        <v>6.7</v>
      </c>
    </row>
    <row r="37" spans="2:33" ht="17.25" thickBot="1">
      <c r="B37" s="176" t="str">
        <f>VLOOKUP(D37,temp!$A$2:$G$176,2,FALSE)</f>
        <v>499</v>
      </c>
      <c r="C37" s="176" t="str">
        <f t="shared" si="7"/>
        <v>50X10X22</v>
      </c>
      <c r="D37" s="174">
        <v>499</v>
      </c>
      <c r="E37" s="23">
        <v>50</v>
      </c>
      <c r="F37" s="24">
        <v>48</v>
      </c>
      <c r="G37" s="39">
        <v>40</v>
      </c>
      <c r="H37" s="23">
        <v>10</v>
      </c>
      <c r="I37" s="23">
        <v>22</v>
      </c>
      <c r="J37" s="24">
        <v>4.5</v>
      </c>
      <c r="K37" s="137">
        <v>349</v>
      </c>
      <c r="L37" s="131">
        <f>IF(AND(K37-ストレーナー選定方法!$F$8&gt;-20,K37-ストレーナー選定方法!$F$8&lt;80),1,0)</f>
        <v>0</v>
      </c>
      <c r="M37" s="131">
        <f>IF(AND($K37-ストレーナー選定方法!$F$30&gt;-20,$K37-ストレーナー選定方法!$F$30&lt;80),1,0)</f>
        <v>1</v>
      </c>
      <c r="N37" s="131">
        <f>IF(AND($K37-ストレーナー選定方法!$F$32&gt;-20,$K37-ストレーナー選定方法!$F$32&lt;80),1,0)</f>
        <v>0</v>
      </c>
      <c r="O37" s="131">
        <f>IF(AND($K37-ストレーナー選定方法!$F$34&gt;-20,$K37-ストレーナー選定方法!$F$34&lt;80),1,0)</f>
        <v>0</v>
      </c>
      <c r="P37" s="131">
        <f>IF(AND($K37-ストレーナー選定方法!$F$36&gt;-20,$K37-ストレーナー選定方法!$F$36&lt;80),1,0)</f>
        <v>0</v>
      </c>
      <c r="Q37" s="125">
        <v>17</v>
      </c>
      <c r="R37" s="24">
        <v>800</v>
      </c>
      <c r="S37" s="26">
        <f t="shared" si="8"/>
        <v>25</v>
      </c>
      <c r="T37" s="27">
        <f t="shared" si="9"/>
        <v>2.7919999999999998</v>
      </c>
      <c r="U37" s="27">
        <f t="shared" si="10"/>
        <v>2.4429999999999996</v>
      </c>
      <c r="V37" s="27"/>
      <c r="W37" s="59">
        <f t="shared" si="11"/>
        <v>8.5942785599999993</v>
      </c>
      <c r="X37" s="59">
        <f t="shared" si="12"/>
        <v>13.428560250000002</v>
      </c>
      <c r="Y37" s="59">
        <f t="shared" si="13"/>
        <v>11.225180160000001</v>
      </c>
      <c r="Z37" s="59">
        <f t="shared" si="14"/>
        <v>17.539343999999996</v>
      </c>
      <c r="AA37" s="53">
        <f t="shared" si="15"/>
        <v>2.9244420100000008</v>
      </c>
      <c r="AB37" s="52">
        <f t="shared" si="16"/>
        <v>7.2215812900000005</v>
      </c>
      <c r="AC37" s="52">
        <f t="shared" si="17"/>
        <v>3.8196793600000012</v>
      </c>
      <c r="AD37" s="52">
        <f t="shared" si="18"/>
        <v>9.4322694400000007</v>
      </c>
      <c r="AE37" s="24"/>
      <c r="AF37" s="24"/>
      <c r="AG37" s="134"/>
    </row>
    <row r="38" spans="2:33" ht="17.25" thickBot="1">
      <c r="B38" s="176" t="str">
        <f>VLOOKUP(D38,temp!$A$2:$G$176,2,FALSE)</f>
        <v>501</v>
      </c>
      <c r="C38" s="176" t="str">
        <f t="shared" si="7"/>
        <v>50X7X12</v>
      </c>
      <c r="D38" s="178">
        <v>501</v>
      </c>
      <c r="E38" s="23">
        <v>50</v>
      </c>
      <c r="F38" s="24">
        <v>48</v>
      </c>
      <c r="G38" s="39">
        <v>37</v>
      </c>
      <c r="H38" s="23">
        <v>7</v>
      </c>
      <c r="I38" s="23">
        <v>12</v>
      </c>
      <c r="J38" s="24">
        <v>6</v>
      </c>
      <c r="K38" s="137">
        <v>339</v>
      </c>
      <c r="L38" s="131">
        <f>IF(AND(K38-ストレーナー選定方法!$F$8&gt;-20,K38-ストレーナー選定方法!$F$8&lt;80),1,0)</f>
        <v>0</v>
      </c>
      <c r="M38" s="131">
        <f>IF(AND($K38-ストレーナー選定方法!$F$30&gt;-20,$K38-ストレーナー選定方法!$F$30&lt;80),1,0)</f>
        <v>1</v>
      </c>
      <c r="N38" s="131">
        <f>IF(AND($K38-ストレーナー選定方法!$F$32&gt;-20,$K38-ストレーナー選定方法!$F$32&lt;80),1,0)</f>
        <v>0</v>
      </c>
      <c r="O38" s="131">
        <f>IF(AND($K38-ストレーナー選定方法!$F$34&gt;-20,$K38-ストレーナー選定方法!$F$34&lt;80),1,0)</f>
        <v>0</v>
      </c>
      <c r="P38" s="131">
        <f>IF(AND($K38-ストレーナー選定方法!$F$36&gt;-20,$K38-ストレーナー選定方法!$F$36&lt;80),1,0)</f>
        <v>0</v>
      </c>
      <c r="Q38" s="125">
        <v>17</v>
      </c>
      <c r="R38" s="25">
        <v>1100</v>
      </c>
      <c r="S38" s="26">
        <f t="shared" si="8"/>
        <v>18.181818181818183</v>
      </c>
      <c r="T38" s="27">
        <f t="shared" si="9"/>
        <v>2.7119999999999997</v>
      </c>
      <c r="U38" s="27">
        <f t="shared" si="10"/>
        <v>2.3729999999999998</v>
      </c>
      <c r="V38" s="27"/>
      <c r="W38" s="59">
        <f t="shared" si="11"/>
        <v>8.1088257600000002</v>
      </c>
      <c r="X38" s="59">
        <f t="shared" si="12"/>
        <v>12.670040250000003</v>
      </c>
      <c r="Y38" s="59">
        <f t="shared" si="13"/>
        <v>10.59111936</v>
      </c>
      <c r="Z38" s="59">
        <f t="shared" si="14"/>
        <v>16.548623999999997</v>
      </c>
      <c r="AA38" s="53">
        <f t="shared" si="15"/>
        <v>2.7592532100000002</v>
      </c>
      <c r="AB38" s="52">
        <f t="shared" si="16"/>
        <v>6.8136660899999999</v>
      </c>
      <c r="AC38" s="52">
        <f t="shared" si="17"/>
        <v>3.6039225600000013</v>
      </c>
      <c r="AD38" s="52">
        <f t="shared" si="18"/>
        <v>8.8994822400000011</v>
      </c>
      <c r="AE38" s="24"/>
      <c r="AF38" s="24"/>
      <c r="AG38" s="134"/>
    </row>
    <row r="39" spans="2:33" ht="17.25" thickBot="1">
      <c r="B39" s="176" t="str">
        <f>VLOOKUP(D39,temp!$A$2:$G$176,2,FALSE)</f>
        <v>502</v>
      </c>
      <c r="C39" s="176" t="str">
        <f t="shared" si="7"/>
        <v>50X7X15</v>
      </c>
      <c r="D39" s="174">
        <v>502</v>
      </c>
      <c r="E39" s="23">
        <v>50</v>
      </c>
      <c r="F39" s="24">
        <v>48</v>
      </c>
      <c r="G39" s="39">
        <v>37</v>
      </c>
      <c r="H39" s="23">
        <v>7</v>
      </c>
      <c r="I39" s="23">
        <v>15</v>
      </c>
      <c r="J39" s="24">
        <v>6</v>
      </c>
      <c r="K39" s="137">
        <v>424</v>
      </c>
      <c r="L39" s="131">
        <f>IF(AND(K39-ストレーナー選定方法!$F$8&gt;-20,K39-ストレーナー選定方法!$F$8&lt;80),1,0)</f>
        <v>0</v>
      </c>
      <c r="M39" s="131">
        <f>IF(AND($K39-ストレーナー選定方法!$F$30&gt;-20,$K39-ストレーナー選定方法!$F$30&lt;80),1,0)</f>
        <v>0</v>
      </c>
      <c r="N39" s="131">
        <f>IF(AND($K39-ストレーナー選定方法!$F$32&gt;-20,$K39-ストレーナー選定方法!$F$32&lt;80),1,0)</f>
        <v>0</v>
      </c>
      <c r="O39" s="131">
        <f>IF(AND($K39-ストレーナー選定方法!$F$34&gt;-20,$K39-ストレーナー選定方法!$F$34&lt;80),1,0)</f>
        <v>0</v>
      </c>
      <c r="P39" s="131">
        <f>IF(AND($K39-ストレーナー選定方法!$F$36&gt;-20,$K39-ストレーナー選定方法!$F$36&lt;80),1,0)</f>
        <v>0</v>
      </c>
      <c r="Q39" s="125">
        <v>21</v>
      </c>
      <c r="R39" s="25">
        <v>1100</v>
      </c>
      <c r="S39" s="26">
        <f t="shared" si="8"/>
        <v>18.181818181818183</v>
      </c>
      <c r="T39" s="27">
        <f t="shared" si="9"/>
        <v>3.3920000000000003</v>
      </c>
      <c r="U39" s="27">
        <f t="shared" si="10"/>
        <v>2.9679999999999995</v>
      </c>
      <c r="V39" s="27"/>
      <c r="W39" s="59">
        <f t="shared" si="11"/>
        <v>12.68499456</v>
      </c>
      <c r="X39" s="59">
        <f t="shared" si="12"/>
        <v>19.820304000000007</v>
      </c>
      <c r="Y39" s="59">
        <f t="shared" si="13"/>
        <v>16.568156160000001</v>
      </c>
      <c r="Z39" s="59">
        <f t="shared" si="14"/>
        <v>25.887744000000001</v>
      </c>
      <c r="AA39" s="53">
        <f t="shared" si="15"/>
        <v>4.3164217599999999</v>
      </c>
      <c r="AB39" s="52">
        <f t="shared" si="16"/>
        <v>10.658919040000001</v>
      </c>
      <c r="AC39" s="52">
        <f t="shared" si="17"/>
        <v>5.6377753600000027</v>
      </c>
      <c r="AD39" s="52">
        <f t="shared" si="18"/>
        <v>13.921853440000001</v>
      </c>
      <c r="AE39" s="24"/>
      <c r="AF39" s="24"/>
      <c r="AG39" s="134">
        <v>7.1</v>
      </c>
    </row>
    <row r="40" spans="2:33" ht="17.25" thickBot="1">
      <c r="B40" s="176" t="str">
        <f>VLOOKUP(D40,temp!$A$2:$G$176,2,FALSE)</f>
        <v>503</v>
      </c>
      <c r="C40" s="176" t="str">
        <f t="shared" si="7"/>
        <v>50X8X11</v>
      </c>
      <c r="D40" s="174">
        <v>503</v>
      </c>
      <c r="E40" s="23">
        <v>50</v>
      </c>
      <c r="F40" s="24">
        <v>50</v>
      </c>
      <c r="G40" s="39">
        <v>40</v>
      </c>
      <c r="H40" s="23">
        <v>8</v>
      </c>
      <c r="I40" s="23">
        <v>11</v>
      </c>
      <c r="J40" s="24">
        <v>8</v>
      </c>
      <c r="K40" s="137">
        <v>552</v>
      </c>
      <c r="L40" s="131">
        <f>IF(AND(K40-ストレーナー選定方法!$F$8&gt;-20,K40-ストレーナー選定方法!$F$8&lt;80),1,0)</f>
        <v>0</v>
      </c>
      <c r="M40" s="131">
        <f>IF(AND($K40-ストレーナー選定方法!$F$30&gt;-20,$K40-ストレーナー選定方法!$F$30&lt;80),1,0)</f>
        <v>0</v>
      </c>
      <c r="N40" s="131">
        <f>IF(AND($K40-ストレーナー選定方法!$F$32&gt;-20,$K40-ストレーナー選定方法!$F$32&lt;80),1,0)</f>
        <v>1</v>
      </c>
      <c r="O40" s="131">
        <f>IF(AND($K40-ストレーナー選定方法!$F$34&gt;-20,$K40-ストレーナー選定方法!$F$34&lt;80),1,0)</f>
        <v>0</v>
      </c>
      <c r="P40" s="131">
        <f>IF(AND($K40-ストレーナー選定方法!$F$36&gt;-20,$K40-ストレーナー選定方法!$F$36&lt;80),1,0)</f>
        <v>0</v>
      </c>
      <c r="Q40" s="125">
        <v>28</v>
      </c>
      <c r="R40" s="25">
        <v>1000</v>
      </c>
      <c r="S40" s="26">
        <f t="shared" si="8"/>
        <v>20</v>
      </c>
      <c r="T40" s="27">
        <f t="shared" si="9"/>
        <v>4.4160000000000004</v>
      </c>
      <c r="U40" s="27">
        <f t="shared" si="10"/>
        <v>3.8639999999999999</v>
      </c>
      <c r="V40" s="27"/>
      <c r="W40" s="59">
        <f t="shared" si="11"/>
        <v>21.499914239999992</v>
      </c>
      <c r="X40" s="59">
        <f t="shared" si="12"/>
        <v>33.59361599999999</v>
      </c>
      <c r="Y40" s="59">
        <f t="shared" si="13"/>
        <v>28.08152063999999</v>
      </c>
      <c r="Z40" s="59">
        <f t="shared" si="14"/>
        <v>43.877375999999998</v>
      </c>
      <c r="AA40" s="53">
        <f t="shared" si="15"/>
        <v>7.3159430399999978</v>
      </c>
      <c r="AB40" s="52">
        <f t="shared" si="16"/>
        <v>18.065900159999998</v>
      </c>
      <c r="AC40" s="52">
        <f t="shared" si="17"/>
        <v>9.5555174400000009</v>
      </c>
      <c r="AD40" s="52">
        <f t="shared" si="18"/>
        <v>23.596277759999996</v>
      </c>
      <c r="AE40" s="24"/>
      <c r="AF40" s="24"/>
      <c r="AG40" s="134">
        <v>6</v>
      </c>
    </row>
    <row r="41" spans="2:33" ht="17.25" thickBot="1">
      <c r="B41" s="176" t="str">
        <f>VLOOKUP(D41,temp!$A$2:$G$176,2,FALSE)</f>
        <v>507</v>
      </c>
      <c r="C41" s="176" t="str">
        <f t="shared" si="7"/>
        <v>50X8X19</v>
      </c>
      <c r="D41" s="174">
        <v>507</v>
      </c>
      <c r="E41" s="23">
        <v>50</v>
      </c>
      <c r="F41" s="24">
        <v>48</v>
      </c>
      <c r="G41" s="39">
        <v>38</v>
      </c>
      <c r="H41" s="23">
        <v>8</v>
      </c>
      <c r="I41" s="23">
        <v>19</v>
      </c>
      <c r="J41" s="24">
        <v>6</v>
      </c>
      <c r="K41" s="137">
        <v>537</v>
      </c>
      <c r="L41" s="131">
        <f>IF(AND(K41-ストレーナー選定方法!$F$8&gt;-20,K41-ストレーナー選定方法!$F$8&lt;80),1,0)</f>
        <v>0</v>
      </c>
      <c r="M41" s="131">
        <f>IF(AND($K41-ストレーナー選定方法!$F$30&gt;-20,$K41-ストレーナー選定方法!$F$30&lt;80),1,0)</f>
        <v>0</v>
      </c>
      <c r="N41" s="131">
        <f>IF(AND($K41-ストレーナー選定方法!$F$32&gt;-20,$K41-ストレーナー選定方法!$F$32&lt;80),1,0)</f>
        <v>1</v>
      </c>
      <c r="O41" s="131">
        <f>IF(AND($K41-ストレーナー選定方法!$F$34&gt;-20,$K41-ストレーナー選定方法!$F$34&lt;80),1,0)</f>
        <v>0</v>
      </c>
      <c r="P41" s="131">
        <f>IF(AND($K41-ストレーナー選定方法!$F$36&gt;-20,$K41-ストレーナー選定方法!$F$36&lt;80),1,0)</f>
        <v>0</v>
      </c>
      <c r="Q41" s="125">
        <v>27</v>
      </c>
      <c r="R41" s="25">
        <v>1000</v>
      </c>
      <c r="S41" s="26">
        <f t="shared" si="8"/>
        <v>20</v>
      </c>
      <c r="T41" s="27">
        <f t="shared" si="9"/>
        <v>4.2960000000000003</v>
      </c>
      <c r="U41" s="27">
        <f t="shared" si="10"/>
        <v>3.7589999999999999</v>
      </c>
      <c r="V41" s="27"/>
      <c r="W41" s="59">
        <f t="shared" si="11"/>
        <v>20.347316639999999</v>
      </c>
      <c r="X41" s="59">
        <f t="shared" si="12"/>
        <v>31.792682250000006</v>
      </c>
      <c r="Y41" s="59">
        <f t="shared" si="13"/>
        <v>26.576087039999997</v>
      </c>
      <c r="Z41" s="59">
        <f t="shared" si="14"/>
        <v>41.525135999999996</v>
      </c>
      <c r="AA41" s="53">
        <f t="shared" si="15"/>
        <v>6.9237396899999997</v>
      </c>
      <c r="AB41" s="52">
        <f t="shared" si="16"/>
        <v>17.097398009999999</v>
      </c>
      <c r="AC41" s="52">
        <f t="shared" si="17"/>
        <v>9.0432518400000035</v>
      </c>
      <c r="AD41" s="52">
        <f t="shared" si="18"/>
        <v>22.331295359999999</v>
      </c>
      <c r="AE41" s="24"/>
      <c r="AF41" s="24"/>
      <c r="AG41" s="134">
        <v>5</v>
      </c>
    </row>
    <row r="42" spans="2:33" ht="17.25" thickBot="1">
      <c r="B42" s="176" t="str">
        <f>VLOOKUP(D42,temp!$A$2:$G$176,2,FALSE)</f>
        <v>508</v>
      </c>
      <c r="C42" s="176" t="str">
        <f t="shared" si="7"/>
        <v>50X10X18</v>
      </c>
      <c r="D42" s="174">
        <v>508</v>
      </c>
      <c r="E42" s="23">
        <v>50</v>
      </c>
      <c r="F42" s="24">
        <v>48</v>
      </c>
      <c r="G42" s="39">
        <v>37</v>
      </c>
      <c r="H42" s="23">
        <v>10</v>
      </c>
      <c r="I42" s="23">
        <v>18</v>
      </c>
      <c r="J42" s="24">
        <v>5.5</v>
      </c>
      <c r="K42" s="137">
        <v>427</v>
      </c>
      <c r="L42" s="131">
        <f>IF(AND(K42-ストレーナー選定方法!$F$8&gt;-20,K42-ストレーナー選定方法!$F$8&lt;80),1,0)</f>
        <v>0</v>
      </c>
      <c r="M42" s="131">
        <f>IF(AND($K42-ストレーナー選定方法!$F$30&gt;-20,$K42-ストレーナー選定方法!$F$30&lt;80),1,0)</f>
        <v>0</v>
      </c>
      <c r="N42" s="131">
        <f>IF(AND($K42-ストレーナー選定方法!$F$32&gt;-20,$K42-ストレーナー選定方法!$F$32&lt;80),1,0)</f>
        <v>0</v>
      </c>
      <c r="O42" s="131">
        <f>IF(AND($K42-ストレーナー選定方法!$F$34&gt;-20,$K42-ストレーナー選定方法!$F$34&lt;80),1,0)</f>
        <v>0</v>
      </c>
      <c r="P42" s="131">
        <f>IF(AND($K42-ストレーナー選定方法!$F$36&gt;-20,$K42-ストレーナー選定方法!$F$36&lt;80),1,0)</f>
        <v>0</v>
      </c>
      <c r="Q42" s="125">
        <v>21</v>
      </c>
      <c r="R42" s="24">
        <v>800</v>
      </c>
      <c r="S42" s="26">
        <f t="shared" si="8"/>
        <v>25</v>
      </c>
      <c r="T42" s="27">
        <f t="shared" si="9"/>
        <v>3.4160000000000004</v>
      </c>
      <c r="U42" s="27">
        <f t="shared" si="10"/>
        <v>2.9889999999999999</v>
      </c>
      <c r="V42" s="27"/>
      <c r="W42" s="59">
        <f t="shared" si="11"/>
        <v>12.865134239999994</v>
      </c>
      <c r="X42" s="59">
        <f t="shared" si="12"/>
        <v>20.101772249999993</v>
      </c>
      <c r="Y42" s="59">
        <f t="shared" si="13"/>
        <v>16.803440639999998</v>
      </c>
      <c r="Z42" s="59">
        <f t="shared" si="14"/>
        <v>26.255375999999998</v>
      </c>
      <c r="AA42" s="53">
        <f t="shared" si="15"/>
        <v>4.377719289999999</v>
      </c>
      <c r="AB42" s="52">
        <f t="shared" si="16"/>
        <v>10.810286409999998</v>
      </c>
      <c r="AC42" s="52">
        <f t="shared" si="17"/>
        <v>5.7178374400000003</v>
      </c>
      <c r="AD42" s="52">
        <f t="shared" si="18"/>
        <v>14.119557759999998</v>
      </c>
      <c r="AE42" s="24"/>
      <c r="AF42" s="24"/>
      <c r="AG42" s="134">
        <v>5.6</v>
      </c>
    </row>
    <row r="43" spans="2:33" ht="17.25" thickBot="1">
      <c r="B43" s="176" t="str">
        <f>VLOOKUP(D43,temp!$A$2:$G$176,2,FALSE)</f>
        <v>509</v>
      </c>
      <c r="C43" s="176" t="str">
        <f t="shared" si="7"/>
        <v>50X10X19</v>
      </c>
      <c r="D43" s="174">
        <v>509</v>
      </c>
      <c r="E43" s="23">
        <v>50</v>
      </c>
      <c r="F43" s="24">
        <v>48</v>
      </c>
      <c r="G43" s="39">
        <v>38</v>
      </c>
      <c r="H43" s="23">
        <v>10</v>
      </c>
      <c r="I43" s="23">
        <v>19</v>
      </c>
      <c r="J43" s="24">
        <v>6</v>
      </c>
      <c r="K43" s="137">
        <v>537</v>
      </c>
      <c r="L43" s="131">
        <f>IF(AND(K43-ストレーナー選定方法!$F$8&gt;-20,K43-ストレーナー選定方法!$F$8&lt;80),1,0)</f>
        <v>0</v>
      </c>
      <c r="M43" s="131">
        <f>IF(AND($K43-ストレーナー選定方法!$F$30&gt;-20,$K43-ストレーナー選定方法!$F$30&lt;80),1,0)</f>
        <v>0</v>
      </c>
      <c r="N43" s="131">
        <f>IF(AND($K43-ストレーナー選定方法!$F$32&gt;-20,$K43-ストレーナー選定方法!$F$32&lt;80),1,0)</f>
        <v>1</v>
      </c>
      <c r="O43" s="131">
        <f>IF(AND($K43-ストレーナー選定方法!$F$34&gt;-20,$K43-ストレーナー選定方法!$F$34&lt;80),1,0)</f>
        <v>0</v>
      </c>
      <c r="P43" s="131">
        <f>IF(AND($K43-ストレーナー選定方法!$F$36&gt;-20,$K43-ストレーナー選定方法!$F$36&lt;80),1,0)</f>
        <v>0</v>
      </c>
      <c r="Q43" s="125">
        <v>27</v>
      </c>
      <c r="R43" s="24">
        <v>800</v>
      </c>
      <c r="S43" s="26">
        <f t="shared" si="8"/>
        <v>25</v>
      </c>
      <c r="T43" s="27">
        <f t="shared" si="9"/>
        <v>4.2960000000000003</v>
      </c>
      <c r="U43" s="27">
        <f t="shared" si="10"/>
        <v>3.7589999999999999</v>
      </c>
      <c r="V43" s="27"/>
      <c r="W43" s="59">
        <f t="shared" si="11"/>
        <v>20.347316639999999</v>
      </c>
      <c r="X43" s="59">
        <f t="shared" si="12"/>
        <v>31.792682250000006</v>
      </c>
      <c r="Y43" s="59">
        <f t="shared" si="13"/>
        <v>26.576087039999997</v>
      </c>
      <c r="Z43" s="59">
        <f t="shared" si="14"/>
        <v>41.525135999999996</v>
      </c>
      <c r="AA43" s="53">
        <f t="shared" si="15"/>
        <v>6.9237396899999997</v>
      </c>
      <c r="AB43" s="52">
        <f t="shared" si="16"/>
        <v>17.097398009999999</v>
      </c>
      <c r="AC43" s="52">
        <f t="shared" si="17"/>
        <v>9.0432518400000035</v>
      </c>
      <c r="AD43" s="52">
        <f t="shared" si="18"/>
        <v>22.331295359999999</v>
      </c>
      <c r="AE43" s="24"/>
      <c r="AF43" s="24"/>
      <c r="AG43" s="134">
        <v>6.5</v>
      </c>
    </row>
    <row r="44" spans="2:33" ht="17.25" thickBot="1">
      <c r="B44" s="176" t="str">
        <f>VLOOKUP(D44,temp!$A$2:$G$176,2,FALSE)</f>
        <v>510</v>
      </c>
      <c r="C44" s="176" t="str">
        <f t="shared" si="7"/>
        <v>51X7X11</v>
      </c>
      <c r="D44" s="177">
        <v>510</v>
      </c>
      <c r="E44" s="23">
        <v>51</v>
      </c>
      <c r="F44" s="24">
        <v>49</v>
      </c>
      <c r="G44" s="39">
        <v>33</v>
      </c>
      <c r="H44" s="23">
        <v>7</v>
      </c>
      <c r="I44" s="23">
        <v>11</v>
      </c>
      <c r="J44" s="24">
        <v>5.5</v>
      </c>
      <c r="K44" s="137">
        <v>261</v>
      </c>
      <c r="L44" s="131">
        <f>IF(AND(K44-ストレーナー選定方法!$F$8&gt;-20,K44-ストレーナー選定方法!$F$8&lt;80),1,0)</f>
        <v>0</v>
      </c>
      <c r="M44" s="131">
        <f>IF(AND($K44-ストレーナー選定方法!$F$30&gt;-20,$K44-ストレーナー選定方法!$F$30&lt;80),1,0)</f>
        <v>0</v>
      </c>
      <c r="N44" s="131">
        <f>IF(AND($K44-ストレーナー選定方法!$F$32&gt;-20,$K44-ストレーナー選定方法!$F$32&lt;80),1,0)</f>
        <v>0</v>
      </c>
      <c r="O44" s="131">
        <f>IF(AND($K44-ストレーナー選定方法!$F$34&gt;-20,$K44-ストレーナー選定方法!$F$34&lt;80),1,0)</f>
        <v>0</v>
      </c>
      <c r="P44" s="131">
        <f>IF(AND($K44-ストレーナー選定方法!$F$36&gt;-20,$K44-ストレーナー選定方法!$F$36&lt;80),1,0)</f>
        <v>0</v>
      </c>
      <c r="Q44" s="125">
        <v>12</v>
      </c>
      <c r="R44" s="25">
        <v>1100</v>
      </c>
      <c r="S44" s="26">
        <f t="shared" si="8"/>
        <v>18.181818181818183</v>
      </c>
      <c r="T44" s="27">
        <f t="shared" si="9"/>
        <v>2.0880000000000001</v>
      </c>
      <c r="U44" s="27">
        <f t="shared" si="10"/>
        <v>1.827</v>
      </c>
      <c r="V44" s="27"/>
      <c r="W44" s="59">
        <f t="shared" si="11"/>
        <v>4.8066177599999982</v>
      </c>
      <c r="X44" s="59">
        <f t="shared" si="12"/>
        <v>7.5103402499999996</v>
      </c>
      <c r="Y44" s="59">
        <f t="shared" si="13"/>
        <v>6.2780313599999991</v>
      </c>
      <c r="Z44" s="59">
        <f t="shared" si="14"/>
        <v>9.8094239999999981</v>
      </c>
      <c r="AA44" s="53">
        <f t="shared" si="15"/>
        <v>1.6355852099999999</v>
      </c>
      <c r="AB44" s="52">
        <f t="shared" si="16"/>
        <v>4.0388940900000003</v>
      </c>
      <c r="AC44" s="52">
        <f t="shared" si="17"/>
        <v>2.1362745599999999</v>
      </c>
      <c r="AD44" s="52">
        <f t="shared" si="18"/>
        <v>5.2752902399999986</v>
      </c>
      <c r="AE44" s="24"/>
      <c r="AF44" s="24"/>
      <c r="AG44" s="134">
        <v>5.7</v>
      </c>
    </row>
    <row r="45" spans="2:33" ht="17.25" thickBot="1">
      <c r="B45" s="176" t="e">
        <f>VLOOKUP(D45,temp!$A$2:$G$176,2,FALSE)</f>
        <v>#N/A</v>
      </c>
      <c r="C45" s="176" t="str">
        <f t="shared" si="7"/>
        <v>52X10X19</v>
      </c>
      <c r="D45" s="174">
        <v>520</v>
      </c>
      <c r="E45" s="23">
        <v>52</v>
      </c>
      <c r="F45" s="24">
        <v>50</v>
      </c>
      <c r="G45" s="39">
        <v>43</v>
      </c>
      <c r="H45" s="23">
        <v>10</v>
      </c>
      <c r="I45" s="23">
        <v>19</v>
      </c>
      <c r="J45" s="24">
        <v>6</v>
      </c>
      <c r="K45" s="137">
        <v>537</v>
      </c>
      <c r="L45" s="131">
        <f>IF(AND(K45-ストレーナー選定方法!$F$8&gt;-20,K45-ストレーナー選定方法!$F$8&lt;80),1,0)</f>
        <v>0</v>
      </c>
      <c r="M45" s="131">
        <f>IF(AND($K45-ストレーナー選定方法!$F$30&gt;-20,$K45-ストレーナー選定方法!$F$30&lt;80),1,0)</f>
        <v>0</v>
      </c>
      <c r="N45" s="131">
        <f>IF(AND($K45-ストレーナー選定方法!$F$32&gt;-20,$K45-ストレーナー選定方法!$F$32&lt;80),1,0)</f>
        <v>1</v>
      </c>
      <c r="O45" s="131">
        <f>IF(AND($K45-ストレーナー選定方法!$F$34&gt;-20,$K45-ストレーナー選定方法!$F$34&lt;80),1,0)</f>
        <v>0</v>
      </c>
      <c r="P45" s="131">
        <f>IF(AND($K45-ストレーナー選定方法!$F$36&gt;-20,$K45-ストレーナー選定方法!$F$36&lt;80),1,0)</f>
        <v>0</v>
      </c>
      <c r="Q45" s="125">
        <v>25</v>
      </c>
      <c r="R45" s="24">
        <v>800</v>
      </c>
      <c r="S45" s="26">
        <f t="shared" si="8"/>
        <v>25</v>
      </c>
      <c r="T45" s="27">
        <f t="shared" si="9"/>
        <v>4.2960000000000003</v>
      </c>
      <c r="U45" s="27">
        <f t="shared" si="10"/>
        <v>3.7589999999999999</v>
      </c>
      <c r="V45" s="27"/>
      <c r="W45" s="59">
        <f t="shared" si="11"/>
        <v>20.347316639999999</v>
      </c>
      <c r="X45" s="59">
        <f t="shared" si="12"/>
        <v>31.792682250000006</v>
      </c>
      <c r="Y45" s="59">
        <f t="shared" si="13"/>
        <v>26.576087039999997</v>
      </c>
      <c r="Z45" s="59">
        <f t="shared" si="14"/>
        <v>41.525135999999996</v>
      </c>
      <c r="AA45" s="53">
        <f t="shared" si="15"/>
        <v>6.9237396899999997</v>
      </c>
      <c r="AB45" s="52">
        <f t="shared" si="16"/>
        <v>17.097398009999999</v>
      </c>
      <c r="AC45" s="52">
        <f t="shared" si="17"/>
        <v>9.0432518400000035</v>
      </c>
      <c r="AD45" s="52">
        <f t="shared" si="18"/>
        <v>22.331295359999999</v>
      </c>
      <c r="AE45" s="24"/>
      <c r="AF45" s="24"/>
      <c r="AG45" s="134"/>
    </row>
    <row r="46" spans="2:33" ht="17.25" thickBot="1">
      <c r="B46" s="176" t="e">
        <f>VLOOKUP(D46,temp!$A$2:$G$176,2,FALSE)</f>
        <v>#N/A</v>
      </c>
      <c r="C46" s="176" t="str">
        <f t="shared" si="7"/>
        <v>52X8X19</v>
      </c>
      <c r="D46" s="178">
        <v>521</v>
      </c>
      <c r="E46" s="23">
        <v>52</v>
      </c>
      <c r="F46" s="24">
        <v>50</v>
      </c>
      <c r="G46" s="39">
        <v>42</v>
      </c>
      <c r="H46" s="23">
        <v>8</v>
      </c>
      <c r="I46" s="23">
        <v>19</v>
      </c>
      <c r="J46" s="24">
        <v>6</v>
      </c>
      <c r="K46" s="137">
        <v>537</v>
      </c>
      <c r="L46" s="131">
        <f>IF(AND(K46-ストレーナー選定方法!$F$8&gt;-20,K46-ストレーナー選定方法!$F$8&lt;80),1,0)</f>
        <v>0</v>
      </c>
      <c r="M46" s="131">
        <f>IF(AND($K46-ストレーナー選定方法!$F$30&gt;-20,$K46-ストレーナー選定方法!$F$30&lt;80),1,0)</f>
        <v>0</v>
      </c>
      <c r="N46" s="131">
        <f>IF(AND($K46-ストレーナー選定方法!$F$32&gt;-20,$K46-ストレーナー選定方法!$F$32&lt;80),1,0)</f>
        <v>1</v>
      </c>
      <c r="O46" s="131">
        <f>IF(AND($K46-ストレーナー選定方法!$F$34&gt;-20,$K46-ストレーナー選定方法!$F$34&lt;80),1,0)</f>
        <v>0</v>
      </c>
      <c r="P46" s="131">
        <f>IF(AND($K46-ストレーナー選定方法!$F$36&gt;-20,$K46-ストレーナー選定方法!$F$36&lt;80),1,0)</f>
        <v>0</v>
      </c>
      <c r="Q46" s="125">
        <v>25</v>
      </c>
      <c r="R46" s="24">
        <v>930</v>
      </c>
      <c r="S46" s="26">
        <f t="shared" si="8"/>
        <v>21.50537634408602</v>
      </c>
      <c r="T46" s="27">
        <f t="shared" si="9"/>
        <v>4.2960000000000003</v>
      </c>
      <c r="U46" s="27">
        <f t="shared" si="10"/>
        <v>3.7589999999999999</v>
      </c>
      <c r="V46" s="27"/>
      <c r="W46" s="59">
        <f t="shared" si="11"/>
        <v>20.347316639999999</v>
      </c>
      <c r="X46" s="59">
        <f t="shared" si="12"/>
        <v>31.792682250000006</v>
      </c>
      <c r="Y46" s="59">
        <f t="shared" si="13"/>
        <v>26.576087039999997</v>
      </c>
      <c r="Z46" s="59">
        <f t="shared" si="14"/>
        <v>41.525135999999996</v>
      </c>
      <c r="AA46" s="53">
        <f t="shared" si="15"/>
        <v>6.9237396899999997</v>
      </c>
      <c r="AB46" s="52">
        <f t="shared" si="16"/>
        <v>17.097398009999999</v>
      </c>
      <c r="AC46" s="52">
        <f t="shared" si="17"/>
        <v>9.0432518400000035</v>
      </c>
      <c r="AD46" s="52">
        <f t="shared" si="18"/>
        <v>22.331295359999999</v>
      </c>
      <c r="AE46" s="24"/>
      <c r="AF46" s="24"/>
      <c r="AG46" s="134"/>
    </row>
    <row r="47" spans="2:33" ht="17.25" thickBot="1">
      <c r="B47" s="176" t="e">
        <f>VLOOKUP(D47,temp!$A$2:$G$176,2,FALSE)</f>
        <v>#N/A</v>
      </c>
      <c r="C47" s="176" t="str">
        <f t="shared" si="7"/>
        <v>52X10X22</v>
      </c>
      <c r="D47" s="174">
        <v>522</v>
      </c>
      <c r="E47" s="23">
        <v>52</v>
      </c>
      <c r="F47" s="24">
        <v>51</v>
      </c>
      <c r="G47" s="39">
        <v>40</v>
      </c>
      <c r="H47" s="23">
        <v>10</v>
      </c>
      <c r="I47" s="23">
        <v>22</v>
      </c>
      <c r="J47" s="24">
        <v>4.8</v>
      </c>
      <c r="K47" s="137">
        <v>398</v>
      </c>
      <c r="L47" s="131">
        <f>IF(AND(K47-ストレーナー選定方法!$F$8&gt;-20,K47-ストレーナー選定方法!$F$8&lt;80),1,0)</f>
        <v>0</v>
      </c>
      <c r="M47" s="131">
        <f>IF(AND($K47-ストレーナー選定方法!$F$30&gt;-20,$K47-ストレーナー選定方法!$F$30&lt;80),1,0)</f>
        <v>0</v>
      </c>
      <c r="N47" s="131">
        <f>IF(AND($K47-ストレーナー選定方法!$F$32&gt;-20,$K47-ストレーナー選定方法!$F$32&lt;80),1,0)</f>
        <v>0</v>
      </c>
      <c r="O47" s="131">
        <f>IF(AND($K47-ストレーナー選定方法!$F$34&gt;-20,$K47-ストレーナー選定方法!$F$34&lt;80),1,0)</f>
        <v>0</v>
      </c>
      <c r="P47" s="131">
        <f>IF(AND($K47-ストレーナー選定方法!$F$36&gt;-20,$K47-ストレーナー選定方法!$F$36&lt;80),1,0)</f>
        <v>0</v>
      </c>
      <c r="Q47" s="125">
        <v>18</v>
      </c>
      <c r="R47" s="24">
        <v>800</v>
      </c>
      <c r="S47" s="26">
        <f t="shared" si="8"/>
        <v>25</v>
      </c>
      <c r="T47" s="27">
        <f t="shared" si="9"/>
        <v>3.1840000000000002</v>
      </c>
      <c r="U47" s="27">
        <f t="shared" si="10"/>
        <v>2.7859999999999996</v>
      </c>
      <c r="V47" s="27"/>
      <c r="W47" s="59">
        <f t="shared" si="11"/>
        <v>11.17698624</v>
      </c>
      <c r="X47" s="59">
        <f t="shared" si="12"/>
        <v>17.464041000000002</v>
      </c>
      <c r="Y47" s="59">
        <f t="shared" si="13"/>
        <v>14.598512639999997</v>
      </c>
      <c r="Z47" s="59">
        <f t="shared" si="14"/>
        <v>22.810175999999998</v>
      </c>
      <c r="AA47" s="53">
        <f t="shared" si="15"/>
        <v>3.8032800399999998</v>
      </c>
      <c r="AB47" s="52">
        <f t="shared" si="16"/>
        <v>9.3917731599999996</v>
      </c>
      <c r="AC47" s="52">
        <f t="shared" si="17"/>
        <v>4.9675494400000009</v>
      </c>
      <c r="AD47" s="52">
        <f t="shared" si="18"/>
        <v>12.26680576</v>
      </c>
      <c r="AE47" s="24"/>
      <c r="AF47" s="24"/>
      <c r="AG47" s="134"/>
    </row>
    <row r="48" spans="2:33" ht="17.25" thickBot="1">
      <c r="B48" s="176" t="str">
        <f>VLOOKUP(D48,temp!$A$2:$G$176,2,FALSE)</f>
        <v>540</v>
      </c>
      <c r="C48" s="176" t="str">
        <f t="shared" si="7"/>
        <v>54X7X12</v>
      </c>
      <c r="D48" s="177">
        <v>540</v>
      </c>
      <c r="E48" s="23">
        <v>54</v>
      </c>
      <c r="F48" s="24">
        <v>52</v>
      </c>
      <c r="G48" s="39">
        <v>37</v>
      </c>
      <c r="H48" s="23">
        <v>7</v>
      </c>
      <c r="I48" s="23">
        <v>12</v>
      </c>
      <c r="J48" s="24">
        <v>5.6</v>
      </c>
      <c r="K48" s="137">
        <v>295</v>
      </c>
      <c r="L48" s="131">
        <f>IF(AND(K48-ストレーナー選定方法!$F$8&gt;-20,K48-ストレーナー選定方法!$F$8&lt;80),1,0)</f>
        <v>0</v>
      </c>
      <c r="M48" s="131">
        <f>IF(AND($K48-ストレーナー選定方法!$F$30&gt;-20,$K48-ストレーナー選定方法!$F$30&lt;80),1,0)</f>
        <v>1</v>
      </c>
      <c r="N48" s="131">
        <f>IF(AND($K48-ストレーナー選定方法!$F$32&gt;-20,$K48-ストレーナー選定方法!$F$32&lt;80),1,0)</f>
        <v>0</v>
      </c>
      <c r="O48" s="131">
        <f>IF(AND($K48-ストレーナー選定方法!$F$34&gt;-20,$K48-ストレーナー選定方法!$F$34&lt;80),1,0)</f>
        <v>0</v>
      </c>
      <c r="P48" s="131">
        <f>IF(AND($K48-ストレーナー選定方法!$F$36&gt;-20,$K48-ストレーナー選定方法!$F$36&lt;80),1,0)</f>
        <v>0</v>
      </c>
      <c r="Q48" s="125">
        <v>12</v>
      </c>
      <c r="R48" s="25">
        <v>1100</v>
      </c>
      <c r="S48" s="26">
        <f t="shared" si="8"/>
        <v>18.181818181818183</v>
      </c>
      <c r="T48" s="27">
        <f t="shared" si="9"/>
        <v>2.36</v>
      </c>
      <c r="U48" s="27">
        <f t="shared" si="10"/>
        <v>2.0649999999999999</v>
      </c>
      <c r="V48" s="27"/>
      <c r="W48" s="59">
        <f t="shared" si="11"/>
        <v>6.1404840000000007</v>
      </c>
      <c r="X48" s="59">
        <f t="shared" si="12"/>
        <v>9.5945062500000002</v>
      </c>
      <c r="Y48" s="59">
        <f t="shared" si="13"/>
        <v>8.0202239999999989</v>
      </c>
      <c r="Z48" s="59">
        <f t="shared" si="14"/>
        <v>12.531600000000001</v>
      </c>
      <c r="AA48" s="53">
        <f t="shared" si="15"/>
        <v>2.0894702500000002</v>
      </c>
      <c r="AB48" s="52">
        <f t="shared" si="16"/>
        <v>5.1597122500000001</v>
      </c>
      <c r="AC48" s="52">
        <f t="shared" si="17"/>
        <v>2.7291040000000013</v>
      </c>
      <c r="AD48" s="52">
        <f t="shared" si="18"/>
        <v>6.7392160000000008</v>
      </c>
      <c r="AE48" s="24"/>
      <c r="AF48" s="24"/>
      <c r="AG48" s="134">
        <v>5.5</v>
      </c>
    </row>
    <row r="49" spans="2:33" ht="17.25" thickBot="1">
      <c r="B49" s="176" t="str">
        <f>VLOOKUP(D49,temp!$A$2:$G$176,2,FALSE)</f>
        <v>541</v>
      </c>
      <c r="C49" s="176" t="str">
        <f t="shared" si="7"/>
        <v>54X9X32</v>
      </c>
      <c r="D49" s="174">
        <v>541</v>
      </c>
      <c r="E49" s="23">
        <v>54</v>
      </c>
      <c r="F49" s="24">
        <v>51</v>
      </c>
      <c r="G49" s="39">
        <v>41</v>
      </c>
      <c r="H49" s="23">
        <v>9</v>
      </c>
      <c r="I49" s="23">
        <v>32</v>
      </c>
      <c r="J49" s="24">
        <v>4</v>
      </c>
      <c r="K49" s="137">
        <v>402</v>
      </c>
      <c r="L49" s="131">
        <f>IF(AND(K49-ストレーナー選定方法!$F$8&gt;-20,K49-ストレーナー選定方法!$F$8&lt;80),1,0)</f>
        <v>0</v>
      </c>
      <c r="M49" s="131">
        <f>IF(AND($K49-ストレーナー選定方法!$F$30&gt;-20,$K49-ストレーナー選定方法!$F$30&lt;80),1,0)</f>
        <v>0</v>
      </c>
      <c r="N49" s="131">
        <f>IF(AND($K49-ストレーナー選定方法!$F$32&gt;-20,$K49-ストレーナー選定方法!$F$32&lt;80),1,0)</f>
        <v>0</v>
      </c>
      <c r="O49" s="131">
        <f>IF(AND($K49-ストレーナー選定方法!$F$34&gt;-20,$K49-ストレーナー選定方法!$F$34&lt;80),1,0)</f>
        <v>0</v>
      </c>
      <c r="P49" s="131">
        <f>IF(AND($K49-ストレーナー選定方法!$F$36&gt;-20,$K49-ストレーナー選定方法!$F$36&lt;80),1,0)</f>
        <v>0</v>
      </c>
      <c r="Q49" s="125">
        <v>17</v>
      </c>
      <c r="R49" s="24">
        <v>800</v>
      </c>
      <c r="S49" s="26">
        <f t="shared" si="8"/>
        <v>25</v>
      </c>
      <c r="T49" s="27">
        <f t="shared" si="9"/>
        <v>3.2160000000000002</v>
      </c>
      <c r="U49" s="27">
        <f t="shared" si="10"/>
        <v>2.8139999999999996</v>
      </c>
      <c r="V49" s="27"/>
      <c r="W49" s="59">
        <f t="shared" si="11"/>
        <v>11.402778239999996</v>
      </c>
      <c r="X49" s="59">
        <f t="shared" si="12"/>
        <v>17.816841</v>
      </c>
      <c r="Y49" s="59">
        <f t="shared" si="13"/>
        <v>14.893424639999996</v>
      </c>
      <c r="Z49" s="59">
        <f t="shared" si="14"/>
        <v>23.27097599999999</v>
      </c>
      <c r="AA49" s="53">
        <f t="shared" si="15"/>
        <v>3.8801120399999993</v>
      </c>
      <c r="AB49" s="52">
        <f t="shared" si="16"/>
        <v>9.5815011599999984</v>
      </c>
      <c r="AC49" s="52">
        <f t="shared" si="17"/>
        <v>5.0679014399999991</v>
      </c>
      <c r="AD49" s="52">
        <f t="shared" si="18"/>
        <v>12.51461376</v>
      </c>
      <c r="AE49" s="24"/>
      <c r="AF49" s="24"/>
      <c r="AG49" s="134">
        <v>5.7</v>
      </c>
    </row>
    <row r="50" spans="2:33" ht="17.25" thickBot="1">
      <c r="B50" s="176" t="e">
        <f>VLOOKUP(D50,temp!$A$2:$G$176,2,FALSE)</f>
        <v>#N/A</v>
      </c>
      <c r="C50" s="176" t="str">
        <f t="shared" si="7"/>
        <v>55X9X13</v>
      </c>
      <c r="D50" s="174">
        <v>550</v>
      </c>
      <c r="E50" s="23">
        <v>55</v>
      </c>
      <c r="F50" s="24">
        <v>51</v>
      </c>
      <c r="G50" s="39">
        <v>42</v>
      </c>
      <c r="H50" s="23">
        <v>9</v>
      </c>
      <c r="I50" s="23">
        <v>13</v>
      </c>
      <c r="J50" s="24">
        <v>6</v>
      </c>
      <c r="K50" s="137">
        <v>367</v>
      </c>
      <c r="L50" s="131">
        <f>IF(AND(K50-ストレーナー選定方法!$F$8&gt;-20,K50-ストレーナー選定方法!$F$8&lt;80),1,0)</f>
        <v>0</v>
      </c>
      <c r="M50" s="131">
        <f>IF(AND($K50-ストレーナー選定方法!$F$30&gt;-20,$K50-ストレーナー選定方法!$F$30&lt;80),1,0)</f>
        <v>1</v>
      </c>
      <c r="N50" s="131">
        <f>IF(AND($K50-ストレーナー選定方法!$F$32&gt;-20,$K50-ストレーナー選定方法!$F$32&lt;80),1,0)</f>
        <v>0</v>
      </c>
      <c r="O50" s="131">
        <f>IF(AND($K50-ストレーナー選定方法!$F$34&gt;-20,$K50-ストレーナー選定方法!$F$34&lt;80),1,0)</f>
        <v>0</v>
      </c>
      <c r="P50" s="131">
        <f>IF(AND($K50-ストレーナー選定方法!$F$36&gt;-20,$K50-ストレーナー選定方法!$F$36&lt;80),1,0)</f>
        <v>0</v>
      </c>
      <c r="Q50" s="125">
        <v>15</v>
      </c>
      <c r="R50" s="24">
        <v>800</v>
      </c>
      <c r="S50" s="26">
        <f t="shared" si="8"/>
        <v>25</v>
      </c>
      <c r="T50" s="27">
        <f t="shared" si="9"/>
        <v>2.9360000000000004</v>
      </c>
      <c r="U50" s="27">
        <f t="shared" si="10"/>
        <v>2.569</v>
      </c>
      <c r="V50" s="27"/>
      <c r="W50" s="59">
        <f t="shared" si="11"/>
        <v>9.5036558399999986</v>
      </c>
      <c r="X50" s="59">
        <f t="shared" si="12"/>
        <v>14.84946225</v>
      </c>
      <c r="Y50" s="59">
        <f t="shared" si="13"/>
        <v>12.412938239999997</v>
      </c>
      <c r="Z50" s="59">
        <f t="shared" si="14"/>
        <v>19.395215999999998</v>
      </c>
      <c r="AA50" s="53">
        <f t="shared" si="15"/>
        <v>3.2338828899999998</v>
      </c>
      <c r="AB50" s="52">
        <f t="shared" si="16"/>
        <v>7.9857108099999996</v>
      </c>
      <c r="AC50" s="52">
        <f t="shared" si="17"/>
        <v>4.2238470400000008</v>
      </c>
      <c r="AD50" s="52">
        <f t="shared" si="18"/>
        <v>10.43031616</v>
      </c>
      <c r="AE50" s="24"/>
      <c r="AF50" s="24"/>
      <c r="AG50" s="134"/>
    </row>
    <row r="51" spans="2:33" ht="17.25" thickBot="1">
      <c r="B51" s="176" t="e">
        <f>VLOOKUP(D51,temp!$A$2:$G$176,2,FALSE)</f>
        <v>#N/A</v>
      </c>
      <c r="C51" s="176" t="str">
        <f t="shared" si="7"/>
        <v>55X10X16</v>
      </c>
      <c r="D51" s="178">
        <v>551</v>
      </c>
      <c r="E51" s="23">
        <v>55</v>
      </c>
      <c r="F51" s="24">
        <v>52</v>
      </c>
      <c r="G51" s="39">
        <v>41</v>
      </c>
      <c r="H51" s="23">
        <v>10</v>
      </c>
      <c r="I51" s="23">
        <v>16</v>
      </c>
      <c r="J51" s="24">
        <v>6</v>
      </c>
      <c r="K51" s="137">
        <v>452</v>
      </c>
      <c r="L51" s="131">
        <f>IF(AND(K51-ストレーナー選定方法!$F$8&gt;-20,K51-ストレーナー選定方法!$F$8&lt;80),1,0)</f>
        <v>0</v>
      </c>
      <c r="M51" s="131">
        <f>IF(AND($K51-ストレーナー選定方法!$F$30&gt;-20,$K51-ストレーナー選定方法!$F$30&lt;80),1,0)</f>
        <v>0</v>
      </c>
      <c r="N51" s="131">
        <f>IF(AND($K51-ストレーナー選定方法!$F$32&gt;-20,$K51-ストレーナー選定方法!$F$32&lt;80),1,0)</f>
        <v>0</v>
      </c>
      <c r="O51" s="131">
        <f>IF(AND($K51-ストレーナー選定方法!$F$34&gt;-20,$K51-ストレーナー選定方法!$F$34&lt;80),1,0)</f>
        <v>0</v>
      </c>
      <c r="P51" s="131">
        <f>IF(AND($K51-ストレーナー選定方法!$F$36&gt;-20,$K51-ストレーナー選定方法!$F$36&lt;80),1,0)</f>
        <v>0</v>
      </c>
      <c r="Q51" s="125">
        <v>19</v>
      </c>
      <c r="R51" s="24">
        <v>570</v>
      </c>
      <c r="S51" s="26">
        <f t="shared" si="8"/>
        <v>35.087719298245617</v>
      </c>
      <c r="T51" s="27">
        <f t="shared" si="9"/>
        <v>3.6160000000000001</v>
      </c>
      <c r="U51" s="27">
        <f t="shared" si="10"/>
        <v>3.1639999999999997</v>
      </c>
      <c r="V51" s="27"/>
      <c r="W51" s="59">
        <f t="shared" si="11"/>
        <v>14.415690239999995</v>
      </c>
      <c r="X51" s="59">
        <f t="shared" si="12"/>
        <v>22.524515999999995</v>
      </c>
      <c r="Y51" s="59">
        <f t="shared" si="13"/>
        <v>18.828656639999991</v>
      </c>
      <c r="Z51" s="59">
        <f t="shared" si="14"/>
        <v>29.419775999999995</v>
      </c>
      <c r="AA51" s="53">
        <f t="shared" si="15"/>
        <v>4.9053390399999994</v>
      </c>
      <c r="AB51" s="52">
        <f t="shared" si="16"/>
        <v>12.113184159999999</v>
      </c>
      <c r="AC51" s="52">
        <f t="shared" si="17"/>
        <v>6.4069734400000007</v>
      </c>
      <c r="AD51" s="52">
        <f t="shared" si="18"/>
        <v>15.821301759999999</v>
      </c>
      <c r="AE51" s="24"/>
      <c r="AF51" s="24"/>
      <c r="AG51" s="134"/>
    </row>
    <row r="52" spans="2:33" ht="17.25" thickBot="1">
      <c r="B52" s="176" t="str">
        <f>VLOOKUP(D52,temp!$A$2:$G$176,2,FALSE)</f>
        <v>560</v>
      </c>
      <c r="C52" s="176" t="str">
        <f t="shared" si="7"/>
        <v>56X10X13</v>
      </c>
      <c r="D52" s="174">
        <v>560</v>
      </c>
      <c r="E52" s="23">
        <v>56</v>
      </c>
      <c r="F52" s="24">
        <v>54</v>
      </c>
      <c r="G52" s="39">
        <v>44</v>
      </c>
      <c r="H52" s="23">
        <v>10</v>
      </c>
      <c r="I52" s="23">
        <v>13</v>
      </c>
      <c r="J52" s="24">
        <v>6.5</v>
      </c>
      <c r="K52" s="137">
        <v>431</v>
      </c>
      <c r="L52" s="131">
        <f>IF(AND(K52-ストレーナー選定方法!$F$8&gt;-20,K52-ストレーナー選定方法!$F$8&lt;80),1,0)</f>
        <v>0</v>
      </c>
      <c r="M52" s="131">
        <f>IF(AND($K52-ストレーナー選定方法!$F$30&gt;-20,$K52-ストレーナー選定方法!$F$30&lt;80),1,0)</f>
        <v>0</v>
      </c>
      <c r="N52" s="131">
        <f>IF(AND($K52-ストレーナー選定方法!$F$32&gt;-20,$K52-ストレーナー選定方法!$F$32&lt;80),1,0)</f>
        <v>0</v>
      </c>
      <c r="O52" s="131">
        <f>IF(AND($K52-ストレーナー選定方法!$F$34&gt;-20,$K52-ストレーナー選定方法!$F$34&lt;80),1,0)</f>
        <v>0</v>
      </c>
      <c r="P52" s="131">
        <f>IF(AND($K52-ストレーナー選定方法!$F$36&gt;-20,$K52-ストレーナー選定方法!$F$36&lt;80),1,0)</f>
        <v>0</v>
      </c>
      <c r="Q52" s="125">
        <v>17</v>
      </c>
      <c r="R52" s="24">
        <v>570</v>
      </c>
      <c r="S52" s="26">
        <f t="shared" si="8"/>
        <v>35.087719298245617</v>
      </c>
      <c r="T52" s="27">
        <f t="shared" si="9"/>
        <v>3.448</v>
      </c>
      <c r="U52" s="27">
        <f t="shared" si="10"/>
        <v>3.0169999999999999</v>
      </c>
      <c r="V52" s="27"/>
      <c r="W52" s="59">
        <f>(K52/100*0.84)^2</f>
        <v>13.107296159999997</v>
      </c>
      <c r="X52" s="59">
        <f t="shared" si="12"/>
        <v>20.480150250000001</v>
      </c>
      <c r="Y52" s="59">
        <f t="shared" si="13"/>
        <v>17.119733759999992</v>
      </c>
      <c r="Z52" s="59">
        <f t="shared" si="14"/>
        <v>26.749583999999999</v>
      </c>
      <c r="AA52" s="53">
        <f t="shared" si="15"/>
        <v>4.4601216099999998</v>
      </c>
      <c r="AB52" s="52">
        <f t="shared" si="16"/>
        <v>11.013769689999998</v>
      </c>
      <c r="AC52" s="52">
        <f t="shared" si="17"/>
        <v>5.8254649600000006</v>
      </c>
      <c r="AD52" s="52">
        <f t="shared" si="18"/>
        <v>14.385331839999997</v>
      </c>
      <c r="AE52" s="24"/>
      <c r="AF52" s="24"/>
      <c r="AG52" s="134">
        <v>6.5</v>
      </c>
    </row>
    <row r="53" spans="2:33" ht="17.25" thickBot="1">
      <c r="B53" s="176" t="str">
        <f>VLOOKUP(D53,temp!$A$2:$G$176,2,FALSE)</f>
        <v>562</v>
      </c>
      <c r="C53" s="176" t="str">
        <f t="shared" si="7"/>
        <v>56X10X19</v>
      </c>
      <c r="D53" s="174">
        <v>562</v>
      </c>
      <c r="E53" s="23">
        <v>56</v>
      </c>
      <c r="F53" s="24">
        <v>54</v>
      </c>
      <c r="G53" s="39">
        <v>44</v>
      </c>
      <c r="H53" s="23">
        <v>10</v>
      </c>
      <c r="I53" s="23">
        <v>19</v>
      </c>
      <c r="J53" s="24">
        <v>5</v>
      </c>
      <c r="K53" s="137">
        <v>373</v>
      </c>
      <c r="L53" s="131">
        <f>IF(AND(K53-ストレーナー選定方法!$F$8&gt;-20,K53-ストレーナー選定方法!$F$8&lt;80),1,0)</f>
        <v>0</v>
      </c>
      <c r="M53" s="131">
        <f>IF(AND($K53-ストレーナー選定方法!$F$30&gt;-20,$K53-ストレーナー選定方法!$F$30&lt;80),1,0)</f>
        <v>1</v>
      </c>
      <c r="N53" s="131">
        <f>IF(AND($K53-ストレーナー選定方法!$F$32&gt;-20,$K53-ストレーナー選定方法!$F$32&lt;80),1,0)</f>
        <v>0</v>
      </c>
      <c r="O53" s="131">
        <f>IF(AND($K53-ストレーナー選定方法!$F$34&gt;-20,$K53-ストレーナー選定方法!$F$34&lt;80),1,0)</f>
        <v>0</v>
      </c>
      <c r="P53" s="131">
        <f>IF(AND($K53-ストレーナー選定方法!$F$36&gt;-20,$K53-ストレーナー選定方法!$F$36&lt;80),1,0)</f>
        <v>0</v>
      </c>
      <c r="Q53" s="125">
        <v>15</v>
      </c>
      <c r="R53" s="24">
        <v>570</v>
      </c>
      <c r="S53" s="26">
        <f t="shared" si="8"/>
        <v>35.087719298245617</v>
      </c>
      <c r="T53" s="27">
        <f t="shared" si="9"/>
        <v>2.9840000000000004</v>
      </c>
      <c r="U53" s="27">
        <f t="shared" si="10"/>
        <v>2.6109999999999998</v>
      </c>
      <c r="V53" s="27"/>
      <c r="W53" s="59">
        <f t="shared" si="11"/>
        <v>9.8169422399999995</v>
      </c>
      <c r="X53" s="59">
        <f t="shared" si="12"/>
        <v>15.338972250000001</v>
      </c>
      <c r="Y53" s="59">
        <f t="shared" si="13"/>
        <v>12.822128640000001</v>
      </c>
      <c r="Z53" s="59">
        <f t="shared" si="14"/>
        <v>20.034576000000001</v>
      </c>
      <c r="AA53" s="53">
        <f t="shared" si="15"/>
        <v>3.3404872899999996</v>
      </c>
      <c r="AB53" s="52">
        <f t="shared" si="16"/>
        <v>8.2489584100000002</v>
      </c>
      <c r="AC53" s="52">
        <f t="shared" si="17"/>
        <v>4.3630854399999999</v>
      </c>
      <c r="AD53" s="52">
        <f t="shared" si="18"/>
        <v>10.77414976</v>
      </c>
      <c r="AE53" s="24"/>
      <c r="AF53" s="24"/>
      <c r="AG53" s="134"/>
    </row>
    <row r="54" spans="2:33" ht="17.25" thickBot="1">
      <c r="B54" s="176" t="str">
        <f>VLOOKUP(D54,temp!$A$2:$G$176,2,FALSE)</f>
        <v>564</v>
      </c>
      <c r="C54" s="176" t="str">
        <f t="shared" si="7"/>
        <v>56X10X19</v>
      </c>
      <c r="D54" s="174">
        <v>564</v>
      </c>
      <c r="E54" s="23">
        <v>56</v>
      </c>
      <c r="F54" s="24">
        <v>54</v>
      </c>
      <c r="G54" s="39">
        <v>45</v>
      </c>
      <c r="H54" s="23">
        <v>10</v>
      </c>
      <c r="I54" s="23">
        <v>19</v>
      </c>
      <c r="J54" s="24">
        <v>6</v>
      </c>
      <c r="K54" s="137">
        <v>537</v>
      </c>
      <c r="L54" s="131">
        <f>IF(AND(K54-ストレーナー選定方法!$F$8&gt;-20,K54-ストレーナー選定方法!$F$8&lt;80),1,0)</f>
        <v>0</v>
      </c>
      <c r="M54" s="131">
        <f>IF(AND($K54-ストレーナー選定方法!$F$30&gt;-20,$K54-ストレーナー選定方法!$F$30&lt;80),1,0)</f>
        <v>0</v>
      </c>
      <c r="N54" s="131">
        <f>IF(AND($K54-ストレーナー選定方法!$F$32&gt;-20,$K54-ストレーナー選定方法!$F$32&lt;80),1,0)</f>
        <v>1</v>
      </c>
      <c r="O54" s="131">
        <f>IF(AND($K54-ストレーナー選定方法!$F$34&gt;-20,$K54-ストレーナー選定方法!$F$34&lt;80),1,0)</f>
        <v>0</v>
      </c>
      <c r="P54" s="131">
        <f>IF(AND($K54-ストレーナー選定方法!$F$36&gt;-20,$K54-ストレーナー選定方法!$F$36&lt;80),1,0)</f>
        <v>0</v>
      </c>
      <c r="Q54" s="125">
        <v>21</v>
      </c>
      <c r="R54" s="24">
        <v>570</v>
      </c>
      <c r="S54" s="26">
        <f t="shared" si="8"/>
        <v>35.087719298245617</v>
      </c>
      <c r="T54" s="27">
        <f t="shared" si="9"/>
        <v>4.2960000000000003</v>
      </c>
      <c r="U54" s="27">
        <f t="shared" si="10"/>
        <v>3.7589999999999999</v>
      </c>
      <c r="V54" s="27"/>
      <c r="W54" s="59">
        <f t="shared" si="11"/>
        <v>20.347316639999999</v>
      </c>
      <c r="X54" s="59">
        <f t="shared" si="12"/>
        <v>31.792682250000006</v>
      </c>
      <c r="Y54" s="59">
        <f t="shared" si="13"/>
        <v>26.576087039999997</v>
      </c>
      <c r="Z54" s="59">
        <f t="shared" si="14"/>
        <v>41.525135999999996</v>
      </c>
      <c r="AA54" s="53">
        <f t="shared" si="15"/>
        <v>6.9237396899999997</v>
      </c>
      <c r="AB54" s="52">
        <f t="shared" si="16"/>
        <v>17.097398009999999</v>
      </c>
      <c r="AC54" s="52">
        <f t="shared" si="17"/>
        <v>9.0432518400000035</v>
      </c>
      <c r="AD54" s="52">
        <f t="shared" si="18"/>
        <v>22.331295359999999</v>
      </c>
      <c r="AE54" s="24"/>
      <c r="AF54" s="24"/>
      <c r="AG54" s="134">
        <v>8.5</v>
      </c>
    </row>
    <row r="55" spans="2:33" ht="17.25" thickBot="1">
      <c r="B55" s="176" t="str">
        <f>VLOOKUP(D55,temp!$A$2:$G$176,2,FALSE)</f>
        <v>566</v>
      </c>
      <c r="C55" s="176" t="str">
        <f t="shared" si="7"/>
        <v>56X10X20</v>
      </c>
      <c r="D55" s="174">
        <v>566</v>
      </c>
      <c r="E55" s="23">
        <v>56</v>
      </c>
      <c r="F55" s="24">
        <v>54</v>
      </c>
      <c r="G55" s="39">
        <v>47</v>
      </c>
      <c r="H55" s="23">
        <v>10</v>
      </c>
      <c r="I55" s="23">
        <v>20</v>
      </c>
      <c r="J55" s="24">
        <v>6.5</v>
      </c>
      <c r="K55" s="137">
        <v>663</v>
      </c>
      <c r="L55" s="131">
        <f>IF(AND(K55-ストレーナー選定方法!$F$8&gt;-20,K55-ストレーナー選定方法!$F$8&lt;80),1,0)</f>
        <v>0</v>
      </c>
      <c r="M55" s="131">
        <f>IF(AND($K55-ストレーナー選定方法!$F$30&gt;-20,$K55-ストレーナー選定方法!$F$30&lt;80),1,0)</f>
        <v>0</v>
      </c>
      <c r="N55" s="131">
        <f>IF(AND($K55-ストレーナー選定方法!$F$32&gt;-20,$K55-ストレーナー選定方法!$F$32&lt;80),1,0)</f>
        <v>0</v>
      </c>
      <c r="O55" s="131">
        <f>IF(AND($K55-ストレーナー選定方法!$F$34&gt;-20,$K55-ストレーナー選定方法!$F$34&lt;80),1,0)</f>
        <v>0</v>
      </c>
      <c r="P55" s="131">
        <f>IF(AND($K55-ストレーナー選定方法!$F$36&gt;-20,$K55-ストレーナー選定方法!$F$36&lt;80),1,0)</f>
        <v>0</v>
      </c>
      <c r="Q55" s="125">
        <v>26</v>
      </c>
      <c r="R55" s="24">
        <v>570</v>
      </c>
      <c r="S55" s="26">
        <f t="shared" si="8"/>
        <v>35.087719298245617</v>
      </c>
      <c r="T55" s="27">
        <f t="shared" si="9"/>
        <v>5.3039999999999994</v>
      </c>
      <c r="U55" s="27">
        <f t="shared" si="10"/>
        <v>4.641</v>
      </c>
      <c r="V55" s="27"/>
      <c r="W55" s="59">
        <f t="shared" si="11"/>
        <v>31.015988639999993</v>
      </c>
      <c r="X55" s="59">
        <f t="shared" si="12"/>
        <v>48.462482250000001</v>
      </c>
      <c r="Y55" s="59">
        <f t="shared" si="13"/>
        <v>40.510679039999999</v>
      </c>
      <c r="Z55" s="59">
        <f t="shared" si="14"/>
        <v>63.297935999999993</v>
      </c>
      <c r="AA55" s="53">
        <f t="shared" si="15"/>
        <v>10.55405169</v>
      </c>
      <c r="AB55" s="52">
        <f t="shared" si="16"/>
        <v>26.062046010000003</v>
      </c>
      <c r="AC55" s="52">
        <f t="shared" si="17"/>
        <v>13.784883840000001</v>
      </c>
      <c r="AD55" s="52">
        <f t="shared" si="18"/>
        <v>34.040223359999992</v>
      </c>
      <c r="AE55" s="24"/>
      <c r="AF55" s="24"/>
      <c r="AG55" s="134">
        <v>8</v>
      </c>
    </row>
    <row r="56" spans="2:33" ht="17.25" thickBot="1">
      <c r="B56" s="176" t="str">
        <f>VLOOKUP(D56,temp!$A$2:$G$176,2,FALSE)</f>
        <v>568</v>
      </c>
      <c r="C56" s="176" t="str">
        <f t="shared" si="7"/>
        <v>56X10X22</v>
      </c>
      <c r="D56" s="174">
        <v>568</v>
      </c>
      <c r="E56" s="23">
        <v>56</v>
      </c>
      <c r="F56" s="24">
        <v>54</v>
      </c>
      <c r="G56" s="39">
        <v>48</v>
      </c>
      <c r="H56" s="23">
        <v>10</v>
      </c>
      <c r="I56" s="23">
        <v>22</v>
      </c>
      <c r="J56" s="24">
        <v>6.5</v>
      </c>
      <c r="K56" s="137">
        <v>730</v>
      </c>
      <c r="L56" s="131">
        <f>IF(AND(K56-ストレーナー選定方法!$F$8&gt;-20,K56-ストレーナー選定方法!$F$8&lt;80),1,0)</f>
        <v>1</v>
      </c>
      <c r="M56" s="131">
        <f>IF(AND($K56-ストレーナー選定方法!$F$30&gt;-20,$K56-ストレーナー選定方法!$F$30&lt;80),1,0)</f>
        <v>0</v>
      </c>
      <c r="N56" s="131">
        <f>IF(AND($K56-ストレーナー選定方法!$F$32&gt;-20,$K56-ストレーナー選定方法!$F$32&lt;80),1,0)</f>
        <v>0</v>
      </c>
      <c r="O56" s="131">
        <f>IF(AND($K56-ストレーナー選定方法!$F$34&gt;-20,$K56-ストレーナー選定方法!$F$34&lt;80),1,0)</f>
        <v>1</v>
      </c>
      <c r="P56" s="131">
        <f>IF(AND($K56-ストレーナー選定方法!$F$36&gt;-20,$K56-ストレーナー選定方法!$F$36&lt;80),1,0)</f>
        <v>0</v>
      </c>
      <c r="Q56" s="125">
        <v>29</v>
      </c>
      <c r="R56" s="24">
        <v>570</v>
      </c>
      <c r="S56" s="26">
        <f t="shared" si="8"/>
        <v>35.087719298245617</v>
      </c>
      <c r="T56" s="27">
        <f t="shared" si="9"/>
        <v>5.84</v>
      </c>
      <c r="U56" s="27">
        <f t="shared" si="10"/>
        <v>5.1099999999999994</v>
      </c>
      <c r="V56" s="27"/>
      <c r="W56" s="59">
        <f t="shared" si="11"/>
        <v>37.601423999999994</v>
      </c>
      <c r="X56" s="59">
        <f t="shared" si="12"/>
        <v>58.752225000000003</v>
      </c>
      <c r="Y56" s="59">
        <f t="shared" si="13"/>
        <v>49.112063999999997</v>
      </c>
      <c r="Z56" s="59">
        <f t="shared" si="14"/>
        <v>76.7376</v>
      </c>
      <c r="AA56" s="53">
        <f t="shared" si="15"/>
        <v>12.794929</v>
      </c>
      <c r="AB56" s="52">
        <f t="shared" si="16"/>
        <v>31.595640999999993</v>
      </c>
      <c r="AC56" s="52">
        <f t="shared" si="17"/>
        <v>16.711743999999999</v>
      </c>
      <c r="AD56" s="52">
        <f t="shared" si="18"/>
        <v>41.267775999999991</v>
      </c>
      <c r="AE56" s="24"/>
      <c r="AF56" s="24"/>
      <c r="AG56" s="134">
        <v>6.5</v>
      </c>
    </row>
    <row r="57" spans="2:33" ht="17.25" thickBot="1">
      <c r="B57" s="176" t="str">
        <f>VLOOKUP(D57,temp!$A$2:$G$176,2,FALSE)</f>
        <v>570</v>
      </c>
      <c r="C57" s="176" t="str">
        <f t="shared" si="7"/>
        <v>56X10X15</v>
      </c>
      <c r="D57" s="174">
        <v>570</v>
      </c>
      <c r="E57" s="23">
        <v>56</v>
      </c>
      <c r="F57" s="24">
        <v>54</v>
      </c>
      <c r="G57" s="39">
        <v>47</v>
      </c>
      <c r="H57" s="23">
        <v>10</v>
      </c>
      <c r="I57" s="23">
        <v>15</v>
      </c>
      <c r="J57" s="24">
        <v>8.5</v>
      </c>
      <c r="K57" s="137">
        <v>851</v>
      </c>
      <c r="L57" s="131">
        <f>IF(AND(K57-ストレーナー選定方法!$F$8&gt;-20,K57-ストレーナー選定方法!$F$8&lt;80),1,0)</f>
        <v>0</v>
      </c>
      <c r="M57" s="131">
        <f>IF(AND($K57-ストレーナー選定方法!$F$30&gt;-20,$K57-ストレーナー選定方法!$F$30&lt;80),1,0)</f>
        <v>0</v>
      </c>
      <c r="N57" s="131">
        <f>IF(AND($K57-ストレーナー選定方法!$F$32&gt;-20,$K57-ストレーナー選定方法!$F$32&lt;80),1,0)</f>
        <v>0</v>
      </c>
      <c r="O57" s="131">
        <f>IF(AND($K57-ストレーナー選定方法!$F$34&gt;-20,$K57-ストレーナー選定方法!$F$34&lt;80),1,0)</f>
        <v>0</v>
      </c>
      <c r="P57" s="131">
        <f>IF(AND($K57-ストレーナー選定方法!$F$36&gt;-20,$K57-ストレーナー選定方法!$F$36&lt;80),1,0)</f>
        <v>0</v>
      </c>
      <c r="Q57" s="125">
        <v>34</v>
      </c>
      <c r="R57" s="24">
        <v>570</v>
      </c>
      <c r="S57" s="26">
        <f t="shared" si="8"/>
        <v>35.087719298245617</v>
      </c>
      <c r="T57" s="27">
        <f t="shared" si="9"/>
        <v>6.8080000000000007</v>
      </c>
      <c r="U57" s="27">
        <f t="shared" si="10"/>
        <v>5.956999999999999</v>
      </c>
      <c r="V57" s="27"/>
      <c r="W57" s="59">
        <f t="shared" si="11"/>
        <v>51.099622559999993</v>
      </c>
      <c r="X57" s="59">
        <f t="shared" si="12"/>
        <v>79.843160249999983</v>
      </c>
      <c r="Y57" s="59">
        <f t="shared" si="13"/>
        <v>66.74236415999998</v>
      </c>
      <c r="Z57" s="59">
        <f t="shared" si="14"/>
        <v>104.284944</v>
      </c>
      <c r="AA57" s="53">
        <f t="shared" si="15"/>
        <v>17.388066010000003</v>
      </c>
      <c r="AB57" s="52">
        <f t="shared" si="16"/>
        <v>42.937877289999996</v>
      </c>
      <c r="AC57" s="52">
        <f t="shared" si="17"/>
        <v>22.710943360000002</v>
      </c>
      <c r="AD57" s="52">
        <f t="shared" si="18"/>
        <v>56.082125439999992</v>
      </c>
      <c r="AE57" s="24"/>
      <c r="AF57" s="24"/>
      <c r="AG57" s="134"/>
    </row>
    <row r="58" spans="2:33" ht="17.25" thickBot="1">
      <c r="B58" s="176" t="e">
        <f>VLOOKUP(D58,temp!$A$2:$G$176,2,FALSE)</f>
        <v>#N/A</v>
      </c>
      <c r="C58" s="176" t="str">
        <f t="shared" si="7"/>
        <v>56X10X15</v>
      </c>
      <c r="D58" s="178">
        <v>572</v>
      </c>
      <c r="E58" s="23">
        <v>56</v>
      </c>
      <c r="F58" s="24">
        <v>54</v>
      </c>
      <c r="G58" s="39">
        <v>47</v>
      </c>
      <c r="H58" s="23">
        <v>10</v>
      </c>
      <c r="I58" s="23">
        <v>15</v>
      </c>
      <c r="J58" s="24">
        <v>6</v>
      </c>
      <c r="K58" s="137">
        <v>424</v>
      </c>
      <c r="L58" s="131">
        <f>IF(AND(K58-ストレーナー選定方法!$F$8&gt;-20,K58-ストレーナー選定方法!$F$8&lt;80),1,0)</f>
        <v>0</v>
      </c>
      <c r="M58" s="131">
        <f>IF(AND($K58-ストレーナー選定方法!$F$30&gt;-20,$K58-ストレーナー選定方法!$F$30&lt;80),1,0)</f>
        <v>0</v>
      </c>
      <c r="N58" s="131">
        <f>IF(AND($K58-ストレーナー選定方法!$F$32&gt;-20,$K58-ストレーナー選定方法!$F$32&lt;80),1,0)</f>
        <v>0</v>
      </c>
      <c r="O58" s="131">
        <f>IF(AND($K58-ストレーナー選定方法!$F$34&gt;-20,$K58-ストレーナー選定方法!$F$34&lt;80),1,0)</f>
        <v>0</v>
      </c>
      <c r="P58" s="131">
        <f>IF(AND($K58-ストレーナー選定方法!$F$36&gt;-20,$K58-ストレーナー選定方法!$F$36&lt;80),1,0)</f>
        <v>0</v>
      </c>
      <c r="Q58" s="125">
        <v>17</v>
      </c>
      <c r="R58" s="24">
        <v>570</v>
      </c>
      <c r="S58" s="26">
        <f t="shared" si="8"/>
        <v>35.087719298245617</v>
      </c>
      <c r="T58" s="27">
        <f t="shared" si="9"/>
        <v>3.3920000000000003</v>
      </c>
      <c r="U58" s="27">
        <f t="shared" si="10"/>
        <v>2.9679999999999995</v>
      </c>
      <c r="V58" s="27"/>
      <c r="W58" s="59">
        <f t="shared" si="11"/>
        <v>12.68499456</v>
      </c>
      <c r="X58" s="59">
        <f t="shared" si="12"/>
        <v>19.820304000000007</v>
      </c>
      <c r="Y58" s="59">
        <f t="shared" si="13"/>
        <v>16.568156160000001</v>
      </c>
      <c r="Z58" s="59">
        <f t="shared" si="14"/>
        <v>25.887744000000001</v>
      </c>
      <c r="AA58" s="53">
        <f t="shared" si="15"/>
        <v>4.3164217599999999</v>
      </c>
      <c r="AB58" s="52">
        <f t="shared" si="16"/>
        <v>10.658919040000001</v>
      </c>
      <c r="AC58" s="52">
        <f t="shared" si="17"/>
        <v>5.6377753600000027</v>
      </c>
      <c r="AD58" s="52">
        <f t="shared" si="18"/>
        <v>13.921853440000001</v>
      </c>
      <c r="AE58" s="24"/>
      <c r="AF58" s="24"/>
      <c r="AG58" s="134"/>
    </row>
    <row r="59" spans="2:33" ht="17.25" thickBot="1">
      <c r="B59" s="176" t="str">
        <f>VLOOKUP(D59,temp!$A$2:$G$176,2,FALSE)</f>
        <v>573</v>
      </c>
      <c r="C59" s="176" t="str">
        <f t="shared" si="7"/>
        <v>56X10X17</v>
      </c>
      <c r="D59" s="174">
        <v>573</v>
      </c>
      <c r="E59" s="23">
        <v>56</v>
      </c>
      <c r="F59" s="24">
        <v>54</v>
      </c>
      <c r="G59" s="39">
        <v>46</v>
      </c>
      <c r="H59" s="23">
        <v>10</v>
      </c>
      <c r="I59" s="23">
        <v>17</v>
      </c>
      <c r="J59" s="24">
        <v>6</v>
      </c>
      <c r="K59" s="137">
        <v>480</v>
      </c>
      <c r="L59" s="131">
        <f>IF(AND(K59-ストレーナー選定方法!$F$8&gt;-20,K59-ストレーナー選定方法!$F$8&lt;80),1,0)</f>
        <v>0</v>
      </c>
      <c r="M59" s="131">
        <f>IF(AND($K59-ストレーナー選定方法!$F$30&gt;-20,$K59-ストレーナー選定方法!$F$30&lt;80),1,0)</f>
        <v>0</v>
      </c>
      <c r="N59" s="131">
        <f>IF(AND($K59-ストレーナー選定方法!$F$32&gt;-20,$K59-ストレーナー選定方法!$F$32&lt;80),1,0)</f>
        <v>1</v>
      </c>
      <c r="O59" s="131">
        <f>IF(AND($K59-ストレーナー選定方法!$F$34&gt;-20,$K59-ストレーナー選定方法!$F$34&lt;80),1,0)</f>
        <v>0</v>
      </c>
      <c r="P59" s="131">
        <f>IF(AND($K59-ストレーナー選定方法!$F$36&gt;-20,$K59-ストレーナー選定方法!$F$36&lt;80),1,0)</f>
        <v>0</v>
      </c>
      <c r="Q59" s="125">
        <v>19</v>
      </c>
      <c r="R59" s="24">
        <v>570</v>
      </c>
      <c r="S59" s="26">
        <f t="shared" si="8"/>
        <v>35.087719298245617</v>
      </c>
      <c r="T59" s="27">
        <f t="shared" si="9"/>
        <v>3.84</v>
      </c>
      <c r="U59" s="27">
        <f t="shared" si="10"/>
        <v>3.36</v>
      </c>
      <c r="V59" s="27"/>
      <c r="W59" s="59">
        <f t="shared" si="11"/>
        <v>16.257024000000001</v>
      </c>
      <c r="X59" s="59">
        <f t="shared" si="12"/>
        <v>25.401600000000002</v>
      </c>
      <c r="Y59" s="59">
        <f t="shared" si="13"/>
        <v>21.233663999999997</v>
      </c>
      <c r="Z59" s="59">
        <f t="shared" si="14"/>
        <v>33.177599999999998</v>
      </c>
      <c r="AA59" s="53">
        <f t="shared" si="15"/>
        <v>5.531903999999999</v>
      </c>
      <c r="AB59" s="52">
        <f t="shared" si="16"/>
        <v>13.660415999999998</v>
      </c>
      <c r="AC59" s="52">
        <f t="shared" si="17"/>
        <v>7.2253440000000007</v>
      </c>
      <c r="AD59" s="52">
        <f t="shared" si="18"/>
        <v>17.842176000000002</v>
      </c>
      <c r="AE59" s="24"/>
      <c r="AF59" s="24"/>
      <c r="AG59" s="134">
        <v>12</v>
      </c>
    </row>
    <row r="60" spans="2:33" ht="17.25" thickBot="1">
      <c r="B60" s="176" t="str">
        <f>VLOOKUP(D60,temp!$A$2:$G$176,2,FALSE)</f>
        <v>600</v>
      </c>
      <c r="C60" s="176" t="str">
        <f t="shared" si="7"/>
        <v>60X7.5X12</v>
      </c>
      <c r="D60" s="177">
        <v>600</v>
      </c>
      <c r="E60" s="23">
        <v>60</v>
      </c>
      <c r="F60" s="24">
        <v>56</v>
      </c>
      <c r="G60" s="39">
        <v>44</v>
      </c>
      <c r="H60" s="23">
        <v>7.5</v>
      </c>
      <c r="I60" s="23">
        <v>12</v>
      </c>
      <c r="J60" s="24">
        <v>7</v>
      </c>
      <c r="K60" s="137">
        <v>461</v>
      </c>
      <c r="L60" s="131">
        <f>IF(AND(K60-ストレーナー選定方法!$F$8&gt;-20,K60-ストレーナー選定方法!$F$8&lt;80),1,0)</f>
        <v>0</v>
      </c>
      <c r="M60" s="131">
        <f>IF(AND($K60-ストレーナー選定方法!$F$30&gt;-20,$K60-ストレーナー選定方法!$F$30&lt;80),1,0)</f>
        <v>0</v>
      </c>
      <c r="N60" s="131">
        <f>IF(AND($K60-ストレーナー選定方法!$F$32&gt;-20,$K60-ストレーナー選定方法!$F$32&lt;80),1,0)</f>
        <v>0</v>
      </c>
      <c r="O60" s="131">
        <f>IF(AND($K60-ストレーナー選定方法!$F$34&gt;-20,$K60-ストレーナー選定方法!$F$34&lt;80),1,0)</f>
        <v>0</v>
      </c>
      <c r="P60" s="131">
        <f>IF(AND($K60-ストレーナー選定方法!$F$36&gt;-20,$K60-ストレーナー選定方法!$F$36&lt;80),1,0)</f>
        <v>0</v>
      </c>
      <c r="Q60" s="125">
        <v>16</v>
      </c>
      <c r="R60" s="24">
        <v>750</v>
      </c>
      <c r="S60" s="26">
        <f t="shared" si="8"/>
        <v>26.666666666666668</v>
      </c>
      <c r="T60" s="27">
        <f t="shared" si="9"/>
        <v>3.6880000000000002</v>
      </c>
      <c r="U60" s="27">
        <f t="shared" si="10"/>
        <v>3.2269999999999999</v>
      </c>
      <c r="V60" s="27"/>
      <c r="W60" s="59">
        <f t="shared" si="11"/>
        <v>14.995481760000002</v>
      </c>
      <c r="X60" s="59">
        <f t="shared" si="12"/>
        <v>23.430440250000004</v>
      </c>
      <c r="Y60" s="59">
        <f t="shared" si="13"/>
        <v>19.585935360000001</v>
      </c>
      <c r="Z60" s="59">
        <f t="shared" si="14"/>
        <v>30.603024000000001</v>
      </c>
      <c r="AA60" s="53">
        <f t="shared" si="15"/>
        <v>5.1026292100000008</v>
      </c>
      <c r="AB60" s="52">
        <f t="shared" si="16"/>
        <v>12.600370090000004</v>
      </c>
      <c r="AC60" s="52">
        <f t="shared" si="17"/>
        <v>6.6646585600000021</v>
      </c>
      <c r="AD60" s="52">
        <f t="shared" si="18"/>
        <v>16.45762624</v>
      </c>
      <c r="AE60" s="24"/>
      <c r="AF60" s="24"/>
      <c r="AG60" s="134">
        <v>7.5</v>
      </c>
    </row>
    <row r="61" spans="2:33" ht="17.25" thickBot="1">
      <c r="B61" s="176" t="str">
        <f>VLOOKUP(D61,temp!$A$2:$G$176,2,FALSE)</f>
        <v>601</v>
      </c>
      <c r="C61" s="176" t="str">
        <f t="shared" si="7"/>
        <v>60X10X17</v>
      </c>
      <c r="D61" s="174">
        <v>601</v>
      </c>
      <c r="E61" s="23">
        <v>60</v>
      </c>
      <c r="F61" s="24">
        <v>55</v>
      </c>
      <c r="G61" s="39">
        <v>44</v>
      </c>
      <c r="H61" s="23">
        <v>10</v>
      </c>
      <c r="I61" s="23">
        <v>17</v>
      </c>
      <c r="J61" s="24">
        <v>6</v>
      </c>
      <c r="K61" s="137">
        <v>480</v>
      </c>
      <c r="L61" s="131">
        <f>IF(AND(K61-ストレーナー選定方法!$F$8&gt;-20,K61-ストレーナー選定方法!$F$8&lt;80),1,0)</f>
        <v>0</v>
      </c>
      <c r="M61" s="131">
        <f>IF(AND($K61-ストレーナー選定方法!$F$30&gt;-20,$K61-ストレーナー選定方法!$F$30&lt;80),1,0)</f>
        <v>0</v>
      </c>
      <c r="N61" s="131">
        <f>IF(AND($K61-ストレーナー選定方法!$F$32&gt;-20,$K61-ストレーナー選定方法!$F$32&lt;80),1,0)</f>
        <v>1</v>
      </c>
      <c r="O61" s="131">
        <f>IF(AND($K61-ストレーナー選定方法!$F$34&gt;-20,$K61-ストレーナー選定方法!$F$34&lt;80),1,0)</f>
        <v>0</v>
      </c>
      <c r="P61" s="131">
        <f>IF(AND($K61-ストレーナー選定方法!$F$36&gt;-20,$K61-ストレーナー選定方法!$F$36&lt;80),1,0)</f>
        <v>0</v>
      </c>
      <c r="Q61" s="125">
        <v>16</v>
      </c>
      <c r="R61" s="24">
        <v>550</v>
      </c>
      <c r="S61" s="26">
        <f t="shared" si="8"/>
        <v>36.363636363636367</v>
      </c>
      <c r="T61" s="27">
        <f t="shared" si="9"/>
        <v>3.84</v>
      </c>
      <c r="U61" s="27">
        <f t="shared" si="10"/>
        <v>3.36</v>
      </c>
      <c r="V61" s="27"/>
      <c r="W61" s="59">
        <f t="shared" si="11"/>
        <v>16.257024000000001</v>
      </c>
      <c r="X61" s="59">
        <f t="shared" si="12"/>
        <v>25.401600000000002</v>
      </c>
      <c r="Y61" s="59">
        <f t="shared" si="13"/>
        <v>21.233663999999997</v>
      </c>
      <c r="Z61" s="59">
        <f t="shared" si="14"/>
        <v>33.177599999999998</v>
      </c>
      <c r="AA61" s="53">
        <f t="shared" si="15"/>
        <v>5.531903999999999</v>
      </c>
      <c r="AB61" s="52">
        <f t="shared" si="16"/>
        <v>13.660415999999998</v>
      </c>
      <c r="AC61" s="52">
        <f t="shared" si="17"/>
        <v>7.2253440000000007</v>
      </c>
      <c r="AD61" s="52">
        <f t="shared" si="18"/>
        <v>17.842176000000002</v>
      </c>
      <c r="AE61" s="24"/>
      <c r="AF61" s="24"/>
      <c r="AG61" s="134">
        <v>7.4</v>
      </c>
    </row>
    <row r="62" spans="2:33" ht="17.25" thickBot="1">
      <c r="B62" s="176" t="e">
        <f>VLOOKUP(D62,temp!$A$2:$G$176,2,FALSE)</f>
        <v>#N/A</v>
      </c>
      <c r="C62" s="176" t="str">
        <f t="shared" si="7"/>
        <v>60X8.5X17</v>
      </c>
      <c r="D62" s="178">
        <v>602</v>
      </c>
      <c r="E62" s="23">
        <v>60</v>
      </c>
      <c r="F62" s="24">
        <v>55</v>
      </c>
      <c r="G62" s="39">
        <v>44</v>
      </c>
      <c r="H62" s="23">
        <v>8.5</v>
      </c>
      <c r="I62" s="23">
        <v>17</v>
      </c>
      <c r="J62" s="24">
        <v>6</v>
      </c>
      <c r="K62" s="137">
        <v>480</v>
      </c>
      <c r="L62" s="131">
        <f>IF(AND(K62-ストレーナー選定方法!$F$8&gt;-20,K62-ストレーナー選定方法!$F$8&lt;80),1,0)</f>
        <v>0</v>
      </c>
      <c r="M62" s="131">
        <f>IF(AND($K62-ストレーナー選定方法!$F$30&gt;-20,$K62-ストレーナー選定方法!$F$30&lt;80),1,0)</f>
        <v>0</v>
      </c>
      <c r="N62" s="131">
        <f>IF(AND($K62-ストレーナー選定方法!$F$32&gt;-20,$K62-ストレーナー選定方法!$F$32&lt;80),1,0)</f>
        <v>1</v>
      </c>
      <c r="O62" s="131">
        <f>IF(AND($K62-ストレーナー選定方法!$F$34&gt;-20,$K62-ストレーナー選定方法!$F$34&lt;80),1,0)</f>
        <v>0</v>
      </c>
      <c r="P62" s="131">
        <f>IF(AND($K62-ストレーナー選定方法!$F$36&gt;-20,$K62-ストレーナー選定方法!$F$36&lt;80),1,0)</f>
        <v>0</v>
      </c>
      <c r="Q62" s="125">
        <v>16</v>
      </c>
      <c r="R62" s="24">
        <v>600</v>
      </c>
      <c r="S62" s="26">
        <f t="shared" si="8"/>
        <v>33.333333333333336</v>
      </c>
      <c r="T62" s="27">
        <f t="shared" si="9"/>
        <v>3.84</v>
      </c>
      <c r="U62" s="27">
        <f t="shared" si="10"/>
        <v>3.36</v>
      </c>
      <c r="V62" s="27"/>
      <c r="W62" s="59">
        <f t="shared" si="11"/>
        <v>16.257024000000001</v>
      </c>
      <c r="X62" s="59">
        <f t="shared" si="12"/>
        <v>25.401600000000002</v>
      </c>
      <c r="Y62" s="59">
        <f t="shared" si="13"/>
        <v>21.233663999999997</v>
      </c>
      <c r="Z62" s="59">
        <f t="shared" si="14"/>
        <v>33.177599999999998</v>
      </c>
      <c r="AA62" s="53">
        <f t="shared" si="15"/>
        <v>5.531903999999999</v>
      </c>
      <c r="AB62" s="52">
        <f t="shared" si="16"/>
        <v>13.660415999999998</v>
      </c>
      <c r="AC62" s="52">
        <f t="shared" si="17"/>
        <v>7.2253440000000007</v>
      </c>
      <c r="AD62" s="52">
        <f t="shared" si="18"/>
        <v>17.842176000000002</v>
      </c>
      <c r="AE62" s="24"/>
      <c r="AF62" s="24"/>
      <c r="AG62" s="134"/>
    </row>
    <row r="63" spans="2:33" ht="17.25" thickBot="1">
      <c r="B63" s="176" t="str">
        <f>VLOOKUP(D63,temp!$A$2:$G$176,2,FALSE)</f>
        <v>603</v>
      </c>
      <c r="C63" s="176" t="str">
        <f t="shared" si="7"/>
        <v>60X12X18</v>
      </c>
      <c r="D63" s="174">
        <v>603</v>
      </c>
      <c r="E63" s="23">
        <v>60</v>
      </c>
      <c r="F63" s="24">
        <v>58</v>
      </c>
      <c r="G63" s="39">
        <v>45</v>
      </c>
      <c r="H63" s="23">
        <v>12</v>
      </c>
      <c r="I63" s="23">
        <v>18</v>
      </c>
      <c r="J63" s="24">
        <v>7.5</v>
      </c>
      <c r="K63" s="137">
        <v>795</v>
      </c>
      <c r="L63" s="131">
        <f>IF(AND(K63-ストレーナー選定方法!$F$8&gt;-20,K63-ストレーナー選定方法!$F$8&lt;80),1,0)</f>
        <v>1</v>
      </c>
      <c r="M63" s="131">
        <f>IF(AND($K63-ストレーナー選定方法!$F$30&gt;-20,$K63-ストレーナー選定方法!$F$30&lt;80),1,0)</f>
        <v>0</v>
      </c>
      <c r="N63" s="131">
        <f>IF(AND($K63-ストレーナー選定方法!$F$32&gt;-20,$K63-ストレーナー選定方法!$F$32&lt;80),1,0)</f>
        <v>0</v>
      </c>
      <c r="O63" s="131">
        <f>IF(AND($K63-ストレーナー選定方法!$F$34&gt;-20,$K63-ストレーナー選定方法!$F$34&lt;80),1,0)</f>
        <v>0</v>
      </c>
      <c r="P63" s="131">
        <f>IF(AND($K63-ストレーナー選定方法!$F$36&gt;-20,$K63-ストレーナー選定方法!$F$36&lt;80),1,0)</f>
        <v>0</v>
      </c>
      <c r="Q63" s="125">
        <v>28</v>
      </c>
      <c r="R63" s="24">
        <v>450</v>
      </c>
      <c r="S63" s="26">
        <f t="shared" si="8"/>
        <v>44.444444444444443</v>
      </c>
      <c r="T63" s="27">
        <f t="shared" si="9"/>
        <v>6.36</v>
      </c>
      <c r="U63" s="27">
        <f t="shared" si="10"/>
        <v>5.5650000000000004</v>
      </c>
      <c r="V63" s="27"/>
      <c r="W63" s="59">
        <f t="shared" si="11"/>
        <v>44.595683999999999</v>
      </c>
      <c r="X63" s="59">
        <f t="shared" si="12"/>
        <v>69.680756250000002</v>
      </c>
      <c r="Y63" s="59">
        <f t="shared" si="13"/>
        <v>58.247423999999995</v>
      </c>
      <c r="Z63" s="59">
        <f t="shared" si="14"/>
        <v>91.011599999999987</v>
      </c>
      <c r="AA63" s="53">
        <f t="shared" si="15"/>
        <v>15.174920250000001</v>
      </c>
      <c r="AB63" s="52">
        <f t="shared" si="16"/>
        <v>37.472762250000002</v>
      </c>
      <c r="AC63" s="52">
        <f t="shared" si="17"/>
        <v>19.820304000000007</v>
      </c>
      <c r="AD63" s="52">
        <f t="shared" si="18"/>
        <v>48.944016000000005</v>
      </c>
      <c r="AE63" s="24"/>
      <c r="AF63" s="24"/>
      <c r="AG63" s="134">
        <v>10</v>
      </c>
    </row>
    <row r="64" spans="2:33" ht="17.25" thickBot="1">
      <c r="B64" s="176" t="e">
        <f>VLOOKUP(D64,temp!$A$2:$G$176,2,FALSE)</f>
        <v>#N/A</v>
      </c>
      <c r="C64" s="176" t="str">
        <f t="shared" si="7"/>
        <v>60X12X17</v>
      </c>
      <c r="D64" s="178">
        <v>604</v>
      </c>
      <c r="E64" s="23">
        <v>60</v>
      </c>
      <c r="F64" s="24">
        <v>55</v>
      </c>
      <c r="G64" s="39">
        <v>44</v>
      </c>
      <c r="H64" s="23">
        <v>12</v>
      </c>
      <c r="I64" s="23">
        <v>17</v>
      </c>
      <c r="J64" s="24">
        <v>6</v>
      </c>
      <c r="K64" s="137">
        <v>480</v>
      </c>
      <c r="L64" s="131">
        <f>IF(AND(K64-ストレーナー選定方法!$F$8&gt;-20,K64-ストレーナー選定方法!$F$8&lt;80),1,0)</f>
        <v>0</v>
      </c>
      <c r="M64" s="131">
        <f>IF(AND($K64-ストレーナー選定方法!$F$30&gt;-20,$K64-ストレーナー選定方法!$F$30&lt;80),1,0)</f>
        <v>0</v>
      </c>
      <c r="N64" s="131">
        <f>IF(AND($K64-ストレーナー選定方法!$F$32&gt;-20,$K64-ストレーナー選定方法!$F$32&lt;80),1,0)</f>
        <v>1</v>
      </c>
      <c r="O64" s="131">
        <f>IF(AND($K64-ストレーナー選定方法!$F$34&gt;-20,$K64-ストレーナー選定方法!$F$34&lt;80),1,0)</f>
        <v>0</v>
      </c>
      <c r="P64" s="131">
        <f>IF(AND($K64-ストレーナー選定方法!$F$36&gt;-20,$K64-ストレーナー選定方法!$F$36&lt;80),1,0)</f>
        <v>0</v>
      </c>
      <c r="Q64" s="125">
        <v>16</v>
      </c>
      <c r="R64" s="24">
        <v>450</v>
      </c>
      <c r="S64" s="26">
        <f t="shared" si="8"/>
        <v>44.444444444444443</v>
      </c>
      <c r="T64" s="27">
        <f t="shared" si="9"/>
        <v>3.84</v>
      </c>
      <c r="U64" s="27">
        <f t="shared" si="10"/>
        <v>3.36</v>
      </c>
      <c r="V64" s="27"/>
      <c r="W64" s="59">
        <f t="shared" si="11"/>
        <v>16.257024000000001</v>
      </c>
      <c r="X64" s="59">
        <f t="shared" si="12"/>
        <v>25.401600000000002</v>
      </c>
      <c r="Y64" s="59">
        <f t="shared" si="13"/>
        <v>21.233663999999997</v>
      </c>
      <c r="Z64" s="59">
        <f t="shared" si="14"/>
        <v>33.177599999999998</v>
      </c>
      <c r="AA64" s="53">
        <f t="shared" si="15"/>
        <v>5.531903999999999</v>
      </c>
      <c r="AB64" s="52">
        <f t="shared" si="16"/>
        <v>13.660415999999998</v>
      </c>
      <c r="AC64" s="52">
        <f t="shared" si="17"/>
        <v>7.2253440000000007</v>
      </c>
      <c r="AD64" s="52">
        <f t="shared" si="18"/>
        <v>17.842176000000002</v>
      </c>
      <c r="AE64" s="24"/>
      <c r="AF64" s="24"/>
      <c r="AG64" s="134"/>
    </row>
    <row r="65" spans="2:33" ht="17.25" thickBot="1">
      <c r="B65" s="176" t="str">
        <f>VLOOKUP(D65,temp!$A$2:$G$176,2,FALSE)</f>
        <v>610</v>
      </c>
      <c r="C65" s="176" t="str">
        <f t="shared" si="7"/>
        <v>61X7X15</v>
      </c>
      <c r="D65" s="174">
        <v>610</v>
      </c>
      <c r="E65" s="23">
        <v>61</v>
      </c>
      <c r="F65" s="24">
        <v>58</v>
      </c>
      <c r="G65" s="39">
        <v>43</v>
      </c>
      <c r="H65" s="23">
        <v>7</v>
      </c>
      <c r="I65" s="23">
        <v>15</v>
      </c>
      <c r="J65" s="24">
        <v>5.8</v>
      </c>
      <c r="K65" s="137">
        <v>396</v>
      </c>
      <c r="L65" s="131">
        <f>IF(AND(K65-ストレーナー選定方法!$F$8&gt;-20,K65-ストレーナー選定方法!$F$8&lt;80),1,0)</f>
        <v>0</v>
      </c>
      <c r="M65" s="131">
        <f>IF(AND($K65-ストレーナー選定方法!$F$30&gt;-20,$K65-ストレーナー選定方法!$F$30&lt;80),1,0)</f>
        <v>0</v>
      </c>
      <c r="N65" s="131">
        <f>IF(AND($K65-ストレーナー選定方法!$F$32&gt;-20,$K65-ストレーナー選定方法!$F$32&lt;80),1,0)</f>
        <v>0</v>
      </c>
      <c r="O65" s="131">
        <f>IF(AND($K65-ストレーナー選定方法!$F$34&gt;-20,$K65-ストレーナー選定方法!$F$34&lt;80),1,0)</f>
        <v>0</v>
      </c>
      <c r="P65" s="131">
        <f>IF(AND($K65-ストレーナー選定方法!$F$36&gt;-20,$K65-ストレーナー選定方法!$F$36&lt;80),1,0)</f>
        <v>0</v>
      </c>
      <c r="Q65" s="125">
        <v>13</v>
      </c>
      <c r="R65" s="24">
        <v>800</v>
      </c>
      <c r="S65" s="26">
        <f t="shared" si="8"/>
        <v>25</v>
      </c>
      <c r="T65" s="27">
        <f t="shared" si="9"/>
        <v>3.1680000000000001</v>
      </c>
      <c r="U65" s="27">
        <f t="shared" si="10"/>
        <v>2.7719999999999998</v>
      </c>
      <c r="V65" s="27"/>
      <c r="W65" s="59">
        <f t="shared" si="11"/>
        <v>11.064936960000001</v>
      </c>
      <c r="X65" s="59">
        <f t="shared" si="12"/>
        <v>17.288964000000004</v>
      </c>
      <c r="Y65" s="59">
        <f t="shared" si="13"/>
        <v>14.452162559999998</v>
      </c>
      <c r="Z65" s="59">
        <f t="shared" si="14"/>
        <v>22.581503999999999</v>
      </c>
      <c r="AA65" s="53">
        <f t="shared" si="15"/>
        <v>3.7651521599999995</v>
      </c>
      <c r="AB65" s="52">
        <f t="shared" si="16"/>
        <v>9.2976206399999999</v>
      </c>
      <c r="AC65" s="52">
        <f t="shared" si="17"/>
        <v>4.9177497600000004</v>
      </c>
      <c r="AD65" s="52">
        <f t="shared" si="18"/>
        <v>12.143831039999998</v>
      </c>
      <c r="AE65" s="24"/>
      <c r="AF65" s="24"/>
      <c r="AG65" s="134">
        <v>6.6</v>
      </c>
    </row>
    <row r="66" spans="2:33" ht="17.25" thickBot="1">
      <c r="B66" s="176" t="str">
        <f>VLOOKUP(D66,temp!$A$2:$G$176,2,FALSE)</f>
        <v>620</v>
      </c>
      <c r="C66" s="176" t="str">
        <f t="shared" si="7"/>
        <v>62X10X17</v>
      </c>
      <c r="D66" s="174">
        <v>620</v>
      </c>
      <c r="E66" s="23">
        <v>62</v>
      </c>
      <c r="F66" s="24">
        <v>58</v>
      </c>
      <c r="G66" s="39">
        <v>46</v>
      </c>
      <c r="H66" s="23">
        <v>10</v>
      </c>
      <c r="I66" s="23">
        <v>17</v>
      </c>
      <c r="J66" s="24">
        <v>7</v>
      </c>
      <c r="K66" s="137">
        <v>654</v>
      </c>
      <c r="L66" s="131">
        <f>IF(AND(K66-ストレーナー選定方法!$F$8&gt;-20,K66-ストレーナー選定方法!$F$8&lt;80),1,0)</f>
        <v>0</v>
      </c>
      <c r="M66" s="131">
        <f>IF(AND($K66-ストレーナー選定方法!$F$30&gt;-20,$K66-ストレーナー選定方法!$F$30&lt;80),1,0)</f>
        <v>0</v>
      </c>
      <c r="N66" s="131">
        <f>IF(AND($K66-ストレーナー選定方法!$F$32&gt;-20,$K66-ストレーナー選定方法!$F$32&lt;80),1,0)</f>
        <v>0</v>
      </c>
      <c r="O66" s="131">
        <f>IF(AND($K66-ストレーナー選定方法!$F$34&gt;-20,$K66-ストレーナー選定方法!$F$34&lt;80),1,0)</f>
        <v>0</v>
      </c>
      <c r="P66" s="131">
        <f>IF(AND($K66-ストレーナー選定方法!$F$36&gt;-20,$K66-ストレーナー選定方法!$F$36&lt;80),1,0)</f>
        <v>0</v>
      </c>
      <c r="Q66" s="125">
        <v>21</v>
      </c>
      <c r="R66" s="24">
        <v>540</v>
      </c>
      <c r="S66" s="26">
        <f t="shared" si="8"/>
        <v>37.037037037037038</v>
      </c>
      <c r="T66" s="27">
        <f t="shared" si="9"/>
        <v>5.2320000000000002</v>
      </c>
      <c r="U66" s="27">
        <f t="shared" si="10"/>
        <v>4.5779999999999994</v>
      </c>
      <c r="V66" s="27"/>
      <c r="W66" s="59">
        <f t="shared" si="11"/>
        <v>30.179640959999997</v>
      </c>
      <c r="X66" s="59">
        <f t="shared" si="12"/>
        <v>47.155689000000002</v>
      </c>
      <c r="Y66" s="59">
        <f t="shared" si="13"/>
        <v>39.418306559999991</v>
      </c>
      <c r="Z66" s="59">
        <f t="shared" si="14"/>
        <v>61.591104000000001</v>
      </c>
      <c r="AA66" s="53">
        <f t="shared" si="15"/>
        <v>10.269461160000001</v>
      </c>
      <c r="AB66" s="52">
        <f t="shared" si="16"/>
        <v>25.359281639999999</v>
      </c>
      <c r="AC66" s="52">
        <f t="shared" si="17"/>
        <v>13.413173760000003</v>
      </c>
      <c r="AD66" s="52">
        <f t="shared" si="18"/>
        <v>33.122327040000002</v>
      </c>
      <c r="AE66" s="24"/>
      <c r="AF66" s="24"/>
      <c r="AG66" s="134">
        <v>8.5</v>
      </c>
    </row>
    <row r="67" spans="2:33" ht="17.25" thickBot="1">
      <c r="B67" s="176" t="e">
        <f>VLOOKUP(D67,temp!$A$2:$G$176,2,FALSE)</f>
        <v>#N/A</v>
      </c>
      <c r="C67" s="176" t="str">
        <f t="shared" si="7"/>
        <v>62X8.5X19</v>
      </c>
      <c r="D67" s="178">
        <v>621</v>
      </c>
      <c r="E67" s="23">
        <v>62</v>
      </c>
      <c r="F67" s="24">
        <v>58</v>
      </c>
      <c r="G67" s="39">
        <v>53</v>
      </c>
      <c r="H67" s="23">
        <v>8.5</v>
      </c>
      <c r="I67" s="23">
        <v>19</v>
      </c>
      <c r="J67" s="24">
        <v>6</v>
      </c>
      <c r="K67" s="137">
        <v>537</v>
      </c>
      <c r="L67" s="131">
        <f>IF(AND(K67-ストレーナー選定方法!$F$8&gt;-20,K67-ストレーナー選定方法!$F$8&lt;80),1,0)</f>
        <v>0</v>
      </c>
      <c r="M67" s="131">
        <f>IF(AND($K67-ストレーナー選定方法!$F$30&gt;-20,$K67-ストレーナー選定方法!$F$30&lt;80),1,0)</f>
        <v>0</v>
      </c>
      <c r="N67" s="131">
        <f>IF(AND($K67-ストレーナー選定方法!$F$32&gt;-20,$K67-ストレーナー選定方法!$F$32&lt;80),1,0)</f>
        <v>1</v>
      </c>
      <c r="O67" s="131">
        <f>IF(AND($K67-ストレーナー選定方法!$F$34&gt;-20,$K67-ストレーナー選定方法!$F$34&lt;80),1,0)</f>
        <v>0</v>
      </c>
      <c r="P67" s="131">
        <f>IF(AND($K67-ストレーナー選定方法!$F$36&gt;-20,$K67-ストレーナー選定方法!$F$36&lt;80),1,0)</f>
        <v>0</v>
      </c>
      <c r="Q67" s="125">
        <v>17</v>
      </c>
      <c r="R67" s="24">
        <v>500</v>
      </c>
      <c r="S67" s="26">
        <f t="shared" si="8"/>
        <v>40</v>
      </c>
      <c r="T67" s="27">
        <f t="shared" si="9"/>
        <v>4.2960000000000003</v>
      </c>
      <c r="U67" s="27">
        <f t="shared" si="10"/>
        <v>3.7589999999999999</v>
      </c>
      <c r="V67" s="27"/>
      <c r="W67" s="59">
        <f t="shared" si="11"/>
        <v>20.347316639999999</v>
      </c>
      <c r="X67" s="59">
        <f t="shared" si="12"/>
        <v>31.792682250000006</v>
      </c>
      <c r="Y67" s="59">
        <f t="shared" si="13"/>
        <v>26.576087039999997</v>
      </c>
      <c r="Z67" s="59">
        <f t="shared" si="14"/>
        <v>41.525135999999996</v>
      </c>
      <c r="AA67" s="53">
        <f t="shared" si="15"/>
        <v>6.9237396899999997</v>
      </c>
      <c r="AB67" s="52">
        <f t="shared" si="16"/>
        <v>17.097398009999999</v>
      </c>
      <c r="AC67" s="52">
        <f t="shared" si="17"/>
        <v>9.0432518400000035</v>
      </c>
      <c r="AD67" s="52">
        <f t="shared" si="18"/>
        <v>22.331295359999999</v>
      </c>
      <c r="AE67" s="24"/>
      <c r="AF67" s="24"/>
      <c r="AG67" s="134"/>
    </row>
    <row r="68" spans="2:33" ht="17.25" thickBot="1">
      <c r="B68" s="176" t="str">
        <f>VLOOKUP(D68,temp!$A$2:$G$176,2,FALSE)</f>
        <v>650</v>
      </c>
      <c r="C68" s="176" t="str">
        <f t="shared" si="7"/>
        <v>65X7.5X15</v>
      </c>
      <c r="D68" s="177">
        <v>650</v>
      </c>
      <c r="E68" s="23">
        <v>65</v>
      </c>
      <c r="F68" s="24">
        <v>60</v>
      </c>
      <c r="G68" s="39">
        <v>46</v>
      </c>
      <c r="H68" s="23">
        <v>7.5</v>
      </c>
      <c r="I68" s="23">
        <v>15</v>
      </c>
      <c r="J68" s="24">
        <v>7</v>
      </c>
      <c r="K68" s="137">
        <v>577</v>
      </c>
      <c r="L68" s="131">
        <f>IF(AND(K68-ストレーナー選定方法!$F$8&gt;-20,K68-ストレーナー選定方法!$F$8&lt;80),1,0)</f>
        <v>0</v>
      </c>
      <c r="M68" s="131">
        <f>IF(AND($K68-ストレーナー選定方法!$F$30&gt;-20,$K68-ストレーナー選定方法!$F$30&lt;80),1,0)</f>
        <v>0</v>
      </c>
      <c r="N68" s="131">
        <f>IF(AND($K68-ストレーナー選定方法!$F$32&gt;-20,$K68-ストレーナー選定方法!$F$32&lt;80),1,0)</f>
        <v>0</v>
      </c>
      <c r="O68" s="131">
        <f>IF(AND($K68-ストレーナー選定方法!$F$34&gt;-20,$K68-ストレーナー選定方法!$F$34&lt;80),1,0)</f>
        <v>0</v>
      </c>
      <c r="P68" s="131">
        <f>IF(AND($K68-ストレーナー選定方法!$F$36&gt;-20,$K68-ストレーナー選定方法!$F$36&lt;80),1,0)</f>
        <v>0</v>
      </c>
      <c r="Q68" s="125">
        <v>17</v>
      </c>
      <c r="R68" s="24">
        <v>650</v>
      </c>
      <c r="S68" s="26">
        <f t="shared" si="8"/>
        <v>30.76923076923077</v>
      </c>
      <c r="T68" s="27">
        <f t="shared" si="9"/>
        <v>4.6160000000000005</v>
      </c>
      <c r="U68" s="27">
        <f t="shared" si="10"/>
        <v>4.0389999999999997</v>
      </c>
      <c r="V68" s="27"/>
      <c r="W68" s="59">
        <f t="shared" si="11"/>
        <v>23.491470239999991</v>
      </c>
      <c r="X68" s="59">
        <f t="shared" si="12"/>
        <v>36.705422249999998</v>
      </c>
      <c r="Y68" s="59">
        <f t="shared" si="13"/>
        <v>30.682736639999991</v>
      </c>
      <c r="Z68" s="59">
        <f t="shared" si="14"/>
        <v>47.94177599999999</v>
      </c>
      <c r="AA68" s="53">
        <f t="shared" si="15"/>
        <v>7.993625289999998</v>
      </c>
      <c r="AB68" s="52">
        <f t="shared" si="16"/>
        <v>19.73936041</v>
      </c>
      <c r="AC68" s="52">
        <f t="shared" si="17"/>
        <v>10.440653439999998</v>
      </c>
      <c r="AD68" s="52">
        <f t="shared" si="18"/>
        <v>25.782021759999996</v>
      </c>
      <c r="AE68" s="24"/>
      <c r="AF68" s="24"/>
      <c r="AG68" s="134">
        <v>11.5</v>
      </c>
    </row>
    <row r="69" spans="2:33" ht="17.25" thickBot="1">
      <c r="B69" s="176" t="str">
        <f>VLOOKUP(D69,temp!$A$2:$G$176,2,FALSE)</f>
        <v>651</v>
      </c>
      <c r="C69" s="176" t="str">
        <f t="shared" si="7"/>
        <v>65X10X33</v>
      </c>
      <c r="D69" s="174">
        <v>651</v>
      </c>
      <c r="E69" s="23">
        <v>65</v>
      </c>
      <c r="F69" s="24">
        <v>63</v>
      </c>
      <c r="G69" s="39">
        <v>53</v>
      </c>
      <c r="H69" s="23">
        <v>10</v>
      </c>
      <c r="I69" s="23">
        <v>33</v>
      </c>
      <c r="J69" s="24">
        <v>5</v>
      </c>
      <c r="K69" s="137">
        <v>647</v>
      </c>
      <c r="L69" s="131">
        <f>IF(AND(K69-ストレーナー選定方法!$F$8&gt;-20,K69-ストレーナー選定方法!$F$8&lt;80),1,0)</f>
        <v>0</v>
      </c>
      <c r="M69" s="131">
        <f>IF(AND($K69-ストレーナー選定方法!$F$30&gt;-20,$K69-ストレーナー選定方法!$F$30&lt;80),1,0)</f>
        <v>0</v>
      </c>
      <c r="N69" s="131">
        <f>IF(AND($K69-ストレーナー選定方法!$F$32&gt;-20,$K69-ストレーナー選定方法!$F$32&lt;80),1,0)</f>
        <v>0</v>
      </c>
      <c r="O69" s="131">
        <f>IF(AND($K69-ストレーナー選定方法!$F$34&gt;-20,$K69-ストレーナー選定方法!$F$34&lt;80),1,0)</f>
        <v>0</v>
      </c>
      <c r="P69" s="131">
        <f>IF(AND($K69-ストレーナー選定方法!$F$36&gt;-20,$K69-ストレーナー選定方法!$F$36&lt;80),1,0)</f>
        <v>0</v>
      </c>
      <c r="Q69" s="125">
        <v>19</v>
      </c>
      <c r="R69" s="24">
        <v>500</v>
      </c>
      <c r="S69" s="26">
        <f t="shared" si="8"/>
        <v>40</v>
      </c>
      <c r="T69" s="27">
        <f t="shared" si="9"/>
        <v>5.1760000000000002</v>
      </c>
      <c r="U69" s="27">
        <f t="shared" si="10"/>
        <v>4.5289999999999999</v>
      </c>
      <c r="V69" s="27"/>
      <c r="W69" s="59">
        <f t="shared" si="11"/>
        <v>29.537051039999991</v>
      </c>
      <c r="X69" s="59">
        <f t="shared" si="12"/>
        <v>46.151642249999995</v>
      </c>
      <c r="Y69" s="59">
        <f t="shared" si="13"/>
        <v>38.579005439999996</v>
      </c>
      <c r="Z69" s="59">
        <f t="shared" si="14"/>
        <v>60.279695999999987</v>
      </c>
      <c r="AA69" s="53">
        <f t="shared" si="15"/>
        <v>10.050802089999998</v>
      </c>
      <c r="AB69" s="52">
        <f t="shared" si="16"/>
        <v>24.819327609999995</v>
      </c>
      <c r="AC69" s="52">
        <f t="shared" si="17"/>
        <v>13.127578240000002</v>
      </c>
      <c r="AD69" s="52">
        <f t="shared" si="18"/>
        <v>32.41708096</v>
      </c>
      <c r="AE69" s="24"/>
      <c r="AF69" s="24"/>
      <c r="AG69" s="134">
        <v>12.8</v>
      </c>
    </row>
    <row r="70" spans="2:33" ht="17.25" thickBot="1">
      <c r="B70" s="176" t="str">
        <f>VLOOKUP(D70,temp!$A$2:$G$176,2,FALSE)</f>
        <v>660</v>
      </c>
      <c r="C70" s="176" t="str">
        <f t="shared" si="7"/>
        <v>66X8X16</v>
      </c>
      <c r="D70" s="177">
        <v>660</v>
      </c>
      <c r="E70" s="23">
        <v>66</v>
      </c>
      <c r="F70" s="24">
        <v>63</v>
      </c>
      <c r="G70" s="39">
        <v>48</v>
      </c>
      <c r="H70" s="23">
        <v>8</v>
      </c>
      <c r="I70" s="23">
        <v>16</v>
      </c>
      <c r="J70" s="24">
        <v>6.3</v>
      </c>
      <c r="K70" s="137">
        <v>498</v>
      </c>
      <c r="L70" s="131">
        <f>IF(AND(K70-ストレーナー選定方法!$F$8&gt;-20,K70-ストレーナー選定方法!$F$8&lt;80),1,0)</f>
        <v>0</v>
      </c>
      <c r="M70" s="131">
        <f>IF(AND($K70-ストレーナー選定方法!$F$30&gt;-20,$K70-ストレーナー選定方法!$F$30&lt;80),1,0)</f>
        <v>0</v>
      </c>
      <c r="N70" s="131">
        <f>IF(AND($K70-ストレーナー選定方法!$F$32&gt;-20,$K70-ストレーナー選定方法!$F$32&lt;80),1,0)</f>
        <v>1</v>
      </c>
      <c r="O70" s="131">
        <f>IF(AND($K70-ストレーナー選定方法!$F$34&gt;-20,$K70-ストレーナー選定方法!$F$34&lt;80),1,0)</f>
        <v>0</v>
      </c>
      <c r="P70" s="131">
        <f>IF(AND($K70-ストレーナー選定方法!$F$36&gt;-20,$K70-ストレーナー選定方法!$F$36&lt;80),1,0)</f>
        <v>0</v>
      </c>
      <c r="Q70" s="125">
        <v>14</v>
      </c>
      <c r="R70" s="24">
        <v>600</v>
      </c>
      <c r="S70" s="26">
        <f t="shared" si="8"/>
        <v>33.333333333333336</v>
      </c>
      <c r="T70" s="27">
        <f t="shared" si="9"/>
        <v>3.9840000000000004</v>
      </c>
      <c r="U70" s="27">
        <f t="shared" si="10"/>
        <v>3.4859999999999998</v>
      </c>
      <c r="V70" s="27"/>
      <c r="W70" s="59">
        <f t="shared" si="11"/>
        <v>17.49916224</v>
      </c>
      <c r="X70" s="59">
        <f t="shared" si="12"/>
        <v>27.342441000000012</v>
      </c>
      <c r="Y70" s="59">
        <f t="shared" si="13"/>
        <v>22.856048640000001</v>
      </c>
      <c r="Z70" s="59">
        <f t="shared" si="14"/>
        <v>35.712575999999999</v>
      </c>
      <c r="AA70" s="53">
        <f t="shared" si="15"/>
        <v>5.9545760400000018</v>
      </c>
      <c r="AB70" s="52">
        <f t="shared" si="16"/>
        <v>14.704157160000003</v>
      </c>
      <c r="AC70" s="52">
        <f t="shared" si="17"/>
        <v>7.7774054400000034</v>
      </c>
      <c r="AD70" s="52">
        <f t="shared" si="18"/>
        <v>19.205429760000005</v>
      </c>
      <c r="AE70" s="24"/>
      <c r="AF70" s="24"/>
      <c r="AG70" s="134">
        <v>9.3000000000000007</v>
      </c>
    </row>
    <row r="71" spans="2:33" ht="17.25" thickBot="1">
      <c r="B71" s="176" t="str">
        <f>VLOOKUP(D71,temp!$A$2:$G$176,2,FALSE)</f>
        <v>700</v>
      </c>
      <c r="C71" s="176" t="str">
        <f t="shared" si="7"/>
        <v>70X10X17</v>
      </c>
      <c r="D71" s="177">
        <v>700</v>
      </c>
      <c r="E71" s="23">
        <v>70</v>
      </c>
      <c r="F71" s="24">
        <v>67</v>
      </c>
      <c r="G71" s="39">
        <v>54</v>
      </c>
      <c r="H71" s="23">
        <v>10</v>
      </c>
      <c r="I71" s="23">
        <v>17</v>
      </c>
      <c r="J71" s="24">
        <v>7</v>
      </c>
      <c r="K71" s="137">
        <v>654</v>
      </c>
      <c r="L71" s="131">
        <f>IF(AND(K71-ストレーナー選定方法!$F$8&gt;-20,K71-ストレーナー選定方法!$F$8&lt;80),1,0)</f>
        <v>0</v>
      </c>
      <c r="M71" s="131">
        <f>IF(AND($K71-ストレーナー選定方法!$F$30&gt;-20,$K71-ストレーナー選定方法!$F$30&lt;80),1,0)</f>
        <v>0</v>
      </c>
      <c r="N71" s="131">
        <f>IF(AND($K71-ストレーナー選定方法!$F$32&gt;-20,$K71-ストレーナー選定方法!$F$32&lt;80),1,0)</f>
        <v>0</v>
      </c>
      <c r="O71" s="131">
        <f>IF(AND($K71-ストレーナー選定方法!$F$34&gt;-20,$K71-ストレーナー選定方法!$F$34&lt;80),1,0)</f>
        <v>0</v>
      </c>
      <c r="P71" s="131">
        <f>IF(AND($K71-ストレーナー選定方法!$F$36&gt;-20,$K71-ストレーナー選定方法!$F$36&lt;80),1,0)</f>
        <v>0</v>
      </c>
      <c r="Q71" s="125">
        <v>16</v>
      </c>
      <c r="R71" s="24">
        <v>440</v>
      </c>
      <c r="S71" s="26">
        <f t="shared" si="8"/>
        <v>45.454545454545453</v>
      </c>
      <c r="T71" s="27">
        <f t="shared" si="9"/>
        <v>5.2320000000000002</v>
      </c>
      <c r="U71" s="27">
        <f t="shared" si="10"/>
        <v>4.5779999999999994</v>
      </c>
      <c r="V71" s="27"/>
      <c r="W71" s="59">
        <f t="shared" si="11"/>
        <v>30.179640959999997</v>
      </c>
      <c r="X71" s="59">
        <f t="shared" si="12"/>
        <v>47.155689000000002</v>
      </c>
      <c r="Y71" s="59">
        <f t="shared" si="13"/>
        <v>39.418306559999991</v>
      </c>
      <c r="Z71" s="59">
        <f t="shared" si="14"/>
        <v>61.591104000000001</v>
      </c>
      <c r="AA71" s="53">
        <f t="shared" si="15"/>
        <v>10.269461160000001</v>
      </c>
      <c r="AB71" s="52">
        <f t="shared" si="16"/>
        <v>25.359281639999999</v>
      </c>
      <c r="AC71" s="52">
        <f t="shared" si="17"/>
        <v>13.413173760000003</v>
      </c>
      <c r="AD71" s="52">
        <f t="shared" si="18"/>
        <v>33.122327040000002</v>
      </c>
      <c r="AE71" s="24"/>
      <c r="AF71" s="24"/>
      <c r="AG71" s="134">
        <v>9.3000000000000007</v>
      </c>
    </row>
    <row r="72" spans="2:33" ht="17.25" thickBot="1">
      <c r="B72" s="176" t="str">
        <f>VLOOKUP(D72,temp!$A$2:$G$176,2,FALSE)</f>
        <v>701</v>
      </c>
      <c r="C72" s="176" t="str">
        <f t="shared" si="7"/>
        <v>70X10X21</v>
      </c>
      <c r="D72" s="174">
        <v>701</v>
      </c>
      <c r="E72" s="23">
        <v>70</v>
      </c>
      <c r="F72" s="24">
        <v>67</v>
      </c>
      <c r="G72" s="39">
        <v>55</v>
      </c>
      <c r="H72" s="23">
        <v>10</v>
      </c>
      <c r="I72" s="23">
        <v>21</v>
      </c>
      <c r="J72" s="24">
        <v>7</v>
      </c>
      <c r="K72" s="137">
        <v>808</v>
      </c>
      <c r="L72" s="131">
        <f>IF(AND(K72-ストレーナー選定方法!$F$8&gt;-20,K72-ストレーナー選定方法!$F$8&lt;80),1,0)</f>
        <v>1</v>
      </c>
      <c r="M72" s="131">
        <f>IF(AND($K72-ストレーナー選定方法!$F$30&gt;-20,$K72-ストレーナー選定方法!$F$30&lt;80),1,0)</f>
        <v>0</v>
      </c>
      <c r="N72" s="131">
        <f>IF(AND($K72-ストレーナー選定方法!$F$32&gt;-20,$K72-ストレーナー選定方法!$F$32&lt;80),1,0)</f>
        <v>0</v>
      </c>
      <c r="O72" s="131">
        <f>IF(AND($K72-ストレーナー選定方法!$F$34&gt;-20,$K72-ストレーナー選定方法!$F$34&lt;80),1,0)</f>
        <v>0</v>
      </c>
      <c r="P72" s="131">
        <f>IF(AND($K72-ストレーナー選定方法!$F$36&gt;-20,$K72-ストレーナー選定方法!$F$36&lt;80),1,0)</f>
        <v>0</v>
      </c>
      <c r="Q72" s="125">
        <v>20</v>
      </c>
      <c r="R72" s="24">
        <v>440</v>
      </c>
      <c r="S72" s="26">
        <f t="shared" si="8"/>
        <v>45.454545454545453</v>
      </c>
      <c r="T72" s="27">
        <f t="shared" si="9"/>
        <v>6.4640000000000013</v>
      </c>
      <c r="U72" s="27">
        <f t="shared" si="10"/>
        <v>5.6559999999999988</v>
      </c>
      <c r="V72" s="27"/>
      <c r="W72" s="59">
        <f t="shared" si="11"/>
        <v>46.06608383999999</v>
      </c>
      <c r="X72" s="59">
        <f t="shared" si="12"/>
        <v>71.978256000000002</v>
      </c>
      <c r="Y72" s="59">
        <f t="shared" si="13"/>
        <v>60.167946239999999</v>
      </c>
      <c r="Z72" s="59">
        <f t="shared" si="14"/>
        <v>94.012416000000002</v>
      </c>
      <c r="AA72" s="53">
        <f t="shared" si="15"/>
        <v>15.67526464</v>
      </c>
      <c r="AB72" s="52">
        <f t="shared" si="16"/>
        <v>38.708306560000004</v>
      </c>
      <c r="AC72" s="52">
        <f t="shared" si="17"/>
        <v>20.473815040000009</v>
      </c>
      <c r="AD72" s="52">
        <f t="shared" si="18"/>
        <v>50.557788160000001</v>
      </c>
      <c r="AE72" s="24"/>
      <c r="AF72" s="24"/>
      <c r="AG72" s="134">
        <v>11</v>
      </c>
    </row>
    <row r="73" spans="2:33" ht="17.25" thickBot="1">
      <c r="B73" s="176" t="str">
        <f>VLOOKUP(D73,temp!$A$2:$G$176,2,FALSE)</f>
        <v>702</v>
      </c>
      <c r="C73" s="176" t="str">
        <f t="shared" ref="C73:C98" si="19">E73&amp;"X"&amp;H73&amp;"X"&amp;I73</f>
        <v>70X10X16</v>
      </c>
      <c r="D73" s="174">
        <v>702</v>
      </c>
      <c r="E73" s="23">
        <v>70</v>
      </c>
      <c r="F73" s="24">
        <v>67</v>
      </c>
      <c r="G73" s="39">
        <v>61</v>
      </c>
      <c r="H73" s="23">
        <v>10</v>
      </c>
      <c r="I73" s="23">
        <v>16</v>
      </c>
      <c r="J73" s="24">
        <v>9</v>
      </c>
      <c r="K73" s="138">
        <v>1017</v>
      </c>
      <c r="L73" s="131">
        <f>IF(AND(K73-ストレーナー選定方法!$F$8&gt;-20,K73-ストレーナー選定方法!$F$8&lt;80),1,0)</f>
        <v>0</v>
      </c>
      <c r="M73" s="131">
        <f>IF(AND($K73-ストレーナー選定方法!$F$30&gt;-20,$K73-ストレーナー選定方法!$F$30&lt;80),1,0)</f>
        <v>0</v>
      </c>
      <c r="N73" s="131">
        <f>IF(AND($K73-ストレーナー選定方法!$F$32&gt;-20,$K73-ストレーナー選定方法!$F$32&lt;80),1,0)</f>
        <v>0</v>
      </c>
      <c r="O73" s="131">
        <f>IF(AND($K73-ストレーナー選定方法!$F$34&gt;-20,$K73-ストレーナー選定方法!$F$34&lt;80),1,0)</f>
        <v>0</v>
      </c>
      <c r="P73" s="131">
        <f>IF(AND($K73-ストレーナー選定方法!$F$36&gt;-20,$K73-ストレーナー選定方法!$F$36&lt;80),1,0)</f>
        <v>0</v>
      </c>
      <c r="Q73" s="125">
        <v>26</v>
      </c>
      <c r="R73" s="24">
        <v>440</v>
      </c>
      <c r="S73" s="26">
        <f t="shared" ref="S73:S107" si="20">20000/R73</f>
        <v>45.454545454545453</v>
      </c>
      <c r="T73" s="27">
        <f t="shared" ref="T73:T107" si="21">K73*0.8/100</f>
        <v>8.136000000000001</v>
      </c>
      <c r="U73" s="27">
        <f t="shared" ref="U73:U107" si="22">K73*0.7/100</f>
        <v>7.1189999999999998</v>
      </c>
      <c r="V73" s="27"/>
      <c r="W73" s="59">
        <f t="shared" si="11"/>
        <v>72.97943183999999</v>
      </c>
      <c r="X73" s="59">
        <f t="shared" si="12"/>
        <v>114.03036225</v>
      </c>
      <c r="Y73" s="59">
        <f t="shared" si="13"/>
        <v>95.320074239999983</v>
      </c>
      <c r="Z73" s="59">
        <f t="shared" si="14"/>
        <v>148.93761599999996</v>
      </c>
      <c r="AA73" s="53">
        <f t="shared" si="15"/>
        <v>24.833278889999999</v>
      </c>
      <c r="AB73" s="52">
        <f t="shared" si="16"/>
        <v>61.322994809999997</v>
      </c>
      <c r="AC73" s="52">
        <f t="shared" si="17"/>
        <v>32.435303040000008</v>
      </c>
      <c r="AD73" s="52">
        <f t="shared" si="18"/>
        <v>80.095340160000006</v>
      </c>
      <c r="AE73" s="24"/>
      <c r="AF73" s="24"/>
      <c r="AG73" s="134">
        <v>21.8</v>
      </c>
    </row>
    <row r="74" spans="2:33" ht="17.25" thickBot="1">
      <c r="B74" s="176" t="str">
        <f>VLOOKUP(D74,temp!$A$2:$G$176,2,FALSE)</f>
        <v>750</v>
      </c>
      <c r="C74" s="176" t="str">
        <f t="shared" si="19"/>
        <v>75X10X18</v>
      </c>
      <c r="D74" s="177">
        <v>750</v>
      </c>
      <c r="E74" s="23">
        <v>75</v>
      </c>
      <c r="F74" s="24">
        <v>70</v>
      </c>
      <c r="G74" s="39">
        <v>53</v>
      </c>
      <c r="H74" s="23">
        <v>10</v>
      </c>
      <c r="I74" s="23">
        <v>18</v>
      </c>
      <c r="J74" s="24">
        <v>7.5</v>
      </c>
      <c r="K74" s="137">
        <v>795</v>
      </c>
      <c r="L74" s="131">
        <f>IF(AND(K74-ストレーナー選定方法!$F$8&gt;-20,K74-ストレーナー選定方法!$F$8&lt;80),1,0)</f>
        <v>1</v>
      </c>
      <c r="M74" s="131">
        <f>IF(AND($K74-ストレーナー選定方法!$F$30&gt;-20,$K74-ストレーナー選定方法!$F$30&lt;80),1,0)</f>
        <v>0</v>
      </c>
      <c r="N74" s="131">
        <f>IF(AND($K74-ストレーナー選定方法!$F$32&gt;-20,$K74-ストレーナー選定方法!$F$32&lt;80),1,0)</f>
        <v>0</v>
      </c>
      <c r="O74" s="131">
        <f>IF(AND($K74-ストレーナー選定方法!$F$34&gt;-20,$K74-ストレーナー選定方法!$F$34&lt;80),1,0)</f>
        <v>0</v>
      </c>
      <c r="P74" s="131">
        <f>IF(AND($K74-ストレーナー選定方法!$F$36&gt;-20,$K74-ストレーナー選定方法!$F$36&lt;80),1,0)</f>
        <v>0</v>
      </c>
      <c r="Q74" s="125">
        <v>17</v>
      </c>
      <c r="R74" s="24">
        <v>300</v>
      </c>
      <c r="S74" s="26">
        <f t="shared" si="20"/>
        <v>66.666666666666671</v>
      </c>
      <c r="T74" s="27">
        <f t="shared" si="21"/>
        <v>6.36</v>
      </c>
      <c r="U74" s="27">
        <f t="shared" si="22"/>
        <v>5.5650000000000004</v>
      </c>
      <c r="V74" s="27"/>
      <c r="W74" s="59">
        <f t="shared" si="11"/>
        <v>44.595683999999999</v>
      </c>
      <c r="X74" s="59">
        <f t="shared" si="12"/>
        <v>69.680756250000002</v>
      </c>
      <c r="Y74" s="59">
        <f t="shared" si="13"/>
        <v>58.247423999999995</v>
      </c>
      <c r="Z74" s="59">
        <f t="shared" si="14"/>
        <v>91.011599999999987</v>
      </c>
      <c r="AA74" s="53">
        <f t="shared" si="15"/>
        <v>15.174920250000001</v>
      </c>
      <c r="AB74" s="52">
        <f t="shared" si="16"/>
        <v>37.472762250000002</v>
      </c>
      <c r="AC74" s="52">
        <f t="shared" si="17"/>
        <v>19.820304000000007</v>
      </c>
      <c r="AD74" s="52">
        <f t="shared" si="18"/>
        <v>48.944016000000005</v>
      </c>
      <c r="AE74" s="24"/>
      <c r="AF74" s="24"/>
      <c r="AG74" s="134">
        <v>14.7</v>
      </c>
    </row>
    <row r="75" spans="2:33" ht="17.25" thickBot="1">
      <c r="B75" s="176" t="str">
        <f>VLOOKUP(D75,temp!$A$2:$G$176,2,FALSE)</f>
        <v>752</v>
      </c>
      <c r="C75" s="176" t="str">
        <f t="shared" si="19"/>
        <v>75X13X17</v>
      </c>
      <c r="D75" s="177">
        <v>752</v>
      </c>
      <c r="E75" s="23">
        <v>75</v>
      </c>
      <c r="F75" s="24">
        <v>70</v>
      </c>
      <c r="G75" s="39">
        <v>57</v>
      </c>
      <c r="H75" s="23">
        <v>13</v>
      </c>
      <c r="I75" s="23">
        <v>17</v>
      </c>
      <c r="J75" s="24">
        <v>8</v>
      </c>
      <c r="K75" s="137">
        <v>854</v>
      </c>
      <c r="L75" s="131">
        <f>IF(AND(K75-ストレーナー選定方法!$F$8&gt;-20,K75-ストレーナー選定方法!$F$8&lt;80),1,0)</f>
        <v>0</v>
      </c>
      <c r="M75" s="131">
        <f>IF(AND($K75-ストレーナー選定方法!$F$30&gt;-20,$K75-ストレーナー選定方法!$F$30&lt;80),1,0)</f>
        <v>0</v>
      </c>
      <c r="N75" s="131">
        <f>IF(AND($K75-ストレーナー選定方法!$F$32&gt;-20,$K75-ストレーナー選定方法!$F$32&lt;80),1,0)</f>
        <v>0</v>
      </c>
      <c r="O75" s="131">
        <f>IF(AND($K75-ストレーナー選定方法!$F$34&gt;-20,$K75-ストレーナー選定方法!$F$34&lt;80),1,0)</f>
        <v>0</v>
      </c>
      <c r="P75" s="131">
        <f>IF(AND($K75-ストレーナー選定方法!$F$36&gt;-20,$K75-ストレーナー選定方法!$F$36&lt;80),1,0)</f>
        <v>0</v>
      </c>
      <c r="Q75" s="125">
        <v>19</v>
      </c>
      <c r="R75" s="24">
        <v>220</v>
      </c>
      <c r="S75" s="26">
        <f t="shared" si="20"/>
        <v>90.909090909090907</v>
      </c>
      <c r="T75" s="27">
        <f t="shared" si="21"/>
        <v>6.8320000000000007</v>
      </c>
      <c r="U75" s="27">
        <f t="shared" si="22"/>
        <v>5.9779999999999998</v>
      </c>
      <c r="V75" s="27"/>
      <c r="W75" s="59">
        <f t="shared" ref="W75:W105" si="23">(K75/100*0.84)^2</f>
        <v>51.460536959999978</v>
      </c>
      <c r="X75" s="59">
        <f t="shared" si="12"/>
        <v>80.407088999999971</v>
      </c>
      <c r="Y75" s="59">
        <f t="shared" si="13"/>
        <v>67.213762559999992</v>
      </c>
      <c r="Z75" s="59">
        <f t="shared" si="14"/>
        <v>105.02150399999999</v>
      </c>
      <c r="AA75" s="53">
        <f t="shared" si="15"/>
        <v>17.510877159999996</v>
      </c>
      <c r="AB75" s="52">
        <f t="shared" si="16"/>
        <v>43.241145639999992</v>
      </c>
      <c r="AC75" s="52">
        <f t="shared" si="17"/>
        <v>22.871349760000001</v>
      </c>
      <c r="AD75" s="52">
        <f t="shared" si="18"/>
        <v>56.47823103999999</v>
      </c>
      <c r="AE75" s="24"/>
      <c r="AF75" s="24"/>
      <c r="AG75" s="134">
        <v>20.2</v>
      </c>
    </row>
    <row r="76" spans="2:33" ht="17.25" thickBot="1">
      <c r="B76" s="176" t="str">
        <f>VLOOKUP(D76,temp!$A$2:$G$176,2,FALSE)</f>
        <v>753</v>
      </c>
      <c r="C76" s="176" t="str">
        <f t="shared" si="19"/>
        <v>75X9X19</v>
      </c>
      <c r="D76" s="177">
        <v>753</v>
      </c>
      <c r="E76" s="23">
        <v>75</v>
      </c>
      <c r="F76" s="24">
        <v>73</v>
      </c>
      <c r="G76" s="39">
        <v>56</v>
      </c>
      <c r="H76" s="23">
        <v>9</v>
      </c>
      <c r="I76" s="23">
        <v>19</v>
      </c>
      <c r="J76" s="24">
        <v>6.6</v>
      </c>
      <c r="K76" s="137">
        <v>650</v>
      </c>
      <c r="L76" s="131">
        <f>IF(AND(K76-ストレーナー選定方法!$F$8&gt;-20,K76-ストレーナー選定方法!$F$8&lt;80),1,0)</f>
        <v>0</v>
      </c>
      <c r="M76" s="131">
        <f>IF(AND($K76-ストレーナー選定方法!$F$30&gt;-20,$K76-ストレーナー選定方法!$F$30&lt;80),1,0)</f>
        <v>0</v>
      </c>
      <c r="N76" s="131">
        <f>IF(AND($K76-ストレーナー選定方法!$F$32&gt;-20,$K76-ストレーナー選定方法!$F$32&lt;80),1,0)</f>
        <v>0</v>
      </c>
      <c r="O76" s="131">
        <f>IF(AND($K76-ストレーナー選定方法!$F$34&gt;-20,$K76-ストレーナー選定方法!$F$34&lt;80),1,0)</f>
        <v>0</v>
      </c>
      <c r="P76" s="131">
        <f>IF(AND($K76-ストレーナー選定方法!$F$36&gt;-20,$K76-ストレーナー選定方法!$F$36&lt;80),1,0)</f>
        <v>0</v>
      </c>
      <c r="Q76" s="125">
        <v>14</v>
      </c>
      <c r="R76" s="24">
        <v>320</v>
      </c>
      <c r="S76" s="26">
        <f t="shared" si="20"/>
        <v>62.5</v>
      </c>
      <c r="T76" s="27">
        <f t="shared" si="21"/>
        <v>5.2</v>
      </c>
      <c r="U76" s="27">
        <f t="shared" si="22"/>
        <v>4.55</v>
      </c>
      <c r="V76" s="27"/>
      <c r="W76" s="59">
        <f t="shared" si="23"/>
        <v>29.811599999999999</v>
      </c>
      <c r="X76" s="59">
        <f t="shared" si="12"/>
        <v>46.580625000000005</v>
      </c>
      <c r="Y76" s="59">
        <f t="shared" si="13"/>
        <v>38.937600000000003</v>
      </c>
      <c r="Z76" s="59">
        <f t="shared" si="14"/>
        <v>60.839999999999996</v>
      </c>
      <c r="AA76" s="53">
        <f t="shared" si="15"/>
        <v>10.144225</v>
      </c>
      <c r="AB76" s="52">
        <f t="shared" si="16"/>
        <v>25.050024999999998</v>
      </c>
      <c r="AC76" s="52">
        <f t="shared" si="17"/>
        <v>13.249600000000004</v>
      </c>
      <c r="AD76" s="52">
        <f t="shared" si="18"/>
        <v>32.718399999999995</v>
      </c>
      <c r="AE76" s="24"/>
      <c r="AF76" s="24"/>
      <c r="AG76" s="134">
        <v>12</v>
      </c>
    </row>
    <row r="77" spans="2:33" ht="17.25" thickBot="1">
      <c r="B77" s="176" t="str">
        <f>VLOOKUP(D77,temp!$A$2:$G$176,2,FALSE)</f>
        <v>760</v>
      </c>
      <c r="C77" s="176" t="str">
        <f t="shared" si="19"/>
        <v>76X10X19</v>
      </c>
      <c r="D77" s="174">
        <v>760</v>
      </c>
      <c r="E77" s="23">
        <v>76</v>
      </c>
      <c r="F77" s="24">
        <v>74</v>
      </c>
      <c r="G77" s="39">
        <v>56</v>
      </c>
      <c r="H77" s="23">
        <v>10</v>
      </c>
      <c r="I77" s="23">
        <v>19</v>
      </c>
      <c r="J77" s="24">
        <v>6.6</v>
      </c>
      <c r="K77" s="137">
        <v>650</v>
      </c>
      <c r="L77" s="131">
        <f>IF(AND(K77-ストレーナー選定方法!$F$8&gt;-20,K77-ストレーナー選定方法!$F$8&lt;80),1,0)</f>
        <v>0</v>
      </c>
      <c r="M77" s="131">
        <f>IF(AND($K77-ストレーナー選定方法!$F$30&gt;-20,$K77-ストレーナー選定方法!$F$30&lt;80),1,0)</f>
        <v>0</v>
      </c>
      <c r="N77" s="131">
        <f>IF(AND($K77-ストレーナー選定方法!$F$32&gt;-20,$K77-ストレーナー選定方法!$F$32&lt;80),1,0)</f>
        <v>0</v>
      </c>
      <c r="O77" s="131">
        <f>IF(AND($K77-ストレーナー選定方法!$F$34&gt;-20,$K77-ストレーナー選定方法!$F$34&lt;80),1,0)</f>
        <v>0</v>
      </c>
      <c r="P77" s="131">
        <f>IF(AND($K77-ストレーナー選定方法!$F$36&gt;-20,$K77-ストレーナー選定方法!$F$36&lt;80),1,0)</f>
        <v>0</v>
      </c>
      <c r="Q77" s="125">
        <v>14</v>
      </c>
      <c r="R77" s="24">
        <v>300</v>
      </c>
      <c r="S77" s="26">
        <f t="shared" si="20"/>
        <v>66.666666666666671</v>
      </c>
      <c r="T77" s="27">
        <f t="shared" si="21"/>
        <v>5.2</v>
      </c>
      <c r="U77" s="27">
        <f t="shared" si="22"/>
        <v>4.55</v>
      </c>
      <c r="V77" s="27"/>
      <c r="W77" s="59">
        <f t="shared" si="23"/>
        <v>29.811599999999999</v>
      </c>
      <c r="X77" s="59">
        <f t="shared" si="12"/>
        <v>46.580625000000005</v>
      </c>
      <c r="Y77" s="59">
        <f t="shared" si="13"/>
        <v>38.937600000000003</v>
      </c>
      <c r="Z77" s="59">
        <f t="shared" si="14"/>
        <v>60.839999999999996</v>
      </c>
      <c r="AA77" s="53">
        <f t="shared" si="15"/>
        <v>10.144225</v>
      </c>
      <c r="AB77" s="52">
        <f t="shared" si="16"/>
        <v>25.050024999999998</v>
      </c>
      <c r="AC77" s="52">
        <f t="shared" si="17"/>
        <v>13.249600000000004</v>
      </c>
      <c r="AD77" s="52">
        <f t="shared" si="18"/>
        <v>32.718399999999995</v>
      </c>
      <c r="AE77" s="24"/>
      <c r="AF77" s="24"/>
      <c r="AG77" s="134">
        <v>15.1</v>
      </c>
    </row>
    <row r="78" spans="2:33" ht="17.25" thickBot="1">
      <c r="B78" s="176" t="str">
        <f>VLOOKUP(D78,temp!$A$2:$G$176,2,FALSE)</f>
        <v>800</v>
      </c>
      <c r="C78" s="176" t="str">
        <f t="shared" si="19"/>
        <v>80X10X16</v>
      </c>
      <c r="D78" s="174">
        <v>800</v>
      </c>
      <c r="E78" s="23">
        <v>80</v>
      </c>
      <c r="F78" s="24">
        <v>77</v>
      </c>
      <c r="G78" s="39">
        <v>66</v>
      </c>
      <c r="H78" s="23">
        <v>10</v>
      </c>
      <c r="I78" s="23">
        <v>16</v>
      </c>
      <c r="J78" s="24">
        <v>11</v>
      </c>
      <c r="K78" s="138">
        <v>1520</v>
      </c>
      <c r="L78" s="131">
        <f>IF(AND(K78-ストレーナー選定方法!$F$8&gt;-20,K78-ストレーナー選定方法!$F$8&lt;80),1,0)</f>
        <v>0</v>
      </c>
      <c r="M78" s="131">
        <f>IF(AND($K78-ストレーナー選定方法!$F$30&gt;-20,$K78-ストレーナー選定方法!$F$30&lt;80),1,0)</f>
        <v>0</v>
      </c>
      <c r="N78" s="131">
        <f>IF(AND($K78-ストレーナー選定方法!$F$32&gt;-20,$K78-ストレーナー選定方法!$F$32&lt;80),1,0)</f>
        <v>0</v>
      </c>
      <c r="O78" s="131">
        <f>IF(AND($K78-ストレーナー選定方法!$F$34&gt;-20,$K78-ストレーナー選定方法!$F$34&lt;80),1,0)</f>
        <v>0</v>
      </c>
      <c r="P78" s="131">
        <f>IF(AND($K78-ストレーナー選定方法!$F$36&gt;-20,$K78-ストレーナー選定方法!$F$36&lt;80),1,0)</f>
        <v>0</v>
      </c>
      <c r="Q78" s="125">
        <v>30</v>
      </c>
      <c r="R78" s="24">
        <v>260</v>
      </c>
      <c r="S78" s="26">
        <f t="shared" si="20"/>
        <v>76.92307692307692</v>
      </c>
      <c r="T78" s="27">
        <f t="shared" si="21"/>
        <v>12.16</v>
      </c>
      <c r="U78" s="27">
        <f t="shared" si="22"/>
        <v>10.64</v>
      </c>
      <c r="V78" s="27"/>
      <c r="W78" s="59">
        <f t="shared" si="23"/>
        <v>163.02182399999998</v>
      </c>
      <c r="X78" s="59">
        <f t="shared" si="12"/>
        <v>254.72159999999997</v>
      </c>
      <c r="Y78" s="59">
        <f t="shared" si="13"/>
        <v>212.92646399999995</v>
      </c>
      <c r="Z78" s="59">
        <f t="shared" si="14"/>
        <v>332.69759999999997</v>
      </c>
      <c r="AA78" s="53">
        <f t="shared" si="15"/>
        <v>55.472703999999993</v>
      </c>
      <c r="AB78" s="52">
        <f t="shared" si="16"/>
        <v>136.98361599999998</v>
      </c>
      <c r="AC78" s="52">
        <f t="shared" si="17"/>
        <v>72.454144000000014</v>
      </c>
      <c r="AD78" s="52">
        <f t="shared" si="18"/>
        <v>178.91737599999999</v>
      </c>
      <c r="AE78" s="24"/>
      <c r="AF78" s="24"/>
      <c r="AG78" s="134">
        <v>21.3</v>
      </c>
    </row>
    <row r="79" spans="2:33" ht="17.25" thickBot="1">
      <c r="B79" s="176" t="str">
        <f>VLOOKUP(D79,temp!$A$2:$G$176,2,FALSE)</f>
        <v>802</v>
      </c>
      <c r="C79" s="176" t="str">
        <f t="shared" si="19"/>
        <v>80X11X23</v>
      </c>
      <c r="D79" s="174">
        <v>802</v>
      </c>
      <c r="E79" s="23">
        <v>80</v>
      </c>
      <c r="F79" s="24">
        <v>77</v>
      </c>
      <c r="G79" s="39">
        <v>60</v>
      </c>
      <c r="H79" s="23">
        <v>11</v>
      </c>
      <c r="I79" s="23">
        <v>23</v>
      </c>
      <c r="J79" s="24">
        <v>8</v>
      </c>
      <c r="K79" s="138">
        <v>1156</v>
      </c>
      <c r="L79" s="131">
        <f>IF(AND(K79-ストレーナー選定方法!$F$8&gt;-20,K79-ストレーナー選定方法!$F$8&lt;80),1,0)</f>
        <v>0</v>
      </c>
      <c r="M79" s="131">
        <f>IF(AND($K79-ストレーナー選定方法!$F$30&gt;-20,$K79-ストレーナー選定方法!$F$30&lt;80),1,0)</f>
        <v>0</v>
      </c>
      <c r="N79" s="131">
        <f>IF(AND($K79-ストレーナー選定方法!$F$32&gt;-20,$K79-ストレーナー選定方法!$F$32&lt;80),1,0)</f>
        <v>0</v>
      </c>
      <c r="O79" s="131">
        <f>IF(AND($K79-ストレーナー選定方法!$F$34&gt;-20,$K79-ストレーナー選定方法!$F$34&lt;80),1,0)</f>
        <v>0</v>
      </c>
      <c r="P79" s="131">
        <f>IF(AND($K79-ストレーナー選定方法!$F$36&gt;-20,$K79-ストレーナー選定方法!$F$36&lt;80),1,0)</f>
        <v>0</v>
      </c>
      <c r="Q79" s="125">
        <v>22</v>
      </c>
      <c r="R79" s="24">
        <v>250</v>
      </c>
      <c r="S79" s="26">
        <f t="shared" si="20"/>
        <v>80</v>
      </c>
      <c r="T79" s="27">
        <f t="shared" si="21"/>
        <v>9.2480000000000011</v>
      </c>
      <c r="U79" s="27">
        <f t="shared" si="22"/>
        <v>8.0919999999999987</v>
      </c>
      <c r="V79" s="27"/>
      <c r="W79" s="59">
        <f t="shared" si="23"/>
        <v>94.291868159999993</v>
      </c>
      <c r="X79" s="59">
        <f t="shared" si="12"/>
        <v>147.33104400000005</v>
      </c>
      <c r="Y79" s="59">
        <f t="shared" si="13"/>
        <v>123.15672576</v>
      </c>
      <c r="Z79" s="59">
        <f t="shared" si="14"/>
        <v>192.43238399999998</v>
      </c>
      <c r="AA79" s="53">
        <f t="shared" si="15"/>
        <v>32.085427360000004</v>
      </c>
      <c r="AB79" s="52">
        <f t="shared" si="16"/>
        <v>79.231361440000015</v>
      </c>
      <c r="AC79" s="52">
        <f t="shared" si="17"/>
        <v>41.907496960000017</v>
      </c>
      <c r="AD79" s="52">
        <f t="shared" si="18"/>
        <v>103.48585984</v>
      </c>
      <c r="AE79" s="24"/>
      <c r="AF79" s="24"/>
      <c r="AG79" s="134">
        <v>20.5</v>
      </c>
    </row>
    <row r="80" spans="2:33" ht="17.25" thickBot="1">
      <c r="B80" s="176" t="e">
        <f>VLOOKUP(D80,temp!$A$2:$G$176,2,FALSE)</f>
        <v>#N/A</v>
      </c>
      <c r="C80" s="176" t="str">
        <f t="shared" si="19"/>
        <v>80X10X23</v>
      </c>
      <c r="D80" s="178">
        <v>803</v>
      </c>
      <c r="E80" s="23">
        <v>80</v>
      </c>
      <c r="F80" s="24">
        <v>77</v>
      </c>
      <c r="G80" s="39">
        <v>61</v>
      </c>
      <c r="H80" s="23">
        <v>10</v>
      </c>
      <c r="I80" s="23">
        <v>23</v>
      </c>
      <c r="J80" s="24">
        <v>8</v>
      </c>
      <c r="K80" s="138">
        <v>1156</v>
      </c>
      <c r="L80" s="131">
        <f>IF(AND(K80-ストレーナー選定方法!$F$8&gt;-20,K80-ストレーナー選定方法!$F$8&lt;80),1,0)</f>
        <v>0</v>
      </c>
      <c r="M80" s="131">
        <f>IF(AND($K80-ストレーナー選定方法!$F$30&gt;-20,$K80-ストレーナー選定方法!$F$30&lt;80),1,0)</f>
        <v>0</v>
      </c>
      <c r="N80" s="131">
        <f>IF(AND($K80-ストレーナー選定方法!$F$32&gt;-20,$K80-ストレーナー選定方法!$F$32&lt;80),1,0)</f>
        <v>0</v>
      </c>
      <c r="O80" s="131">
        <f>IF(AND($K80-ストレーナー選定方法!$F$34&gt;-20,$K80-ストレーナー選定方法!$F$34&lt;80),1,0)</f>
        <v>0</v>
      </c>
      <c r="P80" s="131">
        <f>IF(AND($K80-ストレーナー選定方法!$F$36&gt;-20,$K80-ストレーナー選定方法!$F$36&lt;80),1,0)</f>
        <v>0</v>
      </c>
      <c r="Q80" s="125">
        <v>22</v>
      </c>
      <c r="R80" s="24">
        <v>260</v>
      </c>
      <c r="S80" s="26">
        <f t="shared" si="20"/>
        <v>76.92307692307692</v>
      </c>
      <c r="T80" s="27">
        <f t="shared" si="21"/>
        <v>9.2480000000000011</v>
      </c>
      <c r="U80" s="27">
        <f t="shared" si="22"/>
        <v>8.0919999999999987</v>
      </c>
      <c r="V80" s="27"/>
      <c r="W80" s="59">
        <f t="shared" si="23"/>
        <v>94.291868159999993</v>
      </c>
      <c r="X80" s="59">
        <f t="shared" si="12"/>
        <v>147.33104400000005</v>
      </c>
      <c r="Y80" s="59">
        <f t="shared" si="13"/>
        <v>123.15672576</v>
      </c>
      <c r="Z80" s="59">
        <f t="shared" si="14"/>
        <v>192.43238399999998</v>
      </c>
      <c r="AA80" s="53">
        <f t="shared" si="15"/>
        <v>32.085427360000004</v>
      </c>
      <c r="AB80" s="52">
        <f t="shared" si="16"/>
        <v>79.231361440000015</v>
      </c>
      <c r="AC80" s="52">
        <f t="shared" si="17"/>
        <v>41.907496960000017</v>
      </c>
      <c r="AD80" s="52">
        <f t="shared" si="18"/>
        <v>103.48585984</v>
      </c>
      <c r="AE80" s="24"/>
      <c r="AF80" s="24"/>
      <c r="AG80" s="134"/>
    </row>
    <row r="81" spans="2:33" ht="17.25" thickBot="1">
      <c r="B81" s="176" t="str">
        <f>VLOOKUP(D81,temp!$A$2:$G$176,2,FALSE)</f>
        <v>804</v>
      </c>
      <c r="C81" s="176" t="str">
        <f t="shared" si="19"/>
        <v>80X12X23</v>
      </c>
      <c r="D81" s="174">
        <v>804</v>
      </c>
      <c r="E81" s="23">
        <v>80</v>
      </c>
      <c r="F81" s="24">
        <v>74</v>
      </c>
      <c r="G81" s="39">
        <v>60</v>
      </c>
      <c r="H81" s="23">
        <v>12</v>
      </c>
      <c r="I81" s="23">
        <v>23</v>
      </c>
      <c r="J81" s="24">
        <v>7.5</v>
      </c>
      <c r="K81" s="138">
        <v>1016</v>
      </c>
      <c r="L81" s="131">
        <f>IF(AND(K81-ストレーナー選定方法!$F$8&gt;-20,K81-ストレーナー選定方法!$F$8&lt;80),1,0)</f>
        <v>0</v>
      </c>
      <c r="M81" s="131">
        <f>IF(AND($K81-ストレーナー選定方法!$F$30&gt;-20,$K81-ストレーナー選定方法!$F$30&lt;80),1,0)</f>
        <v>0</v>
      </c>
      <c r="N81" s="131">
        <f>IF(AND($K81-ストレーナー選定方法!$F$32&gt;-20,$K81-ストレーナー選定方法!$F$32&lt;80),1,0)</f>
        <v>0</v>
      </c>
      <c r="O81" s="131">
        <f>IF(AND($K81-ストレーナー選定方法!$F$34&gt;-20,$K81-ストレーナー選定方法!$F$34&lt;80),1,0)</f>
        <v>0</v>
      </c>
      <c r="P81" s="131">
        <f>IF(AND($K81-ストレーナー選定方法!$F$36&gt;-20,$K81-ストレーナー選定方法!$F$36&lt;80),1,0)</f>
        <v>0</v>
      </c>
      <c r="Q81" s="125">
        <v>20</v>
      </c>
      <c r="R81" s="24">
        <v>220</v>
      </c>
      <c r="S81" s="26">
        <f t="shared" si="20"/>
        <v>90.909090909090907</v>
      </c>
      <c r="T81" s="27">
        <f t="shared" si="21"/>
        <v>8.1280000000000001</v>
      </c>
      <c r="U81" s="27">
        <f t="shared" si="22"/>
        <v>7.1119999999999992</v>
      </c>
      <c r="V81" s="27"/>
      <c r="W81" s="59">
        <f t="shared" si="23"/>
        <v>72.83598336</v>
      </c>
      <c r="X81" s="59">
        <f t="shared" si="12"/>
        <v>113.80622400000003</v>
      </c>
      <c r="Y81" s="59">
        <f t="shared" si="13"/>
        <v>95.132712960000006</v>
      </c>
      <c r="Z81" s="59">
        <f t="shared" si="14"/>
        <v>148.64486400000001</v>
      </c>
      <c r="AA81" s="53">
        <f t="shared" si="15"/>
        <v>24.784466559999998</v>
      </c>
      <c r="AB81" s="52">
        <f t="shared" si="16"/>
        <v>61.202458239999999</v>
      </c>
      <c r="AC81" s="52">
        <f t="shared" si="17"/>
        <v>32.371548160000003</v>
      </c>
      <c r="AD81" s="52">
        <f t="shared" si="18"/>
        <v>79.937904639999985</v>
      </c>
      <c r="AE81" s="24"/>
      <c r="AF81" s="24"/>
      <c r="AG81" s="134">
        <v>25.1</v>
      </c>
    </row>
    <row r="82" spans="2:33" ht="17.25" thickBot="1">
      <c r="B82" s="176" t="e">
        <f>VLOOKUP(D82,temp!$A$2:$G$176,2,FALSE)</f>
        <v>#N/A</v>
      </c>
      <c r="C82" s="176" t="str">
        <f t="shared" si="19"/>
        <v>80X20X23</v>
      </c>
      <c r="D82" s="178">
        <v>806</v>
      </c>
      <c r="E82" s="23">
        <v>80</v>
      </c>
      <c r="F82" s="24">
        <v>74</v>
      </c>
      <c r="G82" s="39">
        <v>60</v>
      </c>
      <c r="H82" s="23">
        <v>20</v>
      </c>
      <c r="I82" s="23">
        <v>23</v>
      </c>
      <c r="J82" s="24">
        <v>8</v>
      </c>
      <c r="K82" s="138">
        <v>1156</v>
      </c>
      <c r="L82" s="131">
        <f>IF(AND(K82-ストレーナー選定方法!$F$8&gt;-20,K82-ストレーナー選定方法!$F$8&lt;80),1,0)</f>
        <v>0</v>
      </c>
      <c r="M82" s="131">
        <f>IF(AND($K82-ストレーナー選定方法!$F$30&gt;-20,$K82-ストレーナー選定方法!$F$30&lt;80),1,0)</f>
        <v>0</v>
      </c>
      <c r="N82" s="131">
        <f>IF(AND($K82-ストレーナー選定方法!$F$32&gt;-20,$K82-ストレーナー選定方法!$F$32&lt;80),1,0)</f>
        <v>0</v>
      </c>
      <c r="O82" s="131">
        <f>IF(AND($K82-ストレーナー選定方法!$F$34&gt;-20,$K82-ストレーナー選定方法!$F$34&lt;80),1,0)</f>
        <v>0</v>
      </c>
      <c r="P82" s="131">
        <f>IF(AND($K82-ストレーナー選定方法!$F$36&gt;-20,$K82-ストレーナー選定方法!$F$36&lt;80),1,0)</f>
        <v>0</v>
      </c>
      <c r="Q82" s="125">
        <v>22</v>
      </c>
      <c r="R82" s="24">
        <v>120</v>
      </c>
      <c r="S82" s="26">
        <f t="shared" si="20"/>
        <v>166.66666666666666</v>
      </c>
      <c r="T82" s="27">
        <f t="shared" si="21"/>
        <v>9.2480000000000011</v>
      </c>
      <c r="U82" s="27">
        <f t="shared" si="22"/>
        <v>8.0919999999999987</v>
      </c>
      <c r="V82" s="27"/>
      <c r="W82" s="59">
        <f t="shared" si="23"/>
        <v>94.291868159999993</v>
      </c>
      <c r="X82" s="59">
        <f t="shared" si="12"/>
        <v>147.33104400000005</v>
      </c>
      <c r="Y82" s="59">
        <f t="shared" si="13"/>
        <v>123.15672576</v>
      </c>
      <c r="Z82" s="59">
        <f t="shared" si="14"/>
        <v>192.43238399999998</v>
      </c>
      <c r="AA82" s="53">
        <f t="shared" si="15"/>
        <v>32.085427360000004</v>
      </c>
      <c r="AB82" s="52">
        <f t="shared" si="16"/>
        <v>79.231361440000015</v>
      </c>
      <c r="AC82" s="52">
        <f t="shared" si="17"/>
        <v>41.907496960000017</v>
      </c>
      <c r="AD82" s="52">
        <f t="shared" si="18"/>
        <v>103.48585984</v>
      </c>
      <c r="AE82" s="231" t="s">
        <v>466</v>
      </c>
      <c r="AF82" s="232"/>
      <c r="AG82" s="134"/>
    </row>
    <row r="83" spans="2:33" ht="17.25" thickBot="1">
      <c r="B83" s="176" t="str">
        <f>VLOOKUP(D83,temp!$A$2:$G$176,2,FALSE)</f>
        <v>841</v>
      </c>
      <c r="C83" s="176" t="str">
        <f t="shared" si="19"/>
        <v>84X12X13</v>
      </c>
      <c r="D83" s="174">
        <v>841</v>
      </c>
      <c r="E83" s="23">
        <v>84</v>
      </c>
      <c r="F83" s="24">
        <v>82</v>
      </c>
      <c r="G83" s="39">
        <v>62</v>
      </c>
      <c r="H83" s="23">
        <v>12</v>
      </c>
      <c r="I83" s="23">
        <v>13</v>
      </c>
      <c r="J83" s="24">
        <v>10</v>
      </c>
      <c r="K83" s="138">
        <v>1021</v>
      </c>
      <c r="L83" s="131">
        <f>IF(AND(K83-ストレーナー選定方法!$F$8&gt;-20,K83-ストレーナー選定方法!$F$8&lt;80),1,0)</f>
        <v>0</v>
      </c>
      <c r="M83" s="131">
        <f>IF(AND($K83-ストレーナー選定方法!$F$30&gt;-20,$K83-ストレーナー選定方法!$F$30&lt;80),1,0)</f>
        <v>0</v>
      </c>
      <c r="N83" s="131">
        <f>IF(AND($K83-ストレーナー選定方法!$F$32&gt;-20,$K83-ストレーナー選定方法!$F$32&lt;80),1,0)</f>
        <v>0</v>
      </c>
      <c r="O83" s="131">
        <f>IF(AND($K83-ストレーナー選定方法!$F$34&gt;-20,$K83-ストレーナー選定方法!$F$34&lt;80),1,0)</f>
        <v>0</v>
      </c>
      <c r="P83" s="131">
        <f>IF(AND($K83-ストレーナー選定方法!$F$36&gt;-20,$K83-ストレーナー選定方法!$F$36&lt;80),1,0)</f>
        <v>0</v>
      </c>
      <c r="Q83" s="125">
        <v>18</v>
      </c>
      <c r="R83" s="24">
        <v>200</v>
      </c>
      <c r="S83" s="26">
        <f t="shared" si="20"/>
        <v>100</v>
      </c>
      <c r="T83" s="27">
        <f t="shared" si="21"/>
        <v>8.168000000000001</v>
      </c>
      <c r="U83" s="27">
        <f t="shared" si="22"/>
        <v>7.1469999999999994</v>
      </c>
      <c r="V83" s="27"/>
      <c r="W83" s="59">
        <f t="shared" si="23"/>
        <v>73.554636959999996</v>
      </c>
      <c r="X83" s="59">
        <f t="shared" si="12"/>
        <v>114.92912025000003</v>
      </c>
      <c r="Y83" s="59">
        <f t="shared" si="13"/>
        <v>96.071362560000011</v>
      </c>
      <c r="Z83" s="59">
        <f t="shared" si="14"/>
        <v>150.11150400000002</v>
      </c>
      <c r="AA83" s="53">
        <f t="shared" si="15"/>
        <v>25.029008410000003</v>
      </c>
      <c r="AB83" s="52">
        <f t="shared" si="16"/>
        <v>61.806326890000015</v>
      </c>
      <c r="AC83" s="52">
        <f t="shared" si="17"/>
        <v>32.690949760000009</v>
      </c>
      <c r="AD83" s="52">
        <f t="shared" si="18"/>
        <v>80.726631040000029</v>
      </c>
      <c r="AE83" s="24"/>
      <c r="AF83" s="24"/>
      <c r="AG83" s="134">
        <v>15</v>
      </c>
    </row>
    <row r="84" spans="2:33" ht="17.25" thickBot="1">
      <c r="B84" s="176" t="str">
        <f>VLOOKUP(D84,temp!$A$2:$G$176,2,FALSE)</f>
        <v>842</v>
      </c>
      <c r="C84" s="176" t="str">
        <f t="shared" si="19"/>
        <v>84X12X20</v>
      </c>
      <c r="D84" s="177">
        <v>842</v>
      </c>
      <c r="E84" s="23">
        <v>84</v>
      </c>
      <c r="F84" s="24">
        <v>82</v>
      </c>
      <c r="G84" s="39">
        <v>72</v>
      </c>
      <c r="H84" s="23">
        <v>12</v>
      </c>
      <c r="I84" s="23">
        <v>20</v>
      </c>
      <c r="J84" s="24">
        <v>10</v>
      </c>
      <c r="K84" s="138">
        <v>1570</v>
      </c>
      <c r="L84" s="131">
        <f>IF(AND(K84-ストレーナー選定方法!$F$8&gt;-20,K84-ストレーナー選定方法!$F$8&lt;80),1,0)</f>
        <v>0</v>
      </c>
      <c r="M84" s="131">
        <f>IF(AND($K84-ストレーナー選定方法!$F$30&gt;-20,$K84-ストレーナー選定方法!$F$30&lt;80),1,0)</f>
        <v>0</v>
      </c>
      <c r="N84" s="131">
        <f>IF(AND($K84-ストレーナー選定方法!$F$32&gt;-20,$K84-ストレーナー選定方法!$F$32&lt;80),1,0)</f>
        <v>0</v>
      </c>
      <c r="O84" s="131">
        <f>IF(AND($K84-ストレーナー選定方法!$F$34&gt;-20,$K84-ストレーナー選定方法!$F$34&lt;80),1,0)</f>
        <v>0</v>
      </c>
      <c r="P84" s="131">
        <f>IF(AND($K84-ストレーナー選定方法!$F$36&gt;-20,$K84-ストレーナー選定方法!$F$36&lt;80),1,0)</f>
        <v>0</v>
      </c>
      <c r="Q84" s="125">
        <v>28</v>
      </c>
      <c r="R84" s="24">
        <v>200</v>
      </c>
      <c r="S84" s="26">
        <f t="shared" si="20"/>
        <v>100</v>
      </c>
      <c r="T84" s="27">
        <f t="shared" si="21"/>
        <v>12.56</v>
      </c>
      <c r="U84" s="27">
        <f t="shared" si="22"/>
        <v>10.99</v>
      </c>
      <c r="V84" s="27"/>
      <c r="W84" s="59">
        <f t="shared" si="23"/>
        <v>173.92334399999996</v>
      </c>
      <c r="X84" s="59">
        <f t="shared" si="12"/>
        <v>271.755225</v>
      </c>
      <c r="Y84" s="59">
        <f t="shared" si="13"/>
        <v>227.16518399999998</v>
      </c>
      <c r="Z84" s="59">
        <f t="shared" si="14"/>
        <v>354.94560000000001</v>
      </c>
      <c r="AA84" s="53">
        <f t="shared" si="15"/>
        <v>59.182248999999992</v>
      </c>
      <c r="AB84" s="52">
        <f t="shared" si="16"/>
        <v>146.14392100000001</v>
      </c>
      <c r="AC84" s="52">
        <f t="shared" si="17"/>
        <v>77.299263999999994</v>
      </c>
      <c r="AD84" s="52">
        <f t="shared" si="18"/>
        <v>190.88185599999997</v>
      </c>
      <c r="AE84" s="24"/>
      <c r="AF84" s="24"/>
      <c r="AG84" s="134">
        <v>14</v>
      </c>
    </row>
    <row r="85" spans="2:33" ht="17.25" thickBot="1">
      <c r="B85" s="176" t="str">
        <f>VLOOKUP(D85,temp!$A$2:$G$176,2,FALSE)</f>
        <v>843</v>
      </c>
      <c r="C85" s="176" t="str">
        <f t="shared" si="19"/>
        <v>84X12X8</v>
      </c>
      <c r="D85" s="174">
        <v>843</v>
      </c>
      <c r="E85" s="23">
        <v>84</v>
      </c>
      <c r="F85" s="24">
        <v>82</v>
      </c>
      <c r="G85" s="39">
        <v>46</v>
      </c>
      <c r="H85" s="23">
        <v>12</v>
      </c>
      <c r="I85" s="23">
        <v>8</v>
      </c>
      <c r="J85" s="24">
        <v>10</v>
      </c>
      <c r="K85" s="137">
        <v>628</v>
      </c>
      <c r="L85" s="131">
        <f>IF(AND(K85-ストレーナー選定方法!$F$8&gt;-20,K85-ストレーナー選定方法!$F$8&lt;80),1,0)</f>
        <v>0</v>
      </c>
      <c r="M85" s="131">
        <f>IF(AND($K85-ストレーナー選定方法!$F$30&gt;-20,$K85-ストレーナー選定方法!$F$30&lt;80),1,0)</f>
        <v>0</v>
      </c>
      <c r="N85" s="131">
        <f>IF(AND($K85-ストレーナー選定方法!$F$32&gt;-20,$K85-ストレーナー選定方法!$F$32&lt;80),1,0)</f>
        <v>0</v>
      </c>
      <c r="O85" s="131">
        <f>IF(AND($K85-ストレーナー選定方法!$F$34&gt;-20,$K85-ストレーナー選定方法!$F$34&lt;80),1,0)</f>
        <v>0</v>
      </c>
      <c r="P85" s="131">
        <f>IF(AND($K85-ストレーナー選定方法!$F$36&gt;-20,$K85-ストレーナー選定方法!$F$36&lt;80),1,0)</f>
        <v>0</v>
      </c>
      <c r="Q85" s="125">
        <v>11</v>
      </c>
      <c r="R85" s="24">
        <v>200</v>
      </c>
      <c r="S85" s="26">
        <f t="shared" si="20"/>
        <v>100</v>
      </c>
      <c r="T85" s="27">
        <f t="shared" si="21"/>
        <v>5.024</v>
      </c>
      <c r="U85" s="27">
        <f t="shared" si="22"/>
        <v>4.3959999999999999</v>
      </c>
      <c r="V85" s="27"/>
      <c r="W85" s="59">
        <f t="shared" si="23"/>
        <v>27.82773504</v>
      </c>
      <c r="X85" s="59">
        <f t="shared" si="12"/>
        <v>43.480836000000004</v>
      </c>
      <c r="Y85" s="59">
        <f t="shared" si="13"/>
        <v>36.346429440000001</v>
      </c>
      <c r="Z85" s="59">
        <f t="shared" si="14"/>
        <v>56.791295999999996</v>
      </c>
      <c r="AA85" s="53">
        <f t="shared" si="15"/>
        <v>9.4691598399999997</v>
      </c>
      <c r="AB85" s="52">
        <f t="shared" si="16"/>
        <v>23.383027360000003</v>
      </c>
      <c r="AC85" s="52">
        <f t="shared" si="17"/>
        <v>12.367882240000002</v>
      </c>
      <c r="AD85" s="52">
        <f t="shared" si="18"/>
        <v>30.541096960000008</v>
      </c>
      <c r="AE85" s="24"/>
      <c r="AF85" s="24"/>
      <c r="AG85" s="134">
        <v>15</v>
      </c>
    </row>
    <row r="86" spans="2:33" ht="12.75" thickBot="1">
      <c r="B86" s="176" t="e">
        <f>VLOOKUP(D86,temp!$A$2:$G$176,2,FALSE)</f>
        <v>#N/A</v>
      </c>
      <c r="C86" s="176" t="str">
        <f t="shared" si="19"/>
        <v>84X12X29</v>
      </c>
      <c r="D86" s="215">
        <v>844</v>
      </c>
      <c r="E86" s="216">
        <v>84</v>
      </c>
      <c r="F86" s="218">
        <v>82</v>
      </c>
      <c r="G86" s="220">
        <v>70</v>
      </c>
      <c r="H86" s="216">
        <v>12</v>
      </c>
      <c r="I86" s="216">
        <v>29</v>
      </c>
      <c r="J86" s="38" t="s">
        <v>177</v>
      </c>
      <c r="K86" s="233">
        <v>2023</v>
      </c>
      <c r="L86" s="131">
        <f>IF(AND(K86-ストレーナー選定方法!$F$8&gt;-20,K86-ストレーナー選定方法!$F$8&lt;80),1,0)</f>
        <v>0</v>
      </c>
      <c r="M86" s="131">
        <f>IF(AND($K86-ストレーナー選定方法!$F$30&gt;-20,$K86-ストレーナー選定方法!$F$30&lt;80),1,0)</f>
        <v>0</v>
      </c>
      <c r="N86" s="131">
        <f>IF(AND($K86-ストレーナー選定方法!$F$32&gt;-20,$K86-ストレーナー選定方法!$F$32&lt;80),1,0)</f>
        <v>0</v>
      </c>
      <c r="O86" s="131">
        <f>IF(AND($K86-ストレーナー選定方法!$F$34&gt;-20,$K86-ストレーナー選定方法!$F$34&lt;80),1,0)</f>
        <v>0</v>
      </c>
      <c r="P86" s="131">
        <f>IF(AND($K86-ストレーナー選定方法!$F$36&gt;-20,$K86-ストレーナー選定方法!$F$36&lt;80),1,0)</f>
        <v>0</v>
      </c>
      <c r="Q86" s="224">
        <v>36</v>
      </c>
      <c r="R86" s="218">
        <v>200</v>
      </c>
      <c r="S86" s="26">
        <f t="shared" si="20"/>
        <v>100</v>
      </c>
      <c r="T86" s="27">
        <f t="shared" si="21"/>
        <v>16.184000000000001</v>
      </c>
      <c r="U86" s="27">
        <f t="shared" si="22"/>
        <v>14.161</v>
      </c>
      <c r="V86" s="29"/>
      <c r="W86" s="59">
        <f t="shared" si="23"/>
        <v>288.76884623999996</v>
      </c>
      <c r="X86" s="59">
        <f t="shared" si="12"/>
        <v>451.20132225000009</v>
      </c>
      <c r="Y86" s="59">
        <f t="shared" si="13"/>
        <v>377.16747263999997</v>
      </c>
      <c r="Z86" s="59">
        <f t="shared" si="14"/>
        <v>589.32417599999997</v>
      </c>
      <c r="AA86" s="53">
        <f t="shared" si="15"/>
        <v>98.261621289999979</v>
      </c>
      <c r="AB86" s="52">
        <f t="shared" si="16"/>
        <v>242.64604441000006</v>
      </c>
      <c r="AC86" s="52">
        <f t="shared" si="17"/>
        <v>128.34170944000002</v>
      </c>
      <c r="AD86" s="52">
        <f t="shared" si="18"/>
        <v>316.92544576000006</v>
      </c>
      <c r="AE86" s="218"/>
      <c r="AF86" s="228"/>
      <c r="AG86" s="134"/>
    </row>
    <row r="87" spans="2:33" ht="12.75" thickBot="1">
      <c r="B87" s="176" t="e">
        <f>VLOOKUP(D87,temp!$A$2:$G$176,2,FALSE)</f>
        <v>#N/A</v>
      </c>
      <c r="C87" s="176" t="str">
        <f t="shared" si="19"/>
        <v>XX</v>
      </c>
      <c r="D87" s="215"/>
      <c r="E87" s="217"/>
      <c r="F87" s="219"/>
      <c r="G87" s="221"/>
      <c r="H87" s="217"/>
      <c r="I87" s="217"/>
      <c r="J87" s="39" t="s">
        <v>179</v>
      </c>
      <c r="K87" s="234"/>
      <c r="L87" s="131">
        <f>IF(AND(K87-ストレーナー選定方法!$F$8&gt;-20,K87-ストレーナー選定方法!$F$8&lt;80),1,0)</f>
        <v>0</v>
      </c>
      <c r="M87" s="131">
        <f>IF(AND($K87-ストレーナー選定方法!$F$30&gt;-20,$K87-ストレーナー選定方法!$F$30&lt;80),1,0)</f>
        <v>0</v>
      </c>
      <c r="N87" s="131">
        <f>IF(AND($K87-ストレーナー選定方法!$F$32&gt;-20,$K87-ストレーナー選定方法!$F$32&lt;80),1,0)</f>
        <v>0</v>
      </c>
      <c r="O87" s="131">
        <f>IF(AND($K87-ストレーナー選定方法!$F$34&gt;-20,$K87-ストレーナー選定方法!$F$34&lt;80),1,0)</f>
        <v>0</v>
      </c>
      <c r="P87" s="131">
        <f>IF(AND($K87-ストレーナー選定方法!$F$36&gt;-20,$K87-ストレーナー選定方法!$F$36&lt;80),1,0)</f>
        <v>0</v>
      </c>
      <c r="Q87" s="225"/>
      <c r="R87" s="219"/>
      <c r="S87" s="26"/>
      <c r="T87" s="27">
        <f t="shared" si="21"/>
        <v>0</v>
      </c>
      <c r="U87" s="27">
        <f t="shared" si="22"/>
        <v>0</v>
      </c>
      <c r="V87" s="27"/>
      <c r="W87" s="59">
        <f t="shared" si="23"/>
        <v>0</v>
      </c>
      <c r="X87" s="59">
        <f t="shared" si="12"/>
        <v>0</v>
      </c>
      <c r="Y87" s="59">
        <f t="shared" si="13"/>
        <v>0</v>
      </c>
      <c r="Z87" s="59">
        <f t="shared" si="14"/>
        <v>0</v>
      </c>
      <c r="AA87" s="53">
        <f t="shared" si="15"/>
        <v>0</v>
      </c>
      <c r="AB87" s="52">
        <f t="shared" si="16"/>
        <v>0</v>
      </c>
      <c r="AC87" s="52">
        <f t="shared" si="17"/>
        <v>0</v>
      </c>
      <c r="AD87" s="52">
        <f t="shared" si="18"/>
        <v>0</v>
      </c>
      <c r="AE87" s="219"/>
      <c r="AF87" s="229"/>
      <c r="AG87" s="134">
        <v>22</v>
      </c>
    </row>
    <row r="88" spans="2:33" ht="17.25" thickBot="1">
      <c r="B88" s="176" t="str">
        <f>VLOOKUP(D88,temp!$A$2:$G$176,2,FALSE)</f>
        <v>845</v>
      </c>
      <c r="C88" s="176" t="str">
        <f t="shared" si="19"/>
        <v>84X12X10</v>
      </c>
      <c r="D88" s="177">
        <v>845</v>
      </c>
      <c r="E88" s="23">
        <v>84</v>
      </c>
      <c r="F88" s="24">
        <v>82</v>
      </c>
      <c r="G88" s="39">
        <v>57</v>
      </c>
      <c r="H88" s="23">
        <v>12</v>
      </c>
      <c r="I88" s="23">
        <v>10</v>
      </c>
      <c r="J88" s="24">
        <v>10</v>
      </c>
      <c r="K88" s="137">
        <v>785</v>
      </c>
      <c r="L88" s="131">
        <f>IF(AND(K88-ストレーナー選定方法!$F$8&gt;-20,K88-ストレーナー選定方法!$F$8&lt;80),1,0)</f>
        <v>1</v>
      </c>
      <c r="M88" s="131">
        <f>IF(AND($K88-ストレーナー選定方法!$F$30&gt;-20,$K88-ストレーナー選定方法!$F$30&lt;80),1,0)</f>
        <v>0</v>
      </c>
      <c r="N88" s="131">
        <f>IF(AND($K88-ストレーナー選定方法!$F$32&gt;-20,$K88-ストレーナー選定方法!$F$32&lt;80),1,0)</f>
        <v>0</v>
      </c>
      <c r="O88" s="131">
        <f>IF(AND($K88-ストレーナー選定方法!$F$34&gt;-20,$K88-ストレーナー選定方法!$F$34&lt;80),1,0)</f>
        <v>1</v>
      </c>
      <c r="P88" s="131">
        <f>IF(AND($K88-ストレーナー選定方法!$F$36&gt;-20,$K88-ストレーナー選定方法!$F$36&lt;80),1,0)</f>
        <v>0</v>
      </c>
      <c r="Q88" s="125">
        <v>14</v>
      </c>
      <c r="R88" s="24">
        <v>200</v>
      </c>
      <c r="S88" s="26">
        <f t="shared" si="20"/>
        <v>100</v>
      </c>
      <c r="T88" s="27">
        <f t="shared" si="21"/>
        <v>6.28</v>
      </c>
      <c r="U88" s="27">
        <f t="shared" si="22"/>
        <v>5.4950000000000001</v>
      </c>
      <c r="V88" s="27"/>
      <c r="W88" s="59">
        <f t="shared" si="23"/>
        <v>43.480835999999989</v>
      </c>
      <c r="X88" s="59">
        <f t="shared" si="12"/>
        <v>67.938806249999999</v>
      </c>
      <c r="Y88" s="59">
        <f t="shared" si="13"/>
        <v>56.791295999999996</v>
      </c>
      <c r="Z88" s="59">
        <f t="shared" si="14"/>
        <v>88.736400000000003</v>
      </c>
      <c r="AA88" s="53">
        <f t="shared" si="15"/>
        <v>14.795562249999998</v>
      </c>
      <c r="AB88" s="52">
        <f t="shared" si="16"/>
        <v>36.535980250000001</v>
      </c>
      <c r="AC88" s="52">
        <f t="shared" si="17"/>
        <v>19.324815999999998</v>
      </c>
      <c r="AD88" s="52">
        <f t="shared" si="18"/>
        <v>47.720463999999993</v>
      </c>
      <c r="AE88" s="24"/>
      <c r="AF88" s="24"/>
      <c r="AG88" s="134">
        <v>15</v>
      </c>
    </row>
    <row r="89" spans="2:33" ht="17.25" thickBot="1">
      <c r="B89" s="176" t="str">
        <f>VLOOKUP(D89,temp!$A$2:$G$176,2,FALSE)</f>
        <v>890</v>
      </c>
      <c r="C89" s="176" t="str">
        <f t="shared" si="19"/>
        <v>89X14X21</v>
      </c>
      <c r="D89" s="174">
        <v>890</v>
      </c>
      <c r="E89" s="23">
        <v>89</v>
      </c>
      <c r="F89" s="24">
        <v>85</v>
      </c>
      <c r="G89" s="39">
        <v>60</v>
      </c>
      <c r="H89" s="23">
        <v>14</v>
      </c>
      <c r="I89" s="23">
        <v>21</v>
      </c>
      <c r="J89" s="24">
        <v>7</v>
      </c>
      <c r="K89" s="137">
        <v>808</v>
      </c>
      <c r="L89" s="131">
        <f>IF(AND(K89-ストレーナー選定方法!$F$8&gt;-20,K89-ストレーナー選定方法!$F$8&lt;80),1,0)</f>
        <v>1</v>
      </c>
      <c r="M89" s="131">
        <f>IF(AND($K89-ストレーナー選定方法!$F$30&gt;-20,$K89-ストレーナー選定方法!$F$30&lt;80),1,0)</f>
        <v>0</v>
      </c>
      <c r="N89" s="131">
        <f>IF(AND($K89-ストレーナー選定方法!$F$32&gt;-20,$K89-ストレーナー選定方法!$F$32&lt;80),1,0)</f>
        <v>0</v>
      </c>
      <c r="O89" s="131">
        <f>IF(AND($K89-ストレーナー選定方法!$F$34&gt;-20,$K89-ストレーナー選定方法!$F$34&lt;80),1,0)</f>
        <v>0</v>
      </c>
      <c r="P89" s="131">
        <f>IF(AND($K89-ストレーナー選定方法!$F$36&gt;-20,$K89-ストレーナー選定方法!$F$36&lt;80),1,0)</f>
        <v>0</v>
      </c>
      <c r="Q89" s="125">
        <v>12</v>
      </c>
      <c r="R89" s="24">
        <v>160</v>
      </c>
      <c r="S89" s="26">
        <f t="shared" si="20"/>
        <v>125</v>
      </c>
      <c r="T89" s="27">
        <f t="shared" si="21"/>
        <v>6.4640000000000013</v>
      </c>
      <c r="U89" s="27">
        <f t="shared" si="22"/>
        <v>5.6559999999999988</v>
      </c>
      <c r="V89" s="27"/>
      <c r="W89" s="59">
        <f t="shared" si="23"/>
        <v>46.06608383999999</v>
      </c>
      <c r="X89" s="59">
        <f t="shared" si="12"/>
        <v>71.978256000000002</v>
      </c>
      <c r="Y89" s="59">
        <f t="shared" si="13"/>
        <v>60.167946239999999</v>
      </c>
      <c r="Z89" s="59">
        <f t="shared" si="14"/>
        <v>94.012416000000002</v>
      </c>
      <c r="AA89" s="53">
        <f t="shared" si="15"/>
        <v>15.67526464</v>
      </c>
      <c r="AB89" s="52">
        <f t="shared" si="16"/>
        <v>38.708306560000004</v>
      </c>
      <c r="AC89" s="52">
        <f t="shared" si="17"/>
        <v>20.473815040000009</v>
      </c>
      <c r="AD89" s="52">
        <f t="shared" si="18"/>
        <v>50.557788160000001</v>
      </c>
      <c r="AE89" s="24"/>
      <c r="AF89" s="24"/>
      <c r="AG89" s="134">
        <v>42</v>
      </c>
    </row>
    <row r="90" spans="2:33" ht="17.25" thickBot="1">
      <c r="B90" s="176" t="str">
        <f>VLOOKUP(D90,temp!$A$2:$G$176,2,FALSE)</f>
        <v>900</v>
      </c>
      <c r="C90" s="176" t="str">
        <f t="shared" si="19"/>
        <v>90X13X19</v>
      </c>
      <c r="D90" s="174">
        <v>900</v>
      </c>
      <c r="E90" s="23">
        <v>90</v>
      </c>
      <c r="F90" s="24">
        <v>87</v>
      </c>
      <c r="G90" s="39">
        <v>66</v>
      </c>
      <c r="H90" s="23">
        <v>13</v>
      </c>
      <c r="I90" s="23">
        <v>19</v>
      </c>
      <c r="J90" s="24">
        <v>9.5</v>
      </c>
      <c r="K90" s="138">
        <v>1346</v>
      </c>
      <c r="L90" s="131">
        <f>IF(AND(K90-ストレーナー選定方法!$F$8&gt;-20,K90-ストレーナー選定方法!$F$8&lt;80),1,0)</f>
        <v>0</v>
      </c>
      <c r="M90" s="131">
        <f>IF(AND($K90-ストレーナー選定方法!$F$30&gt;-20,$K90-ストレーナー選定方法!$F$30&lt;80),1,0)</f>
        <v>0</v>
      </c>
      <c r="N90" s="131">
        <f>IF(AND($K90-ストレーナー選定方法!$F$32&gt;-20,$K90-ストレーナー選定方法!$F$32&lt;80),1,0)</f>
        <v>0</v>
      </c>
      <c r="O90" s="131">
        <f>IF(AND($K90-ストレーナー選定方法!$F$34&gt;-20,$K90-ストレーナー選定方法!$F$34&lt;80),1,0)</f>
        <v>0</v>
      </c>
      <c r="P90" s="131">
        <f>IF(AND($K90-ストレーナー選定方法!$F$36&gt;-20,$K90-ストレーナー選定方法!$F$36&lt;80),1,0)</f>
        <v>0</v>
      </c>
      <c r="Q90" s="125">
        <v>21</v>
      </c>
      <c r="R90" s="24">
        <v>180</v>
      </c>
      <c r="S90" s="26">
        <f t="shared" si="20"/>
        <v>111.11111111111111</v>
      </c>
      <c r="T90" s="27">
        <f t="shared" si="21"/>
        <v>10.767999999999999</v>
      </c>
      <c r="U90" s="27">
        <f t="shared" si="22"/>
        <v>9.4219999999999988</v>
      </c>
      <c r="V90" s="27"/>
      <c r="W90" s="59">
        <f t="shared" si="23"/>
        <v>127.83468096</v>
      </c>
      <c r="X90" s="59">
        <f t="shared" si="12"/>
        <v>199.74168900000004</v>
      </c>
      <c r="Y90" s="59">
        <f t="shared" si="13"/>
        <v>166.96774655999999</v>
      </c>
      <c r="Z90" s="59">
        <f t="shared" si="14"/>
        <v>260.88710400000002</v>
      </c>
      <c r="AA90" s="53">
        <f t="shared" si="15"/>
        <v>43.499301160000009</v>
      </c>
      <c r="AB90" s="52">
        <f t="shared" si="16"/>
        <v>107.41664164000001</v>
      </c>
      <c r="AC90" s="52">
        <f t="shared" si="17"/>
        <v>56.81541376000002</v>
      </c>
      <c r="AD90" s="52">
        <f t="shared" si="18"/>
        <v>140.29928704000002</v>
      </c>
      <c r="AE90" s="24"/>
      <c r="AF90" s="24"/>
      <c r="AG90" s="134">
        <v>21.3</v>
      </c>
    </row>
    <row r="91" spans="2:33" ht="17.25" thickBot="1">
      <c r="B91" s="176" t="str">
        <f>VLOOKUP(D91,temp!$A$2:$G$176,2,FALSE)</f>
        <v>901</v>
      </c>
      <c r="C91" s="176" t="str">
        <f t="shared" si="19"/>
        <v>90X14X36</v>
      </c>
      <c r="D91" s="174">
        <v>901</v>
      </c>
      <c r="E91" s="23">
        <v>90</v>
      </c>
      <c r="F91" s="24">
        <v>87</v>
      </c>
      <c r="G91" s="39">
        <v>71</v>
      </c>
      <c r="H91" s="23">
        <v>14</v>
      </c>
      <c r="I91" s="23">
        <v>36</v>
      </c>
      <c r="J91" s="24">
        <v>7.5</v>
      </c>
      <c r="K91" s="138">
        <v>1590</v>
      </c>
      <c r="L91" s="131">
        <f>IF(AND(K91-ストレーナー選定方法!$F$8&gt;-20,K91-ストレーナー選定方法!$F$8&lt;80),1,0)</f>
        <v>0</v>
      </c>
      <c r="M91" s="131">
        <f>IF(AND($K91-ストレーナー選定方法!$F$30&gt;-20,$K91-ストレーナー選定方法!$F$30&lt;80),1,0)</f>
        <v>0</v>
      </c>
      <c r="N91" s="131">
        <f>IF(AND($K91-ストレーナー選定方法!$F$32&gt;-20,$K91-ストレーナー選定方法!$F$32&lt;80),1,0)</f>
        <v>0</v>
      </c>
      <c r="O91" s="131">
        <f>IF(AND($K91-ストレーナー選定方法!$F$34&gt;-20,$K91-ストレーナー選定方法!$F$34&lt;80),1,0)</f>
        <v>0</v>
      </c>
      <c r="P91" s="131">
        <f>IF(AND($K91-ストレーナー選定方法!$F$36&gt;-20,$K91-ストレーナー選定方法!$F$36&lt;80),1,0)</f>
        <v>0</v>
      </c>
      <c r="Q91" s="125">
        <v>24</v>
      </c>
      <c r="R91" s="24">
        <v>160</v>
      </c>
      <c r="S91" s="26">
        <f t="shared" si="20"/>
        <v>125</v>
      </c>
      <c r="T91" s="27">
        <f t="shared" si="21"/>
        <v>12.72</v>
      </c>
      <c r="U91" s="27">
        <f t="shared" si="22"/>
        <v>11.13</v>
      </c>
      <c r="V91" s="27"/>
      <c r="W91" s="59">
        <f t="shared" si="23"/>
        <v>178.38273599999999</v>
      </c>
      <c r="X91" s="59">
        <f t="shared" si="12"/>
        <v>278.72302500000001</v>
      </c>
      <c r="Y91" s="59">
        <f t="shared" si="13"/>
        <v>232.98969599999998</v>
      </c>
      <c r="Z91" s="59">
        <f t="shared" si="14"/>
        <v>364.04639999999995</v>
      </c>
      <c r="AA91" s="53">
        <f t="shared" si="15"/>
        <v>60.699681000000005</v>
      </c>
      <c r="AB91" s="52">
        <f t="shared" si="16"/>
        <v>149.89104900000001</v>
      </c>
      <c r="AC91" s="52">
        <f t="shared" si="17"/>
        <v>79.281216000000029</v>
      </c>
      <c r="AD91" s="52">
        <f t="shared" si="18"/>
        <v>195.77606400000002</v>
      </c>
      <c r="AE91" s="24"/>
      <c r="AF91" s="24"/>
      <c r="AG91" s="134">
        <v>32.700000000000003</v>
      </c>
    </row>
    <row r="92" spans="2:33" ht="17.25" thickBot="1">
      <c r="B92" s="176" t="str">
        <f>VLOOKUP(D92,temp!$A$2:$G$176,2,FALSE)</f>
        <v>902</v>
      </c>
      <c r="C92" s="176" t="str">
        <f t="shared" si="19"/>
        <v>90X17X37</v>
      </c>
      <c r="D92" s="174">
        <v>902</v>
      </c>
      <c r="E92" s="23">
        <v>90</v>
      </c>
      <c r="F92" s="24">
        <v>86</v>
      </c>
      <c r="G92" s="39">
        <v>76</v>
      </c>
      <c r="H92" s="23">
        <v>17</v>
      </c>
      <c r="I92" s="23">
        <v>37</v>
      </c>
      <c r="J92" s="24">
        <v>8</v>
      </c>
      <c r="K92" s="138">
        <v>1859</v>
      </c>
      <c r="L92" s="131">
        <f>IF(AND(K92-ストレーナー選定方法!$F$8&gt;-20,K92-ストレーナー選定方法!$F$8&lt;80),1,0)</f>
        <v>0</v>
      </c>
      <c r="M92" s="131">
        <f>IF(AND($K92-ストレーナー選定方法!$F$30&gt;-20,$K92-ストレーナー選定方法!$F$30&lt;80),1,0)</f>
        <v>0</v>
      </c>
      <c r="N92" s="131">
        <f>IF(AND($K92-ストレーナー選定方法!$F$32&gt;-20,$K92-ストレーナー選定方法!$F$32&lt;80),1,0)</f>
        <v>0</v>
      </c>
      <c r="O92" s="131">
        <f>IF(AND($K92-ストレーナー選定方法!$F$34&gt;-20,$K92-ストレーナー選定方法!$F$34&lt;80),1,0)</f>
        <v>0</v>
      </c>
      <c r="P92" s="131">
        <f>IF(AND($K92-ストレーナー選定方法!$F$36&gt;-20,$K92-ストレーナー選定方法!$F$36&lt;80),1,0)</f>
        <v>0</v>
      </c>
      <c r="Q92" s="125">
        <v>29</v>
      </c>
      <c r="R92" s="24">
        <v>130</v>
      </c>
      <c r="S92" s="26">
        <f t="shared" si="20"/>
        <v>153.84615384615384</v>
      </c>
      <c r="T92" s="27">
        <f t="shared" si="21"/>
        <v>14.872</v>
      </c>
      <c r="U92" s="27">
        <f t="shared" si="22"/>
        <v>13.013</v>
      </c>
      <c r="V92" s="27"/>
      <c r="W92" s="59">
        <f t="shared" si="23"/>
        <v>243.84696335999996</v>
      </c>
      <c r="X92" s="59">
        <f t="shared" si="12"/>
        <v>381.01088025000001</v>
      </c>
      <c r="Y92" s="59">
        <f t="shared" si="13"/>
        <v>318.49399295999996</v>
      </c>
      <c r="Z92" s="59">
        <f t="shared" si="14"/>
        <v>497.64686399999999</v>
      </c>
      <c r="AA92" s="53">
        <f t="shared" si="15"/>
        <v>82.975702810000001</v>
      </c>
      <c r="AB92" s="52">
        <f t="shared" si="16"/>
        <v>204.89918448999998</v>
      </c>
      <c r="AC92" s="52">
        <f t="shared" si="17"/>
        <v>108.37642816000002</v>
      </c>
      <c r="AD92" s="52">
        <f t="shared" si="18"/>
        <v>267.62342464000005</v>
      </c>
      <c r="AE92" s="24"/>
      <c r="AF92" s="24"/>
      <c r="AG92" s="134">
        <v>36</v>
      </c>
    </row>
    <row r="93" spans="2:33" ht="17.25" thickBot="1">
      <c r="B93" s="176" t="str">
        <f>VLOOKUP(D93,temp!$A$2:$G$176,2,FALSE)</f>
        <v>920</v>
      </c>
      <c r="C93" s="176" t="str">
        <f t="shared" si="19"/>
        <v>92X14X19</v>
      </c>
      <c r="D93" s="174">
        <v>920</v>
      </c>
      <c r="E93" s="23">
        <v>92</v>
      </c>
      <c r="F93" s="24">
        <v>88</v>
      </c>
      <c r="G93" s="39">
        <v>75</v>
      </c>
      <c r="H93" s="23">
        <v>14</v>
      </c>
      <c r="I93" s="23">
        <v>19</v>
      </c>
      <c r="J93" s="24">
        <v>10</v>
      </c>
      <c r="K93" s="138">
        <v>1492</v>
      </c>
      <c r="L93" s="131">
        <f>IF(AND(K93-ストレーナー選定方法!$F$8&gt;-20,K93-ストレーナー選定方法!$F$8&lt;80),1,0)</f>
        <v>0</v>
      </c>
      <c r="M93" s="131">
        <f>IF(AND($K93-ストレーナー選定方法!$F$30&gt;-20,$K93-ストレーナー選定方法!$F$30&lt;80),1,0)</f>
        <v>0</v>
      </c>
      <c r="N93" s="131">
        <f>IF(AND($K93-ストレーナー選定方法!$F$32&gt;-20,$K93-ストレーナー選定方法!$F$32&lt;80),1,0)</f>
        <v>0</v>
      </c>
      <c r="O93" s="131">
        <f>IF(AND($K93-ストレーナー選定方法!$F$34&gt;-20,$K93-ストレーナー選定方法!$F$34&lt;80),1,0)</f>
        <v>0</v>
      </c>
      <c r="P93" s="131">
        <f>IF(AND($K93-ストレーナー選定方法!$F$36&gt;-20,$K93-ストレーナー選定方法!$F$36&lt;80),1,0)</f>
        <v>0</v>
      </c>
      <c r="Q93" s="125">
        <v>22</v>
      </c>
      <c r="R93" s="24">
        <v>160</v>
      </c>
      <c r="S93" s="26">
        <f t="shared" si="20"/>
        <v>125</v>
      </c>
      <c r="T93" s="27">
        <f t="shared" si="21"/>
        <v>11.936000000000002</v>
      </c>
      <c r="U93" s="27">
        <f t="shared" si="22"/>
        <v>10.443999999999999</v>
      </c>
      <c r="V93" s="27"/>
      <c r="W93" s="59">
        <f t="shared" si="23"/>
        <v>157.07107583999999</v>
      </c>
      <c r="X93" s="59">
        <f t="shared" si="12"/>
        <v>245.42355600000002</v>
      </c>
      <c r="Y93" s="59">
        <f t="shared" si="13"/>
        <v>205.15405824000001</v>
      </c>
      <c r="Z93" s="59">
        <f t="shared" si="14"/>
        <v>320.55321600000002</v>
      </c>
      <c r="AA93" s="53">
        <f t="shared" si="15"/>
        <v>53.447796639999993</v>
      </c>
      <c r="AB93" s="52">
        <f t="shared" si="16"/>
        <v>131.98333456</v>
      </c>
      <c r="AC93" s="52">
        <f t="shared" si="17"/>
        <v>69.809367039999998</v>
      </c>
      <c r="AD93" s="52">
        <f t="shared" si="18"/>
        <v>172.38639616</v>
      </c>
      <c r="AE93" s="24"/>
      <c r="AF93" s="24"/>
      <c r="AG93" s="134">
        <v>31.1</v>
      </c>
    </row>
    <row r="94" spans="2:33" ht="17.25" thickBot="1">
      <c r="B94" s="176" t="str">
        <f>VLOOKUP(D94,temp!$A$2:$G$176,2,FALSE)</f>
        <v>940</v>
      </c>
      <c r="C94" s="176" t="str">
        <f t="shared" si="19"/>
        <v>94X12X37</v>
      </c>
      <c r="D94" s="177">
        <v>940</v>
      </c>
      <c r="E94" s="23">
        <v>94</v>
      </c>
      <c r="F94" s="24">
        <v>90</v>
      </c>
      <c r="G94" s="39">
        <v>75</v>
      </c>
      <c r="H94" s="23">
        <v>12</v>
      </c>
      <c r="I94" s="23">
        <v>37</v>
      </c>
      <c r="J94" s="24">
        <v>6.3</v>
      </c>
      <c r="K94" s="138">
        <v>1153</v>
      </c>
      <c r="L94" s="131">
        <f>IF(AND(K94-ストレーナー選定方法!$F$8&gt;-20,K94-ストレーナー選定方法!$F$8&lt;80),1,0)</f>
        <v>0</v>
      </c>
      <c r="M94" s="131">
        <f>IF(AND($K94-ストレーナー選定方法!$F$30&gt;-20,$K94-ストレーナー選定方法!$F$30&lt;80),1,0)</f>
        <v>0</v>
      </c>
      <c r="N94" s="131">
        <f>IF(AND($K94-ストレーナー選定方法!$F$32&gt;-20,$K94-ストレーナー選定方法!$F$32&lt;80),1,0)</f>
        <v>0</v>
      </c>
      <c r="O94" s="131">
        <f>IF(AND($K94-ストレーナー選定方法!$F$34&gt;-20,$K94-ストレーナー選定方法!$F$34&lt;80),1,0)</f>
        <v>0</v>
      </c>
      <c r="P94" s="131">
        <f>IF(AND($K94-ストレーナー選定方法!$F$36&gt;-20,$K94-ストレーナー選定方法!$F$36&lt;80),1,0)</f>
        <v>0</v>
      </c>
      <c r="Q94" s="125">
        <v>16</v>
      </c>
      <c r="R94" s="24">
        <v>200</v>
      </c>
      <c r="S94" s="26">
        <f t="shared" si="20"/>
        <v>100</v>
      </c>
      <c r="T94" s="27">
        <f t="shared" si="21"/>
        <v>9.2240000000000002</v>
      </c>
      <c r="U94" s="27">
        <f t="shared" si="22"/>
        <v>8.0709999999999997</v>
      </c>
      <c r="V94" s="27"/>
      <c r="W94" s="59">
        <f t="shared" si="23"/>
        <v>93.803099039999964</v>
      </c>
      <c r="X94" s="59">
        <f t="shared" si="12"/>
        <v>146.56734225000002</v>
      </c>
      <c r="Y94" s="59">
        <f t="shared" si="13"/>
        <v>122.51833343999999</v>
      </c>
      <c r="Z94" s="59">
        <f t="shared" si="14"/>
        <v>191.43489599999995</v>
      </c>
      <c r="AA94" s="53">
        <f t="shared" si="15"/>
        <v>31.919110089999993</v>
      </c>
      <c r="AB94" s="52">
        <f t="shared" si="16"/>
        <v>78.820659609999993</v>
      </c>
      <c r="AC94" s="52">
        <f t="shared" si="17"/>
        <v>41.690266240000007</v>
      </c>
      <c r="AD94" s="52">
        <f t="shared" si="18"/>
        <v>102.94943296</v>
      </c>
      <c r="AE94" s="24"/>
      <c r="AF94" s="24"/>
      <c r="AG94" s="134">
        <v>47</v>
      </c>
    </row>
    <row r="95" spans="2:33" ht="17.25" thickBot="1">
      <c r="B95" s="176" t="str">
        <f>VLOOKUP(D95,temp!$A$2:$G$176,2,FALSE)</f>
        <v>950</v>
      </c>
      <c r="C95" s="176" t="str">
        <f t="shared" si="19"/>
        <v>104X15X31</v>
      </c>
      <c r="D95" s="177">
        <v>950</v>
      </c>
      <c r="E95" s="23">
        <v>104</v>
      </c>
      <c r="F95" s="24">
        <v>100</v>
      </c>
      <c r="G95" s="39">
        <v>81</v>
      </c>
      <c r="H95" s="23">
        <v>15</v>
      </c>
      <c r="I95" s="23">
        <v>31</v>
      </c>
      <c r="J95" s="24">
        <v>7</v>
      </c>
      <c r="K95" s="138">
        <v>1193</v>
      </c>
      <c r="L95" s="131">
        <f>IF(AND(K95-ストレーナー選定方法!$F$8&gt;-20,K95-ストレーナー選定方法!$F$8&lt;80),1,0)</f>
        <v>0</v>
      </c>
      <c r="M95" s="131">
        <f>IF(AND($K95-ストレーナー選定方法!$F$30&gt;-20,$K95-ストレーナー選定方法!$F$30&lt;80),1,0)</f>
        <v>0</v>
      </c>
      <c r="N95" s="131">
        <f>IF(AND($K95-ストレーナー選定方法!$F$32&gt;-20,$K95-ストレーナー選定方法!$F$32&lt;80),1,0)</f>
        <v>0</v>
      </c>
      <c r="O95" s="131">
        <f>IF(AND($K95-ストレーナー選定方法!$F$34&gt;-20,$K95-ストレーナー選定方法!$F$34&lt;80),1,0)</f>
        <v>0</v>
      </c>
      <c r="P95" s="131">
        <f>IF(AND($K95-ストレーナー選定方法!$F$36&gt;-20,$K95-ストレーナー選定方法!$F$36&lt;80),1,0)</f>
        <v>0</v>
      </c>
      <c r="Q95" s="125">
        <v>14</v>
      </c>
      <c r="R95" s="24">
        <v>100</v>
      </c>
      <c r="S95" s="26">
        <f t="shared" si="20"/>
        <v>200</v>
      </c>
      <c r="T95" s="27">
        <f t="shared" si="21"/>
        <v>9.5440000000000005</v>
      </c>
      <c r="U95" s="27">
        <f t="shared" si="22"/>
        <v>8.3509999999999991</v>
      </c>
      <c r="V95" s="27"/>
      <c r="W95" s="59">
        <f t="shared" si="23"/>
        <v>100.42444943999998</v>
      </c>
      <c r="X95" s="59">
        <f t="shared" si="12"/>
        <v>156.91320225000001</v>
      </c>
      <c r="Y95" s="59">
        <f t="shared" si="13"/>
        <v>131.16662783999999</v>
      </c>
      <c r="Z95" s="59">
        <f t="shared" si="14"/>
        <v>204.94785599999997</v>
      </c>
      <c r="AA95" s="53">
        <f t="shared" si="15"/>
        <v>34.172208489999996</v>
      </c>
      <c r="AB95" s="52">
        <f t="shared" si="16"/>
        <v>84.384433209999997</v>
      </c>
      <c r="AC95" s="52">
        <f t="shared" si="17"/>
        <v>44.633088640000004</v>
      </c>
      <c r="AD95" s="52">
        <f t="shared" si="18"/>
        <v>110.21640256000001</v>
      </c>
      <c r="AE95" s="24"/>
      <c r="AF95" s="24"/>
      <c r="AG95" s="134" t="s">
        <v>467</v>
      </c>
    </row>
    <row r="96" spans="2:33" ht="17.25" thickBot="1">
      <c r="B96" s="176" t="str">
        <f>VLOOKUP(D96,temp!$A$2:$G$176,2,FALSE)</f>
        <v>951</v>
      </c>
      <c r="C96" s="176" t="str">
        <f t="shared" si="19"/>
        <v>105X15X32</v>
      </c>
      <c r="D96" s="177">
        <v>951</v>
      </c>
      <c r="E96" s="23">
        <v>105</v>
      </c>
      <c r="F96" s="24">
        <v>102</v>
      </c>
      <c r="G96" s="39">
        <v>84</v>
      </c>
      <c r="H96" s="23">
        <v>15</v>
      </c>
      <c r="I96" s="23">
        <v>32</v>
      </c>
      <c r="J96" s="24">
        <v>9</v>
      </c>
      <c r="K96" s="138">
        <v>2035</v>
      </c>
      <c r="L96" s="131">
        <f>IF(AND(K96-ストレーナー選定方法!$F$8&gt;-20,K96-ストレーナー選定方法!$F$8&lt;80),1,0)</f>
        <v>0</v>
      </c>
      <c r="M96" s="131">
        <f>IF(AND($K96-ストレーナー選定方法!$F$30&gt;-20,$K96-ストレーナー選定方法!$F$30&lt;80),1,0)</f>
        <v>0</v>
      </c>
      <c r="N96" s="131">
        <f>IF(AND($K96-ストレーナー選定方法!$F$32&gt;-20,$K96-ストレーナー選定方法!$F$32&lt;80),1,0)</f>
        <v>0</v>
      </c>
      <c r="O96" s="131">
        <f>IF(AND($K96-ストレーナー選定方法!$F$34&gt;-20,$K96-ストレーナー選定方法!$F$34&lt;80),1,0)</f>
        <v>0</v>
      </c>
      <c r="P96" s="131">
        <f>IF(AND($K96-ストレーナー選定方法!$F$36&gt;-20,$K96-ストレーナー選定方法!$F$36&lt;80),1,0)</f>
        <v>0</v>
      </c>
      <c r="Q96" s="125">
        <v>23</v>
      </c>
      <c r="R96" s="24">
        <v>100</v>
      </c>
      <c r="S96" s="26">
        <f t="shared" si="20"/>
        <v>200</v>
      </c>
      <c r="T96" s="27">
        <f t="shared" si="21"/>
        <v>16.28</v>
      </c>
      <c r="U96" s="27">
        <f t="shared" si="22"/>
        <v>14.244999999999999</v>
      </c>
      <c r="V96" s="27"/>
      <c r="W96" s="59">
        <f t="shared" si="23"/>
        <v>292.20483600000006</v>
      </c>
      <c r="X96" s="59">
        <f t="shared" si="12"/>
        <v>456.57005625000016</v>
      </c>
      <c r="Y96" s="59">
        <f t="shared" si="13"/>
        <v>381.65529600000008</v>
      </c>
      <c r="Z96" s="59">
        <f t="shared" si="14"/>
        <v>596.33640000000014</v>
      </c>
      <c r="AA96" s="53">
        <f t="shared" si="15"/>
        <v>99.430812250000017</v>
      </c>
      <c r="AB96" s="52">
        <f t="shared" si="16"/>
        <v>245.53323025000003</v>
      </c>
      <c r="AC96" s="52">
        <f t="shared" si="17"/>
        <v>129.86881600000007</v>
      </c>
      <c r="AD96" s="52">
        <f t="shared" si="18"/>
        <v>320.69646400000005</v>
      </c>
      <c r="AE96" s="24"/>
      <c r="AF96" s="24" t="s">
        <v>468</v>
      </c>
      <c r="AG96" s="134">
        <v>55.4</v>
      </c>
    </row>
    <row r="97" spans="2:33" ht="17.25" thickBot="1">
      <c r="B97" s="176" t="str">
        <f>VLOOKUP(D97,temp!$A$2:$G$176,2,FALSE)</f>
        <v>952</v>
      </c>
      <c r="C97" s="176" t="str">
        <f t="shared" si="19"/>
        <v>105X15X56</v>
      </c>
      <c r="D97" s="177">
        <v>952</v>
      </c>
      <c r="E97" s="23">
        <v>105</v>
      </c>
      <c r="F97" s="24">
        <v>102</v>
      </c>
      <c r="G97" s="39">
        <v>90</v>
      </c>
      <c r="H97" s="23">
        <v>15</v>
      </c>
      <c r="I97" s="23">
        <v>56</v>
      </c>
      <c r="J97" s="24">
        <v>8</v>
      </c>
      <c r="K97" s="138">
        <v>2814</v>
      </c>
      <c r="L97" s="131">
        <f>IF(AND(K97-ストレーナー選定方法!$F$8&gt;-20,K97-ストレーナー選定方法!$F$8&lt;80),1,0)</f>
        <v>0</v>
      </c>
      <c r="M97" s="131">
        <f>IF(AND($K97-ストレーナー選定方法!$F$30&gt;-20,$K97-ストレーナー選定方法!$F$30&lt;80),1,0)</f>
        <v>0</v>
      </c>
      <c r="N97" s="131">
        <f>IF(AND($K97-ストレーナー選定方法!$F$32&gt;-20,$K97-ストレーナー選定方法!$F$32&lt;80),1,0)</f>
        <v>0</v>
      </c>
      <c r="O97" s="131">
        <f>IF(AND($K97-ストレーナー選定方法!$F$34&gt;-20,$K97-ストレーナー選定方法!$F$34&lt;80),1,0)</f>
        <v>0</v>
      </c>
      <c r="P97" s="131">
        <f>IF(AND($K97-ストレーナー選定方法!$F$36&gt;-20,$K97-ストレーナー選定方法!$F$36&lt;80),1,0)</f>
        <v>0</v>
      </c>
      <c r="Q97" s="125">
        <v>32</v>
      </c>
      <c r="R97" s="24">
        <v>100</v>
      </c>
      <c r="S97" s="26">
        <f t="shared" si="20"/>
        <v>200</v>
      </c>
      <c r="T97" s="27">
        <f t="shared" si="21"/>
        <v>22.512000000000004</v>
      </c>
      <c r="U97" s="27">
        <f t="shared" si="22"/>
        <v>19.698</v>
      </c>
      <c r="V97" s="27"/>
      <c r="W97" s="59">
        <f t="shared" si="23"/>
        <v>558.73613375999992</v>
      </c>
      <c r="X97" s="59">
        <f t="shared" ref="X97:X105" si="24">(K97/100*1.05)^2</f>
        <v>873.02520900000002</v>
      </c>
      <c r="Y97" s="59">
        <f t="shared" ref="Y97:Y105" si="25">(K97/100*0.96)^2</f>
        <v>729.77780735999988</v>
      </c>
      <c r="Z97" s="59">
        <f t="shared" ref="Z97:Z105" si="26">(K97/100*1.2)^2</f>
        <v>1140.277824</v>
      </c>
      <c r="AA97" s="53">
        <f t="shared" ref="AA97:AA105" si="27">(K97/100*0.49)^2</f>
        <v>190.12548996000001</v>
      </c>
      <c r="AB97" s="52">
        <f t="shared" ref="AB97:AB105" si="28">(K97/100*0.77)^2</f>
        <v>469.49355684</v>
      </c>
      <c r="AC97" s="52">
        <f t="shared" ref="AC97:AC105" si="29">(K97/100*0.56)^2</f>
        <v>248.32717056000004</v>
      </c>
      <c r="AD97" s="52">
        <f t="shared" ref="AD97:AD105" si="30">(K97/100*0.88)^2</f>
        <v>613.21607424000001</v>
      </c>
      <c r="AE97" s="24"/>
      <c r="AF97" s="24"/>
      <c r="AG97" s="134">
        <v>96.6</v>
      </c>
    </row>
    <row r="98" spans="2:33" ht="17.25" thickBot="1">
      <c r="B98" s="176" t="str">
        <f>VLOOKUP(D98,temp!$A$2:$G$176,2,FALSE)</f>
        <v>956</v>
      </c>
      <c r="C98" s="176" t="str">
        <f t="shared" si="19"/>
        <v>110X20X30</v>
      </c>
      <c r="D98" s="177">
        <v>956</v>
      </c>
      <c r="E98" s="23">
        <v>110</v>
      </c>
      <c r="F98" s="24">
        <v>106</v>
      </c>
      <c r="G98" s="39">
        <v>92</v>
      </c>
      <c r="H98" s="23">
        <v>20</v>
      </c>
      <c r="I98" s="23">
        <v>30</v>
      </c>
      <c r="J98" s="24">
        <v>9.5</v>
      </c>
      <c r="K98" s="138">
        <v>2126</v>
      </c>
      <c r="L98" s="131">
        <f>IF(AND(K98-ストレーナー選定方法!$F$8&gt;-20,K98-ストレーナー選定方法!$F$8&lt;80),1,0)</f>
        <v>0</v>
      </c>
      <c r="M98" s="131">
        <f>IF(AND($K98-ストレーナー選定方法!$F$30&gt;-20,$K98-ストレーナー選定方法!$F$30&lt;80),1,0)</f>
        <v>0</v>
      </c>
      <c r="N98" s="131">
        <f>IF(AND($K98-ストレーナー選定方法!$F$32&gt;-20,$K98-ストレーナー選定方法!$F$32&lt;80),1,0)</f>
        <v>0</v>
      </c>
      <c r="O98" s="131">
        <f>IF(AND($K98-ストレーナー選定方法!$F$34&gt;-20,$K98-ストレーナー選定方法!$F$34&lt;80),1,0)</f>
        <v>0</v>
      </c>
      <c r="P98" s="131">
        <f>IF(AND($K98-ストレーナー選定方法!$F$36&gt;-20,$K98-ストレーナー選定方法!$F$36&lt;80),1,0)</f>
        <v>0</v>
      </c>
      <c r="Q98" s="125">
        <v>22</v>
      </c>
      <c r="R98" s="24">
        <v>45</v>
      </c>
      <c r="S98" s="26">
        <f t="shared" si="20"/>
        <v>444.44444444444446</v>
      </c>
      <c r="T98" s="27">
        <f t="shared" si="21"/>
        <v>17.008000000000003</v>
      </c>
      <c r="U98" s="27">
        <f t="shared" si="22"/>
        <v>14.881999999999998</v>
      </c>
      <c r="V98" s="27"/>
      <c r="W98" s="59">
        <f t="shared" si="23"/>
        <v>318.92245055999996</v>
      </c>
      <c r="X98" s="59">
        <f t="shared" si="24"/>
        <v>498.31632900000017</v>
      </c>
      <c r="Y98" s="59">
        <f t="shared" si="25"/>
        <v>416.55177216000004</v>
      </c>
      <c r="Z98" s="59">
        <f t="shared" si="26"/>
        <v>650.86214400000006</v>
      </c>
      <c r="AA98" s="53">
        <f t="shared" si="27"/>
        <v>108.52222276000002</v>
      </c>
      <c r="AB98" s="52">
        <f t="shared" si="28"/>
        <v>267.98344804000004</v>
      </c>
      <c r="AC98" s="52">
        <f t="shared" si="29"/>
        <v>141.74331136000004</v>
      </c>
      <c r="AD98" s="52">
        <f t="shared" si="30"/>
        <v>350.01919744000003</v>
      </c>
      <c r="AE98" s="24"/>
      <c r="AF98" s="24"/>
      <c r="AG98" s="134">
        <v>78.900000000000006</v>
      </c>
    </row>
    <row r="99" spans="2:33" ht="12.75" thickBot="1">
      <c r="B99" s="176" t="str">
        <f>VLOOKUP(D99,temp!$A$2:$G$176,2,FALSE)</f>
        <v>959</v>
      </c>
      <c r="D99" s="215">
        <v>959</v>
      </c>
      <c r="E99" s="216">
        <v>129</v>
      </c>
      <c r="F99" s="218">
        <v>129</v>
      </c>
      <c r="G99" s="220">
        <v>103</v>
      </c>
      <c r="H99" s="216">
        <v>16</v>
      </c>
      <c r="I99" s="216">
        <v>26</v>
      </c>
      <c r="J99" s="38" t="s">
        <v>205</v>
      </c>
      <c r="K99" s="233">
        <v>3205</v>
      </c>
      <c r="L99" s="131">
        <f>IF(AND(K99-ストレーナー選定方法!$F$8&gt;-20,K99-ストレーナー選定方法!$F$8&lt;80),1,0)</f>
        <v>0</v>
      </c>
      <c r="M99" s="131">
        <f>IF(AND($K99-ストレーナー選定方法!$F$30&gt;-20,$K99-ストレーナー選定方法!$F$30&lt;80),1,0)</f>
        <v>0</v>
      </c>
      <c r="N99" s="131">
        <f>IF(AND($K99-ストレーナー選定方法!$F$32&gt;-20,$K99-ストレーナー選定方法!$F$32&lt;80),1,0)</f>
        <v>0</v>
      </c>
      <c r="O99" s="131">
        <f>IF(AND($K99-ストレーナー選定方法!$F$34&gt;-20,$K99-ストレーナー選定方法!$F$34&lt;80),1,0)</f>
        <v>0</v>
      </c>
      <c r="P99" s="131">
        <f>IF(AND($K99-ストレーナー選定方法!$F$36&gt;-20,$K99-ストレーナー選定方法!$F$36&lt;80),1,0)</f>
        <v>0</v>
      </c>
      <c r="Q99" s="224">
        <v>24</v>
      </c>
      <c r="R99" s="218">
        <v>50</v>
      </c>
      <c r="S99" s="26">
        <f t="shared" si="20"/>
        <v>400</v>
      </c>
      <c r="T99" s="27">
        <f t="shared" si="21"/>
        <v>25.64</v>
      </c>
      <c r="U99" s="27">
        <f t="shared" si="22"/>
        <v>22.434999999999999</v>
      </c>
      <c r="V99" s="29"/>
      <c r="W99" s="59">
        <f t="shared" si="23"/>
        <v>724.79408399999988</v>
      </c>
      <c r="X99" s="59">
        <f t="shared" si="24"/>
        <v>1132.4907562499998</v>
      </c>
      <c r="Y99" s="59">
        <f t="shared" si="25"/>
        <v>946.66982399999983</v>
      </c>
      <c r="Z99" s="59">
        <f t="shared" si="26"/>
        <v>1479.1715999999994</v>
      </c>
      <c r="AA99" s="53">
        <f t="shared" si="27"/>
        <v>246.63132024999993</v>
      </c>
      <c r="AB99" s="52">
        <f t="shared" si="28"/>
        <v>609.02836224999999</v>
      </c>
      <c r="AC99" s="52">
        <f t="shared" si="29"/>
        <v>322.13070400000004</v>
      </c>
      <c r="AD99" s="52">
        <f t="shared" si="30"/>
        <v>795.46561599999984</v>
      </c>
      <c r="AE99" s="218"/>
      <c r="AF99" s="228"/>
      <c r="AG99" s="134"/>
    </row>
    <row r="100" spans="2:33" ht="12.75" thickBot="1">
      <c r="D100" s="215"/>
      <c r="E100" s="240"/>
      <c r="F100" s="230"/>
      <c r="G100" s="241"/>
      <c r="H100" s="240"/>
      <c r="I100" s="240"/>
      <c r="J100" s="38" t="s">
        <v>207</v>
      </c>
      <c r="K100" s="242"/>
      <c r="L100" s="131">
        <f>IF(AND(K100-ストレーナー選定方法!$F$8&gt;-20,K100-ストレーナー選定方法!$F$8&lt;80),1,0)</f>
        <v>0</v>
      </c>
      <c r="M100" s="131">
        <f>IF(AND($K100-ストレーナー選定方法!$F$30&gt;-20,$K100-ストレーナー選定方法!$F$30&lt;80),1,0)</f>
        <v>0</v>
      </c>
      <c r="N100" s="131">
        <f>IF(AND($K100-ストレーナー選定方法!$F$32&gt;-20,$K100-ストレーナー選定方法!$F$32&lt;80),1,0)</f>
        <v>0</v>
      </c>
      <c r="O100" s="131">
        <f>IF(AND($K100-ストレーナー選定方法!$F$34&gt;-20,$K100-ストレーナー選定方法!$F$34&lt;80),1,0)</f>
        <v>0</v>
      </c>
      <c r="P100" s="131">
        <f>IF(AND($K100-ストレーナー選定方法!$F$36&gt;-20,$K100-ストレーナー選定方法!$F$36&lt;80),1,0)</f>
        <v>0</v>
      </c>
      <c r="Q100" s="243"/>
      <c r="R100" s="230"/>
      <c r="S100" s="26" t="e">
        <f t="shared" si="20"/>
        <v>#DIV/0!</v>
      </c>
      <c r="T100" s="27">
        <f t="shared" si="21"/>
        <v>0</v>
      </c>
      <c r="U100" s="27">
        <f t="shared" si="22"/>
        <v>0</v>
      </c>
      <c r="V100" s="29"/>
      <c r="W100" s="59">
        <f t="shared" si="23"/>
        <v>0</v>
      </c>
      <c r="X100" s="59">
        <f t="shared" si="24"/>
        <v>0</v>
      </c>
      <c r="Y100" s="59">
        <f t="shared" si="25"/>
        <v>0</v>
      </c>
      <c r="Z100" s="59">
        <f t="shared" si="26"/>
        <v>0</v>
      </c>
      <c r="AA100" s="53">
        <f t="shared" si="27"/>
        <v>0</v>
      </c>
      <c r="AB100" s="52">
        <f t="shared" si="28"/>
        <v>0</v>
      </c>
      <c r="AC100" s="52">
        <f t="shared" si="29"/>
        <v>0</v>
      </c>
      <c r="AD100" s="52">
        <f t="shared" si="30"/>
        <v>0</v>
      </c>
      <c r="AE100" s="230"/>
      <c r="AF100" s="237"/>
      <c r="AG100" s="134"/>
    </row>
    <row r="101" spans="2:33" ht="12.75" thickBot="1">
      <c r="D101" s="215"/>
      <c r="E101" s="217"/>
      <c r="F101" s="219"/>
      <c r="G101" s="221"/>
      <c r="H101" s="217"/>
      <c r="I101" s="217"/>
      <c r="J101" s="39" t="s">
        <v>208</v>
      </c>
      <c r="K101" s="234"/>
      <c r="L101" s="131">
        <f>IF(AND(K101-ストレーナー選定方法!$F$8&gt;-20,K101-ストレーナー選定方法!$F$8&lt;80),1,0)</f>
        <v>0</v>
      </c>
      <c r="M101" s="131">
        <f>IF(AND($K101-ストレーナー選定方法!$F$30&gt;-20,$K101-ストレーナー選定方法!$F$30&lt;80),1,0)</f>
        <v>0</v>
      </c>
      <c r="N101" s="131">
        <f>IF(AND($K101-ストレーナー選定方法!$F$32&gt;-20,$K101-ストレーナー選定方法!$F$32&lt;80),1,0)</f>
        <v>0</v>
      </c>
      <c r="O101" s="131">
        <f>IF(AND($K101-ストレーナー選定方法!$F$34&gt;-20,$K101-ストレーナー選定方法!$F$34&lt;80),1,0)</f>
        <v>0</v>
      </c>
      <c r="P101" s="131">
        <f>IF(AND($K101-ストレーナー選定方法!$F$36&gt;-20,$K101-ストレーナー選定方法!$F$36&lt;80),1,0)</f>
        <v>0</v>
      </c>
      <c r="Q101" s="225"/>
      <c r="R101" s="219"/>
      <c r="S101" s="26" t="e">
        <f t="shared" si="20"/>
        <v>#DIV/0!</v>
      </c>
      <c r="T101" s="27">
        <f t="shared" si="21"/>
        <v>0</v>
      </c>
      <c r="U101" s="27">
        <f t="shared" si="22"/>
        <v>0</v>
      </c>
      <c r="V101" s="27"/>
      <c r="W101" s="59">
        <f t="shared" si="23"/>
        <v>0</v>
      </c>
      <c r="X101" s="59">
        <f t="shared" si="24"/>
        <v>0</v>
      </c>
      <c r="Y101" s="59">
        <f t="shared" si="25"/>
        <v>0</v>
      </c>
      <c r="Z101" s="59">
        <f t="shared" si="26"/>
        <v>0</v>
      </c>
      <c r="AA101" s="53">
        <f t="shared" si="27"/>
        <v>0</v>
      </c>
      <c r="AB101" s="52">
        <f t="shared" si="28"/>
        <v>0</v>
      </c>
      <c r="AC101" s="52">
        <f t="shared" si="29"/>
        <v>0</v>
      </c>
      <c r="AD101" s="52">
        <f t="shared" si="30"/>
        <v>0</v>
      </c>
      <c r="AE101" s="219"/>
      <c r="AF101" s="229"/>
      <c r="AG101" s="134">
        <v>107.9</v>
      </c>
    </row>
    <row r="102" spans="2:33" ht="17.25" thickBot="1">
      <c r="B102" s="176" t="str">
        <f>VLOOKUP(D102,temp!$A$2:$G$176,2,FALSE)</f>
        <v>964</v>
      </c>
      <c r="C102" s="176" t="str">
        <f t="shared" ref="C102:C107" si="31">E102&amp;"X"&amp;H102&amp;"X"&amp;I102</f>
        <v>130X15X37</v>
      </c>
      <c r="D102" s="177">
        <v>964</v>
      </c>
      <c r="E102" s="23">
        <v>130</v>
      </c>
      <c r="F102" s="24">
        <v>126</v>
      </c>
      <c r="G102" s="39">
        <v>106</v>
      </c>
      <c r="H102" s="23">
        <v>15</v>
      </c>
      <c r="I102" s="23">
        <v>37</v>
      </c>
      <c r="J102" s="24">
        <v>11</v>
      </c>
      <c r="K102" s="138">
        <v>3516</v>
      </c>
      <c r="L102" s="131">
        <f>IF(AND(K102-ストレーナー選定方法!$F$8&gt;-20,K102-ストレーナー選定方法!$F$8&lt;80),1,0)</f>
        <v>0</v>
      </c>
      <c r="M102" s="131">
        <f>IF(AND($K102-ストレーナー選定方法!$F$30&gt;-20,$K102-ストレーナー選定方法!$F$30&lt;80),1,0)</f>
        <v>0</v>
      </c>
      <c r="N102" s="131">
        <f>IF(AND($K102-ストレーナー選定方法!$F$32&gt;-20,$K102-ストレーナー選定方法!$F$32&lt;80),1,0)</f>
        <v>0</v>
      </c>
      <c r="O102" s="131">
        <f>IF(AND($K102-ストレーナー選定方法!$F$34&gt;-20,$K102-ストレーナー選定方法!$F$34&lt;80),1,0)</f>
        <v>0</v>
      </c>
      <c r="P102" s="131">
        <f>IF(AND($K102-ストレーナー選定方法!$F$36&gt;-20,$K102-ストレーナー選定方法!$F$36&lt;80),1,0)</f>
        <v>0</v>
      </c>
      <c r="Q102" s="125">
        <v>26</v>
      </c>
      <c r="R102" s="24">
        <v>55</v>
      </c>
      <c r="S102" s="26">
        <f t="shared" si="20"/>
        <v>363.63636363636363</v>
      </c>
      <c r="T102" s="27">
        <f t="shared" si="21"/>
        <v>28.128</v>
      </c>
      <c r="U102" s="27">
        <f t="shared" si="22"/>
        <v>24.611999999999998</v>
      </c>
      <c r="V102" s="27"/>
      <c r="W102" s="59">
        <f t="shared" si="23"/>
        <v>872.28078335999965</v>
      </c>
      <c r="X102" s="59">
        <f t="shared" si="24"/>
        <v>1362.9387239999999</v>
      </c>
      <c r="Y102" s="59">
        <f t="shared" si="25"/>
        <v>1139.30551296</v>
      </c>
      <c r="Z102" s="59">
        <f t="shared" si="26"/>
        <v>1780.1648639999994</v>
      </c>
      <c r="AA102" s="53">
        <f t="shared" si="27"/>
        <v>296.81776655999988</v>
      </c>
      <c r="AB102" s="52">
        <f t="shared" si="28"/>
        <v>732.95815823999976</v>
      </c>
      <c r="AC102" s="52">
        <f t="shared" si="29"/>
        <v>387.68034815999994</v>
      </c>
      <c r="AD102" s="52">
        <f t="shared" si="30"/>
        <v>957.33310463999976</v>
      </c>
      <c r="AE102" s="24"/>
      <c r="AF102" s="24"/>
      <c r="AG102" s="134">
        <v>76</v>
      </c>
    </row>
    <row r="103" spans="2:33" ht="17.25" thickBot="1">
      <c r="B103" s="176" t="str">
        <f>VLOOKUP(D103,temp!$A$2:$G$176,2,FALSE)</f>
        <v>965</v>
      </c>
      <c r="C103" s="176" t="str">
        <f t="shared" si="31"/>
        <v>130X20X37</v>
      </c>
      <c r="D103" s="177">
        <v>965</v>
      </c>
      <c r="E103" s="23">
        <v>130</v>
      </c>
      <c r="F103" s="24">
        <v>126</v>
      </c>
      <c r="G103" s="39">
        <v>106</v>
      </c>
      <c r="H103" s="23">
        <v>20</v>
      </c>
      <c r="I103" s="23">
        <v>37</v>
      </c>
      <c r="J103" s="24">
        <v>11</v>
      </c>
      <c r="K103" s="138">
        <v>3516</v>
      </c>
      <c r="L103" s="131">
        <f>IF(AND(K103-ストレーナー選定方法!$F$8&gt;-20,K103-ストレーナー選定方法!$F$8&lt;80),1,0)</f>
        <v>0</v>
      </c>
      <c r="M103" s="131">
        <f>IF(AND($K103-ストレーナー選定方法!$F$30&gt;-20,$K103-ストレーナー選定方法!$F$30&lt;80),1,0)</f>
        <v>0</v>
      </c>
      <c r="N103" s="131">
        <f>IF(AND($K103-ストレーナー選定方法!$F$32&gt;-20,$K103-ストレーナー選定方法!$F$32&lt;80),1,0)</f>
        <v>0</v>
      </c>
      <c r="O103" s="131">
        <f>IF(AND($K103-ストレーナー選定方法!$F$34&gt;-20,$K103-ストレーナー選定方法!$F$34&lt;80),1,0)</f>
        <v>0</v>
      </c>
      <c r="P103" s="131">
        <f>IF(AND($K103-ストレーナー選定方法!$F$36&gt;-20,$K103-ストレーナー選定方法!$F$36&lt;80),1,0)</f>
        <v>0</v>
      </c>
      <c r="Q103" s="125">
        <v>26</v>
      </c>
      <c r="R103" s="24">
        <v>40</v>
      </c>
      <c r="S103" s="26">
        <f t="shared" si="20"/>
        <v>500</v>
      </c>
      <c r="T103" s="27">
        <f t="shared" si="21"/>
        <v>28.128</v>
      </c>
      <c r="U103" s="27">
        <f t="shared" si="22"/>
        <v>24.611999999999998</v>
      </c>
      <c r="V103" s="27"/>
      <c r="W103" s="59">
        <f t="shared" si="23"/>
        <v>872.28078335999965</v>
      </c>
      <c r="X103" s="59">
        <f t="shared" si="24"/>
        <v>1362.9387239999999</v>
      </c>
      <c r="Y103" s="59">
        <f t="shared" si="25"/>
        <v>1139.30551296</v>
      </c>
      <c r="Z103" s="59">
        <f t="shared" si="26"/>
        <v>1780.1648639999994</v>
      </c>
      <c r="AA103" s="53">
        <f t="shared" si="27"/>
        <v>296.81776655999988</v>
      </c>
      <c r="AB103" s="52">
        <f t="shared" si="28"/>
        <v>732.95815823999976</v>
      </c>
      <c r="AC103" s="52">
        <f t="shared" si="29"/>
        <v>387.68034815999994</v>
      </c>
      <c r="AD103" s="52">
        <f t="shared" si="30"/>
        <v>957.33310463999976</v>
      </c>
      <c r="AE103" s="24"/>
      <c r="AF103" s="24"/>
      <c r="AG103" s="134">
        <v>137.19999999999999</v>
      </c>
    </row>
    <row r="104" spans="2:33" ht="17.25" thickBot="1">
      <c r="B104" s="176" t="str">
        <f>VLOOKUP(D104,temp!$A$2:$G$176,2,FALSE)</f>
        <v>967</v>
      </c>
      <c r="C104" s="176" t="str">
        <f t="shared" si="31"/>
        <v>130X20X27</v>
      </c>
      <c r="D104" s="177">
        <v>967</v>
      </c>
      <c r="E104" s="23">
        <v>130</v>
      </c>
      <c r="F104" s="24">
        <v>126</v>
      </c>
      <c r="G104" s="39">
        <v>106</v>
      </c>
      <c r="H104" s="23">
        <v>20</v>
      </c>
      <c r="I104" s="23">
        <v>27</v>
      </c>
      <c r="J104" s="24">
        <v>11</v>
      </c>
      <c r="K104" s="138">
        <v>2565</v>
      </c>
      <c r="L104" s="131">
        <f>IF(AND(K104-ストレーナー選定方法!$F$8&gt;-20,K104-ストレーナー選定方法!$F$8&lt;80),1,0)</f>
        <v>0</v>
      </c>
      <c r="M104" s="131">
        <f>IF(AND($K104-ストレーナー選定方法!$F$30&gt;-20,$K104-ストレーナー選定方法!$F$30&lt;80),1,0)</f>
        <v>0</v>
      </c>
      <c r="N104" s="131">
        <f>IF(AND($K104-ストレーナー選定方法!$F$32&gt;-20,$K104-ストレーナー選定方法!$F$32&lt;80),1,0)</f>
        <v>0</v>
      </c>
      <c r="O104" s="131">
        <f>IF(AND($K104-ストレーナー選定方法!$F$34&gt;-20,$K104-ストレーナー選定方法!$F$34&lt;80),1,0)</f>
        <v>0</v>
      </c>
      <c r="P104" s="131">
        <f>IF(AND($K104-ストレーナー選定方法!$F$36&gt;-20,$K104-ストレーナー選定方法!$F$36&lt;80),1,0)</f>
        <v>0</v>
      </c>
      <c r="Q104" s="125">
        <v>19</v>
      </c>
      <c r="R104" s="24">
        <v>40</v>
      </c>
      <c r="S104" s="26">
        <f t="shared" si="20"/>
        <v>500</v>
      </c>
      <c r="T104" s="27">
        <f t="shared" si="21"/>
        <v>20.52</v>
      </c>
      <c r="U104" s="27">
        <f t="shared" si="22"/>
        <v>17.954999999999998</v>
      </c>
      <c r="V104" s="27"/>
      <c r="W104" s="59">
        <f t="shared" si="23"/>
        <v>464.23011599999995</v>
      </c>
      <c r="X104" s="59">
        <f t="shared" si="24"/>
        <v>725.35955625000008</v>
      </c>
      <c r="Y104" s="59">
        <f t="shared" si="25"/>
        <v>606.34137599999997</v>
      </c>
      <c r="Z104" s="59">
        <f t="shared" si="26"/>
        <v>947.4083999999998</v>
      </c>
      <c r="AA104" s="53">
        <f t="shared" si="27"/>
        <v>157.96719224999995</v>
      </c>
      <c r="AB104" s="52">
        <f t="shared" si="28"/>
        <v>390.08225024999996</v>
      </c>
      <c r="AC104" s="52">
        <f t="shared" si="29"/>
        <v>206.32449600000001</v>
      </c>
      <c r="AD104" s="52">
        <f t="shared" si="30"/>
        <v>509.49518399999994</v>
      </c>
      <c r="AE104" s="24"/>
      <c r="AF104" s="24"/>
      <c r="AG104" s="134">
        <v>73.599999999999994</v>
      </c>
    </row>
    <row r="105" spans="2:33" ht="12.75" thickBot="1">
      <c r="B105" s="176" t="e">
        <f>VLOOKUP(D105,temp!$A$2:$G$176,2,FALSE)</f>
        <v>#N/A</v>
      </c>
      <c r="C105" s="176" t="str">
        <f t="shared" si="31"/>
        <v>102X12X32</v>
      </c>
      <c r="D105" s="238">
        <v>969</v>
      </c>
      <c r="E105" s="216">
        <v>102</v>
      </c>
      <c r="F105" s="218">
        <v>60</v>
      </c>
      <c r="G105" s="38">
        <v>88</v>
      </c>
      <c r="H105" s="216">
        <v>12</v>
      </c>
      <c r="I105" s="216">
        <v>32</v>
      </c>
      <c r="J105" s="218">
        <v>7</v>
      </c>
      <c r="K105" s="233">
        <v>1231</v>
      </c>
      <c r="L105" s="131">
        <f>IF(AND(K105-ストレーナー選定方法!$F$8&gt;-20,K105-ストレーナー選定方法!$F$8&lt;80),1,0)</f>
        <v>0</v>
      </c>
      <c r="M105" s="131">
        <f>IF(AND($K105-ストレーナー選定方法!$F$30&gt;-20,$K105-ストレーナー選定方法!$F$30&lt;80),1,0)</f>
        <v>0</v>
      </c>
      <c r="N105" s="131">
        <f>IF(AND($K105-ストレーナー選定方法!$F$32&gt;-20,$K105-ストレーナー選定方法!$F$32&lt;80),1,0)</f>
        <v>0</v>
      </c>
      <c r="O105" s="131">
        <f>IF(AND($K105-ストレーナー選定方法!$F$34&gt;-20,$K105-ストレーナー選定方法!$F$34&lt;80),1,0)</f>
        <v>0</v>
      </c>
      <c r="P105" s="131">
        <f>IF(AND($K105-ストレーナー選定方法!$F$36&gt;-20,$K105-ストレーナー選定方法!$F$36&lt;80),1,0)</f>
        <v>0</v>
      </c>
      <c r="Q105" s="224">
        <v>15</v>
      </c>
      <c r="R105" s="218">
        <v>200</v>
      </c>
      <c r="S105" s="26">
        <f t="shared" si="20"/>
        <v>100</v>
      </c>
      <c r="T105" s="27">
        <f t="shared" si="21"/>
        <v>9.8480000000000008</v>
      </c>
      <c r="U105" s="27">
        <f t="shared" si="22"/>
        <v>8.6169999999999991</v>
      </c>
      <c r="V105" s="27"/>
      <c r="W105" s="59">
        <f t="shared" si="23"/>
        <v>106.92387216000002</v>
      </c>
      <c r="X105" s="59">
        <f t="shared" si="24"/>
        <v>167.06855025000004</v>
      </c>
      <c r="Y105" s="59">
        <f t="shared" si="25"/>
        <v>139.65566976000002</v>
      </c>
      <c r="Z105" s="59">
        <f t="shared" si="26"/>
        <v>218.211984</v>
      </c>
      <c r="AA105" s="53">
        <f t="shared" si="27"/>
        <v>36.383817610000001</v>
      </c>
      <c r="AB105" s="52">
        <f t="shared" si="28"/>
        <v>89.845753689999995</v>
      </c>
      <c r="AC105" s="52">
        <f t="shared" si="29"/>
        <v>47.521720960000017</v>
      </c>
      <c r="AD105" s="52">
        <f t="shared" si="30"/>
        <v>117.34955584000001</v>
      </c>
      <c r="AE105" s="218"/>
      <c r="AF105" s="228"/>
      <c r="AG105" s="134"/>
    </row>
    <row r="106" spans="2:33" ht="12.75" thickBot="1">
      <c r="D106" s="239"/>
      <c r="E106" s="217"/>
      <c r="F106" s="219"/>
      <c r="G106" s="39">
        <v>49</v>
      </c>
      <c r="H106" s="217"/>
      <c r="I106" s="217"/>
      <c r="J106" s="219"/>
      <c r="K106" s="234"/>
      <c r="L106" s="131">
        <f>IF(AND(K106-ストレーナー選定方法!$F$8&gt;-20,K106-ストレーナー選定方法!$F$8&lt;80),1,0)</f>
        <v>0</v>
      </c>
      <c r="M106" s="131">
        <f>IF(AND($K106-ストレーナー選定方法!$F$30&gt;-20,$K106-ストレーナー選定方法!$F$30&lt;80),1,0)</f>
        <v>0</v>
      </c>
      <c r="N106" s="131">
        <f>IF(AND($K106-ストレーナー選定方法!$F$32&gt;-20,$K106-ストレーナー選定方法!$F$32&lt;80),1,0)</f>
        <v>0</v>
      </c>
      <c r="O106" s="131">
        <f>IF(AND($K106-ストレーナー選定方法!$F$34&gt;-20,$K106-ストレーナー選定方法!$F$34&lt;80),1,0)</f>
        <v>0</v>
      </c>
      <c r="P106" s="131">
        <f>IF(AND($K106-ストレーナー選定方法!$F$36&gt;-20,$K106-ストレーナー選定方法!$F$36&lt;80),1,0)</f>
        <v>0</v>
      </c>
      <c r="Q106" s="225"/>
      <c r="R106" s="219"/>
      <c r="S106" s="26" t="e">
        <f t="shared" si="20"/>
        <v>#DIV/0!</v>
      </c>
      <c r="T106" s="27">
        <f t="shared" si="21"/>
        <v>0</v>
      </c>
      <c r="U106" s="27">
        <f t="shared" si="22"/>
        <v>0</v>
      </c>
      <c r="V106" s="27"/>
      <c r="W106" s="59"/>
      <c r="X106" s="59"/>
      <c r="Y106" s="59"/>
      <c r="Z106" s="59"/>
      <c r="AA106" s="53"/>
      <c r="AB106" s="52"/>
      <c r="AC106" s="52"/>
      <c r="AD106" s="52"/>
      <c r="AE106" s="219"/>
      <c r="AF106" s="229"/>
      <c r="AG106" s="134"/>
    </row>
    <row r="107" spans="2:33" ht="17.25" thickBot="1">
      <c r="B107" s="176" t="str">
        <f>VLOOKUP(D107,temp!$A$2:$G$176,2,FALSE)</f>
        <v>970</v>
      </c>
      <c r="C107" s="176" t="str">
        <f t="shared" si="31"/>
        <v>150X20X38</v>
      </c>
      <c r="D107" s="177">
        <v>970</v>
      </c>
      <c r="E107" s="23">
        <v>150</v>
      </c>
      <c r="F107" s="24">
        <v>144</v>
      </c>
      <c r="G107" s="39">
        <v>130</v>
      </c>
      <c r="H107" s="23">
        <v>20</v>
      </c>
      <c r="I107" s="23">
        <v>38</v>
      </c>
      <c r="J107" s="24">
        <v>13</v>
      </c>
      <c r="K107" s="138">
        <v>5043</v>
      </c>
      <c r="L107" s="131">
        <f>IF(AND(K107-ストレーナー選定方法!$F$8&gt;-20,K107-ストレーナー選定方法!$F$8&lt;80),1,0)</f>
        <v>0</v>
      </c>
      <c r="M107" s="131">
        <f>IF(AND($K107-ストレーナー選定方法!$F$30&gt;-20,$K107-ストレーナー選定方法!$F$30&lt;80),1,0)</f>
        <v>0</v>
      </c>
      <c r="N107" s="131">
        <f>IF(AND($K107-ストレーナー選定方法!$F$32&gt;-20,$K107-ストレーナー選定方法!$F$32&lt;80),1,0)</f>
        <v>0</v>
      </c>
      <c r="O107" s="131">
        <f>IF(AND($K107-ストレーナー選定方法!$F$34&gt;-20,$K107-ストレーナー選定方法!$F$34&lt;80),1,0)</f>
        <v>0</v>
      </c>
      <c r="P107" s="131">
        <f>IF(AND($K107-ストレーナー選定方法!$F$36&gt;-20,$K107-ストレーナー選定方法!$F$36&lt;80),1,0)</f>
        <v>0</v>
      </c>
      <c r="Q107" s="125">
        <v>28</v>
      </c>
      <c r="R107" s="24">
        <v>34</v>
      </c>
      <c r="S107" s="26">
        <f t="shared" si="20"/>
        <v>588.23529411764707</v>
      </c>
      <c r="T107" s="27">
        <f t="shared" si="21"/>
        <v>40.344000000000001</v>
      </c>
      <c r="U107" s="27">
        <f t="shared" si="22"/>
        <v>35.301000000000002</v>
      </c>
      <c r="V107" s="27"/>
      <c r="W107" s="59">
        <f>(K107/100*0.84)^2</f>
        <v>1794.4712654399998</v>
      </c>
      <c r="X107" s="59">
        <f>(K107/100*1.05)^2</f>
        <v>2803.8613522500004</v>
      </c>
      <c r="Y107" s="59">
        <f>(K107/100*0.96)^2</f>
        <v>2343.7992038399998</v>
      </c>
      <c r="Z107" s="59">
        <f>(K107/100*1.2)^2</f>
        <v>3662.186256</v>
      </c>
      <c r="AA107" s="53">
        <f>(K107/100*0.49)^2</f>
        <v>610.61869448999994</v>
      </c>
      <c r="AB107" s="52">
        <f>(K107/100*0.77)^2</f>
        <v>1507.8543272099998</v>
      </c>
      <c r="AC107" s="52">
        <f>(K107/100*0.56)^2</f>
        <v>797.54278464000026</v>
      </c>
      <c r="AD107" s="52">
        <f>(K107/100*0.88)^2</f>
        <v>1969.4423865599999</v>
      </c>
      <c r="AE107" s="30"/>
      <c r="AF107" s="30"/>
      <c r="AG107" s="134">
        <v>355.5</v>
      </c>
    </row>
    <row r="108" spans="2:33" ht="17.25" thickBot="1">
      <c r="D108" s="179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G108" s="134" t="s">
        <v>469</v>
      </c>
    </row>
    <row r="109" spans="2:33" ht="17.25" thickBot="1">
      <c r="D109" s="179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G109" s="134"/>
    </row>
    <row r="110" spans="2:33" ht="17.25" thickBot="1">
      <c r="D110" s="179" t="s">
        <v>470</v>
      </c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G110" s="134"/>
    </row>
    <row r="111" spans="2:33" ht="17.25" thickBot="1">
      <c r="B111" s="176" t="e">
        <f>VLOOKUP(D111,temp!$A$2:$G$176,2,FALSE)</f>
        <v>#N/A</v>
      </c>
      <c r="C111" s="176" t="str">
        <f t="shared" ref="C111:C130" si="32">E111&amp;"X"&amp;H111&amp;"X"&amp;I111</f>
        <v>30X4X21</v>
      </c>
      <c r="D111" s="180">
        <v>30</v>
      </c>
      <c r="E111" s="32">
        <v>30</v>
      </c>
      <c r="F111" s="31">
        <v>30</v>
      </c>
      <c r="G111" s="43">
        <v>24</v>
      </c>
      <c r="H111" s="32">
        <v>4</v>
      </c>
      <c r="I111" s="32">
        <v>21</v>
      </c>
      <c r="J111" s="31">
        <v>3</v>
      </c>
      <c r="K111" s="139">
        <v>148</v>
      </c>
      <c r="L111" s="131">
        <f>IF(AND(K111-ストレーナー選定方法!$F$8&gt;-20,K111-ストレーナー選定方法!$F$8&lt;80),1,0)</f>
        <v>0</v>
      </c>
      <c r="M111" s="131">
        <f>IF(AND($K111-ストレーナー選定方法!$F$30&gt;-20,$K111-ストレーナー選定方法!$F$30&lt;80),1,0)</f>
        <v>0</v>
      </c>
      <c r="N111" s="131">
        <f>IF(AND($K111-ストレーナー選定方法!$F$32&gt;-20,$K111-ストレーナー選定方法!$F$32&lt;80),1,0)</f>
        <v>0</v>
      </c>
      <c r="O111" s="131">
        <f>IF(AND($K111-ストレーナー選定方法!$F$34&gt;-20,$K111-ストレーナー選定方法!$F$34&lt;80),1,0)</f>
        <v>0</v>
      </c>
      <c r="P111" s="131">
        <f>IF(AND($K111-ストレーナー選定方法!$F$36&gt;-20,$K111-ストレーナー選定方法!$F$36&lt;80),1,0)</f>
        <v>0</v>
      </c>
      <c r="Q111" s="126">
        <v>20</v>
      </c>
      <c r="R111" s="33">
        <v>4400</v>
      </c>
      <c r="S111" s="26">
        <f t="shared" ref="S111:S130" si="33">20000/R111</f>
        <v>4.5454545454545459</v>
      </c>
      <c r="T111" s="27">
        <f>K111*0.8/100</f>
        <v>1.1840000000000002</v>
      </c>
      <c r="U111" s="27">
        <f>K111*0.7/100</f>
        <v>1.036</v>
      </c>
      <c r="V111" s="27"/>
      <c r="W111" s="59">
        <f>(K111/100*0.84)^2</f>
        <v>1.5455462399999997</v>
      </c>
      <c r="X111" s="59">
        <f t="shared" ref="X111:X130" si="34">(K111/100*1.05)^2</f>
        <v>2.4149160000000003</v>
      </c>
      <c r="Y111" s="59">
        <f t="shared" ref="Y111:Y130" si="35">(K111/100*0.96)^2</f>
        <v>2.0186726399999997</v>
      </c>
      <c r="Z111" s="59">
        <f t="shared" ref="Z111:Z130" si="36">(K111/100*1.2)^2</f>
        <v>3.1541760000000001</v>
      </c>
      <c r="AA111" s="53">
        <f t="shared" ref="AA111:AA130" si="37">(K111/100*0.49)^2</f>
        <v>0.52591503999999989</v>
      </c>
      <c r="AB111" s="52">
        <f t="shared" ref="AB111:AB130" si="38">(K111/100*0.77)^2</f>
        <v>1.29868816</v>
      </c>
      <c r="AC111" s="52">
        <f t="shared" ref="AC111:AC130" si="39">(K111/100*0.56)^2</f>
        <v>0.6869094400000002</v>
      </c>
      <c r="AD111" s="52">
        <f t="shared" ref="AD111:AD130" si="40">(K111/100*0.88)^2</f>
        <v>1.69624576</v>
      </c>
      <c r="AE111" s="31"/>
      <c r="AF111" s="31"/>
      <c r="AG111" s="134"/>
    </row>
    <row r="112" spans="2:33" ht="17.25" thickBot="1">
      <c r="B112" s="176" t="str">
        <f>VLOOKUP(D112,temp!$A$2:$G$176,2,FALSE)</f>
        <v>310</v>
      </c>
      <c r="C112" s="176" t="str">
        <f t="shared" si="32"/>
        <v>30X5X36</v>
      </c>
      <c r="D112" s="174">
        <v>31</v>
      </c>
      <c r="E112" s="23">
        <v>30</v>
      </c>
      <c r="F112" s="24">
        <v>30</v>
      </c>
      <c r="G112" s="39">
        <v>25</v>
      </c>
      <c r="H112" s="23">
        <v>5</v>
      </c>
      <c r="I112" s="23">
        <v>36</v>
      </c>
      <c r="J112" s="24">
        <v>2.7</v>
      </c>
      <c r="K112" s="137">
        <v>206</v>
      </c>
      <c r="L112" s="131">
        <f>IF(AND(K112-ストレーナー選定方法!$F$8&gt;-20,K112-ストレーナー選定方法!$F$8&lt;80),1,0)</f>
        <v>0</v>
      </c>
      <c r="M112" s="131">
        <f>IF(AND($K112-ストレーナー選定方法!$F$30&gt;-20,$K112-ストレーナー選定方法!$F$30&lt;80),1,0)</f>
        <v>0</v>
      </c>
      <c r="N112" s="131">
        <f>IF(AND($K112-ストレーナー選定方法!$F$32&gt;-20,$K112-ストレーナー選定方法!$F$32&lt;80),1,0)</f>
        <v>0</v>
      </c>
      <c r="O112" s="131">
        <f>IF(AND($K112-ストレーナー選定方法!$F$34&gt;-20,$K112-ストレーナー選定方法!$F$34&lt;80),1,0)</f>
        <v>0</v>
      </c>
      <c r="P112" s="131">
        <f>IF(AND($K112-ストレーナー選定方法!$F$36&gt;-20,$K112-ストレーナー選定方法!$F$36&lt;80),1,0)</f>
        <v>0</v>
      </c>
      <c r="Q112" s="125">
        <v>29</v>
      </c>
      <c r="R112" s="25">
        <v>3400</v>
      </c>
      <c r="S112" s="26">
        <f t="shared" si="33"/>
        <v>5.882352941176471</v>
      </c>
      <c r="T112" s="27">
        <f t="shared" ref="T112:T130" si="41">K112*0.8/100</f>
        <v>1.6480000000000001</v>
      </c>
      <c r="U112" s="27">
        <f t="shared" ref="U112:U130" si="42">K112*0.7/100</f>
        <v>1.4419999999999999</v>
      </c>
      <c r="V112" s="27"/>
      <c r="W112" s="59">
        <f t="shared" ref="W112:W130" si="43">(K112/100*0.84)^2</f>
        <v>2.9942841599999999</v>
      </c>
      <c r="X112" s="59">
        <f t="shared" si="34"/>
        <v>4.6785690000000013</v>
      </c>
      <c r="Y112" s="59">
        <f t="shared" si="35"/>
        <v>3.9109017600000002</v>
      </c>
      <c r="Z112" s="59">
        <f t="shared" si="36"/>
        <v>6.1107839999999998</v>
      </c>
      <c r="AA112" s="53">
        <f t="shared" si="37"/>
        <v>1.01888836</v>
      </c>
      <c r="AB112" s="52">
        <f t="shared" si="38"/>
        <v>2.5160304400000002</v>
      </c>
      <c r="AC112" s="52">
        <f t="shared" si="39"/>
        <v>1.3307929600000004</v>
      </c>
      <c r="AD112" s="52">
        <f t="shared" si="40"/>
        <v>3.28624384</v>
      </c>
      <c r="AE112" s="24"/>
      <c r="AF112" s="24"/>
      <c r="AG112" s="134">
        <v>9.5</v>
      </c>
    </row>
    <row r="113" spans="2:33" ht="17.25" thickBot="1">
      <c r="B113" s="176" t="str">
        <f>VLOOKUP(D113,temp!$A$2:$G$176,2,FALSE)</f>
        <v>035</v>
      </c>
      <c r="C113" s="176" t="str">
        <f t="shared" si="32"/>
        <v>35X4X33</v>
      </c>
      <c r="D113" s="174">
        <v>35</v>
      </c>
      <c r="E113" s="23">
        <v>35</v>
      </c>
      <c r="F113" s="24">
        <v>34</v>
      </c>
      <c r="G113" s="39">
        <v>28</v>
      </c>
      <c r="H113" s="23">
        <v>4</v>
      </c>
      <c r="I113" s="23">
        <v>33</v>
      </c>
      <c r="J113" s="24">
        <v>3</v>
      </c>
      <c r="K113" s="137">
        <v>233</v>
      </c>
      <c r="L113" s="131">
        <f>IF(AND(K113-ストレーナー選定方法!$F$8&gt;-20,K113-ストレーナー選定方法!$F$8&lt;80),1,0)</f>
        <v>0</v>
      </c>
      <c r="M113" s="131">
        <f>IF(AND($K113-ストレーナー選定方法!$F$30&gt;-20,$K113-ストレーナー選定方法!$F$30&lt;80),1,0)</f>
        <v>0</v>
      </c>
      <c r="N113" s="131">
        <f>IF(AND($K113-ストレーナー選定方法!$F$32&gt;-20,$K113-ストレーナー選定方法!$F$32&lt;80),1,0)</f>
        <v>0</v>
      </c>
      <c r="O113" s="131">
        <f>IF(AND($K113-ストレーナー選定方法!$F$34&gt;-20,$K113-ストレーナー選定方法!$F$34&lt;80),1,0)</f>
        <v>0</v>
      </c>
      <c r="P113" s="131">
        <f>IF(AND($K113-ストレーナー選定方法!$F$36&gt;-20,$K113-ストレーナー選定方法!$F$36&lt;80),1,0)</f>
        <v>0</v>
      </c>
      <c r="Q113" s="125">
        <v>24</v>
      </c>
      <c r="R113" s="25">
        <v>3200</v>
      </c>
      <c r="S113" s="26">
        <f t="shared" si="33"/>
        <v>6.25</v>
      </c>
      <c r="T113" s="27">
        <f t="shared" si="41"/>
        <v>1.8640000000000001</v>
      </c>
      <c r="U113" s="27">
        <f t="shared" si="42"/>
        <v>1.631</v>
      </c>
      <c r="V113" s="27"/>
      <c r="W113" s="59">
        <f t="shared" si="43"/>
        <v>3.8306318400000001</v>
      </c>
      <c r="X113" s="59">
        <f t="shared" si="34"/>
        <v>5.9853622500000014</v>
      </c>
      <c r="Y113" s="59">
        <f t="shared" si="35"/>
        <v>5.0032742400000005</v>
      </c>
      <c r="Z113" s="59">
        <f t="shared" si="36"/>
        <v>7.8176159999999992</v>
      </c>
      <c r="AA113" s="53">
        <f t="shared" si="37"/>
        <v>1.3034788899999998</v>
      </c>
      <c r="AB113" s="52">
        <f t="shared" si="38"/>
        <v>3.2187948099999999</v>
      </c>
      <c r="AC113" s="52">
        <f t="shared" si="39"/>
        <v>1.7025030400000005</v>
      </c>
      <c r="AD113" s="52">
        <f t="shared" si="40"/>
        <v>4.2041401600000006</v>
      </c>
      <c r="AE113" s="24" t="s">
        <v>468</v>
      </c>
      <c r="AF113" s="24"/>
      <c r="AG113" s="134" t="s">
        <v>471</v>
      </c>
    </row>
    <row r="114" spans="2:33" ht="17.25" thickBot="1">
      <c r="B114" s="176" t="str">
        <f>VLOOKUP(D114,temp!$A$2:$G$176,2,FALSE)</f>
        <v>040</v>
      </c>
      <c r="C114" s="176" t="str">
        <f t="shared" si="32"/>
        <v>40X4X46</v>
      </c>
      <c r="D114" s="174">
        <v>40</v>
      </c>
      <c r="E114" s="23">
        <v>40</v>
      </c>
      <c r="F114" s="24">
        <v>39</v>
      </c>
      <c r="G114" s="39">
        <v>33</v>
      </c>
      <c r="H114" s="23">
        <v>4</v>
      </c>
      <c r="I114" s="23">
        <v>46</v>
      </c>
      <c r="J114" s="24">
        <v>3</v>
      </c>
      <c r="K114" s="137">
        <v>325</v>
      </c>
      <c r="L114" s="131">
        <f>IF(AND(K114-ストレーナー選定方法!$F$8&gt;-20,K114-ストレーナー選定方法!$F$8&lt;80),1,0)</f>
        <v>0</v>
      </c>
      <c r="M114" s="131">
        <f>IF(AND($K114-ストレーナー選定方法!$F$30&gt;-20,$K114-ストレーナー選定方法!$F$30&lt;80),1,0)</f>
        <v>1</v>
      </c>
      <c r="N114" s="131">
        <f>IF(AND($K114-ストレーナー選定方法!$F$32&gt;-20,$K114-ストレーナー選定方法!$F$32&lt;80),1,0)</f>
        <v>0</v>
      </c>
      <c r="O114" s="131">
        <f>IF(AND($K114-ストレーナー選定方法!$F$34&gt;-20,$K114-ストレーナー選定方法!$F$34&lt;80),1,0)</f>
        <v>0</v>
      </c>
      <c r="P114" s="131">
        <f>IF(AND($K114-ストレーナー選定方法!$F$36&gt;-20,$K114-ストレーナー選定方法!$F$36&lt;80),1,0)</f>
        <v>0</v>
      </c>
      <c r="Q114" s="125">
        <v>25</v>
      </c>
      <c r="R114" s="25">
        <v>2700</v>
      </c>
      <c r="S114" s="26">
        <f t="shared" si="33"/>
        <v>7.4074074074074074</v>
      </c>
      <c r="T114" s="27">
        <f t="shared" si="41"/>
        <v>2.6</v>
      </c>
      <c r="U114" s="27">
        <f t="shared" si="42"/>
        <v>2.2749999999999999</v>
      </c>
      <c r="V114" s="27"/>
      <c r="W114" s="59">
        <f t="shared" si="43"/>
        <v>7.4528999999999996</v>
      </c>
      <c r="X114" s="59">
        <f t="shared" si="34"/>
        <v>11.645156250000001</v>
      </c>
      <c r="Y114" s="59">
        <f t="shared" si="35"/>
        <v>9.7344000000000008</v>
      </c>
      <c r="Z114" s="59">
        <f t="shared" si="36"/>
        <v>15.209999999999999</v>
      </c>
      <c r="AA114" s="53">
        <f t="shared" si="37"/>
        <v>2.5360562500000001</v>
      </c>
      <c r="AB114" s="52">
        <f t="shared" si="38"/>
        <v>6.2625062499999995</v>
      </c>
      <c r="AC114" s="52">
        <f t="shared" si="39"/>
        <v>3.3124000000000011</v>
      </c>
      <c r="AD114" s="52">
        <f t="shared" si="40"/>
        <v>8.1795999999999989</v>
      </c>
      <c r="AE114" s="24"/>
      <c r="AF114" s="24"/>
      <c r="AG114" s="134">
        <v>14.1</v>
      </c>
    </row>
    <row r="115" spans="2:33" ht="17.25" thickBot="1">
      <c r="B115" s="176" t="str">
        <f>VLOOKUP(D115,temp!$A$2:$G$176,2,FALSE)</f>
        <v>045</v>
      </c>
      <c r="C115" s="176" t="str">
        <f t="shared" si="32"/>
        <v>45X5X53</v>
      </c>
      <c r="D115" s="174">
        <v>45</v>
      </c>
      <c r="E115" s="23">
        <v>45</v>
      </c>
      <c r="F115" s="24">
        <v>44</v>
      </c>
      <c r="G115" s="39">
        <v>38</v>
      </c>
      <c r="H115" s="23">
        <v>5</v>
      </c>
      <c r="I115" s="23">
        <v>53</v>
      </c>
      <c r="J115" s="24">
        <v>3</v>
      </c>
      <c r="K115" s="137">
        <v>374</v>
      </c>
      <c r="L115" s="131">
        <f>IF(AND(K115-ストレーナー選定方法!$F$8&gt;-20,K115-ストレーナー選定方法!$F$8&lt;80),1,0)</f>
        <v>0</v>
      </c>
      <c r="M115" s="131">
        <f>IF(AND($K115-ストレーナー選定方法!$F$30&gt;-20,$K115-ストレーナー選定方法!$F$30&lt;80),1,0)</f>
        <v>1</v>
      </c>
      <c r="N115" s="131">
        <f>IF(AND($K115-ストレーナー選定方法!$F$32&gt;-20,$K115-ストレーナー選定方法!$F$32&lt;80),1,0)</f>
        <v>0</v>
      </c>
      <c r="O115" s="131">
        <f>IF(AND($K115-ストレーナー選定方法!$F$34&gt;-20,$K115-ストレーナー選定方法!$F$34&lt;80),1,0)</f>
        <v>0</v>
      </c>
      <c r="P115" s="131">
        <f>IF(AND($K115-ストレーナー選定方法!$F$36&gt;-20,$K115-ストレーナー選定方法!$F$36&lt;80),1,0)</f>
        <v>0</v>
      </c>
      <c r="Q115" s="125">
        <v>23</v>
      </c>
      <c r="R115" s="25">
        <v>1600</v>
      </c>
      <c r="S115" s="26">
        <f t="shared" si="33"/>
        <v>12.5</v>
      </c>
      <c r="T115" s="27">
        <f t="shared" si="41"/>
        <v>2.992</v>
      </c>
      <c r="U115" s="27">
        <f t="shared" si="42"/>
        <v>2.6180000000000003</v>
      </c>
      <c r="V115" s="27"/>
      <c r="W115" s="59">
        <f t="shared" si="43"/>
        <v>9.8696505600000002</v>
      </c>
      <c r="X115" s="59">
        <f t="shared" si="34"/>
        <v>15.421329000000004</v>
      </c>
      <c r="Y115" s="59">
        <f t="shared" si="35"/>
        <v>12.890972160000002</v>
      </c>
      <c r="Z115" s="59">
        <f t="shared" si="36"/>
        <v>20.142144000000005</v>
      </c>
      <c r="AA115" s="53">
        <f t="shared" si="37"/>
        <v>3.3584227599999998</v>
      </c>
      <c r="AB115" s="52">
        <f t="shared" si="38"/>
        <v>8.2932480400000017</v>
      </c>
      <c r="AC115" s="52">
        <f t="shared" si="39"/>
        <v>4.386511360000001</v>
      </c>
      <c r="AD115" s="52">
        <f t="shared" si="40"/>
        <v>10.831997440000002</v>
      </c>
      <c r="AE115" s="24"/>
      <c r="AF115" s="24"/>
      <c r="AG115" s="134">
        <v>16.5</v>
      </c>
    </row>
    <row r="116" spans="2:33" ht="17.25" thickBot="1">
      <c r="B116" s="176" t="str">
        <f>VLOOKUP(D116,temp!$A$2:$G$176,2,FALSE)</f>
        <v>046</v>
      </c>
      <c r="C116" s="176" t="str">
        <f t="shared" si="32"/>
        <v>45X5X62</v>
      </c>
      <c r="D116" s="177">
        <v>46</v>
      </c>
      <c r="E116" s="23">
        <v>45</v>
      </c>
      <c r="F116" s="24">
        <v>44</v>
      </c>
      <c r="G116" s="39">
        <v>36</v>
      </c>
      <c r="H116" s="23">
        <v>5</v>
      </c>
      <c r="I116" s="23">
        <v>62</v>
      </c>
      <c r="J116" s="24">
        <v>3</v>
      </c>
      <c r="K116" s="137">
        <v>438</v>
      </c>
      <c r="L116" s="131">
        <f>IF(AND(K116-ストレーナー選定方法!$F$8&gt;-20,K116-ストレーナー選定方法!$F$8&lt;80),1,0)</f>
        <v>0</v>
      </c>
      <c r="M116" s="131">
        <f>IF(AND($K116-ストレーナー選定方法!$F$30&gt;-20,$K116-ストレーナー選定方法!$F$30&lt;80),1,0)</f>
        <v>0</v>
      </c>
      <c r="N116" s="131">
        <f>IF(AND($K116-ストレーナー選定方法!$F$32&gt;-20,$K116-ストレーナー選定方法!$F$32&lt;80),1,0)</f>
        <v>0</v>
      </c>
      <c r="O116" s="131">
        <f>IF(AND($K116-ストレーナー選定方法!$F$34&gt;-20,$K116-ストレーナー選定方法!$F$34&lt;80),1,0)</f>
        <v>0</v>
      </c>
      <c r="P116" s="131">
        <f>IF(AND($K116-ストレーナー選定方法!$F$36&gt;-20,$K116-ストレーナー選定方法!$F$36&lt;80),1,0)</f>
        <v>0</v>
      </c>
      <c r="Q116" s="125">
        <v>27</v>
      </c>
      <c r="R116" s="25">
        <v>1600</v>
      </c>
      <c r="S116" s="26">
        <f t="shared" si="33"/>
        <v>12.5</v>
      </c>
      <c r="T116" s="27">
        <f t="shared" si="41"/>
        <v>3.5040000000000004</v>
      </c>
      <c r="U116" s="27">
        <f t="shared" si="42"/>
        <v>3.0659999999999998</v>
      </c>
      <c r="V116" s="27"/>
      <c r="W116" s="59">
        <f t="shared" si="43"/>
        <v>13.536512639999998</v>
      </c>
      <c r="X116" s="59">
        <f t="shared" si="34"/>
        <v>21.150801000000001</v>
      </c>
      <c r="Y116" s="59">
        <f t="shared" si="35"/>
        <v>17.680343039999997</v>
      </c>
      <c r="Z116" s="59">
        <f t="shared" si="36"/>
        <v>27.625535999999993</v>
      </c>
      <c r="AA116" s="53">
        <f t="shared" si="37"/>
        <v>4.6061744399999993</v>
      </c>
      <c r="AB116" s="52">
        <f t="shared" si="38"/>
        <v>11.374430759999999</v>
      </c>
      <c r="AC116" s="52">
        <f t="shared" si="39"/>
        <v>6.0162278400000018</v>
      </c>
      <c r="AD116" s="52">
        <f t="shared" si="40"/>
        <v>14.856399360000001</v>
      </c>
      <c r="AE116" s="24"/>
      <c r="AF116" s="24"/>
      <c r="AG116" s="134">
        <v>14.5</v>
      </c>
    </row>
    <row r="117" spans="2:33" ht="17.25" thickBot="1">
      <c r="B117" s="176" t="str">
        <f>VLOOKUP(D117,temp!$A$2:$G$176,2,FALSE)</f>
        <v>050</v>
      </c>
      <c r="C117" s="176" t="str">
        <f t="shared" si="32"/>
        <v>50X6X61</v>
      </c>
      <c r="D117" s="174">
        <v>50</v>
      </c>
      <c r="E117" s="23">
        <v>50</v>
      </c>
      <c r="F117" s="24">
        <v>49</v>
      </c>
      <c r="G117" s="39">
        <v>40</v>
      </c>
      <c r="H117" s="23">
        <v>6</v>
      </c>
      <c r="I117" s="23">
        <v>61</v>
      </c>
      <c r="J117" s="24">
        <v>3</v>
      </c>
      <c r="K117" s="137">
        <v>431</v>
      </c>
      <c r="L117" s="131">
        <f>IF(AND(K117-ストレーナー選定方法!$F$8&gt;-20,K117-ストレーナー選定方法!$F$8&lt;80),1,0)</f>
        <v>0</v>
      </c>
      <c r="M117" s="131">
        <f>IF(AND($K117-ストレーナー選定方法!$F$30&gt;-20,$K117-ストレーナー選定方法!$F$30&lt;80),1,0)</f>
        <v>0</v>
      </c>
      <c r="N117" s="131">
        <f>IF(AND($K117-ストレーナー選定方法!$F$32&gt;-20,$K117-ストレーナー選定方法!$F$32&lt;80),1,0)</f>
        <v>0</v>
      </c>
      <c r="O117" s="131">
        <f>IF(AND($K117-ストレーナー選定方法!$F$34&gt;-20,$K117-ストレーナー選定方法!$F$34&lt;80),1,0)</f>
        <v>0</v>
      </c>
      <c r="P117" s="131">
        <f>IF(AND($K117-ストレーナー選定方法!$F$36&gt;-20,$K117-ストレーナー選定方法!$F$36&lt;80),1,0)</f>
        <v>0</v>
      </c>
      <c r="Q117" s="125">
        <v>21</v>
      </c>
      <c r="R117" s="25">
        <v>1080</v>
      </c>
      <c r="S117" s="26">
        <f t="shared" si="33"/>
        <v>18.518518518518519</v>
      </c>
      <c r="T117" s="27">
        <f t="shared" si="41"/>
        <v>3.448</v>
      </c>
      <c r="U117" s="27">
        <f t="shared" si="42"/>
        <v>3.0169999999999999</v>
      </c>
      <c r="V117" s="27"/>
      <c r="W117" s="59">
        <f t="shared" si="43"/>
        <v>13.107296159999997</v>
      </c>
      <c r="X117" s="59">
        <f t="shared" si="34"/>
        <v>20.480150250000001</v>
      </c>
      <c r="Y117" s="59">
        <f t="shared" si="35"/>
        <v>17.119733759999992</v>
      </c>
      <c r="Z117" s="59">
        <f t="shared" si="36"/>
        <v>26.749583999999999</v>
      </c>
      <c r="AA117" s="53">
        <f t="shared" si="37"/>
        <v>4.4601216099999998</v>
      </c>
      <c r="AB117" s="52">
        <f t="shared" si="38"/>
        <v>11.013769689999998</v>
      </c>
      <c r="AC117" s="52">
        <f t="shared" si="39"/>
        <v>5.8254649600000006</v>
      </c>
      <c r="AD117" s="52">
        <f t="shared" si="40"/>
        <v>14.385331839999997</v>
      </c>
      <c r="AE117" s="24"/>
      <c r="AF117" s="24"/>
      <c r="AG117" s="134">
        <v>16.600000000000001</v>
      </c>
    </row>
    <row r="118" spans="2:33" ht="17.25" thickBot="1">
      <c r="B118" s="176" t="str">
        <f>VLOOKUP(D118,temp!$A$2:$G$176,2,FALSE)</f>
        <v>051</v>
      </c>
      <c r="C118" s="176" t="str">
        <f t="shared" si="32"/>
        <v>50X6X143</v>
      </c>
      <c r="D118" s="174">
        <v>51</v>
      </c>
      <c r="E118" s="23">
        <v>50</v>
      </c>
      <c r="F118" s="24">
        <v>50</v>
      </c>
      <c r="G118" s="39">
        <v>39</v>
      </c>
      <c r="H118" s="23">
        <v>6</v>
      </c>
      <c r="I118" s="23">
        <v>143</v>
      </c>
      <c r="J118" s="24">
        <v>1.5</v>
      </c>
      <c r="K118" s="137">
        <v>252</v>
      </c>
      <c r="L118" s="131">
        <f>IF(AND(K118-ストレーナー選定方法!$F$8&gt;-20,K118-ストレーナー選定方法!$F$8&lt;80),1,0)</f>
        <v>0</v>
      </c>
      <c r="M118" s="131">
        <f>IF(AND($K118-ストレーナー選定方法!$F$30&gt;-20,$K118-ストレーナー選定方法!$F$30&lt;80),1,0)</f>
        <v>0</v>
      </c>
      <c r="N118" s="131">
        <f>IF(AND($K118-ストレーナー選定方法!$F$32&gt;-20,$K118-ストレーナー選定方法!$F$32&lt;80),1,0)</f>
        <v>0</v>
      </c>
      <c r="O118" s="131">
        <f>IF(AND($K118-ストレーナー選定方法!$F$34&gt;-20,$K118-ストレーナー選定方法!$F$34&lt;80),1,0)</f>
        <v>0</v>
      </c>
      <c r="P118" s="131">
        <f>IF(AND($K118-ストレーナー選定方法!$F$36&gt;-20,$K118-ストレーナー選定方法!$F$36&lt;80),1,0)</f>
        <v>0</v>
      </c>
      <c r="Q118" s="125">
        <v>12</v>
      </c>
      <c r="R118" s="25">
        <v>1080</v>
      </c>
      <c r="S118" s="26">
        <f t="shared" si="33"/>
        <v>18.518518518518519</v>
      </c>
      <c r="T118" s="27">
        <f t="shared" si="41"/>
        <v>2.016</v>
      </c>
      <c r="U118" s="27">
        <f t="shared" si="42"/>
        <v>1.7639999999999998</v>
      </c>
      <c r="V118" s="27"/>
      <c r="W118" s="59">
        <f t="shared" si="43"/>
        <v>4.4808422400000003</v>
      </c>
      <c r="X118" s="59">
        <f t="shared" si="34"/>
        <v>7.0013160000000019</v>
      </c>
      <c r="Y118" s="59">
        <f t="shared" si="35"/>
        <v>5.8525286400000001</v>
      </c>
      <c r="Z118" s="59">
        <f t="shared" si="36"/>
        <v>9.1445760000000007</v>
      </c>
      <c r="AA118" s="53">
        <f t="shared" si="37"/>
        <v>1.5247310399999998</v>
      </c>
      <c r="AB118" s="52">
        <f t="shared" si="38"/>
        <v>3.7651521600000004</v>
      </c>
      <c r="AC118" s="52">
        <f t="shared" si="39"/>
        <v>1.9914854400000006</v>
      </c>
      <c r="AD118" s="52">
        <f t="shared" si="40"/>
        <v>4.9177497600000004</v>
      </c>
      <c r="AE118" s="24"/>
      <c r="AF118" s="24"/>
      <c r="AG118" s="134"/>
    </row>
    <row r="119" spans="2:33" ht="17.25" thickBot="1">
      <c r="B119" s="176" t="str">
        <f>VLOOKUP(D119,temp!$A$2:$G$176,2,FALSE)</f>
        <v>052</v>
      </c>
      <c r="C119" s="176" t="str">
        <f t="shared" si="32"/>
        <v>50X6X139</v>
      </c>
      <c r="D119" s="174">
        <v>52</v>
      </c>
      <c r="E119" s="23">
        <v>50</v>
      </c>
      <c r="F119" s="24">
        <v>50</v>
      </c>
      <c r="G119" s="39">
        <v>47</v>
      </c>
      <c r="H119" s="23">
        <v>6</v>
      </c>
      <c r="I119" s="23">
        <v>139</v>
      </c>
      <c r="J119" s="24">
        <v>2</v>
      </c>
      <c r="K119" s="137">
        <v>436</v>
      </c>
      <c r="L119" s="131">
        <f>IF(AND(K119-ストレーナー選定方法!$F$8&gt;-20,K119-ストレーナー選定方法!$F$8&lt;80),1,0)</f>
        <v>0</v>
      </c>
      <c r="M119" s="131">
        <f>IF(AND($K119-ストレーナー選定方法!$F$30&gt;-20,$K119-ストレーナー選定方法!$F$30&lt;80),1,0)</f>
        <v>0</v>
      </c>
      <c r="N119" s="131">
        <f>IF(AND($K119-ストレーナー選定方法!$F$32&gt;-20,$K119-ストレーナー選定方法!$F$32&lt;80),1,0)</f>
        <v>0</v>
      </c>
      <c r="O119" s="131">
        <f>IF(AND($K119-ストレーナー選定方法!$F$34&gt;-20,$K119-ストレーナー選定方法!$F$34&lt;80),1,0)</f>
        <v>0</v>
      </c>
      <c r="P119" s="131">
        <f>IF(AND($K119-ストレーナー選定方法!$F$36&gt;-20,$K119-ストレーナー選定方法!$F$36&lt;80),1,0)</f>
        <v>0</v>
      </c>
      <c r="Q119" s="125">
        <v>22</v>
      </c>
      <c r="R119" s="25">
        <v>1080</v>
      </c>
      <c r="S119" s="26">
        <f t="shared" si="33"/>
        <v>18.518518518518519</v>
      </c>
      <c r="T119" s="27">
        <f t="shared" si="41"/>
        <v>3.488</v>
      </c>
      <c r="U119" s="27">
        <f t="shared" si="42"/>
        <v>3.052</v>
      </c>
      <c r="V119" s="27"/>
      <c r="W119" s="59">
        <f t="shared" si="43"/>
        <v>13.413173760000003</v>
      </c>
      <c r="X119" s="59">
        <f t="shared" si="34"/>
        <v>20.958084000000003</v>
      </c>
      <c r="Y119" s="59">
        <f t="shared" si="35"/>
        <v>17.519247360000001</v>
      </c>
      <c r="Z119" s="59">
        <f t="shared" si="36"/>
        <v>27.373824000000003</v>
      </c>
      <c r="AA119" s="53">
        <f t="shared" si="37"/>
        <v>4.5642049600000005</v>
      </c>
      <c r="AB119" s="52">
        <f t="shared" si="38"/>
        <v>11.270791840000001</v>
      </c>
      <c r="AC119" s="52">
        <f t="shared" si="39"/>
        <v>5.9614105600000009</v>
      </c>
      <c r="AD119" s="52">
        <f t="shared" si="40"/>
        <v>14.721034240000002</v>
      </c>
      <c r="AE119" s="24"/>
      <c r="AF119" s="24"/>
      <c r="AG119" s="134">
        <v>13.8</v>
      </c>
    </row>
    <row r="120" spans="2:33" ht="17.25" thickBot="1">
      <c r="B120" s="176" t="e">
        <f>VLOOKUP(D120,temp!$A$2:$G$176,2,FALSE)</f>
        <v>#N/A</v>
      </c>
      <c r="C120" s="176" t="str">
        <f t="shared" si="32"/>
        <v>50X10X143</v>
      </c>
      <c r="D120" s="174">
        <v>53</v>
      </c>
      <c r="E120" s="23">
        <v>50</v>
      </c>
      <c r="F120" s="24">
        <v>50</v>
      </c>
      <c r="G120" s="39">
        <v>40</v>
      </c>
      <c r="H120" s="23">
        <v>10</v>
      </c>
      <c r="I120" s="23">
        <v>143</v>
      </c>
      <c r="J120" s="24">
        <v>1.5</v>
      </c>
      <c r="K120" s="137">
        <v>252</v>
      </c>
      <c r="L120" s="131">
        <f>IF(AND(K120-ストレーナー選定方法!$F$8&gt;-20,K120-ストレーナー選定方法!$F$8&lt;80),1,0)</f>
        <v>0</v>
      </c>
      <c r="M120" s="131">
        <f>IF(AND($K120-ストレーナー選定方法!$F$30&gt;-20,$K120-ストレーナー選定方法!$F$30&lt;80),1,0)</f>
        <v>0</v>
      </c>
      <c r="N120" s="131">
        <f>IF(AND($K120-ストレーナー選定方法!$F$32&gt;-20,$K120-ストレーナー選定方法!$F$32&lt;80),1,0)</f>
        <v>0</v>
      </c>
      <c r="O120" s="131">
        <f>IF(AND($K120-ストレーナー選定方法!$F$34&gt;-20,$K120-ストレーナー選定方法!$F$34&lt;80),1,0)</f>
        <v>0</v>
      </c>
      <c r="P120" s="131">
        <f>IF(AND($K120-ストレーナー選定方法!$F$36&gt;-20,$K120-ストレーナー選定方法!$F$36&lt;80),1,0)</f>
        <v>0</v>
      </c>
      <c r="Q120" s="125">
        <v>12</v>
      </c>
      <c r="R120" s="24">
        <v>500</v>
      </c>
      <c r="S120" s="26">
        <f t="shared" si="33"/>
        <v>40</v>
      </c>
      <c r="T120" s="27">
        <f t="shared" si="41"/>
        <v>2.016</v>
      </c>
      <c r="U120" s="27">
        <f t="shared" si="42"/>
        <v>1.7639999999999998</v>
      </c>
      <c r="V120" s="27"/>
      <c r="W120" s="59">
        <f t="shared" si="43"/>
        <v>4.4808422400000003</v>
      </c>
      <c r="X120" s="59">
        <f t="shared" si="34"/>
        <v>7.0013160000000019</v>
      </c>
      <c r="Y120" s="59">
        <f t="shared" si="35"/>
        <v>5.8525286400000001</v>
      </c>
      <c r="Z120" s="59">
        <f t="shared" si="36"/>
        <v>9.1445760000000007</v>
      </c>
      <c r="AA120" s="53">
        <f t="shared" si="37"/>
        <v>1.5247310399999998</v>
      </c>
      <c r="AB120" s="52">
        <f t="shared" si="38"/>
        <v>3.7651521600000004</v>
      </c>
      <c r="AC120" s="52">
        <f t="shared" si="39"/>
        <v>1.9914854400000006</v>
      </c>
      <c r="AD120" s="52">
        <f t="shared" si="40"/>
        <v>4.9177497600000004</v>
      </c>
      <c r="AE120" s="24"/>
      <c r="AF120" s="24"/>
      <c r="AG120" s="134"/>
    </row>
    <row r="121" spans="2:33" ht="17.25" thickBot="1">
      <c r="B121" s="176" t="str">
        <f>VLOOKUP(D121,temp!$A$2:$G$176,2,FALSE)</f>
        <v>055</v>
      </c>
      <c r="C121" s="176" t="str">
        <f t="shared" si="32"/>
        <v>56X6X95</v>
      </c>
      <c r="D121" s="177">
        <v>55</v>
      </c>
      <c r="E121" s="23">
        <v>56</v>
      </c>
      <c r="F121" s="24">
        <v>56</v>
      </c>
      <c r="G121" s="39">
        <v>47</v>
      </c>
      <c r="H121" s="23">
        <v>6</v>
      </c>
      <c r="I121" s="23">
        <v>95</v>
      </c>
      <c r="J121" s="24">
        <v>3</v>
      </c>
      <c r="K121" s="137">
        <v>671</v>
      </c>
      <c r="L121" s="131">
        <f>IF(AND(K121-ストレーナー選定方法!$F$8&gt;-20,K121-ストレーナー選定方法!$F$8&lt;80),1,0)</f>
        <v>0</v>
      </c>
      <c r="M121" s="131">
        <f>IF(AND($K121-ストレーナー選定方法!$F$30&gt;-20,$K121-ストレーナー選定方法!$F$30&lt;80),1,0)</f>
        <v>0</v>
      </c>
      <c r="N121" s="131">
        <f>IF(AND($K121-ストレーナー選定方法!$F$32&gt;-20,$K121-ストレーナー選定方法!$F$32&lt;80),1,0)</f>
        <v>0</v>
      </c>
      <c r="O121" s="131">
        <f>IF(AND($K121-ストレーナー選定方法!$F$34&gt;-20,$K121-ストレーナー選定方法!$F$34&lt;80),1,0)</f>
        <v>0</v>
      </c>
      <c r="P121" s="131">
        <f>IF(AND($K121-ストレーナー選定方法!$F$36&gt;-20,$K121-ストレーナー選定方法!$F$36&lt;80),1,0)</f>
        <v>0</v>
      </c>
      <c r="Q121" s="125">
        <v>27</v>
      </c>
      <c r="R121" s="24">
        <v>820</v>
      </c>
      <c r="S121" s="26">
        <f t="shared" si="33"/>
        <v>24.390243902439025</v>
      </c>
      <c r="T121" s="27">
        <f t="shared" si="41"/>
        <v>5.3680000000000003</v>
      </c>
      <c r="U121" s="27">
        <f t="shared" si="42"/>
        <v>4.6970000000000001</v>
      </c>
      <c r="V121" s="27"/>
      <c r="W121" s="59">
        <f t="shared" si="43"/>
        <v>31.76900496</v>
      </c>
      <c r="X121" s="59">
        <f t="shared" si="34"/>
        <v>49.63907025000001</v>
      </c>
      <c r="Y121" s="59">
        <f t="shared" si="35"/>
        <v>41.494210559999992</v>
      </c>
      <c r="Z121" s="59">
        <f t="shared" si="36"/>
        <v>64.834703999999988</v>
      </c>
      <c r="AA121" s="53">
        <f t="shared" si="37"/>
        <v>10.81028641</v>
      </c>
      <c r="AB121" s="52">
        <f t="shared" si="38"/>
        <v>26.694788890000005</v>
      </c>
      <c r="AC121" s="52">
        <f t="shared" si="39"/>
        <v>14.119557760000003</v>
      </c>
      <c r="AD121" s="52">
        <f t="shared" si="40"/>
        <v>34.866663039999999</v>
      </c>
      <c r="AE121" s="24"/>
      <c r="AF121" s="24"/>
      <c r="AG121" s="134">
        <v>15</v>
      </c>
    </row>
    <row r="122" spans="2:33" ht="17.25" thickBot="1">
      <c r="B122" s="176" t="str">
        <f>VLOOKUP(D122,temp!$A$2:$G$176,2,FALSE)</f>
        <v>060</v>
      </c>
      <c r="C122" s="176" t="str">
        <f t="shared" si="32"/>
        <v>60X7X72</v>
      </c>
      <c r="D122" s="174">
        <v>60</v>
      </c>
      <c r="E122" s="23">
        <v>60</v>
      </c>
      <c r="F122" s="24">
        <v>55</v>
      </c>
      <c r="G122" s="39">
        <v>50</v>
      </c>
      <c r="H122" s="23">
        <v>7</v>
      </c>
      <c r="I122" s="23">
        <v>72</v>
      </c>
      <c r="J122" s="24">
        <v>3</v>
      </c>
      <c r="K122" s="137">
        <v>508</v>
      </c>
      <c r="L122" s="131">
        <f>IF(AND(K122-ストレーナー選定方法!$F$8&gt;-20,K122-ストレーナー選定方法!$F$8&lt;80),1,0)</f>
        <v>0</v>
      </c>
      <c r="M122" s="131">
        <f>IF(AND($K122-ストレーナー選定方法!$F$30&gt;-20,$K122-ストレーナー選定方法!$F$30&lt;80),1,0)</f>
        <v>0</v>
      </c>
      <c r="N122" s="131">
        <f>IF(AND($K122-ストレーナー選定方法!$F$32&gt;-20,$K122-ストレーナー選定方法!$F$32&lt;80),1,0)</f>
        <v>1</v>
      </c>
      <c r="O122" s="131">
        <f>IF(AND($K122-ストレーナー選定方法!$F$34&gt;-20,$K122-ストレーナー選定方法!$F$34&lt;80),1,0)</f>
        <v>0</v>
      </c>
      <c r="P122" s="131">
        <f>IF(AND($K122-ストレーナー選定方法!$F$36&gt;-20,$K122-ストレーナー選定方法!$F$36&lt;80),1,0)</f>
        <v>0</v>
      </c>
      <c r="Q122" s="125">
        <v>17</v>
      </c>
      <c r="R122" s="24">
        <v>660</v>
      </c>
      <c r="S122" s="26">
        <f t="shared" si="33"/>
        <v>30.303030303030305</v>
      </c>
      <c r="T122" s="27">
        <f t="shared" si="41"/>
        <v>4.0640000000000001</v>
      </c>
      <c r="U122" s="27">
        <f t="shared" si="42"/>
        <v>3.5559999999999996</v>
      </c>
      <c r="V122" s="27"/>
      <c r="W122" s="59">
        <f t="shared" si="43"/>
        <v>18.20899584</v>
      </c>
      <c r="X122" s="59">
        <f t="shared" si="34"/>
        <v>28.451556000000007</v>
      </c>
      <c r="Y122" s="59">
        <f t="shared" si="35"/>
        <v>23.783178240000002</v>
      </c>
      <c r="Z122" s="59">
        <f t="shared" si="36"/>
        <v>37.161216000000003</v>
      </c>
      <c r="AA122" s="53">
        <f t="shared" si="37"/>
        <v>6.1961166399999996</v>
      </c>
      <c r="AB122" s="52">
        <f t="shared" si="38"/>
        <v>15.30061456</v>
      </c>
      <c r="AC122" s="52">
        <f t="shared" si="39"/>
        <v>8.0928870400000008</v>
      </c>
      <c r="AD122" s="52">
        <f t="shared" si="40"/>
        <v>19.984476159999996</v>
      </c>
      <c r="AE122" s="24"/>
      <c r="AF122" s="24"/>
      <c r="AG122" s="134">
        <v>30.1</v>
      </c>
    </row>
    <row r="123" spans="2:33" ht="17.25" thickBot="1">
      <c r="B123" s="176" t="str">
        <f>VLOOKUP(D123,temp!$A$2:$G$176,2,FALSE)</f>
        <v>070</v>
      </c>
      <c r="C123" s="176" t="str">
        <f t="shared" si="32"/>
        <v>70X10X199</v>
      </c>
      <c r="D123" s="174">
        <v>70</v>
      </c>
      <c r="E123" s="23">
        <v>70</v>
      </c>
      <c r="F123" s="24">
        <v>70</v>
      </c>
      <c r="G123" s="39">
        <v>64</v>
      </c>
      <c r="H123" s="23">
        <v>10</v>
      </c>
      <c r="I123" s="23">
        <v>199</v>
      </c>
      <c r="J123" s="24">
        <v>3</v>
      </c>
      <c r="K123" s="138">
        <v>1406</v>
      </c>
      <c r="L123" s="131">
        <f>IF(AND(K123-ストレーナー選定方法!$F$8&gt;-20,K123-ストレーナー選定方法!$F$8&lt;80),1,0)</f>
        <v>0</v>
      </c>
      <c r="M123" s="131">
        <f>IF(AND($K123-ストレーナー選定方法!$F$30&gt;-20,$K123-ストレーナー選定方法!$F$30&lt;80),1,0)</f>
        <v>0</v>
      </c>
      <c r="N123" s="131">
        <f>IF(AND($K123-ストレーナー選定方法!$F$32&gt;-20,$K123-ストレーナー選定方法!$F$32&lt;80),1,0)</f>
        <v>0</v>
      </c>
      <c r="O123" s="131">
        <f>IF(AND($K123-ストレーナー選定方法!$F$34&gt;-20,$K123-ストレーナー選定方法!$F$34&lt;80),1,0)</f>
        <v>0</v>
      </c>
      <c r="P123" s="131">
        <f>IF(AND($K123-ストレーナー選定方法!$F$36&gt;-20,$K123-ストレーナー選定方法!$F$36&lt;80),1,0)</f>
        <v>0</v>
      </c>
      <c r="Q123" s="125">
        <v>36</v>
      </c>
      <c r="R123" s="24">
        <v>370</v>
      </c>
      <c r="S123" s="26">
        <f t="shared" si="33"/>
        <v>54.054054054054056</v>
      </c>
      <c r="T123" s="27">
        <f t="shared" si="41"/>
        <v>11.247999999999999</v>
      </c>
      <c r="U123" s="27">
        <f t="shared" si="42"/>
        <v>9.8419999999999987</v>
      </c>
      <c r="V123" s="27"/>
      <c r="W123" s="59">
        <f t="shared" si="43"/>
        <v>139.48554815999998</v>
      </c>
      <c r="X123" s="59">
        <f t="shared" si="34"/>
        <v>217.94616900000005</v>
      </c>
      <c r="Y123" s="59">
        <f t="shared" si="35"/>
        <v>182.18520576</v>
      </c>
      <c r="Z123" s="59">
        <f t="shared" si="36"/>
        <v>284.66438399999998</v>
      </c>
      <c r="AA123" s="53">
        <f t="shared" si="37"/>
        <v>47.463832360000005</v>
      </c>
      <c r="AB123" s="52">
        <f t="shared" si="38"/>
        <v>117.20660644</v>
      </c>
      <c r="AC123" s="52">
        <f t="shared" si="39"/>
        <v>61.993576960000013</v>
      </c>
      <c r="AD123" s="52">
        <f t="shared" si="40"/>
        <v>153.08617984</v>
      </c>
      <c r="AE123" s="24" t="s">
        <v>468</v>
      </c>
      <c r="AF123" s="24"/>
      <c r="AG123" s="134" t="s">
        <v>472</v>
      </c>
    </row>
    <row r="124" spans="2:33" ht="17.25" thickBot="1">
      <c r="B124" s="176" t="str">
        <f>VLOOKUP(D124,temp!$A$2:$G$176,2,FALSE)</f>
        <v>071</v>
      </c>
      <c r="C124" s="176" t="str">
        <f t="shared" si="32"/>
        <v>70X10X94</v>
      </c>
      <c r="D124" s="174">
        <v>71</v>
      </c>
      <c r="E124" s="23">
        <v>70</v>
      </c>
      <c r="F124" s="24">
        <v>67</v>
      </c>
      <c r="G124" s="39">
        <v>60</v>
      </c>
      <c r="H124" s="23">
        <v>10</v>
      </c>
      <c r="I124" s="23">
        <v>94</v>
      </c>
      <c r="J124" s="24">
        <v>3.5</v>
      </c>
      <c r="K124" s="137">
        <v>904</v>
      </c>
      <c r="L124" s="131">
        <f>IF(AND(K124-ストレーナー選定方法!$F$8&gt;-20,K124-ストレーナー選定方法!$F$8&lt;80),1,0)</f>
        <v>0</v>
      </c>
      <c r="M124" s="131">
        <f>IF(AND($K124-ストレーナー選定方法!$F$30&gt;-20,$K124-ストレーナー選定方法!$F$30&lt;80),1,0)</f>
        <v>0</v>
      </c>
      <c r="N124" s="131">
        <f>IF(AND($K124-ストレーナー選定方法!$F$32&gt;-20,$K124-ストレーナー選定方法!$F$32&lt;80),1,0)</f>
        <v>0</v>
      </c>
      <c r="O124" s="131">
        <f>IF(AND($K124-ストレーナー選定方法!$F$34&gt;-20,$K124-ストレーナー選定方法!$F$34&lt;80),1,0)</f>
        <v>0</v>
      </c>
      <c r="P124" s="131">
        <f>IF(AND($K124-ストレーナー選定方法!$F$36&gt;-20,$K124-ストレーナー選定方法!$F$36&lt;80),1,0)</f>
        <v>0</v>
      </c>
      <c r="Q124" s="125">
        <v>23</v>
      </c>
      <c r="R124" s="24">
        <v>280</v>
      </c>
      <c r="S124" s="26">
        <f t="shared" si="33"/>
        <v>71.428571428571431</v>
      </c>
      <c r="T124" s="27">
        <f t="shared" si="41"/>
        <v>7.2320000000000002</v>
      </c>
      <c r="U124" s="27">
        <f t="shared" si="42"/>
        <v>6.3279999999999994</v>
      </c>
      <c r="V124" s="27"/>
      <c r="W124" s="59">
        <f t="shared" si="43"/>
        <v>57.662760959999979</v>
      </c>
      <c r="X124" s="59">
        <f t="shared" si="34"/>
        <v>90.09806399999998</v>
      </c>
      <c r="Y124" s="59">
        <f t="shared" si="35"/>
        <v>75.314626559999965</v>
      </c>
      <c r="Z124" s="59">
        <f t="shared" si="36"/>
        <v>117.67910399999998</v>
      </c>
      <c r="AA124" s="53">
        <f t="shared" si="37"/>
        <v>19.621356159999998</v>
      </c>
      <c r="AB124" s="52">
        <f t="shared" si="38"/>
        <v>48.452736639999998</v>
      </c>
      <c r="AC124" s="52">
        <f t="shared" si="39"/>
        <v>25.627893760000003</v>
      </c>
      <c r="AD124" s="52">
        <f t="shared" si="40"/>
        <v>63.285207039999996</v>
      </c>
      <c r="AE124" s="24"/>
      <c r="AF124" s="24"/>
      <c r="AG124" s="134" t="s">
        <v>473</v>
      </c>
    </row>
    <row r="125" spans="2:33" ht="17.25" thickBot="1">
      <c r="B125" s="176" t="str">
        <f>VLOOKUP(D125,temp!$A$2:$G$176,2,FALSE)</f>
        <v>072</v>
      </c>
      <c r="C125" s="176" t="str">
        <f t="shared" si="32"/>
        <v>70X12X199</v>
      </c>
      <c r="D125" s="174">
        <v>72</v>
      </c>
      <c r="E125" s="23">
        <v>70</v>
      </c>
      <c r="F125" s="24">
        <v>70</v>
      </c>
      <c r="G125" s="39">
        <v>64</v>
      </c>
      <c r="H125" s="23">
        <v>12</v>
      </c>
      <c r="I125" s="23">
        <v>199</v>
      </c>
      <c r="J125" s="24">
        <v>3</v>
      </c>
      <c r="K125" s="138">
        <v>1406</v>
      </c>
      <c r="L125" s="131">
        <f>IF(AND(K125-ストレーナー選定方法!$F$8&gt;-20,K125-ストレーナー選定方法!$F$8&lt;80),1,0)</f>
        <v>0</v>
      </c>
      <c r="M125" s="131">
        <f>IF(AND($K125-ストレーナー選定方法!$F$30&gt;-20,$K125-ストレーナー選定方法!$F$30&lt;80),1,0)</f>
        <v>0</v>
      </c>
      <c r="N125" s="131">
        <f>IF(AND($K125-ストレーナー選定方法!$F$32&gt;-20,$K125-ストレーナー選定方法!$F$32&lt;80),1,0)</f>
        <v>0</v>
      </c>
      <c r="O125" s="131">
        <f>IF(AND($K125-ストレーナー選定方法!$F$34&gt;-20,$K125-ストレーナー選定方法!$F$34&lt;80),1,0)</f>
        <v>0</v>
      </c>
      <c r="P125" s="131">
        <f>IF(AND($K125-ストレーナー選定方法!$F$36&gt;-20,$K125-ストレーナー選定方法!$F$36&lt;80),1,0)</f>
        <v>0</v>
      </c>
      <c r="Q125" s="125">
        <v>36</v>
      </c>
      <c r="R125" s="24">
        <v>290</v>
      </c>
      <c r="S125" s="26">
        <f t="shared" si="33"/>
        <v>68.965517241379317</v>
      </c>
      <c r="T125" s="27">
        <f t="shared" si="41"/>
        <v>11.247999999999999</v>
      </c>
      <c r="U125" s="27">
        <f t="shared" si="42"/>
        <v>9.8419999999999987</v>
      </c>
      <c r="V125" s="27"/>
      <c r="W125" s="59">
        <f t="shared" si="43"/>
        <v>139.48554815999998</v>
      </c>
      <c r="X125" s="59">
        <f t="shared" si="34"/>
        <v>217.94616900000005</v>
      </c>
      <c r="Y125" s="59">
        <f t="shared" si="35"/>
        <v>182.18520576</v>
      </c>
      <c r="Z125" s="59">
        <f t="shared" si="36"/>
        <v>284.66438399999998</v>
      </c>
      <c r="AA125" s="53">
        <f t="shared" si="37"/>
        <v>47.463832360000005</v>
      </c>
      <c r="AB125" s="52">
        <f t="shared" si="38"/>
        <v>117.20660644</v>
      </c>
      <c r="AC125" s="52">
        <f t="shared" si="39"/>
        <v>61.993576960000013</v>
      </c>
      <c r="AD125" s="52">
        <f t="shared" si="40"/>
        <v>153.08617984</v>
      </c>
      <c r="AE125" s="24"/>
      <c r="AF125" s="24"/>
      <c r="AG125" s="134">
        <v>22.6</v>
      </c>
    </row>
    <row r="126" spans="2:33" ht="17.25" thickBot="1">
      <c r="B126" s="176" t="str">
        <f>VLOOKUP(D126,temp!$A$2:$G$176,2,FALSE)</f>
        <v>080</v>
      </c>
      <c r="C126" s="176" t="str">
        <f t="shared" si="32"/>
        <v>80X12X109</v>
      </c>
      <c r="D126" s="174">
        <v>80</v>
      </c>
      <c r="E126" s="23">
        <v>80</v>
      </c>
      <c r="F126" s="24">
        <v>74</v>
      </c>
      <c r="G126" s="39">
        <v>62</v>
      </c>
      <c r="H126" s="23">
        <v>12</v>
      </c>
      <c r="I126" s="23">
        <v>109</v>
      </c>
      <c r="J126" s="24">
        <v>3.5</v>
      </c>
      <c r="K126" s="138">
        <v>1048</v>
      </c>
      <c r="L126" s="131">
        <f>IF(AND(K126-ストレーナー選定方法!$F$8&gt;-20,K126-ストレーナー選定方法!$F$8&lt;80),1,0)</f>
        <v>0</v>
      </c>
      <c r="M126" s="131">
        <f>IF(AND($K126-ストレーナー選定方法!$F$30&gt;-20,$K126-ストレーナー選定方法!$F$30&lt;80),1,0)</f>
        <v>0</v>
      </c>
      <c r="N126" s="131">
        <f>IF(AND($K126-ストレーナー選定方法!$F$32&gt;-20,$K126-ストレーナー選定方法!$F$32&lt;80),1,0)</f>
        <v>0</v>
      </c>
      <c r="O126" s="131">
        <f>IF(AND($K126-ストレーナー選定方法!$F$34&gt;-20,$K126-ストレーナー選定方法!$F$34&lt;80),1,0)</f>
        <v>0</v>
      </c>
      <c r="P126" s="131">
        <f>IF(AND($K126-ストレーナー選定方法!$F$36&gt;-20,$K126-ストレーナー選定方法!$F$36&lt;80),1,0)</f>
        <v>0</v>
      </c>
      <c r="Q126" s="125">
        <v>20</v>
      </c>
      <c r="R126" s="24">
        <v>180</v>
      </c>
      <c r="S126" s="26">
        <f t="shared" si="33"/>
        <v>111.11111111111111</v>
      </c>
      <c r="T126" s="27">
        <f t="shared" si="41"/>
        <v>8.3840000000000003</v>
      </c>
      <c r="U126" s="27">
        <f t="shared" si="42"/>
        <v>7.3359999999999994</v>
      </c>
      <c r="V126" s="27"/>
      <c r="W126" s="59">
        <f t="shared" si="43"/>
        <v>77.496330240000006</v>
      </c>
      <c r="X126" s="59">
        <f t="shared" si="34"/>
        <v>121.08801600000002</v>
      </c>
      <c r="Y126" s="59">
        <f t="shared" si="35"/>
        <v>101.21969664000001</v>
      </c>
      <c r="Z126" s="59">
        <f t="shared" si="36"/>
        <v>158.155776</v>
      </c>
      <c r="AA126" s="53">
        <f t="shared" si="37"/>
        <v>26.370279040000003</v>
      </c>
      <c r="AB126" s="52">
        <f t="shared" si="38"/>
        <v>65.118444160000024</v>
      </c>
      <c r="AC126" s="52">
        <f t="shared" si="39"/>
        <v>34.442813440000016</v>
      </c>
      <c r="AD126" s="52">
        <f t="shared" si="40"/>
        <v>85.052661760000007</v>
      </c>
      <c r="AE126" s="24"/>
      <c r="AF126" s="24"/>
      <c r="AG126" s="134">
        <v>61.4</v>
      </c>
    </row>
    <row r="127" spans="2:33" ht="17.25" thickBot="1">
      <c r="B127" s="176" t="e">
        <f>VLOOKUP(D127,temp!$A$2:$G$176,2,FALSE)</f>
        <v>#N/A</v>
      </c>
      <c r="C127" s="176" t="str">
        <f t="shared" si="32"/>
        <v>88X12X89</v>
      </c>
      <c r="D127" s="174">
        <v>88</v>
      </c>
      <c r="E127" s="23">
        <v>88</v>
      </c>
      <c r="F127" s="24">
        <v>88</v>
      </c>
      <c r="G127" s="39">
        <v>72</v>
      </c>
      <c r="H127" s="23">
        <v>12</v>
      </c>
      <c r="I127" s="23">
        <v>89</v>
      </c>
      <c r="J127" s="24">
        <v>4.5</v>
      </c>
      <c r="K127" s="138">
        <v>1415</v>
      </c>
      <c r="L127" s="131">
        <f>IF(AND(K127-ストレーナー選定方法!$F$8&gt;-20,K127-ストレーナー選定方法!$F$8&lt;80),1,0)</f>
        <v>0</v>
      </c>
      <c r="M127" s="131">
        <f>IF(AND($K127-ストレーナー選定方法!$F$30&gt;-20,$K127-ストレーナー選定方法!$F$30&lt;80),1,0)</f>
        <v>0</v>
      </c>
      <c r="N127" s="131">
        <f>IF(AND($K127-ストレーナー選定方法!$F$32&gt;-20,$K127-ストレーナー選定方法!$F$32&lt;80),1,0)</f>
        <v>0</v>
      </c>
      <c r="O127" s="131">
        <f>IF(AND($K127-ストレーナー選定方法!$F$34&gt;-20,$K127-ストレーナー選定方法!$F$34&lt;80),1,0)</f>
        <v>0</v>
      </c>
      <c r="P127" s="131">
        <f>IF(AND($K127-ストレーナー選定方法!$F$36&gt;-20,$K127-ストレーナー選定方法!$F$36&lt;80),1,0)</f>
        <v>0</v>
      </c>
      <c r="Q127" s="125">
        <v>23</v>
      </c>
      <c r="R127" s="24">
        <v>200</v>
      </c>
      <c r="S127" s="26">
        <f t="shared" si="33"/>
        <v>100</v>
      </c>
      <c r="T127" s="27">
        <f t="shared" si="41"/>
        <v>11.32</v>
      </c>
      <c r="U127" s="27">
        <f t="shared" si="42"/>
        <v>9.9049999999999994</v>
      </c>
      <c r="V127" s="27"/>
      <c r="W127" s="59">
        <f t="shared" si="43"/>
        <v>141.27699599999997</v>
      </c>
      <c r="X127" s="59">
        <f t="shared" si="34"/>
        <v>220.74530625000006</v>
      </c>
      <c r="Y127" s="59">
        <f t="shared" si="35"/>
        <v>184.52505599999998</v>
      </c>
      <c r="Z127" s="59">
        <f t="shared" si="36"/>
        <v>288.32040000000001</v>
      </c>
      <c r="AA127" s="53">
        <f t="shared" si="37"/>
        <v>48.073422250000007</v>
      </c>
      <c r="AB127" s="52">
        <f t="shared" si="38"/>
        <v>118.71192025000001</v>
      </c>
      <c r="AC127" s="52">
        <f t="shared" si="39"/>
        <v>62.789776000000018</v>
      </c>
      <c r="AD127" s="52">
        <f t="shared" si="40"/>
        <v>155.05230399999999</v>
      </c>
      <c r="AE127" s="24"/>
      <c r="AF127" s="24"/>
      <c r="AG127" s="134"/>
    </row>
    <row r="128" spans="2:33" ht="17.25" thickBot="1">
      <c r="B128" s="176" t="str">
        <f>VLOOKUP(D128,temp!$A$2:$G$176,2,FALSE)</f>
        <v>105</v>
      </c>
      <c r="C128" s="176" t="str">
        <f t="shared" si="32"/>
        <v>105X15X188</v>
      </c>
      <c r="D128" s="174">
        <v>105</v>
      </c>
      <c r="E128" s="23">
        <v>105</v>
      </c>
      <c r="F128" s="24">
        <v>102</v>
      </c>
      <c r="G128" s="39">
        <v>90</v>
      </c>
      <c r="H128" s="23">
        <v>15</v>
      </c>
      <c r="I128" s="23">
        <v>188</v>
      </c>
      <c r="J128" s="24">
        <v>4</v>
      </c>
      <c r="K128" s="138">
        <v>2362</v>
      </c>
      <c r="L128" s="131">
        <f>IF(AND(K128-ストレーナー選定方法!$F$8&gt;-20,K128-ストレーナー選定方法!$F$8&lt;80),1,0)</f>
        <v>0</v>
      </c>
      <c r="M128" s="131">
        <f>IF(AND($K128-ストレーナー選定方法!$F$30&gt;-20,$K128-ストレーナー選定方法!$F$30&lt;80),1,0)</f>
        <v>0</v>
      </c>
      <c r="N128" s="131">
        <f>IF(AND($K128-ストレーナー選定方法!$F$32&gt;-20,$K128-ストレーナー選定方法!$F$32&lt;80),1,0)</f>
        <v>0</v>
      </c>
      <c r="O128" s="131">
        <f>IF(AND($K128-ストレーナー選定方法!$F$34&gt;-20,$K128-ストレーナー選定方法!$F$34&lt;80),1,0)</f>
        <v>0</v>
      </c>
      <c r="P128" s="131">
        <f>IF(AND($K128-ストレーナー選定方法!$F$36&gt;-20,$K128-ストレーナー選定方法!$F$36&lt;80),1,0)</f>
        <v>0</v>
      </c>
      <c r="Q128" s="125">
        <v>27</v>
      </c>
      <c r="R128" s="24">
        <v>100</v>
      </c>
      <c r="S128" s="26">
        <f t="shared" si="33"/>
        <v>200</v>
      </c>
      <c r="T128" s="27">
        <f t="shared" si="41"/>
        <v>18.896000000000001</v>
      </c>
      <c r="U128" s="27">
        <f t="shared" si="42"/>
        <v>16.533999999999999</v>
      </c>
      <c r="V128" s="27"/>
      <c r="W128" s="59">
        <f t="shared" si="43"/>
        <v>393.65734464000008</v>
      </c>
      <c r="X128" s="59">
        <f t="shared" si="34"/>
        <v>615.08960100000013</v>
      </c>
      <c r="Y128" s="59">
        <f t="shared" si="35"/>
        <v>514.16469503999997</v>
      </c>
      <c r="Z128" s="59">
        <f t="shared" si="36"/>
        <v>803.38233600000012</v>
      </c>
      <c r="AA128" s="53">
        <f t="shared" si="37"/>
        <v>133.95284644</v>
      </c>
      <c r="AB128" s="52">
        <f t="shared" si="38"/>
        <v>330.78151875999998</v>
      </c>
      <c r="AC128" s="52">
        <f t="shared" si="39"/>
        <v>174.95881984000005</v>
      </c>
      <c r="AD128" s="52">
        <f t="shared" si="40"/>
        <v>432.04116736000009</v>
      </c>
      <c r="AE128" s="24"/>
      <c r="AF128" s="24"/>
      <c r="AG128" s="134">
        <v>112.8</v>
      </c>
    </row>
    <row r="129" spans="2:33" ht="17.25" thickBot="1">
      <c r="B129" s="176" t="e">
        <f>VLOOKUP(D129,temp!$A$2:$G$176,2,FALSE)</f>
        <v>#N/A</v>
      </c>
      <c r="C129" s="176" t="str">
        <f t="shared" si="32"/>
        <v>105X20X188</v>
      </c>
      <c r="D129" s="174">
        <v>106</v>
      </c>
      <c r="E129" s="23">
        <v>105</v>
      </c>
      <c r="F129" s="24">
        <v>102</v>
      </c>
      <c r="G129" s="39">
        <v>90</v>
      </c>
      <c r="H129" s="23">
        <v>20</v>
      </c>
      <c r="I129" s="23">
        <v>188</v>
      </c>
      <c r="J129" s="24">
        <v>4</v>
      </c>
      <c r="K129" s="138">
        <v>2362</v>
      </c>
      <c r="L129" s="131">
        <f>IF(AND(K129-ストレーナー選定方法!$F$8&gt;-20,K129-ストレーナー選定方法!$F$8&lt;80),1,0)</f>
        <v>0</v>
      </c>
      <c r="M129" s="131">
        <f>IF(AND($K129-ストレーナー選定方法!$F$30&gt;-20,$K129-ストレーナー選定方法!$F$30&lt;80),1,0)</f>
        <v>0</v>
      </c>
      <c r="N129" s="131">
        <f>IF(AND($K129-ストレーナー選定方法!$F$32&gt;-20,$K129-ストレーナー選定方法!$F$32&lt;80),1,0)</f>
        <v>0</v>
      </c>
      <c r="O129" s="131">
        <f>IF(AND($K129-ストレーナー選定方法!$F$34&gt;-20,$K129-ストレーナー選定方法!$F$34&lt;80),1,0)</f>
        <v>0</v>
      </c>
      <c r="P129" s="131">
        <f>IF(AND($K129-ストレーナー選定方法!$F$36&gt;-20,$K129-ストレーナー選定方法!$F$36&lt;80),1,0)</f>
        <v>0</v>
      </c>
      <c r="Q129" s="125">
        <v>27</v>
      </c>
      <c r="R129" s="24">
        <v>75</v>
      </c>
      <c r="S129" s="26">
        <f t="shared" si="33"/>
        <v>266.66666666666669</v>
      </c>
      <c r="T129" s="27">
        <f t="shared" si="41"/>
        <v>18.896000000000001</v>
      </c>
      <c r="U129" s="27">
        <f t="shared" si="42"/>
        <v>16.533999999999999</v>
      </c>
      <c r="V129" s="27"/>
      <c r="W129" s="59">
        <f t="shared" si="43"/>
        <v>393.65734464000008</v>
      </c>
      <c r="X129" s="59">
        <f t="shared" si="34"/>
        <v>615.08960100000013</v>
      </c>
      <c r="Y129" s="59">
        <f t="shared" si="35"/>
        <v>514.16469503999997</v>
      </c>
      <c r="Z129" s="59">
        <f t="shared" si="36"/>
        <v>803.38233600000012</v>
      </c>
      <c r="AA129" s="53">
        <f t="shared" si="37"/>
        <v>133.95284644</v>
      </c>
      <c r="AB129" s="52">
        <f t="shared" si="38"/>
        <v>330.78151875999998</v>
      </c>
      <c r="AC129" s="52">
        <f t="shared" si="39"/>
        <v>174.95881984000005</v>
      </c>
      <c r="AD129" s="52">
        <f t="shared" si="40"/>
        <v>432.04116736000009</v>
      </c>
      <c r="AE129" s="24"/>
      <c r="AF129" s="24"/>
      <c r="AG129" s="134">
        <v>219.5</v>
      </c>
    </row>
    <row r="130" spans="2:33" ht="17.25" thickBot="1">
      <c r="B130" s="176" t="e">
        <f>VLOOKUP(D130,temp!$A$2:$G$176,2,FALSE)</f>
        <v>#N/A</v>
      </c>
      <c r="C130" s="176" t="str">
        <f t="shared" si="32"/>
        <v>140X20X225</v>
      </c>
      <c r="D130" s="174">
        <v>140</v>
      </c>
      <c r="E130" s="23">
        <v>140</v>
      </c>
      <c r="F130" s="24">
        <v>140</v>
      </c>
      <c r="G130" s="39">
        <v>130</v>
      </c>
      <c r="H130" s="23">
        <v>20</v>
      </c>
      <c r="I130" s="23">
        <v>225</v>
      </c>
      <c r="J130" s="24">
        <v>4</v>
      </c>
      <c r="K130" s="138">
        <v>2827</v>
      </c>
      <c r="L130" s="131">
        <f>IF(AND(K130-ストレーナー選定方法!$F$8&gt;-20,K130-ストレーナー選定方法!$F$8&lt;80),1,0)</f>
        <v>0</v>
      </c>
      <c r="M130" s="131">
        <f>IF(AND($K130-ストレーナー選定方法!$F$30&gt;-20,$K130-ストレーナー選定方法!$F$30&lt;80),1,0)</f>
        <v>0</v>
      </c>
      <c r="N130" s="131">
        <f>IF(AND($K130-ストレーナー選定方法!$F$32&gt;-20,$K130-ストレーナー選定方法!$F$32&lt;80),1,0)</f>
        <v>0</v>
      </c>
      <c r="O130" s="131">
        <f>IF(AND($K130-ストレーナー選定方法!$F$34&gt;-20,$K130-ストレーナー選定方法!$F$34&lt;80),1,0)</f>
        <v>0</v>
      </c>
      <c r="P130" s="131">
        <f>IF(AND($K130-ストレーナー選定方法!$F$36&gt;-20,$K130-ストレーナー選定方法!$F$36&lt;80),1,0)</f>
        <v>0</v>
      </c>
      <c r="Q130" s="125">
        <v>18</v>
      </c>
      <c r="R130" s="24">
        <v>30</v>
      </c>
      <c r="S130" s="26">
        <f t="shared" si="33"/>
        <v>666.66666666666663</v>
      </c>
      <c r="T130" s="27">
        <f t="shared" si="41"/>
        <v>22.616</v>
      </c>
      <c r="U130" s="27">
        <f t="shared" si="42"/>
        <v>19.788999999999998</v>
      </c>
      <c r="V130" s="27"/>
      <c r="W130" s="59">
        <f t="shared" si="43"/>
        <v>563.91051024000001</v>
      </c>
      <c r="X130" s="59">
        <f t="shared" si="34"/>
        <v>881.11017225000012</v>
      </c>
      <c r="Y130" s="59">
        <f t="shared" si="35"/>
        <v>736.53617663999989</v>
      </c>
      <c r="Z130" s="59">
        <f t="shared" si="36"/>
        <v>1150.8377760000001</v>
      </c>
      <c r="AA130" s="53">
        <f t="shared" si="37"/>
        <v>191.88621529</v>
      </c>
      <c r="AB130" s="52">
        <f t="shared" si="38"/>
        <v>473.84147041000006</v>
      </c>
      <c r="AC130" s="52">
        <f t="shared" si="39"/>
        <v>250.62689344000003</v>
      </c>
      <c r="AD130" s="52">
        <f t="shared" si="40"/>
        <v>618.89498176000006</v>
      </c>
      <c r="AE130" s="24"/>
      <c r="AF130" s="24"/>
      <c r="AG130" s="134">
        <v>277.5</v>
      </c>
    </row>
    <row r="131" spans="2:33" ht="17.25" thickBot="1">
      <c r="D131" s="179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G131" s="134"/>
    </row>
    <row r="132" spans="2:33" ht="17.25" thickBot="1">
      <c r="D132" s="179" t="s">
        <v>474</v>
      </c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G132" s="134"/>
    </row>
    <row r="133" spans="2:33" ht="17.25" thickBot="1">
      <c r="B133" s="176" t="str">
        <f>VLOOKUP(D133,temp!$A$2:$G$176,2,FALSE)</f>
        <v>T40</v>
      </c>
      <c r="C133" s="176" t="str">
        <f t="shared" ref="C133:C196" si="44">E133&amp;"X"&amp;H133&amp;"X"&amp;I133</f>
        <v>40X5X62</v>
      </c>
      <c r="D133" s="174" t="s">
        <v>258</v>
      </c>
      <c r="E133" s="32">
        <v>40</v>
      </c>
      <c r="F133" s="31">
        <v>40</v>
      </c>
      <c r="G133" s="43">
        <v>38</v>
      </c>
      <c r="H133" s="32">
        <v>5</v>
      </c>
      <c r="I133" s="32">
        <v>62</v>
      </c>
      <c r="J133" s="31">
        <v>3</v>
      </c>
      <c r="K133" s="139">
        <v>438</v>
      </c>
      <c r="L133" s="131">
        <f>IF(AND(K133-ストレーナー選定方法!$F$8&gt;-20,K133-ストレーナー選定方法!$F$8&lt;80),1,0)</f>
        <v>0</v>
      </c>
      <c r="M133" s="131">
        <f>IF(AND($K133-ストレーナー選定方法!$F$30&gt;-20,$K133-ストレーナー選定方法!$F$30&lt;80),1,0)</f>
        <v>0</v>
      </c>
      <c r="N133" s="131">
        <f>IF(AND($K133-ストレーナー選定方法!$F$32&gt;-20,$K133-ストレーナー選定方法!$F$32&lt;80),1,0)</f>
        <v>0</v>
      </c>
      <c r="O133" s="131">
        <f>IF(AND($K133-ストレーナー選定方法!$F$34&gt;-20,$K133-ストレーナー選定方法!$F$34&lt;80),1,0)</f>
        <v>0</v>
      </c>
      <c r="P133" s="131">
        <f>IF(AND($K133-ストレーナー選定方法!$F$36&gt;-20,$K133-ストレーナー選定方法!$F$36&lt;80),1,0)</f>
        <v>0</v>
      </c>
      <c r="Q133" s="126">
        <v>34</v>
      </c>
      <c r="R133" s="33">
        <v>2000</v>
      </c>
      <c r="S133" s="26">
        <f t="shared" ref="S133:S155" si="45">20000/R133</f>
        <v>10</v>
      </c>
      <c r="T133" s="27">
        <f>K133*0.8/100</f>
        <v>3.5040000000000004</v>
      </c>
      <c r="U133" s="27">
        <f>K133*0.7/100</f>
        <v>3.0659999999999998</v>
      </c>
      <c r="V133" s="27"/>
      <c r="W133" s="59">
        <f t="shared" ref="W133:W157" si="46">(K133/100*0.84)^2</f>
        <v>13.536512639999998</v>
      </c>
      <c r="X133" s="59">
        <f t="shared" ref="X133:X157" si="47">(K133/100*1.05)^2</f>
        <v>21.150801000000001</v>
      </c>
      <c r="Y133" s="59">
        <f t="shared" ref="Y133:Y157" si="48">(K133/100*0.96)^2</f>
        <v>17.680343039999997</v>
      </c>
      <c r="Z133" s="59">
        <f t="shared" ref="Z133:Z157" si="49">(K133/100*1.2)^2</f>
        <v>27.625535999999993</v>
      </c>
      <c r="AA133" s="53">
        <f t="shared" ref="AA133:AA157" si="50">(K133/100*0.49)^2</f>
        <v>4.6061744399999993</v>
      </c>
      <c r="AB133" s="52">
        <f t="shared" ref="AB133:AB157" si="51">(K133/100*0.77)^2</f>
        <v>11.374430759999999</v>
      </c>
      <c r="AC133" s="52">
        <f t="shared" ref="AC133:AC157" si="52">(K133/100*0.56)^2</f>
        <v>6.0162278400000018</v>
      </c>
      <c r="AD133" s="52">
        <f t="shared" ref="AD133:AD157" si="53">(K133/100*0.88)^2</f>
        <v>14.856399360000001</v>
      </c>
      <c r="AE133" s="31"/>
      <c r="AF133" s="31"/>
      <c r="AG133" s="134">
        <v>9.9</v>
      </c>
    </row>
    <row r="134" spans="2:33" ht="17.25" thickBot="1">
      <c r="B134" s="176" t="str">
        <f>VLOOKUP(D134,temp!$A$2:$G$176,2,FALSE)</f>
        <v>T41</v>
      </c>
      <c r="C134" s="176" t="str">
        <f t="shared" si="44"/>
        <v>40X8X62</v>
      </c>
      <c r="D134" s="174" t="s">
        <v>260</v>
      </c>
      <c r="E134" s="23">
        <v>40</v>
      </c>
      <c r="F134" s="24">
        <v>40</v>
      </c>
      <c r="G134" s="39">
        <v>38</v>
      </c>
      <c r="H134" s="23">
        <v>8</v>
      </c>
      <c r="I134" s="23">
        <v>62</v>
      </c>
      <c r="J134" s="24">
        <v>3</v>
      </c>
      <c r="K134" s="137">
        <v>438</v>
      </c>
      <c r="L134" s="131">
        <f>IF(AND(K134-ストレーナー選定方法!$F$8&gt;-20,K134-ストレーナー選定方法!$F$8&lt;80),1,0)</f>
        <v>0</v>
      </c>
      <c r="M134" s="131">
        <f>IF(AND($K134-ストレーナー選定方法!$F$30&gt;-20,$K134-ストレーナー選定方法!$F$30&lt;80),1,0)</f>
        <v>0</v>
      </c>
      <c r="N134" s="131">
        <f>IF(AND($K134-ストレーナー選定方法!$F$32&gt;-20,$K134-ストレーナー選定方法!$F$32&lt;80),1,0)</f>
        <v>0</v>
      </c>
      <c r="O134" s="131">
        <f>IF(AND($K134-ストレーナー選定方法!$F$34&gt;-20,$K134-ストレーナー選定方法!$F$34&lt;80),1,0)</f>
        <v>0</v>
      </c>
      <c r="P134" s="131">
        <f>IF(AND($K134-ストレーナー選定方法!$F$36&gt;-20,$K134-ストレーナー選定方法!$F$36&lt;80),1,0)</f>
        <v>0</v>
      </c>
      <c r="Q134" s="125">
        <v>34</v>
      </c>
      <c r="R134" s="25">
        <v>1300</v>
      </c>
      <c r="S134" s="26">
        <f t="shared" si="45"/>
        <v>15.384615384615385</v>
      </c>
      <c r="T134" s="27">
        <f t="shared" ref="T134:T157" si="54">K134*0.8/100</f>
        <v>3.5040000000000004</v>
      </c>
      <c r="U134" s="27">
        <f t="shared" ref="U134:U157" si="55">K134*0.7/100</f>
        <v>3.0659999999999998</v>
      </c>
      <c r="V134" s="27"/>
      <c r="W134" s="59">
        <f t="shared" si="46"/>
        <v>13.536512639999998</v>
      </c>
      <c r="X134" s="59">
        <f t="shared" si="47"/>
        <v>21.150801000000001</v>
      </c>
      <c r="Y134" s="59">
        <f t="shared" si="48"/>
        <v>17.680343039999997</v>
      </c>
      <c r="Z134" s="59">
        <f t="shared" si="49"/>
        <v>27.625535999999993</v>
      </c>
      <c r="AA134" s="53">
        <f t="shared" si="50"/>
        <v>4.6061744399999993</v>
      </c>
      <c r="AB134" s="52">
        <f t="shared" si="51"/>
        <v>11.374430759999999</v>
      </c>
      <c r="AC134" s="52">
        <f t="shared" si="52"/>
        <v>6.0162278400000018</v>
      </c>
      <c r="AD134" s="52">
        <f t="shared" si="53"/>
        <v>14.856399360000001</v>
      </c>
      <c r="AE134" s="24"/>
      <c r="AF134" s="24"/>
      <c r="AG134" s="134">
        <v>9.6999999999999993</v>
      </c>
    </row>
    <row r="135" spans="2:33" ht="17.25" thickBot="1">
      <c r="B135" s="176" t="e">
        <f>VLOOKUP(D135,temp!$A$2:$G$176,2,FALSE)</f>
        <v>#N/A</v>
      </c>
      <c r="C135" s="176" t="str">
        <f t="shared" si="44"/>
        <v>40X8X63</v>
      </c>
      <c r="D135" s="174" t="s">
        <v>263</v>
      </c>
      <c r="E135" s="23">
        <v>40</v>
      </c>
      <c r="F135" s="24">
        <v>40</v>
      </c>
      <c r="G135" s="39">
        <v>38</v>
      </c>
      <c r="H135" s="23">
        <v>8</v>
      </c>
      <c r="I135" s="23">
        <v>63</v>
      </c>
      <c r="J135" s="24">
        <v>3</v>
      </c>
      <c r="K135" s="137">
        <v>445</v>
      </c>
      <c r="L135" s="131">
        <f>IF(AND(K135-ストレーナー選定方法!$F$8&gt;-20,K135-ストレーナー選定方法!$F$8&lt;80),1,0)</f>
        <v>0</v>
      </c>
      <c r="M135" s="131">
        <f>IF(AND($K135-ストレーナー選定方法!$F$30&gt;-20,$K135-ストレーナー選定方法!$F$30&lt;80),1,0)</f>
        <v>0</v>
      </c>
      <c r="N135" s="131">
        <f>IF(AND($K135-ストレーナー選定方法!$F$32&gt;-20,$K135-ストレーナー選定方法!$F$32&lt;80),1,0)</f>
        <v>0</v>
      </c>
      <c r="O135" s="131">
        <f>IF(AND($K135-ストレーナー選定方法!$F$34&gt;-20,$K135-ストレーナー選定方法!$F$34&lt;80),1,0)</f>
        <v>0</v>
      </c>
      <c r="P135" s="131">
        <f>IF(AND($K135-ストレーナー選定方法!$F$36&gt;-20,$K135-ストレーナー選定方法!$F$36&lt;80),1,0)</f>
        <v>0</v>
      </c>
      <c r="Q135" s="125">
        <v>35</v>
      </c>
      <c r="R135" s="25">
        <v>1300</v>
      </c>
      <c r="S135" s="26">
        <f t="shared" si="45"/>
        <v>15.384615384615385</v>
      </c>
      <c r="T135" s="27">
        <f t="shared" si="54"/>
        <v>3.56</v>
      </c>
      <c r="U135" s="27">
        <f t="shared" si="55"/>
        <v>3.1150000000000002</v>
      </c>
      <c r="V135" s="27"/>
      <c r="W135" s="59">
        <f t="shared" si="46"/>
        <v>13.972644000000001</v>
      </c>
      <c r="X135" s="59">
        <f t="shared" si="47"/>
        <v>21.832256250000004</v>
      </c>
      <c r="Y135" s="59">
        <f t="shared" si="48"/>
        <v>18.249984000000001</v>
      </c>
      <c r="Z135" s="59">
        <f t="shared" si="49"/>
        <v>28.515599999999999</v>
      </c>
      <c r="AA135" s="53">
        <f t="shared" si="50"/>
        <v>4.7545802499999992</v>
      </c>
      <c r="AB135" s="52">
        <f t="shared" si="51"/>
        <v>11.740902250000003</v>
      </c>
      <c r="AC135" s="52">
        <f t="shared" si="52"/>
        <v>6.2100640000000018</v>
      </c>
      <c r="AD135" s="52">
        <f t="shared" si="53"/>
        <v>15.335056000000003</v>
      </c>
      <c r="AE135" s="24"/>
      <c r="AF135" s="24"/>
      <c r="AG135" s="134"/>
    </row>
    <row r="136" spans="2:33" ht="17.25" thickBot="1">
      <c r="B136" s="176" t="str">
        <f>VLOOKUP(D136,temp!$A$2:$G$176,2,FALSE)</f>
        <v>T45</v>
      </c>
      <c r="C136" s="176" t="str">
        <f t="shared" si="44"/>
        <v>45X8X62</v>
      </c>
      <c r="D136" s="177" t="s">
        <v>264</v>
      </c>
      <c r="E136" s="23">
        <v>45</v>
      </c>
      <c r="F136" s="24">
        <v>45</v>
      </c>
      <c r="G136" s="39">
        <v>38</v>
      </c>
      <c r="H136" s="23">
        <v>8</v>
      </c>
      <c r="I136" s="23">
        <v>62</v>
      </c>
      <c r="J136" s="24">
        <v>3</v>
      </c>
      <c r="K136" s="137">
        <v>438</v>
      </c>
      <c r="L136" s="131">
        <f>IF(AND(K136-ストレーナー選定方法!$F$8&gt;-20,K136-ストレーナー選定方法!$F$8&lt;80),1,0)</f>
        <v>0</v>
      </c>
      <c r="M136" s="131">
        <f>IF(AND($K136-ストレーナー選定方法!$F$30&gt;-20,$K136-ストレーナー選定方法!$F$30&lt;80),1,0)</f>
        <v>0</v>
      </c>
      <c r="N136" s="131">
        <f>IF(AND($K136-ストレーナー選定方法!$F$32&gt;-20,$K136-ストレーナー選定方法!$F$32&lt;80),1,0)</f>
        <v>0</v>
      </c>
      <c r="O136" s="131">
        <f>IF(AND($K136-ストレーナー選定方法!$F$34&gt;-20,$K136-ストレーナー選定方法!$F$34&lt;80),1,0)</f>
        <v>0</v>
      </c>
      <c r="P136" s="131">
        <f>IF(AND($K136-ストレーナー選定方法!$F$36&gt;-20,$K136-ストレーナー選定方法!$F$36&lt;80),1,0)</f>
        <v>0</v>
      </c>
      <c r="Q136" s="125">
        <v>27</v>
      </c>
      <c r="R136" s="25">
        <v>1800</v>
      </c>
      <c r="S136" s="26">
        <f t="shared" si="45"/>
        <v>11.111111111111111</v>
      </c>
      <c r="T136" s="27">
        <f t="shared" si="54"/>
        <v>3.5040000000000004</v>
      </c>
      <c r="U136" s="27">
        <f t="shared" si="55"/>
        <v>3.0659999999999998</v>
      </c>
      <c r="V136" s="27"/>
      <c r="W136" s="59">
        <f t="shared" si="46"/>
        <v>13.536512639999998</v>
      </c>
      <c r="X136" s="59">
        <f t="shared" si="47"/>
        <v>21.150801000000001</v>
      </c>
      <c r="Y136" s="59">
        <f t="shared" si="48"/>
        <v>17.680343039999997</v>
      </c>
      <c r="Z136" s="59">
        <f t="shared" si="49"/>
        <v>27.625535999999993</v>
      </c>
      <c r="AA136" s="53">
        <f t="shared" si="50"/>
        <v>4.6061744399999993</v>
      </c>
      <c r="AB136" s="52">
        <f t="shared" si="51"/>
        <v>11.374430759999999</v>
      </c>
      <c r="AC136" s="52">
        <f t="shared" si="52"/>
        <v>6.0162278400000018</v>
      </c>
      <c r="AD136" s="52">
        <f t="shared" si="53"/>
        <v>14.856399360000001</v>
      </c>
      <c r="AE136" s="24"/>
      <c r="AF136" s="24"/>
      <c r="AG136" s="134">
        <v>15</v>
      </c>
    </row>
    <row r="137" spans="2:33" ht="17.25" thickBot="1">
      <c r="B137" s="176" t="e">
        <f>VLOOKUP(D137,temp!$A$2:$G$176,2,FALSE)</f>
        <v>#N/A</v>
      </c>
      <c r="C137" s="176" t="str">
        <f t="shared" si="44"/>
        <v>45X10X52</v>
      </c>
      <c r="D137" s="174" t="s">
        <v>267</v>
      </c>
      <c r="E137" s="23">
        <v>45</v>
      </c>
      <c r="F137" s="24">
        <v>42</v>
      </c>
      <c r="G137" s="39">
        <v>35</v>
      </c>
      <c r="H137" s="23">
        <v>10</v>
      </c>
      <c r="I137" s="23">
        <v>52</v>
      </c>
      <c r="J137" s="24">
        <v>3</v>
      </c>
      <c r="K137" s="137">
        <v>367</v>
      </c>
      <c r="L137" s="131">
        <f>IF(AND(K137-ストレーナー選定方法!$F$8&gt;-20,K137-ストレーナー選定方法!$F$8&lt;80),1,0)</f>
        <v>0</v>
      </c>
      <c r="M137" s="131">
        <f>IF(AND($K137-ストレーナー選定方法!$F$30&gt;-20,$K137-ストレーナー選定方法!$F$30&lt;80),1,0)</f>
        <v>1</v>
      </c>
      <c r="N137" s="131">
        <f>IF(AND($K137-ストレーナー選定方法!$F$32&gt;-20,$K137-ストレーナー選定方法!$F$32&lt;80),1,0)</f>
        <v>0</v>
      </c>
      <c r="O137" s="131">
        <f>IF(AND($K137-ストレーナー選定方法!$F$34&gt;-20,$K137-ストレーナー選定方法!$F$34&lt;80),1,0)</f>
        <v>0</v>
      </c>
      <c r="P137" s="131">
        <f>IF(AND($K137-ストレーナー選定方法!$F$36&gt;-20,$K137-ストレーナー選定方法!$F$36&lt;80),1,0)</f>
        <v>0</v>
      </c>
      <c r="Q137" s="125">
        <v>23</v>
      </c>
      <c r="R137" s="24">
        <v>950</v>
      </c>
      <c r="S137" s="26">
        <f t="shared" si="45"/>
        <v>21.05263157894737</v>
      </c>
      <c r="T137" s="27">
        <f t="shared" si="54"/>
        <v>2.9360000000000004</v>
      </c>
      <c r="U137" s="27">
        <f t="shared" si="55"/>
        <v>2.569</v>
      </c>
      <c r="V137" s="27"/>
      <c r="W137" s="59">
        <f t="shared" si="46"/>
        <v>9.5036558399999986</v>
      </c>
      <c r="X137" s="59">
        <f t="shared" si="47"/>
        <v>14.84946225</v>
      </c>
      <c r="Y137" s="59">
        <f t="shared" si="48"/>
        <v>12.412938239999997</v>
      </c>
      <c r="Z137" s="59">
        <f t="shared" si="49"/>
        <v>19.395215999999998</v>
      </c>
      <c r="AA137" s="53">
        <f t="shared" si="50"/>
        <v>3.2338828899999998</v>
      </c>
      <c r="AB137" s="52">
        <f t="shared" si="51"/>
        <v>7.9857108099999996</v>
      </c>
      <c r="AC137" s="52">
        <f t="shared" si="52"/>
        <v>4.2238470400000008</v>
      </c>
      <c r="AD137" s="52">
        <f t="shared" si="53"/>
        <v>10.43031616</v>
      </c>
      <c r="AE137" s="24"/>
      <c r="AF137" s="24"/>
      <c r="AG137" s="134">
        <v>9</v>
      </c>
    </row>
    <row r="138" spans="2:33" ht="17.25" thickBot="1">
      <c r="B138" s="176" t="str">
        <f>VLOOKUP(D138,temp!$A$2:$G$176,2,FALSE)</f>
        <v>T47</v>
      </c>
      <c r="C138" s="176" t="str">
        <f t="shared" si="44"/>
        <v>45X8X80</v>
      </c>
      <c r="D138" s="174" t="s">
        <v>268</v>
      </c>
      <c r="E138" s="23">
        <v>45</v>
      </c>
      <c r="F138" s="24">
        <v>45</v>
      </c>
      <c r="G138" s="39">
        <v>42</v>
      </c>
      <c r="H138" s="23">
        <v>8</v>
      </c>
      <c r="I138" s="23">
        <v>80</v>
      </c>
      <c r="J138" s="24">
        <v>3</v>
      </c>
      <c r="K138" s="137">
        <v>565</v>
      </c>
      <c r="L138" s="131">
        <f>IF(AND(K138-ストレーナー選定方法!$F$8&gt;-20,K138-ストレーナー選定方法!$F$8&lt;80),1,0)</f>
        <v>0</v>
      </c>
      <c r="M138" s="131">
        <f>IF(AND($K138-ストレーナー選定方法!$F$30&gt;-20,$K138-ストレーナー選定方法!$F$30&lt;80),1,0)</f>
        <v>0</v>
      </c>
      <c r="N138" s="131">
        <f>IF(AND($K138-ストレーナー選定方法!$F$32&gt;-20,$K138-ストレーナー選定方法!$F$32&lt;80),1,0)</f>
        <v>1</v>
      </c>
      <c r="O138" s="131">
        <f>IF(AND($K138-ストレーナー選定方法!$F$34&gt;-20,$K138-ストレーナー選定方法!$F$34&lt;80),1,0)</f>
        <v>0</v>
      </c>
      <c r="P138" s="131">
        <f>IF(AND($K138-ストレーナー選定方法!$F$36&gt;-20,$K138-ストレーナー選定方法!$F$36&lt;80),1,0)</f>
        <v>0</v>
      </c>
      <c r="Q138" s="125">
        <v>35</v>
      </c>
      <c r="R138" s="25">
        <v>1000</v>
      </c>
      <c r="S138" s="26">
        <f t="shared" si="45"/>
        <v>20</v>
      </c>
      <c r="T138" s="27">
        <f t="shared" si="54"/>
        <v>4.5199999999999996</v>
      </c>
      <c r="U138" s="27">
        <f t="shared" si="55"/>
        <v>3.9550000000000001</v>
      </c>
      <c r="V138" s="27"/>
      <c r="W138" s="59">
        <f t="shared" si="46"/>
        <v>22.524516000000006</v>
      </c>
      <c r="X138" s="59">
        <f t="shared" si="47"/>
        <v>35.194556250000012</v>
      </c>
      <c r="Y138" s="59">
        <f t="shared" si="48"/>
        <v>29.419776000000002</v>
      </c>
      <c r="Z138" s="59">
        <f t="shared" si="49"/>
        <v>45.968400000000003</v>
      </c>
      <c r="AA138" s="53">
        <f t="shared" si="50"/>
        <v>7.6645922500000001</v>
      </c>
      <c r="AB138" s="52">
        <f t="shared" si="51"/>
        <v>18.926850250000001</v>
      </c>
      <c r="AC138" s="52">
        <f t="shared" si="52"/>
        <v>10.010896000000004</v>
      </c>
      <c r="AD138" s="52">
        <f t="shared" si="53"/>
        <v>24.720784000000005</v>
      </c>
      <c r="AE138" s="24"/>
      <c r="AF138" s="24"/>
      <c r="AG138" s="134"/>
    </row>
    <row r="139" spans="2:33" ht="17.25" thickBot="1">
      <c r="B139" s="176" t="str">
        <f>VLOOKUP(D139,temp!$A$2:$G$176,2,FALSE)</f>
        <v>T49</v>
      </c>
      <c r="C139" s="176" t="str">
        <f t="shared" si="44"/>
        <v>50X10X34</v>
      </c>
      <c r="D139" s="177" t="s">
        <v>270</v>
      </c>
      <c r="E139" s="23">
        <v>50</v>
      </c>
      <c r="F139" s="24">
        <v>48</v>
      </c>
      <c r="G139" s="39">
        <v>43</v>
      </c>
      <c r="H139" s="23">
        <v>10</v>
      </c>
      <c r="I139" s="23">
        <v>34</v>
      </c>
      <c r="J139" s="24">
        <v>4</v>
      </c>
      <c r="K139" s="137">
        <v>427</v>
      </c>
      <c r="L139" s="131">
        <f>IF(AND(K139-ストレーナー選定方法!$F$8&gt;-20,K139-ストレーナー選定方法!$F$8&lt;80),1,0)</f>
        <v>0</v>
      </c>
      <c r="M139" s="131">
        <f>IF(AND($K139-ストレーナー選定方法!$F$30&gt;-20,$K139-ストレーナー選定方法!$F$30&lt;80),1,0)</f>
        <v>0</v>
      </c>
      <c r="N139" s="131">
        <f>IF(AND($K139-ストレーナー選定方法!$F$32&gt;-20,$K139-ストレーナー選定方法!$F$32&lt;80),1,0)</f>
        <v>0</v>
      </c>
      <c r="O139" s="131">
        <f>IF(AND($K139-ストレーナー選定方法!$F$34&gt;-20,$K139-ストレーナー選定方法!$F$34&lt;80),1,0)</f>
        <v>0</v>
      </c>
      <c r="P139" s="131">
        <f>IF(AND($K139-ストレーナー選定方法!$F$36&gt;-20,$K139-ストレーナー選定方法!$F$36&lt;80),1,0)</f>
        <v>0</v>
      </c>
      <c r="Q139" s="125">
        <v>21</v>
      </c>
      <c r="R139" s="24">
        <v>800</v>
      </c>
      <c r="S139" s="26">
        <f t="shared" si="45"/>
        <v>25</v>
      </c>
      <c r="T139" s="27">
        <f t="shared" si="54"/>
        <v>3.4160000000000004</v>
      </c>
      <c r="U139" s="27">
        <f t="shared" si="55"/>
        <v>2.9889999999999999</v>
      </c>
      <c r="V139" s="27"/>
      <c r="W139" s="59">
        <f t="shared" si="46"/>
        <v>12.865134239999994</v>
      </c>
      <c r="X139" s="59">
        <f t="shared" si="47"/>
        <v>20.101772249999993</v>
      </c>
      <c r="Y139" s="59">
        <f t="shared" si="48"/>
        <v>16.803440639999998</v>
      </c>
      <c r="Z139" s="59">
        <f t="shared" si="49"/>
        <v>26.255375999999998</v>
      </c>
      <c r="AA139" s="53">
        <f t="shared" si="50"/>
        <v>4.377719289999999</v>
      </c>
      <c r="AB139" s="52">
        <f t="shared" si="51"/>
        <v>10.810286409999998</v>
      </c>
      <c r="AC139" s="52">
        <f t="shared" si="52"/>
        <v>5.7178374400000003</v>
      </c>
      <c r="AD139" s="52">
        <f t="shared" si="53"/>
        <v>14.119557759999998</v>
      </c>
      <c r="AE139" s="24"/>
      <c r="AF139" s="24"/>
      <c r="AG139" s="134">
        <v>6.3</v>
      </c>
    </row>
    <row r="140" spans="2:33" ht="17.25" thickBot="1">
      <c r="B140" s="176" t="str">
        <f>VLOOKUP(D140,temp!$A$2:$G$176,2,FALSE)</f>
        <v>T50</v>
      </c>
      <c r="C140" s="176" t="str">
        <f t="shared" si="44"/>
        <v>50X8X96</v>
      </c>
      <c r="D140" s="174" t="s">
        <v>272</v>
      </c>
      <c r="E140" s="23">
        <v>50</v>
      </c>
      <c r="F140" s="24">
        <v>50</v>
      </c>
      <c r="G140" s="39">
        <v>46</v>
      </c>
      <c r="H140" s="23">
        <v>8</v>
      </c>
      <c r="I140" s="23">
        <v>96</v>
      </c>
      <c r="J140" s="24">
        <v>3</v>
      </c>
      <c r="K140" s="137">
        <v>678</v>
      </c>
      <c r="L140" s="131">
        <f>IF(AND(K140-ストレーナー選定方法!$F$8&gt;-20,K140-ストレーナー選定方法!$F$8&lt;80),1,0)</f>
        <v>0</v>
      </c>
      <c r="M140" s="131">
        <f>IF(AND($K140-ストレーナー選定方法!$F$30&gt;-20,$K140-ストレーナー選定方法!$F$30&lt;80),1,0)</f>
        <v>0</v>
      </c>
      <c r="N140" s="131">
        <f>IF(AND($K140-ストレーナー選定方法!$F$32&gt;-20,$K140-ストレーナー選定方法!$F$32&lt;80),1,0)</f>
        <v>0</v>
      </c>
      <c r="O140" s="131">
        <f>IF(AND($K140-ストレーナー選定方法!$F$34&gt;-20,$K140-ストレーナー選定方法!$F$34&lt;80),1,0)</f>
        <v>0</v>
      </c>
      <c r="P140" s="131">
        <f>IF(AND($K140-ストレーナー選定方法!$F$36&gt;-20,$K140-ストレーナー選定方法!$F$36&lt;80),1,0)</f>
        <v>0</v>
      </c>
      <c r="Q140" s="125">
        <v>34</v>
      </c>
      <c r="R140" s="24">
        <v>700</v>
      </c>
      <c r="S140" s="26">
        <f t="shared" si="45"/>
        <v>28.571428571428573</v>
      </c>
      <c r="T140" s="27">
        <f t="shared" si="54"/>
        <v>5.4239999999999995</v>
      </c>
      <c r="U140" s="27">
        <f t="shared" si="55"/>
        <v>4.7459999999999996</v>
      </c>
      <c r="V140" s="27"/>
      <c r="W140" s="59">
        <f t="shared" si="46"/>
        <v>32.435303040000001</v>
      </c>
      <c r="X140" s="59">
        <f t="shared" si="47"/>
        <v>50.680161000000012</v>
      </c>
      <c r="Y140" s="59">
        <f t="shared" si="48"/>
        <v>42.364477440000002</v>
      </c>
      <c r="Z140" s="59">
        <f t="shared" si="49"/>
        <v>66.194495999999987</v>
      </c>
      <c r="AA140" s="53">
        <f t="shared" si="50"/>
        <v>11.037012840000001</v>
      </c>
      <c r="AB140" s="52">
        <f t="shared" si="51"/>
        <v>27.25466436</v>
      </c>
      <c r="AC140" s="52">
        <f t="shared" si="52"/>
        <v>14.415690240000005</v>
      </c>
      <c r="AD140" s="52">
        <f t="shared" si="53"/>
        <v>35.597928960000004</v>
      </c>
      <c r="AE140" s="24" t="s">
        <v>468</v>
      </c>
      <c r="AF140" s="24"/>
      <c r="AG140" s="134">
        <v>15.4</v>
      </c>
    </row>
    <row r="141" spans="2:33" ht="17.25" thickBot="1">
      <c r="B141" s="176" t="str">
        <f>VLOOKUP(D141,temp!$A$2:$G$176,2,FALSE)</f>
        <v>T51</v>
      </c>
      <c r="C141" s="176" t="str">
        <f t="shared" si="44"/>
        <v>50X12X96</v>
      </c>
      <c r="D141" s="174" t="s">
        <v>274</v>
      </c>
      <c r="E141" s="23">
        <v>50</v>
      </c>
      <c r="F141" s="24">
        <v>50</v>
      </c>
      <c r="G141" s="39">
        <v>46</v>
      </c>
      <c r="H141" s="23">
        <v>12</v>
      </c>
      <c r="I141" s="23">
        <v>96</v>
      </c>
      <c r="J141" s="24">
        <v>3</v>
      </c>
      <c r="K141" s="137">
        <v>678</v>
      </c>
      <c r="L141" s="131">
        <f>IF(AND(K141-ストレーナー選定方法!$F$8&gt;-20,K141-ストレーナー選定方法!$F$8&lt;80),1,0)</f>
        <v>0</v>
      </c>
      <c r="M141" s="131">
        <f>IF(AND($K141-ストレーナー選定方法!$F$30&gt;-20,$K141-ストレーナー選定方法!$F$30&lt;80),1,0)</f>
        <v>0</v>
      </c>
      <c r="N141" s="131">
        <f>IF(AND($K141-ストレーナー選定方法!$F$32&gt;-20,$K141-ストレーナー選定方法!$F$32&lt;80),1,0)</f>
        <v>0</v>
      </c>
      <c r="O141" s="131">
        <f>IF(AND($K141-ストレーナー選定方法!$F$34&gt;-20,$K141-ストレーナー選定方法!$F$34&lt;80),1,0)</f>
        <v>0</v>
      </c>
      <c r="P141" s="131">
        <f>IF(AND($K141-ストレーナー選定方法!$F$36&gt;-20,$K141-ストレーナー選定方法!$F$36&lt;80),1,0)</f>
        <v>0</v>
      </c>
      <c r="Q141" s="125">
        <v>34</v>
      </c>
      <c r="R141" s="24">
        <v>520</v>
      </c>
      <c r="S141" s="26">
        <f t="shared" si="45"/>
        <v>38.46153846153846</v>
      </c>
      <c r="T141" s="27">
        <f t="shared" si="54"/>
        <v>5.4239999999999995</v>
      </c>
      <c r="U141" s="27">
        <f t="shared" si="55"/>
        <v>4.7459999999999996</v>
      </c>
      <c r="V141" s="27"/>
      <c r="W141" s="59">
        <f t="shared" si="46"/>
        <v>32.435303040000001</v>
      </c>
      <c r="X141" s="59">
        <f t="shared" si="47"/>
        <v>50.680161000000012</v>
      </c>
      <c r="Y141" s="59">
        <f t="shared" si="48"/>
        <v>42.364477440000002</v>
      </c>
      <c r="Z141" s="59">
        <f t="shared" si="49"/>
        <v>66.194495999999987</v>
      </c>
      <c r="AA141" s="53">
        <f t="shared" si="50"/>
        <v>11.037012840000001</v>
      </c>
      <c r="AB141" s="52">
        <f t="shared" si="51"/>
        <v>27.25466436</v>
      </c>
      <c r="AC141" s="52">
        <f t="shared" si="52"/>
        <v>14.415690240000005</v>
      </c>
      <c r="AD141" s="52">
        <f t="shared" si="53"/>
        <v>35.597928960000004</v>
      </c>
      <c r="AE141" s="24"/>
      <c r="AF141" s="24"/>
      <c r="AG141" s="134">
        <v>30</v>
      </c>
    </row>
    <row r="142" spans="2:33" ht="17.25" thickBot="1">
      <c r="B142" s="176" t="str">
        <f>VLOOKUP(D142,temp!$A$2:$G$176,2,FALSE)</f>
        <v>T53</v>
      </c>
      <c r="C142" s="176" t="str">
        <f t="shared" si="44"/>
        <v>50X10X62</v>
      </c>
      <c r="D142" s="174" t="s">
        <v>276</v>
      </c>
      <c r="E142" s="23">
        <v>50</v>
      </c>
      <c r="F142" s="24">
        <v>49</v>
      </c>
      <c r="G142" s="39">
        <v>40</v>
      </c>
      <c r="H142" s="23">
        <v>10</v>
      </c>
      <c r="I142" s="23">
        <v>62</v>
      </c>
      <c r="J142" s="24">
        <v>3</v>
      </c>
      <c r="K142" s="137">
        <v>438</v>
      </c>
      <c r="L142" s="131">
        <f>IF(AND(K142-ストレーナー選定方法!$F$8&gt;-20,K142-ストレーナー選定方法!$F$8&lt;80),1,0)</f>
        <v>0</v>
      </c>
      <c r="M142" s="131">
        <f>IF(AND($K142-ストレーナー選定方法!$F$30&gt;-20,$K142-ストレーナー選定方法!$F$30&lt;80),1,0)</f>
        <v>0</v>
      </c>
      <c r="N142" s="131">
        <f>IF(AND($K142-ストレーナー選定方法!$F$32&gt;-20,$K142-ストレーナー選定方法!$F$32&lt;80),1,0)</f>
        <v>0</v>
      </c>
      <c r="O142" s="131">
        <f>IF(AND($K142-ストレーナー選定方法!$F$34&gt;-20,$K142-ストレーナー選定方法!$F$34&lt;80),1,0)</f>
        <v>0</v>
      </c>
      <c r="P142" s="131">
        <f>IF(AND($K142-ストレーナー選定方法!$F$36&gt;-20,$K142-ストレーナー選定方法!$F$36&lt;80),1,0)</f>
        <v>0</v>
      </c>
      <c r="Q142" s="125">
        <v>22</v>
      </c>
      <c r="R142" s="24">
        <v>600</v>
      </c>
      <c r="S142" s="26">
        <f t="shared" si="45"/>
        <v>33.333333333333336</v>
      </c>
      <c r="T142" s="27">
        <f t="shared" si="54"/>
        <v>3.5040000000000004</v>
      </c>
      <c r="U142" s="27">
        <f t="shared" si="55"/>
        <v>3.0659999999999998</v>
      </c>
      <c r="V142" s="27"/>
      <c r="W142" s="59">
        <f t="shared" si="46"/>
        <v>13.536512639999998</v>
      </c>
      <c r="X142" s="59">
        <f t="shared" si="47"/>
        <v>21.150801000000001</v>
      </c>
      <c r="Y142" s="59">
        <f t="shared" si="48"/>
        <v>17.680343039999997</v>
      </c>
      <c r="Z142" s="59">
        <f t="shared" si="49"/>
        <v>27.625535999999993</v>
      </c>
      <c r="AA142" s="53">
        <f t="shared" si="50"/>
        <v>4.6061744399999993</v>
      </c>
      <c r="AB142" s="52">
        <f t="shared" si="51"/>
        <v>11.374430759999999</v>
      </c>
      <c r="AC142" s="52">
        <f t="shared" si="52"/>
        <v>6.0162278400000018</v>
      </c>
      <c r="AD142" s="52">
        <f t="shared" si="53"/>
        <v>14.856399360000001</v>
      </c>
      <c r="AE142" s="24"/>
      <c r="AF142" s="24"/>
      <c r="AG142" s="134">
        <v>15.1</v>
      </c>
    </row>
    <row r="143" spans="2:33" ht="17.25" thickBot="1">
      <c r="B143" s="176" t="e">
        <f>VLOOKUP(D143,temp!$A$2:$G$176,2,FALSE)</f>
        <v>#N/A</v>
      </c>
      <c r="C143" s="176" t="str">
        <f t="shared" si="44"/>
        <v>50X7X55</v>
      </c>
      <c r="D143" s="177" t="s">
        <v>279</v>
      </c>
      <c r="E143" s="23">
        <v>50</v>
      </c>
      <c r="F143" s="24">
        <v>48</v>
      </c>
      <c r="G143" s="39">
        <v>40</v>
      </c>
      <c r="H143" s="23">
        <v>7</v>
      </c>
      <c r="I143" s="23">
        <v>55</v>
      </c>
      <c r="J143" s="24">
        <v>3</v>
      </c>
      <c r="K143" s="137">
        <v>388</v>
      </c>
      <c r="L143" s="131">
        <f>IF(AND(K143-ストレーナー選定方法!$F$8&gt;-20,K143-ストレーナー選定方法!$F$8&lt;80),1,0)</f>
        <v>0</v>
      </c>
      <c r="M143" s="131">
        <f>IF(AND($K143-ストレーナー選定方法!$F$30&gt;-20,$K143-ストレーナー選定方法!$F$30&lt;80),1,0)</f>
        <v>1</v>
      </c>
      <c r="N143" s="131">
        <f>IF(AND($K143-ストレーナー選定方法!$F$32&gt;-20,$K143-ストレーナー選定方法!$F$32&lt;80),1,0)</f>
        <v>0</v>
      </c>
      <c r="O143" s="131">
        <f>IF(AND($K143-ストレーナー選定方法!$F$34&gt;-20,$K143-ストレーナー選定方法!$F$34&lt;80),1,0)</f>
        <v>0</v>
      </c>
      <c r="P143" s="131">
        <f>IF(AND($K143-ストレーナー選定方法!$F$36&gt;-20,$K143-ストレーナー選定方法!$F$36&lt;80),1,0)</f>
        <v>0</v>
      </c>
      <c r="Q143" s="125">
        <v>19</v>
      </c>
      <c r="R143" s="24">
        <v>840</v>
      </c>
      <c r="S143" s="26">
        <f t="shared" si="45"/>
        <v>23.80952380952381</v>
      </c>
      <c r="T143" s="27">
        <f t="shared" si="54"/>
        <v>3.1040000000000005</v>
      </c>
      <c r="U143" s="27">
        <f t="shared" si="55"/>
        <v>2.7159999999999997</v>
      </c>
      <c r="V143" s="27"/>
      <c r="W143" s="59">
        <f t="shared" si="46"/>
        <v>10.62238464</v>
      </c>
      <c r="X143" s="59">
        <f t="shared" si="47"/>
        <v>16.597476</v>
      </c>
      <c r="Y143" s="59">
        <f t="shared" si="48"/>
        <v>13.874135039999997</v>
      </c>
      <c r="Z143" s="59">
        <f t="shared" si="49"/>
        <v>21.678335999999998</v>
      </c>
      <c r="AA143" s="53">
        <f t="shared" si="50"/>
        <v>3.6145614400000001</v>
      </c>
      <c r="AB143" s="52">
        <f t="shared" si="51"/>
        <v>8.925753760000001</v>
      </c>
      <c r="AC143" s="52">
        <f t="shared" si="52"/>
        <v>4.7210598400000006</v>
      </c>
      <c r="AD143" s="52">
        <f t="shared" si="53"/>
        <v>11.65812736</v>
      </c>
      <c r="AE143" s="24"/>
      <c r="AF143" s="24"/>
      <c r="AG143" s="134">
        <v>20</v>
      </c>
    </row>
    <row r="144" spans="2:33" ht="17.25" thickBot="1">
      <c r="B144" s="176" t="e">
        <f>VLOOKUP(D144,temp!$A$2:$G$176,2,FALSE)</f>
        <v>#N/A</v>
      </c>
      <c r="C144" s="176" t="str">
        <f t="shared" si="44"/>
        <v>56X10X44</v>
      </c>
      <c r="D144" s="178" t="s">
        <v>281</v>
      </c>
      <c r="E144" s="23">
        <v>56</v>
      </c>
      <c r="F144" s="24">
        <v>54</v>
      </c>
      <c r="G144" s="39">
        <v>44</v>
      </c>
      <c r="H144" s="23">
        <v>10</v>
      </c>
      <c r="I144" s="23">
        <v>44</v>
      </c>
      <c r="J144" s="24">
        <v>4</v>
      </c>
      <c r="K144" s="137">
        <v>552</v>
      </c>
      <c r="L144" s="131">
        <f>IF(AND(K144-ストレーナー選定方法!$F$8&gt;-20,K144-ストレーナー選定方法!$F$8&lt;80),1,0)</f>
        <v>0</v>
      </c>
      <c r="M144" s="131">
        <f>IF(AND($K144-ストレーナー選定方法!$F$30&gt;-20,$K144-ストレーナー選定方法!$F$30&lt;80),1,0)</f>
        <v>0</v>
      </c>
      <c r="N144" s="131">
        <f>IF(AND($K144-ストレーナー選定方法!$F$32&gt;-20,$K144-ストレーナー選定方法!$F$32&lt;80),1,0)</f>
        <v>1</v>
      </c>
      <c r="O144" s="131">
        <f>IF(AND($K144-ストレーナー選定方法!$F$34&gt;-20,$K144-ストレーナー選定方法!$F$34&lt;80),1,0)</f>
        <v>0</v>
      </c>
      <c r="P144" s="131">
        <f>IF(AND($K144-ストレーナー選定方法!$F$36&gt;-20,$K144-ストレーナー選定方法!$F$36&lt;80),1,0)</f>
        <v>0</v>
      </c>
      <c r="Q144" s="125">
        <v>22</v>
      </c>
      <c r="R144" s="24">
        <v>570</v>
      </c>
      <c r="S144" s="26">
        <f t="shared" si="45"/>
        <v>35.087719298245617</v>
      </c>
      <c r="T144" s="27">
        <f t="shared" si="54"/>
        <v>4.4160000000000004</v>
      </c>
      <c r="U144" s="27">
        <f t="shared" si="55"/>
        <v>3.8639999999999999</v>
      </c>
      <c r="V144" s="27"/>
      <c r="W144" s="59">
        <f t="shared" si="46"/>
        <v>21.499914239999992</v>
      </c>
      <c r="X144" s="59">
        <f t="shared" si="47"/>
        <v>33.59361599999999</v>
      </c>
      <c r="Y144" s="59">
        <f t="shared" si="48"/>
        <v>28.08152063999999</v>
      </c>
      <c r="Z144" s="59">
        <f t="shared" si="49"/>
        <v>43.877375999999998</v>
      </c>
      <c r="AA144" s="53">
        <f t="shared" si="50"/>
        <v>7.3159430399999978</v>
      </c>
      <c r="AB144" s="52">
        <f t="shared" si="51"/>
        <v>18.065900159999998</v>
      </c>
      <c r="AC144" s="52">
        <f t="shared" si="52"/>
        <v>9.5555174400000009</v>
      </c>
      <c r="AD144" s="52">
        <f t="shared" si="53"/>
        <v>23.596277759999996</v>
      </c>
      <c r="AE144" s="24"/>
      <c r="AF144" s="24"/>
      <c r="AG144" s="134"/>
    </row>
    <row r="145" spans="2:33" ht="17.25" thickBot="1">
      <c r="B145" s="176" t="e">
        <f>VLOOKUP(D145,temp!$A$2:$G$176,2,FALSE)</f>
        <v>#N/A</v>
      </c>
      <c r="C145" s="176" t="str">
        <f t="shared" si="44"/>
        <v>56X10X62</v>
      </c>
      <c r="D145" s="174" t="s">
        <v>283</v>
      </c>
      <c r="E145" s="23">
        <v>56</v>
      </c>
      <c r="F145" s="24">
        <v>54</v>
      </c>
      <c r="G145" s="39">
        <v>44</v>
      </c>
      <c r="H145" s="23">
        <v>10</v>
      </c>
      <c r="I145" s="23">
        <v>62</v>
      </c>
      <c r="J145" s="24">
        <v>3</v>
      </c>
      <c r="K145" s="137">
        <v>438</v>
      </c>
      <c r="L145" s="131">
        <f>IF(AND(K145-ストレーナー選定方法!$F$8&gt;-20,K145-ストレーナー選定方法!$F$8&lt;80),1,0)</f>
        <v>0</v>
      </c>
      <c r="M145" s="131">
        <f>IF(AND($K145-ストレーナー選定方法!$F$30&gt;-20,$K145-ストレーナー選定方法!$F$30&lt;80),1,0)</f>
        <v>0</v>
      </c>
      <c r="N145" s="131">
        <f>IF(AND($K145-ストレーナー選定方法!$F$32&gt;-20,$K145-ストレーナー選定方法!$F$32&lt;80),1,0)</f>
        <v>0</v>
      </c>
      <c r="O145" s="131">
        <f>IF(AND($K145-ストレーナー選定方法!$F$34&gt;-20,$K145-ストレーナー選定方法!$F$34&lt;80),1,0)</f>
        <v>0</v>
      </c>
      <c r="P145" s="131">
        <f>IF(AND($K145-ストレーナー選定方法!$F$36&gt;-20,$K145-ストレーナー選定方法!$F$36&lt;80),1,0)</f>
        <v>0</v>
      </c>
      <c r="Q145" s="125">
        <v>17</v>
      </c>
      <c r="R145" s="24">
        <v>570</v>
      </c>
      <c r="S145" s="26">
        <f t="shared" si="45"/>
        <v>35.087719298245617</v>
      </c>
      <c r="T145" s="27">
        <f t="shared" si="54"/>
        <v>3.5040000000000004</v>
      </c>
      <c r="U145" s="27">
        <f t="shared" si="55"/>
        <v>3.0659999999999998</v>
      </c>
      <c r="V145" s="27"/>
      <c r="W145" s="59">
        <f t="shared" si="46"/>
        <v>13.536512639999998</v>
      </c>
      <c r="X145" s="59">
        <f t="shared" si="47"/>
        <v>21.150801000000001</v>
      </c>
      <c r="Y145" s="59">
        <f t="shared" si="48"/>
        <v>17.680343039999997</v>
      </c>
      <c r="Z145" s="59">
        <f t="shared" si="49"/>
        <v>27.625535999999993</v>
      </c>
      <c r="AA145" s="53">
        <f t="shared" si="50"/>
        <v>4.6061744399999993</v>
      </c>
      <c r="AB145" s="52">
        <f t="shared" si="51"/>
        <v>11.374430759999999</v>
      </c>
      <c r="AC145" s="52">
        <f t="shared" si="52"/>
        <v>6.0162278400000018</v>
      </c>
      <c r="AD145" s="52">
        <f t="shared" si="53"/>
        <v>14.856399360000001</v>
      </c>
      <c r="AE145" s="24"/>
      <c r="AF145" s="24"/>
      <c r="AG145" s="134"/>
    </row>
    <row r="146" spans="2:33" ht="17.25" thickBot="1">
      <c r="B146" s="176" t="str">
        <f>VLOOKUP(D146,temp!$A$2:$G$176,2,FALSE)</f>
        <v>T58</v>
      </c>
      <c r="C146" s="176" t="str">
        <f t="shared" si="44"/>
        <v>58X10X95</v>
      </c>
      <c r="D146" s="174" t="s">
        <v>284</v>
      </c>
      <c r="E146" s="23">
        <v>58</v>
      </c>
      <c r="F146" s="24">
        <v>56</v>
      </c>
      <c r="G146" s="39">
        <v>50</v>
      </c>
      <c r="H146" s="23">
        <v>10</v>
      </c>
      <c r="I146" s="23">
        <v>95</v>
      </c>
      <c r="J146" s="24">
        <v>3</v>
      </c>
      <c r="K146" s="137">
        <v>671</v>
      </c>
      <c r="L146" s="131">
        <f>IF(AND(K146-ストレーナー選定方法!$F$8&gt;-20,K146-ストレーナー選定方法!$F$8&lt;80),1,0)</f>
        <v>0</v>
      </c>
      <c r="M146" s="131">
        <f>IF(AND($K146-ストレーナー選定方法!$F$30&gt;-20,$K146-ストレーナー選定方法!$F$30&lt;80),1,0)</f>
        <v>0</v>
      </c>
      <c r="N146" s="131">
        <f>IF(AND($K146-ストレーナー選定方法!$F$32&gt;-20,$K146-ストレーナー選定方法!$F$32&lt;80),1,0)</f>
        <v>0</v>
      </c>
      <c r="O146" s="131">
        <f>IF(AND($K146-ストレーナー選定方法!$F$34&gt;-20,$K146-ストレーナー選定方法!$F$34&lt;80),1,0)</f>
        <v>0</v>
      </c>
      <c r="P146" s="131">
        <f>IF(AND($K146-ストレーナー選定方法!$F$36&gt;-20,$K146-ストレーナー選定方法!$F$36&lt;80),1,0)</f>
        <v>0</v>
      </c>
      <c r="Q146" s="125">
        <v>25</v>
      </c>
      <c r="R146" s="24">
        <v>550</v>
      </c>
      <c r="S146" s="26">
        <f t="shared" si="45"/>
        <v>36.363636363636367</v>
      </c>
      <c r="T146" s="27">
        <f t="shared" si="54"/>
        <v>5.3680000000000003</v>
      </c>
      <c r="U146" s="27">
        <f t="shared" si="55"/>
        <v>4.6970000000000001</v>
      </c>
      <c r="V146" s="27"/>
      <c r="W146" s="59">
        <f t="shared" si="46"/>
        <v>31.76900496</v>
      </c>
      <c r="X146" s="59">
        <f t="shared" si="47"/>
        <v>49.63907025000001</v>
      </c>
      <c r="Y146" s="59">
        <f t="shared" si="48"/>
        <v>41.494210559999992</v>
      </c>
      <c r="Z146" s="59">
        <f t="shared" si="49"/>
        <v>64.834703999999988</v>
      </c>
      <c r="AA146" s="53">
        <f t="shared" si="50"/>
        <v>10.81028641</v>
      </c>
      <c r="AB146" s="52">
        <f t="shared" si="51"/>
        <v>26.694788890000005</v>
      </c>
      <c r="AC146" s="52">
        <f t="shared" si="52"/>
        <v>14.119557760000003</v>
      </c>
      <c r="AD146" s="52">
        <f t="shared" si="53"/>
        <v>34.866663039999999</v>
      </c>
      <c r="AE146" s="24"/>
      <c r="AF146" s="24"/>
      <c r="AG146" s="134">
        <v>14</v>
      </c>
    </row>
    <row r="147" spans="2:33" ht="17.25" thickBot="1">
      <c r="B147" s="176" t="str">
        <f>VLOOKUP(D147,temp!$A$2:$G$176,2,FALSE)</f>
        <v>T60</v>
      </c>
      <c r="C147" s="176" t="str">
        <f t="shared" si="44"/>
        <v>60X10X34</v>
      </c>
      <c r="D147" s="174" t="s">
        <v>286</v>
      </c>
      <c r="E147" s="23">
        <v>60</v>
      </c>
      <c r="F147" s="24">
        <v>55</v>
      </c>
      <c r="G147" s="39">
        <v>44</v>
      </c>
      <c r="H147" s="23">
        <v>10</v>
      </c>
      <c r="I147" s="23">
        <v>34</v>
      </c>
      <c r="J147" s="24">
        <v>4.5</v>
      </c>
      <c r="K147" s="137">
        <v>540</v>
      </c>
      <c r="L147" s="131">
        <f>IF(AND(K147-ストレーナー選定方法!$F$8&gt;-20,K147-ストレーナー選定方法!$F$8&lt;80),1,0)</f>
        <v>0</v>
      </c>
      <c r="M147" s="131">
        <f>IF(AND($K147-ストレーナー選定方法!$F$30&gt;-20,$K147-ストレーナー選定方法!$F$30&lt;80),1,0)</f>
        <v>0</v>
      </c>
      <c r="N147" s="131">
        <f>IF(AND($K147-ストレーナー選定方法!$F$32&gt;-20,$K147-ストレーナー選定方法!$F$32&lt;80),1,0)</f>
        <v>1</v>
      </c>
      <c r="O147" s="131">
        <f>IF(AND($K147-ストレーナー選定方法!$F$34&gt;-20,$K147-ストレーナー選定方法!$F$34&lt;80),1,0)</f>
        <v>0</v>
      </c>
      <c r="P147" s="131">
        <f>IF(AND($K147-ストレーナー選定方法!$F$36&gt;-20,$K147-ストレーナー選定方法!$F$36&lt;80),1,0)</f>
        <v>0</v>
      </c>
      <c r="Q147" s="125">
        <v>19</v>
      </c>
      <c r="R147" s="24">
        <v>540</v>
      </c>
      <c r="S147" s="26">
        <f t="shared" si="45"/>
        <v>37.037037037037038</v>
      </c>
      <c r="T147" s="27">
        <f t="shared" si="54"/>
        <v>4.32</v>
      </c>
      <c r="U147" s="27">
        <f t="shared" si="55"/>
        <v>3.78</v>
      </c>
      <c r="V147" s="27"/>
      <c r="W147" s="59">
        <f t="shared" si="46"/>
        <v>20.575296000000005</v>
      </c>
      <c r="X147" s="59">
        <f t="shared" si="47"/>
        <v>32.148900000000012</v>
      </c>
      <c r="Y147" s="59">
        <f t="shared" si="48"/>
        <v>26.873856</v>
      </c>
      <c r="Z147" s="59">
        <f t="shared" si="49"/>
        <v>41.990400000000008</v>
      </c>
      <c r="AA147" s="53">
        <f t="shared" si="50"/>
        <v>7.0013159999999992</v>
      </c>
      <c r="AB147" s="52">
        <f t="shared" si="51"/>
        <v>17.288964000000004</v>
      </c>
      <c r="AC147" s="52">
        <f t="shared" si="52"/>
        <v>9.1445760000000025</v>
      </c>
      <c r="AD147" s="52">
        <f t="shared" si="53"/>
        <v>22.581504000000006</v>
      </c>
      <c r="AE147" s="24"/>
      <c r="AF147" s="24"/>
      <c r="AG147" s="134" t="s">
        <v>475</v>
      </c>
    </row>
    <row r="148" spans="2:33" ht="17.25" thickBot="1">
      <c r="B148" s="176" t="e">
        <f>VLOOKUP(D148,temp!$A$2:$G$176,2,FALSE)</f>
        <v>#N/A</v>
      </c>
      <c r="C148" s="176" t="str">
        <f t="shared" si="44"/>
        <v>60X10X34</v>
      </c>
      <c r="D148" s="178" t="s">
        <v>288</v>
      </c>
      <c r="E148" s="23">
        <v>60</v>
      </c>
      <c r="F148" s="24">
        <v>60</v>
      </c>
      <c r="G148" s="39">
        <v>44</v>
      </c>
      <c r="H148" s="23">
        <v>10</v>
      </c>
      <c r="I148" s="23">
        <v>34</v>
      </c>
      <c r="J148" s="24">
        <v>4.5</v>
      </c>
      <c r="K148" s="137">
        <v>540</v>
      </c>
      <c r="L148" s="131">
        <f>IF(AND(K148-ストレーナー選定方法!$F$8&gt;-20,K148-ストレーナー選定方法!$F$8&lt;80),1,0)</f>
        <v>0</v>
      </c>
      <c r="M148" s="131">
        <f>IF(AND($K148-ストレーナー選定方法!$F$30&gt;-20,$K148-ストレーナー選定方法!$F$30&lt;80),1,0)</f>
        <v>0</v>
      </c>
      <c r="N148" s="131">
        <f>IF(AND($K148-ストレーナー選定方法!$F$32&gt;-20,$K148-ストレーナー選定方法!$F$32&lt;80),1,0)</f>
        <v>1</v>
      </c>
      <c r="O148" s="131">
        <f>IF(AND($K148-ストレーナー選定方法!$F$34&gt;-20,$K148-ストレーナー選定方法!$F$34&lt;80),1,0)</f>
        <v>0</v>
      </c>
      <c r="P148" s="131">
        <f>IF(AND($K148-ストレーナー選定方法!$F$36&gt;-20,$K148-ストレーナー選定方法!$F$36&lt;80),1,0)</f>
        <v>0</v>
      </c>
      <c r="Q148" s="125">
        <v>19</v>
      </c>
      <c r="R148" s="24">
        <v>540</v>
      </c>
      <c r="S148" s="26">
        <f t="shared" si="45"/>
        <v>37.037037037037038</v>
      </c>
      <c r="T148" s="27">
        <f t="shared" si="54"/>
        <v>4.32</v>
      </c>
      <c r="U148" s="27">
        <f t="shared" si="55"/>
        <v>3.78</v>
      </c>
      <c r="V148" s="27"/>
      <c r="W148" s="59">
        <f t="shared" si="46"/>
        <v>20.575296000000005</v>
      </c>
      <c r="X148" s="59">
        <f t="shared" si="47"/>
        <v>32.148900000000012</v>
      </c>
      <c r="Y148" s="59">
        <f t="shared" si="48"/>
        <v>26.873856</v>
      </c>
      <c r="Z148" s="59">
        <f t="shared" si="49"/>
        <v>41.990400000000008</v>
      </c>
      <c r="AA148" s="53">
        <f t="shared" si="50"/>
        <v>7.0013159999999992</v>
      </c>
      <c r="AB148" s="52">
        <f t="shared" si="51"/>
        <v>17.288964000000004</v>
      </c>
      <c r="AC148" s="52">
        <f t="shared" si="52"/>
        <v>9.1445760000000025</v>
      </c>
      <c r="AD148" s="52">
        <f t="shared" si="53"/>
        <v>22.581504000000006</v>
      </c>
      <c r="AE148" s="24"/>
      <c r="AF148" s="24"/>
      <c r="AG148" s="134"/>
    </row>
    <row r="149" spans="2:33" ht="17.25" thickBot="1">
      <c r="B149" s="176" t="str">
        <f>VLOOKUP(D149,temp!$A$2:$G$176,2,FALSE)</f>
        <v>T62</v>
      </c>
      <c r="C149" s="176" t="str">
        <f t="shared" si="44"/>
        <v>60X7X93</v>
      </c>
      <c r="D149" s="174" t="s">
        <v>289</v>
      </c>
      <c r="E149" s="23">
        <v>60</v>
      </c>
      <c r="F149" s="24">
        <v>58</v>
      </c>
      <c r="G149" s="39">
        <v>54</v>
      </c>
      <c r="H149" s="23">
        <v>7</v>
      </c>
      <c r="I149" s="23">
        <v>93</v>
      </c>
      <c r="J149" s="24">
        <v>3</v>
      </c>
      <c r="K149" s="137">
        <v>657</v>
      </c>
      <c r="L149" s="131">
        <f>IF(AND(K149-ストレーナー選定方法!$F$8&gt;-20,K149-ストレーナー選定方法!$F$8&lt;80),1,0)</f>
        <v>0</v>
      </c>
      <c r="M149" s="131">
        <f>IF(AND($K149-ストレーナー選定方法!$F$30&gt;-20,$K149-ストレーナー選定方法!$F$30&lt;80),1,0)</f>
        <v>0</v>
      </c>
      <c r="N149" s="131">
        <f>IF(AND($K149-ストレーナー選定方法!$F$32&gt;-20,$K149-ストレーナー選定方法!$F$32&lt;80),1,0)</f>
        <v>0</v>
      </c>
      <c r="O149" s="131">
        <f>IF(AND($K149-ストレーナー選定方法!$F$34&gt;-20,$K149-ストレーナー選定方法!$F$34&lt;80),1,0)</f>
        <v>0</v>
      </c>
      <c r="P149" s="131">
        <f>IF(AND($K149-ストレーナー選定方法!$F$36&gt;-20,$K149-ストレーナー選定方法!$F$36&lt;80),1,0)</f>
        <v>0</v>
      </c>
      <c r="Q149" s="125">
        <v>23</v>
      </c>
      <c r="R149" s="24">
        <v>660</v>
      </c>
      <c r="S149" s="26">
        <f t="shared" si="45"/>
        <v>30.303030303030305</v>
      </c>
      <c r="T149" s="27">
        <f t="shared" si="54"/>
        <v>5.2560000000000002</v>
      </c>
      <c r="U149" s="27">
        <f t="shared" si="55"/>
        <v>4.5990000000000002</v>
      </c>
      <c r="V149" s="27"/>
      <c r="W149" s="59">
        <f t="shared" si="46"/>
        <v>30.457153439999995</v>
      </c>
      <c r="X149" s="59">
        <f t="shared" si="47"/>
        <v>47.589302250000003</v>
      </c>
      <c r="Y149" s="59">
        <f t="shared" si="48"/>
        <v>39.78077184</v>
      </c>
      <c r="Z149" s="59">
        <f t="shared" si="49"/>
        <v>62.157456000000003</v>
      </c>
      <c r="AA149" s="53">
        <f t="shared" si="50"/>
        <v>10.36389249</v>
      </c>
      <c r="AB149" s="52">
        <f t="shared" si="51"/>
        <v>25.592469210000004</v>
      </c>
      <c r="AC149" s="52">
        <f t="shared" si="52"/>
        <v>13.536512640000005</v>
      </c>
      <c r="AD149" s="52">
        <f t="shared" si="53"/>
        <v>33.426898559999998</v>
      </c>
      <c r="AE149" s="24"/>
      <c r="AF149" s="24"/>
      <c r="AG149" s="134">
        <v>16.100000000000001</v>
      </c>
    </row>
    <row r="150" spans="2:33" ht="17.25" thickBot="1">
      <c r="B150" s="176" t="str">
        <f>VLOOKUP(D150,temp!$A$2:$G$176,2,FALSE)</f>
        <v>063</v>
      </c>
      <c r="C150" s="176" t="str">
        <f t="shared" si="44"/>
        <v>63.5X10.2X163</v>
      </c>
      <c r="D150" s="177" t="s">
        <v>293</v>
      </c>
      <c r="E150" s="23">
        <v>63.5</v>
      </c>
      <c r="F150" s="24">
        <v>60.5</v>
      </c>
      <c r="G150" s="39">
        <v>54</v>
      </c>
      <c r="H150" s="23">
        <v>10.199999999999999</v>
      </c>
      <c r="I150" s="23">
        <v>163</v>
      </c>
      <c r="J150" s="24">
        <v>2.7</v>
      </c>
      <c r="K150" s="137">
        <v>933</v>
      </c>
      <c r="L150" s="131">
        <f>IF(AND(K150-ストレーナー選定方法!$F$8&gt;-20,K150-ストレーナー選定方法!$F$8&lt;80),1,0)</f>
        <v>0</v>
      </c>
      <c r="M150" s="131">
        <f>IF(AND($K150-ストレーナー選定方法!$F$30&gt;-20,$K150-ストレーナー選定方法!$F$30&lt;80),1,0)</f>
        <v>0</v>
      </c>
      <c r="N150" s="131">
        <f>IF(AND($K150-ストレーナー選定方法!$F$32&gt;-20,$K150-ストレーナー選定方法!$F$32&lt;80),1,0)</f>
        <v>0</v>
      </c>
      <c r="O150" s="131">
        <f>IF(AND($K150-ストレーナー選定方法!$F$34&gt;-20,$K150-ストレーナー選定方法!$F$34&lt;80),1,0)</f>
        <v>0</v>
      </c>
      <c r="P150" s="131">
        <f>IF(AND($K150-ストレーナー選定方法!$F$36&gt;-20,$K150-ストレーナー選定方法!$F$36&lt;80),1,0)</f>
        <v>0</v>
      </c>
      <c r="Q150" s="125">
        <v>29</v>
      </c>
      <c r="R150" s="24">
        <v>500</v>
      </c>
      <c r="S150" s="26">
        <f t="shared" si="45"/>
        <v>40</v>
      </c>
      <c r="T150" s="27">
        <f t="shared" si="54"/>
        <v>7.4640000000000013</v>
      </c>
      <c r="U150" s="27">
        <f t="shared" si="55"/>
        <v>6.5309999999999988</v>
      </c>
      <c r="V150" s="27"/>
      <c r="W150" s="59">
        <f t="shared" si="46"/>
        <v>61.421703839999999</v>
      </c>
      <c r="X150" s="59">
        <f t="shared" si="47"/>
        <v>95.97141225</v>
      </c>
      <c r="Y150" s="59">
        <f t="shared" si="48"/>
        <v>80.224266239999992</v>
      </c>
      <c r="Z150" s="59">
        <f t="shared" si="49"/>
        <v>125.350416</v>
      </c>
      <c r="AA150" s="53">
        <f t="shared" si="50"/>
        <v>20.900440889999999</v>
      </c>
      <c r="AB150" s="52">
        <f t="shared" si="51"/>
        <v>51.611292810000002</v>
      </c>
      <c r="AC150" s="52">
        <f t="shared" si="52"/>
        <v>27.298535040000001</v>
      </c>
      <c r="AD150" s="52">
        <f t="shared" si="53"/>
        <v>67.41066816</v>
      </c>
      <c r="AE150" s="24"/>
      <c r="AF150" s="24"/>
      <c r="AG150" s="134" t="s">
        <v>476</v>
      </c>
    </row>
    <row r="151" spans="2:33" ht="17.25" thickBot="1">
      <c r="B151" s="176" t="str">
        <f>VLOOKUP(D151,temp!$A$2:$G$176,2,FALSE)</f>
        <v>T65</v>
      </c>
      <c r="C151" s="176" t="str">
        <f t="shared" si="44"/>
        <v>65X10X112</v>
      </c>
      <c r="D151" s="174" t="s">
        <v>294</v>
      </c>
      <c r="E151" s="23">
        <v>65</v>
      </c>
      <c r="F151" s="24">
        <v>63</v>
      </c>
      <c r="G151" s="39">
        <v>55</v>
      </c>
      <c r="H151" s="23">
        <v>10</v>
      </c>
      <c r="I151" s="23">
        <v>112</v>
      </c>
      <c r="J151" s="24">
        <v>3</v>
      </c>
      <c r="K151" s="137">
        <v>791</v>
      </c>
      <c r="L151" s="131">
        <f>IF(AND(K151-ストレーナー選定方法!$F$8&gt;-20,K151-ストレーナー選定方法!$F$8&lt;80),1,0)</f>
        <v>1</v>
      </c>
      <c r="M151" s="131">
        <f>IF(AND($K151-ストレーナー選定方法!$F$30&gt;-20,$K151-ストレーナー選定方法!$F$30&lt;80),1,0)</f>
        <v>0</v>
      </c>
      <c r="N151" s="131">
        <f>IF(AND($K151-ストレーナー選定方法!$F$32&gt;-20,$K151-ストレーナー選定方法!$F$32&lt;80),1,0)</f>
        <v>0</v>
      </c>
      <c r="O151" s="131">
        <f>IF(AND($K151-ストレーナー選定方法!$F$34&gt;-20,$K151-ストレーナー選定方法!$F$34&lt;80),1,0)</f>
        <v>0</v>
      </c>
      <c r="P151" s="131">
        <f>IF(AND($K151-ストレーナー選定方法!$F$36&gt;-20,$K151-ストレーナー選定方法!$F$36&lt;80),1,0)</f>
        <v>0</v>
      </c>
      <c r="Q151" s="125">
        <v>23</v>
      </c>
      <c r="R151" s="24">
        <v>350</v>
      </c>
      <c r="S151" s="26">
        <f t="shared" si="45"/>
        <v>57.142857142857146</v>
      </c>
      <c r="T151" s="27">
        <f t="shared" si="54"/>
        <v>6.3280000000000003</v>
      </c>
      <c r="U151" s="27">
        <f t="shared" si="55"/>
        <v>5.536999999999999</v>
      </c>
      <c r="V151" s="27"/>
      <c r="W151" s="59">
        <f t="shared" si="46"/>
        <v>44.148051360000004</v>
      </c>
      <c r="X151" s="59">
        <f t="shared" si="47"/>
        <v>68.981330249999999</v>
      </c>
      <c r="Y151" s="59">
        <f t="shared" si="48"/>
        <v>57.662760959999993</v>
      </c>
      <c r="Z151" s="59">
        <f t="shared" si="49"/>
        <v>90.09806399999998</v>
      </c>
      <c r="AA151" s="53">
        <f t="shared" si="50"/>
        <v>15.02260081</v>
      </c>
      <c r="AB151" s="52">
        <f t="shared" si="51"/>
        <v>37.096626489999998</v>
      </c>
      <c r="AC151" s="52">
        <f t="shared" si="52"/>
        <v>19.621356160000005</v>
      </c>
      <c r="AD151" s="52">
        <f t="shared" si="53"/>
        <v>48.452736639999998</v>
      </c>
      <c r="AE151" s="24"/>
      <c r="AF151" s="24"/>
      <c r="AG151" s="134">
        <v>27</v>
      </c>
    </row>
    <row r="152" spans="2:33" ht="17.25" thickBot="1">
      <c r="B152" s="176" t="str">
        <f>VLOOKUP(D152,temp!$A$2:$G$176,2,FALSE)</f>
        <v>T70</v>
      </c>
      <c r="C152" s="176" t="str">
        <f t="shared" si="44"/>
        <v>70X10X144</v>
      </c>
      <c r="D152" s="174" t="s">
        <v>296</v>
      </c>
      <c r="E152" s="23">
        <v>70</v>
      </c>
      <c r="F152" s="24">
        <v>68</v>
      </c>
      <c r="G152" s="39">
        <v>62</v>
      </c>
      <c r="H152" s="23">
        <v>10</v>
      </c>
      <c r="I152" s="23">
        <v>144</v>
      </c>
      <c r="J152" s="24">
        <v>3</v>
      </c>
      <c r="K152" s="138">
        <v>1017</v>
      </c>
      <c r="L152" s="131">
        <f>IF(AND(K152-ストレーナー選定方法!$F$8&gt;-20,K152-ストレーナー選定方法!$F$8&lt;80),1,0)</f>
        <v>0</v>
      </c>
      <c r="M152" s="131">
        <f>IF(AND($K152-ストレーナー選定方法!$F$30&gt;-20,$K152-ストレーナー選定方法!$F$30&lt;80),1,0)</f>
        <v>0</v>
      </c>
      <c r="N152" s="131">
        <f>IF(AND($K152-ストレーナー選定方法!$F$32&gt;-20,$K152-ストレーナー選定方法!$F$32&lt;80),1,0)</f>
        <v>0</v>
      </c>
      <c r="O152" s="131">
        <f>IF(AND($K152-ストレーナー選定方法!$F$34&gt;-20,$K152-ストレーナー選定方法!$F$34&lt;80),1,0)</f>
        <v>0</v>
      </c>
      <c r="P152" s="131">
        <f>IF(AND($K152-ストレーナー選定方法!$F$36&gt;-20,$K152-ストレーナー選定方法!$F$36&lt;80),1,0)</f>
        <v>0</v>
      </c>
      <c r="Q152" s="125">
        <v>26</v>
      </c>
      <c r="R152" s="24">
        <v>440</v>
      </c>
      <c r="S152" s="26">
        <f t="shared" si="45"/>
        <v>45.454545454545453</v>
      </c>
      <c r="T152" s="27">
        <f t="shared" si="54"/>
        <v>8.136000000000001</v>
      </c>
      <c r="U152" s="27">
        <f t="shared" si="55"/>
        <v>7.1189999999999998</v>
      </c>
      <c r="V152" s="27"/>
      <c r="W152" s="59">
        <f t="shared" si="46"/>
        <v>72.97943183999999</v>
      </c>
      <c r="X152" s="59">
        <f t="shared" si="47"/>
        <v>114.03036225</v>
      </c>
      <c r="Y152" s="59">
        <f t="shared" si="48"/>
        <v>95.320074239999983</v>
      </c>
      <c r="Z152" s="59">
        <f t="shared" si="49"/>
        <v>148.93761599999996</v>
      </c>
      <c r="AA152" s="53">
        <f t="shared" si="50"/>
        <v>24.833278889999999</v>
      </c>
      <c r="AB152" s="52">
        <f t="shared" si="51"/>
        <v>61.322994809999997</v>
      </c>
      <c r="AC152" s="52">
        <f t="shared" si="52"/>
        <v>32.435303040000008</v>
      </c>
      <c r="AD152" s="52">
        <f t="shared" si="53"/>
        <v>80.095340160000006</v>
      </c>
      <c r="AE152" s="24"/>
      <c r="AF152" s="24"/>
      <c r="AG152" s="134">
        <v>20.7</v>
      </c>
    </row>
    <row r="153" spans="2:33" ht="17.25" thickBot="1">
      <c r="B153" s="176" t="e">
        <f>VLOOKUP(D153,temp!$A$2:$G$176,2,FALSE)</f>
        <v>#N/A</v>
      </c>
      <c r="C153" s="176" t="str">
        <f t="shared" si="44"/>
        <v>70X12X94</v>
      </c>
      <c r="D153" s="178" t="s">
        <v>299</v>
      </c>
      <c r="E153" s="23">
        <v>70</v>
      </c>
      <c r="F153" s="24">
        <v>67</v>
      </c>
      <c r="G153" s="39">
        <v>60</v>
      </c>
      <c r="H153" s="23">
        <v>12</v>
      </c>
      <c r="I153" s="23">
        <v>94</v>
      </c>
      <c r="J153" s="24">
        <v>3.5</v>
      </c>
      <c r="K153" s="137">
        <v>904</v>
      </c>
      <c r="L153" s="131">
        <f>IF(AND(K153-ストレーナー選定方法!$F$8&gt;-20,K153-ストレーナー選定方法!$F$8&lt;80),1,0)</f>
        <v>0</v>
      </c>
      <c r="M153" s="131">
        <f>IF(AND($K153-ストレーナー選定方法!$F$30&gt;-20,$K153-ストレーナー選定方法!$F$30&lt;80),1,0)</f>
        <v>0</v>
      </c>
      <c r="N153" s="131">
        <f>IF(AND($K153-ストレーナー選定方法!$F$32&gt;-20,$K153-ストレーナー選定方法!$F$32&lt;80),1,0)</f>
        <v>0</v>
      </c>
      <c r="O153" s="131">
        <f>IF(AND($K153-ストレーナー選定方法!$F$34&gt;-20,$K153-ストレーナー選定方法!$F$34&lt;80),1,0)</f>
        <v>0</v>
      </c>
      <c r="P153" s="131">
        <f>IF(AND($K153-ストレーナー選定方法!$F$36&gt;-20,$K153-ストレーナー選定方法!$F$36&lt;80),1,0)</f>
        <v>0</v>
      </c>
      <c r="Q153" s="125">
        <v>23</v>
      </c>
      <c r="R153" s="24">
        <v>360</v>
      </c>
      <c r="S153" s="26">
        <f t="shared" si="45"/>
        <v>55.555555555555557</v>
      </c>
      <c r="T153" s="27">
        <f t="shared" si="54"/>
        <v>7.2320000000000002</v>
      </c>
      <c r="U153" s="27">
        <f t="shared" si="55"/>
        <v>6.3279999999999994</v>
      </c>
      <c r="V153" s="27"/>
      <c r="W153" s="59">
        <f t="shared" si="46"/>
        <v>57.662760959999979</v>
      </c>
      <c r="X153" s="59">
        <f t="shared" si="47"/>
        <v>90.09806399999998</v>
      </c>
      <c r="Y153" s="59">
        <f t="shared" si="48"/>
        <v>75.314626559999965</v>
      </c>
      <c r="Z153" s="59">
        <f t="shared" si="49"/>
        <v>117.67910399999998</v>
      </c>
      <c r="AA153" s="53">
        <f t="shared" si="50"/>
        <v>19.621356159999998</v>
      </c>
      <c r="AB153" s="52">
        <f t="shared" si="51"/>
        <v>48.452736639999998</v>
      </c>
      <c r="AC153" s="52">
        <f t="shared" si="52"/>
        <v>25.627893760000003</v>
      </c>
      <c r="AD153" s="52">
        <f t="shared" si="53"/>
        <v>63.285207039999996</v>
      </c>
      <c r="AE153" s="24"/>
      <c r="AF153" s="24"/>
      <c r="AG153" s="134"/>
    </row>
    <row r="154" spans="2:33" ht="17.25" thickBot="1">
      <c r="B154" s="176" t="str">
        <f>VLOOKUP(D154,temp!$A$2:$G$176,2,FALSE)</f>
        <v>T76</v>
      </c>
      <c r="C154" s="176" t="str">
        <f t="shared" si="44"/>
        <v>75X10X94</v>
      </c>
      <c r="D154" s="174" t="s">
        <v>300</v>
      </c>
      <c r="E154" s="23">
        <v>75</v>
      </c>
      <c r="F154" s="24">
        <v>74</v>
      </c>
      <c r="G154" s="39">
        <v>60</v>
      </c>
      <c r="H154" s="23">
        <v>10</v>
      </c>
      <c r="I154" s="23">
        <v>94</v>
      </c>
      <c r="J154" s="24">
        <v>3.5</v>
      </c>
      <c r="K154" s="137">
        <v>904</v>
      </c>
      <c r="L154" s="131">
        <f>IF(AND(K154-ストレーナー選定方法!$F$8&gt;-20,K154-ストレーナー選定方法!$F$8&lt;80),1,0)</f>
        <v>0</v>
      </c>
      <c r="M154" s="131">
        <f>IF(AND($K154-ストレーナー選定方法!$F$30&gt;-20,$K154-ストレーナー選定方法!$F$30&lt;80),1,0)</f>
        <v>0</v>
      </c>
      <c r="N154" s="131">
        <f>IF(AND($K154-ストレーナー選定方法!$F$32&gt;-20,$K154-ストレーナー選定方法!$F$32&lt;80),1,0)</f>
        <v>0</v>
      </c>
      <c r="O154" s="131">
        <f>IF(AND($K154-ストレーナー選定方法!$F$34&gt;-20,$K154-ストレーナー選定方法!$F$34&lt;80),1,0)</f>
        <v>0</v>
      </c>
      <c r="P154" s="131">
        <f>IF(AND($K154-ストレーナー選定方法!$F$36&gt;-20,$K154-ストレーナー選定方法!$F$36&lt;80),1,0)</f>
        <v>0</v>
      </c>
      <c r="Q154" s="125">
        <v>20</v>
      </c>
      <c r="R154" s="24">
        <v>240</v>
      </c>
      <c r="S154" s="26">
        <f t="shared" si="45"/>
        <v>83.333333333333329</v>
      </c>
      <c r="T154" s="27">
        <f t="shared" si="54"/>
        <v>7.2320000000000002</v>
      </c>
      <c r="U154" s="27">
        <f t="shared" si="55"/>
        <v>6.3279999999999994</v>
      </c>
      <c r="V154" s="27"/>
      <c r="W154" s="59">
        <f t="shared" si="46"/>
        <v>57.662760959999979</v>
      </c>
      <c r="X154" s="59">
        <f t="shared" si="47"/>
        <v>90.09806399999998</v>
      </c>
      <c r="Y154" s="59">
        <f t="shared" si="48"/>
        <v>75.314626559999965</v>
      </c>
      <c r="Z154" s="59">
        <f t="shared" si="49"/>
        <v>117.67910399999998</v>
      </c>
      <c r="AA154" s="53">
        <f t="shared" si="50"/>
        <v>19.621356159999998</v>
      </c>
      <c r="AB154" s="52">
        <f t="shared" si="51"/>
        <v>48.452736639999998</v>
      </c>
      <c r="AC154" s="52">
        <f t="shared" si="52"/>
        <v>25.627893760000003</v>
      </c>
      <c r="AD154" s="52">
        <f t="shared" si="53"/>
        <v>63.285207039999996</v>
      </c>
      <c r="AE154" s="24"/>
      <c r="AF154" s="24"/>
      <c r="AG154" s="134">
        <v>17.8</v>
      </c>
    </row>
    <row r="155" spans="2:33" ht="17.25" thickBot="1">
      <c r="B155" s="176" t="e">
        <f>VLOOKUP(D155,temp!$A$2:$G$176,2,FALSE)</f>
        <v>#N/A</v>
      </c>
      <c r="C155" s="176" t="str">
        <f t="shared" si="44"/>
        <v>80X12X109</v>
      </c>
      <c r="D155" s="174" t="s">
        <v>302</v>
      </c>
      <c r="E155" s="23">
        <v>80</v>
      </c>
      <c r="F155" s="24">
        <v>74</v>
      </c>
      <c r="G155" s="39">
        <v>63</v>
      </c>
      <c r="H155" s="23">
        <v>12</v>
      </c>
      <c r="I155" s="23">
        <v>109</v>
      </c>
      <c r="J155" s="24">
        <v>3.5</v>
      </c>
      <c r="K155" s="138">
        <v>1048</v>
      </c>
      <c r="L155" s="131">
        <f>IF(AND(K155-ストレーナー選定方法!$F$8&gt;-20,K155-ストレーナー選定方法!$F$8&lt;80),1,0)</f>
        <v>0</v>
      </c>
      <c r="M155" s="131">
        <f>IF(AND($K155-ストレーナー選定方法!$F$30&gt;-20,$K155-ストレーナー選定方法!$F$30&lt;80),1,0)</f>
        <v>0</v>
      </c>
      <c r="N155" s="131">
        <f>IF(AND($K155-ストレーナー選定方法!$F$32&gt;-20,$K155-ストレーナー選定方法!$F$32&lt;80),1,0)</f>
        <v>0</v>
      </c>
      <c r="O155" s="131">
        <f>IF(AND($K155-ストレーナー選定方法!$F$34&gt;-20,$K155-ストレーナー選定方法!$F$34&lt;80),1,0)</f>
        <v>0</v>
      </c>
      <c r="P155" s="131">
        <f>IF(AND($K155-ストレーナー選定方法!$F$36&gt;-20,$K155-ストレーナー選定方法!$F$36&lt;80),1,0)</f>
        <v>0</v>
      </c>
      <c r="Q155" s="125">
        <v>20</v>
      </c>
      <c r="R155" s="24">
        <v>180</v>
      </c>
      <c r="S155" s="26">
        <f t="shared" si="45"/>
        <v>111.11111111111111</v>
      </c>
      <c r="T155" s="27">
        <f t="shared" si="54"/>
        <v>8.3840000000000003</v>
      </c>
      <c r="U155" s="27">
        <f t="shared" si="55"/>
        <v>7.3359999999999994</v>
      </c>
      <c r="V155" s="27"/>
      <c r="W155" s="59">
        <f t="shared" si="46"/>
        <v>77.496330240000006</v>
      </c>
      <c r="X155" s="59">
        <f t="shared" si="47"/>
        <v>121.08801600000002</v>
      </c>
      <c r="Y155" s="59">
        <f t="shared" si="48"/>
        <v>101.21969664000001</v>
      </c>
      <c r="Z155" s="59">
        <f t="shared" si="49"/>
        <v>158.155776</v>
      </c>
      <c r="AA155" s="53">
        <f t="shared" si="50"/>
        <v>26.370279040000003</v>
      </c>
      <c r="AB155" s="52">
        <f t="shared" si="51"/>
        <v>65.118444160000024</v>
      </c>
      <c r="AC155" s="52">
        <f t="shared" si="52"/>
        <v>34.442813440000016</v>
      </c>
      <c r="AD155" s="52">
        <f t="shared" si="53"/>
        <v>85.052661760000007</v>
      </c>
      <c r="AE155" s="24"/>
      <c r="AF155" s="24"/>
      <c r="AG155" s="134" t="s">
        <v>477</v>
      </c>
    </row>
    <row r="156" spans="2:33" ht="17.25" thickBot="1">
      <c r="B156" s="176" t="str">
        <f>VLOOKUP(D156,temp!$A$2:$G$176,2,FALSE)</f>
        <v>T88</v>
      </c>
      <c r="C156" s="176" t="str">
        <f t="shared" si="44"/>
        <v>88X12X89</v>
      </c>
      <c r="D156" s="174" t="s">
        <v>303</v>
      </c>
      <c r="E156" s="23">
        <v>88</v>
      </c>
      <c r="F156" s="24">
        <v>88</v>
      </c>
      <c r="G156" s="39">
        <v>72</v>
      </c>
      <c r="H156" s="23">
        <v>12</v>
      </c>
      <c r="I156" s="23">
        <v>89</v>
      </c>
      <c r="J156" s="24">
        <v>4.5</v>
      </c>
      <c r="K156" s="138">
        <v>1415</v>
      </c>
      <c r="L156" s="131">
        <f>IF(AND(K156-ストレーナー選定方法!$F$8&gt;-20,K156-ストレーナー選定方法!$F$8&lt;80),1,0)</f>
        <v>0</v>
      </c>
      <c r="M156" s="131">
        <f>IF(AND($K156-ストレーナー選定方法!$F$30&gt;-20,$K156-ストレーナー選定方法!$F$30&lt;80),1,0)</f>
        <v>0</v>
      </c>
      <c r="N156" s="131">
        <f>IF(AND($K156-ストレーナー選定方法!$F$32&gt;-20,$K156-ストレーナー選定方法!$F$32&lt;80),1,0)</f>
        <v>0</v>
      </c>
      <c r="O156" s="131">
        <f>IF(AND($K156-ストレーナー選定方法!$F$34&gt;-20,$K156-ストレーナー選定方法!$F$34&lt;80),1,0)</f>
        <v>0</v>
      </c>
      <c r="P156" s="131">
        <f>IF(AND($K156-ストレーナー選定方法!$F$36&gt;-20,$K156-ストレーナー選定方法!$F$36&lt;80),1,0)</f>
        <v>0</v>
      </c>
      <c r="Q156" s="125">
        <v>23</v>
      </c>
      <c r="R156" s="24">
        <v>200</v>
      </c>
      <c r="S156" s="26">
        <f>20000/R156</f>
        <v>100</v>
      </c>
      <c r="T156" s="27">
        <f t="shared" si="54"/>
        <v>11.32</v>
      </c>
      <c r="U156" s="27">
        <f t="shared" si="55"/>
        <v>9.9049999999999994</v>
      </c>
      <c r="V156" s="27"/>
      <c r="W156" s="59">
        <f t="shared" si="46"/>
        <v>141.27699599999997</v>
      </c>
      <c r="X156" s="59">
        <f t="shared" si="47"/>
        <v>220.74530625000006</v>
      </c>
      <c r="Y156" s="59">
        <f t="shared" si="48"/>
        <v>184.52505599999998</v>
      </c>
      <c r="Z156" s="59">
        <f t="shared" si="49"/>
        <v>288.32040000000001</v>
      </c>
      <c r="AA156" s="53">
        <f t="shared" si="50"/>
        <v>48.073422250000007</v>
      </c>
      <c r="AB156" s="52">
        <f t="shared" si="51"/>
        <v>118.71192025000001</v>
      </c>
      <c r="AC156" s="52">
        <f t="shared" si="52"/>
        <v>62.789776000000018</v>
      </c>
      <c r="AD156" s="52">
        <f t="shared" si="53"/>
        <v>155.05230399999999</v>
      </c>
      <c r="AE156" s="24"/>
      <c r="AF156" s="24"/>
      <c r="AG156" s="134">
        <v>62.4</v>
      </c>
    </row>
    <row r="157" spans="2:33" ht="17.25" thickBot="1">
      <c r="B157" s="176" t="e">
        <f>VLOOKUP(D157,temp!$A$2:$G$176,2,FALSE)</f>
        <v>#N/A</v>
      </c>
      <c r="C157" s="176" t="str">
        <f t="shared" si="44"/>
        <v>105X15X188</v>
      </c>
      <c r="D157" s="174" t="s">
        <v>304</v>
      </c>
      <c r="E157" s="23">
        <v>105</v>
      </c>
      <c r="F157" s="24">
        <v>102</v>
      </c>
      <c r="G157" s="39">
        <v>90</v>
      </c>
      <c r="H157" s="23">
        <v>15</v>
      </c>
      <c r="I157" s="23">
        <v>188</v>
      </c>
      <c r="J157" s="24">
        <v>4</v>
      </c>
      <c r="K157" s="138">
        <v>2362</v>
      </c>
      <c r="L157" s="131">
        <f>IF(AND(K157-ストレーナー選定方法!$F$8&gt;-20,K157-ストレーナー選定方法!$F$8&lt;80),1,0)</f>
        <v>0</v>
      </c>
      <c r="M157" s="131">
        <f>IF(AND($K157-ストレーナー選定方法!$F$30&gt;-20,$K157-ストレーナー選定方法!$F$30&lt;80),1,0)</f>
        <v>0</v>
      </c>
      <c r="N157" s="131">
        <f>IF(AND($K157-ストレーナー選定方法!$F$32&gt;-20,$K157-ストレーナー選定方法!$F$32&lt;80),1,0)</f>
        <v>0</v>
      </c>
      <c r="O157" s="131">
        <f>IF(AND($K157-ストレーナー選定方法!$F$34&gt;-20,$K157-ストレーナー選定方法!$F$34&lt;80),1,0)</f>
        <v>0</v>
      </c>
      <c r="P157" s="131">
        <f>IF(AND($K157-ストレーナー選定方法!$F$36&gt;-20,$K157-ストレーナー選定方法!$F$36&lt;80),1,0)</f>
        <v>0</v>
      </c>
      <c r="Q157" s="125">
        <v>27</v>
      </c>
      <c r="R157" s="24">
        <v>100</v>
      </c>
      <c r="S157" s="26">
        <f>20000/R157</f>
        <v>200</v>
      </c>
      <c r="T157" s="27">
        <f t="shared" si="54"/>
        <v>18.896000000000001</v>
      </c>
      <c r="U157" s="27">
        <f t="shared" si="55"/>
        <v>16.533999999999999</v>
      </c>
      <c r="V157" s="27"/>
      <c r="W157" s="59">
        <f t="shared" si="46"/>
        <v>393.65734464000008</v>
      </c>
      <c r="X157" s="59">
        <f t="shared" si="47"/>
        <v>615.08960100000013</v>
      </c>
      <c r="Y157" s="59">
        <f t="shared" si="48"/>
        <v>514.16469503999997</v>
      </c>
      <c r="Z157" s="59">
        <f t="shared" si="49"/>
        <v>803.38233600000012</v>
      </c>
      <c r="AA157" s="53">
        <f t="shared" si="50"/>
        <v>133.95284644</v>
      </c>
      <c r="AB157" s="52">
        <f t="shared" si="51"/>
        <v>330.78151875999998</v>
      </c>
      <c r="AC157" s="52">
        <f t="shared" si="52"/>
        <v>174.95881984000005</v>
      </c>
      <c r="AD157" s="52">
        <f t="shared" si="53"/>
        <v>432.04116736000009</v>
      </c>
      <c r="AE157" s="24"/>
      <c r="AF157" s="24"/>
      <c r="AG157" s="134"/>
    </row>
    <row r="158" spans="2:33" ht="17.25" thickBot="1">
      <c r="D158" s="179"/>
      <c r="E158" s="13"/>
      <c r="G158" s="13"/>
      <c r="H158" s="13"/>
      <c r="I158" s="13"/>
      <c r="L158" s="127"/>
      <c r="M158" s="127"/>
      <c r="N158" s="127"/>
      <c r="O158" s="127"/>
      <c r="P158" s="127"/>
      <c r="W158" s="13"/>
      <c r="AA158" s="13"/>
      <c r="AG158" s="134"/>
    </row>
    <row r="159" spans="2:33" ht="17.25" thickBot="1">
      <c r="D159" s="179" t="s">
        <v>478</v>
      </c>
      <c r="E159" s="13"/>
      <c r="G159" s="13"/>
      <c r="H159" s="13"/>
      <c r="I159" s="13"/>
      <c r="L159" s="127"/>
      <c r="M159" s="127"/>
      <c r="N159" s="127"/>
      <c r="O159" s="127"/>
      <c r="P159" s="127"/>
      <c r="W159" s="13"/>
      <c r="AA159" s="13"/>
      <c r="AG159" s="134"/>
    </row>
    <row r="160" spans="2:33" ht="17.25" thickBot="1">
      <c r="B160" s="176" t="str">
        <f>VLOOKUP(D160,temp!$A$2:$G$176,2,FALSE)</f>
        <v>530</v>
      </c>
      <c r="C160" s="176" t="str">
        <f t="shared" si="44"/>
        <v>30X5X55</v>
      </c>
      <c r="D160" s="174" t="s">
        <v>308</v>
      </c>
      <c r="E160" s="32">
        <v>30</v>
      </c>
      <c r="F160" s="31">
        <v>30</v>
      </c>
      <c r="G160" s="43">
        <v>27</v>
      </c>
      <c r="H160" s="32">
        <v>5</v>
      </c>
      <c r="I160" s="32">
        <v>55</v>
      </c>
      <c r="J160" s="31">
        <v>2.7</v>
      </c>
      <c r="K160" s="139">
        <v>315</v>
      </c>
      <c r="L160" s="131">
        <f>IF(AND(K160-ストレーナー選定方法!$F$8&gt;-20,K160-ストレーナー選定方法!$F$8&lt;80),1,0)</f>
        <v>0</v>
      </c>
      <c r="M160" s="131">
        <f>IF(AND($K160-ストレーナー選定方法!$F$30&gt;-20,$K160-ストレーナー選定方法!$F$30&lt;80),1,0)</f>
        <v>1</v>
      </c>
      <c r="N160" s="131">
        <f>IF(AND($K160-ストレーナー選定方法!$F$32&gt;-20,$K160-ストレーナー選定方法!$F$32&lt;80),1,0)</f>
        <v>0</v>
      </c>
      <c r="O160" s="131">
        <f>IF(AND($K160-ストレーナー選定方法!$F$34&gt;-20,$K160-ストレーナー選定方法!$F$34&lt;80),1,0)</f>
        <v>0</v>
      </c>
      <c r="P160" s="131">
        <f>IF(AND($K160-ストレーナー選定方法!$F$36&gt;-20,$K160-ストレーナー選定方法!$F$36&lt;80),1,0)</f>
        <v>0</v>
      </c>
      <c r="Q160" s="126">
        <v>44</v>
      </c>
      <c r="R160" s="33">
        <v>3400</v>
      </c>
      <c r="S160" s="26">
        <f>20000/R160</f>
        <v>5.882352941176471</v>
      </c>
      <c r="T160" s="27">
        <f>K160*0.8/100</f>
        <v>2.52</v>
      </c>
      <c r="U160" s="27">
        <f>K160*0.7/100</f>
        <v>2.2050000000000001</v>
      </c>
      <c r="V160" s="27"/>
      <c r="W160" s="59">
        <f t="shared" ref="W160:W195" si="56">(K160/100*0.84)^2</f>
        <v>7.0013159999999992</v>
      </c>
      <c r="X160" s="59">
        <f t="shared" ref="X160:X177" si="57">(K160/100*1.05)^2</f>
        <v>10.939556250000001</v>
      </c>
      <c r="Y160" s="59">
        <f t="shared" ref="Y160:Y177" si="58">(K160/100*0.96)^2</f>
        <v>9.1445760000000007</v>
      </c>
      <c r="Z160" s="59">
        <f t="shared" ref="Z160:Z177" si="59">(K160/100*1.2)^2</f>
        <v>14.288399999999999</v>
      </c>
      <c r="AA160" s="53">
        <f t="shared" ref="AA160:AA177" si="60">(K160/100*0.49)^2</f>
        <v>2.3823922499999997</v>
      </c>
      <c r="AB160" s="52">
        <f t="shared" ref="AB160:AB177" si="61">(K160/100*0.77)^2</f>
        <v>5.8830502500000001</v>
      </c>
      <c r="AC160" s="52">
        <f t="shared" ref="AC160:AC177" si="62">(K160/100*0.56)^2</f>
        <v>3.1116960000000002</v>
      </c>
      <c r="AD160" s="52">
        <f t="shared" ref="AD160:AD177" si="63">(K160/100*0.88)^2</f>
        <v>7.6839839999999988</v>
      </c>
      <c r="AE160" s="31"/>
      <c r="AF160" s="31"/>
      <c r="AG160" s="134">
        <v>8.4</v>
      </c>
    </row>
    <row r="161" spans="1:33" ht="17.25" thickBot="1">
      <c r="B161" s="176" t="e">
        <f>VLOOKUP(D161,temp!$A$2:$G$176,2,FALSE)</f>
        <v>#N/A</v>
      </c>
      <c r="C161" s="176" t="str">
        <f t="shared" si="44"/>
        <v>40X8X85</v>
      </c>
      <c r="D161" s="174" t="s">
        <v>310</v>
      </c>
      <c r="E161" s="23">
        <v>40</v>
      </c>
      <c r="F161" s="24">
        <v>40</v>
      </c>
      <c r="G161" s="39">
        <v>37</v>
      </c>
      <c r="H161" s="23">
        <v>8</v>
      </c>
      <c r="I161" s="23">
        <v>85</v>
      </c>
      <c r="J161" s="24">
        <v>2.7</v>
      </c>
      <c r="K161" s="137">
        <v>486</v>
      </c>
      <c r="L161" s="131">
        <f>IF(AND(K161-ストレーナー選定方法!$F$8&gt;-20,K161-ストレーナー選定方法!$F$8&lt;80),1,0)</f>
        <v>0</v>
      </c>
      <c r="M161" s="131">
        <f>IF(AND($K161-ストレーナー選定方法!$F$30&gt;-20,$K161-ストレーナー選定方法!$F$30&lt;80),1,0)</f>
        <v>0</v>
      </c>
      <c r="N161" s="131">
        <f>IF(AND($K161-ストレーナー選定方法!$F$32&gt;-20,$K161-ストレーナー選定方法!$F$32&lt;80),1,0)</f>
        <v>1</v>
      </c>
      <c r="O161" s="131">
        <f>IF(AND($K161-ストレーナー選定方法!$F$34&gt;-20,$K161-ストレーナー選定方法!$F$34&lt;80),1,0)</f>
        <v>0</v>
      </c>
      <c r="P161" s="131">
        <f>IF(AND($K161-ストレーナー選定方法!$F$36&gt;-20,$K161-ストレーナー選定方法!$F$36&lt;80),1,0)</f>
        <v>0</v>
      </c>
      <c r="Q161" s="125">
        <v>38</v>
      </c>
      <c r="R161" s="25">
        <v>1300</v>
      </c>
      <c r="S161" s="26">
        <f t="shared" ref="S161:S176" si="64">20000/R161</f>
        <v>15.384615384615385</v>
      </c>
      <c r="T161" s="27">
        <f t="shared" ref="T161:T195" si="65">K161*0.8/100</f>
        <v>3.8879999999999999</v>
      </c>
      <c r="U161" s="27">
        <f t="shared" ref="U161:U195" si="66">K161*0.7/100</f>
        <v>3.4019999999999997</v>
      </c>
      <c r="V161" s="27"/>
      <c r="W161" s="59">
        <f t="shared" si="56"/>
        <v>16.665989759999999</v>
      </c>
      <c r="X161" s="59">
        <f t="shared" si="57"/>
        <v>26.040609000000007</v>
      </c>
      <c r="Y161" s="59">
        <f t="shared" si="58"/>
        <v>21.767823360000005</v>
      </c>
      <c r="Z161" s="59">
        <f t="shared" si="59"/>
        <v>34.012223999999996</v>
      </c>
      <c r="AA161" s="53">
        <f t="shared" si="60"/>
        <v>5.6710659600000008</v>
      </c>
      <c r="AB161" s="52">
        <f t="shared" si="61"/>
        <v>14.004060840000003</v>
      </c>
      <c r="AC161" s="52">
        <f t="shared" si="62"/>
        <v>7.4071065600000026</v>
      </c>
      <c r="AD161" s="52">
        <f t="shared" si="63"/>
        <v>18.291018240000007</v>
      </c>
      <c r="AE161" s="24"/>
      <c r="AF161" s="24"/>
      <c r="AG161" s="134"/>
    </row>
    <row r="162" spans="1:33" ht="17.25" thickBot="1">
      <c r="B162" s="176" t="e">
        <f>VLOOKUP(D162,temp!$A$2:$G$176,2,FALSE)</f>
        <v>#N/A</v>
      </c>
      <c r="C162" s="176" t="str">
        <f t="shared" si="44"/>
        <v>40X7X85</v>
      </c>
      <c r="D162" s="174" t="s">
        <v>312</v>
      </c>
      <c r="E162" s="23">
        <v>40</v>
      </c>
      <c r="F162" s="24">
        <v>40</v>
      </c>
      <c r="G162" s="39">
        <v>36</v>
      </c>
      <c r="H162" s="23">
        <v>7</v>
      </c>
      <c r="I162" s="23">
        <v>85</v>
      </c>
      <c r="J162" s="24">
        <v>2.7</v>
      </c>
      <c r="K162" s="137">
        <v>486</v>
      </c>
      <c r="L162" s="131">
        <f>IF(AND(K162-ストレーナー選定方法!$F$8&gt;-20,K162-ストレーナー選定方法!$F$8&lt;80),1,0)</f>
        <v>0</v>
      </c>
      <c r="M162" s="131">
        <f>IF(AND($K162-ストレーナー選定方法!$F$30&gt;-20,$K162-ストレーナー選定方法!$F$30&lt;80),1,0)</f>
        <v>0</v>
      </c>
      <c r="N162" s="131">
        <f>IF(AND($K162-ストレーナー選定方法!$F$32&gt;-20,$K162-ストレーナー選定方法!$F$32&lt;80),1,0)</f>
        <v>1</v>
      </c>
      <c r="O162" s="131">
        <f>IF(AND($K162-ストレーナー選定方法!$F$34&gt;-20,$K162-ストレーナー選定方法!$F$34&lt;80),1,0)</f>
        <v>0</v>
      </c>
      <c r="P162" s="131">
        <f>IF(AND($K162-ストレーナー選定方法!$F$36&gt;-20,$K162-ストレーナー選定方法!$F$36&lt;80),1,0)</f>
        <v>0</v>
      </c>
      <c r="Q162" s="125">
        <v>38</v>
      </c>
      <c r="R162" s="25">
        <v>1400</v>
      </c>
      <c r="S162" s="26">
        <f t="shared" si="64"/>
        <v>14.285714285714286</v>
      </c>
      <c r="T162" s="27">
        <f t="shared" si="65"/>
        <v>3.8879999999999999</v>
      </c>
      <c r="U162" s="27">
        <f t="shared" si="66"/>
        <v>3.4019999999999997</v>
      </c>
      <c r="V162" s="27"/>
      <c r="W162" s="59">
        <f t="shared" si="56"/>
        <v>16.665989759999999</v>
      </c>
      <c r="X162" s="59">
        <f t="shared" si="57"/>
        <v>26.040609000000007</v>
      </c>
      <c r="Y162" s="59">
        <f t="shared" si="58"/>
        <v>21.767823360000005</v>
      </c>
      <c r="Z162" s="59">
        <f t="shared" si="59"/>
        <v>34.012223999999996</v>
      </c>
      <c r="AA162" s="53">
        <f t="shared" si="60"/>
        <v>5.6710659600000008</v>
      </c>
      <c r="AB162" s="52">
        <f t="shared" si="61"/>
        <v>14.004060840000003</v>
      </c>
      <c r="AC162" s="52">
        <f t="shared" si="62"/>
        <v>7.4071065600000026</v>
      </c>
      <c r="AD162" s="52">
        <f t="shared" si="63"/>
        <v>18.291018240000007</v>
      </c>
      <c r="AE162" s="24"/>
      <c r="AF162" s="24"/>
      <c r="AG162" s="134"/>
    </row>
    <row r="163" spans="1:33" ht="17.25" thickBot="1">
      <c r="B163" s="176" t="e">
        <f>VLOOKUP(D163,temp!$A$2:$G$176,2,FALSE)</f>
        <v>#N/A</v>
      </c>
      <c r="C163" s="176" t="str">
        <f t="shared" si="44"/>
        <v>40X4X85</v>
      </c>
      <c r="D163" s="174" t="s">
        <v>314</v>
      </c>
      <c r="E163" s="23">
        <v>40</v>
      </c>
      <c r="F163" s="24">
        <v>40</v>
      </c>
      <c r="G163" s="39">
        <v>36</v>
      </c>
      <c r="H163" s="23">
        <v>4</v>
      </c>
      <c r="I163" s="23">
        <v>85</v>
      </c>
      <c r="J163" s="24">
        <v>2.7</v>
      </c>
      <c r="K163" s="137">
        <v>486</v>
      </c>
      <c r="L163" s="131">
        <f>IF(AND(K163-ストレーナー選定方法!$F$8&gt;-20,K163-ストレーナー選定方法!$F$8&lt;80),1,0)</f>
        <v>0</v>
      </c>
      <c r="M163" s="131">
        <f>IF(AND($K163-ストレーナー選定方法!$F$30&gt;-20,$K163-ストレーナー選定方法!$F$30&lt;80),1,0)</f>
        <v>0</v>
      </c>
      <c r="N163" s="131">
        <f>IF(AND($K163-ストレーナー選定方法!$F$32&gt;-20,$K163-ストレーナー選定方法!$F$32&lt;80),1,0)</f>
        <v>1</v>
      </c>
      <c r="O163" s="131">
        <f>IF(AND($K163-ストレーナー選定方法!$F$34&gt;-20,$K163-ストレーナー選定方法!$F$34&lt;80),1,0)</f>
        <v>0</v>
      </c>
      <c r="P163" s="131">
        <f>IF(AND($K163-ストレーナー選定方法!$F$36&gt;-20,$K163-ストレーナー選定方法!$F$36&lt;80),1,0)</f>
        <v>0</v>
      </c>
      <c r="Q163" s="125">
        <v>38</v>
      </c>
      <c r="R163" s="25">
        <v>2400</v>
      </c>
      <c r="S163" s="26">
        <f t="shared" si="64"/>
        <v>8.3333333333333339</v>
      </c>
      <c r="T163" s="27">
        <f t="shared" si="65"/>
        <v>3.8879999999999999</v>
      </c>
      <c r="U163" s="27">
        <f t="shared" si="66"/>
        <v>3.4019999999999997</v>
      </c>
      <c r="V163" s="27"/>
      <c r="W163" s="59">
        <f t="shared" si="56"/>
        <v>16.665989759999999</v>
      </c>
      <c r="X163" s="59">
        <f t="shared" si="57"/>
        <v>26.040609000000007</v>
      </c>
      <c r="Y163" s="59">
        <f t="shared" si="58"/>
        <v>21.767823360000005</v>
      </c>
      <c r="Z163" s="59">
        <f t="shared" si="59"/>
        <v>34.012223999999996</v>
      </c>
      <c r="AA163" s="53">
        <f t="shared" si="60"/>
        <v>5.6710659600000008</v>
      </c>
      <c r="AB163" s="52">
        <f t="shared" si="61"/>
        <v>14.004060840000003</v>
      </c>
      <c r="AC163" s="52">
        <f t="shared" si="62"/>
        <v>7.4071065600000026</v>
      </c>
      <c r="AD163" s="52">
        <f t="shared" si="63"/>
        <v>18.291018240000007</v>
      </c>
      <c r="AE163" s="24"/>
      <c r="AF163" s="24"/>
      <c r="AG163" s="134"/>
    </row>
    <row r="164" spans="1:33" ht="17.25" thickBot="1">
      <c r="B164" s="176" t="str">
        <f>VLOOKUP(D164,temp!$A$2:$G$176,2,FALSE)</f>
        <v>050</v>
      </c>
      <c r="C164" s="176" t="str">
        <f t="shared" si="44"/>
        <v>50X8X159</v>
      </c>
      <c r="D164" s="178" t="s">
        <v>316</v>
      </c>
      <c r="E164" s="23">
        <v>50</v>
      </c>
      <c r="F164" s="24">
        <v>50</v>
      </c>
      <c r="G164" s="39">
        <v>47</v>
      </c>
      <c r="H164" s="23">
        <v>8</v>
      </c>
      <c r="I164" s="23">
        <v>159</v>
      </c>
      <c r="J164" s="24">
        <v>2.7</v>
      </c>
      <c r="K164" s="137">
        <v>910</v>
      </c>
      <c r="L164" s="131">
        <f>IF(AND(K164-ストレーナー選定方法!$F$8&gt;-20,K164-ストレーナー選定方法!$F$8&lt;80),1,0)</f>
        <v>0</v>
      </c>
      <c r="M164" s="131">
        <f>IF(AND($K164-ストレーナー選定方法!$F$30&gt;-20,$K164-ストレーナー選定方法!$F$30&lt;80),1,0)</f>
        <v>0</v>
      </c>
      <c r="N164" s="131">
        <f>IF(AND($K164-ストレーナー選定方法!$F$32&gt;-20,$K164-ストレーナー選定方法!$F$32&lt;80),1,0)</f>
        <v>0</v>
      </c>
      <c r="O164" s="131">
        <f>IF(AND($K164-ストレーナー選定方法!$F$34&gt;-20,$K164-ストレーナー選定方法!$F$34&lt;80),1,0)</f>
        <v>0</v>
      </c>
      <c r="P164" s="131">
        <f>IF(AND($K164-ストレーナー選定方法!$F$36&gt;-20,$K164-ストレーナー選定方法!$F$36&lt;80),1,0)</f>
        <v>0</v>
      </c>
      <c r="Q164" s="125">
        <v>46</v>
      </c>
      <c r="R164" s="24">
        <v>700</v>
      </c>
      <c r="S164" s="26">
        <f t="shared" si="64"/>
        <v>28.571428571428573</v>
      </c>
      <c r="T164" s="27">
        <f t="shared" si="65"/>
        <v>7.28</v>
      </c>
      <c r="U164" s="27">
        <f t="shared" si="66"/>
        <v>6.37</v>
      </c>
      <c r="V164" s="27"/>
      <c r="W164" s="59">
        <f t="shared" si="56"/>
        <v>58.430735999999989</v>
      </c>
      <c r="X164" s="59">
        <f t="shared" si="57"/>
        <v>91.298024999999996</v>
      </c>
      <c r="Y164" s="59">
        <f t="shared" si="58"/>
        <v>76.317695999999984</v>
      </c>
      <c r="Z164" s="59">
        <f t="shared" si="59"/>
        <v>119.24639999999999</v>
      </c>
      <c r="AA164" s="53">
        <f t="shared" si="60"/>
        <v>19.882680999999998</v>
      </c>
      <c r="AB164" s="52">
        <f t="shared" si="61"/>
        <v>49.098048999999996</v>
      </c>
      <c r="AC164" s="52">
        <f t="shared" si="62"/>
        <v>25.969215999999999</v>
      </c>
      <c r="AD164" s="52">
        <f t="shared" si="63"/>
        <v>64.128063999999981</v>
      </c>
      <c r="AE164" s="24"/>
      <c r="AF164" s="24" t="s">
        <v>468</v>
      </c>
      <c r="AG164" s="134"/>
    </row>
    <row r="165" spans="1:33" ht="17.25" thickBot="1">
      <c r="B165" s="176" t="e">
        <f>VLOOKUP(D165,temp!$A$2:$G$176,2,FALSE)</f>
        <v>#N/A</v>
      </c>
      <c r="C165" s="176" t="str">
        <f t="shared" si="44"/>
        <v>70X8X309</v>
      </c>
      <c r="D165" s="174" t="s">
        <v>319</v>
      </c>
      <c r="E165" s="23">
        <v>70</v>
      </c>
      <c r="F165" s="24">
        <v>70</v>
      </c>
      <c r="G165" s="39">
        <v>67</v>
      </c>
      <c r="H165" s="23">
        <v>8</v>
      </c>
      <c r="I165" s="23">
        <v>309</v>
      </c>
      <c r="J165" s="24">
        <v>2.7</v>
      </c>
      <c r="K165" s="137">
        <v>1768</v>
      </c>
      <c r="L165" s="131">
        <f>IF(AND(K165-ストレーナー選定方法!$F$8&gt;-20,K165-ストレーナー選定方法!$F$8&lt;80),1,0)</f>
        <v>0</v>
      </c>
      <c r="M165" s="131">
        <f>IF(AND($K165-ストレーナー選定方法!$F$30&gt;-20,$K165-ストレーナー選定方法!$F$30&lt;80),1,0)</f>
        <v>0</v>
      </c>
      <c r="N165" s="131">
        <f>IF(AND($K165-ストレーナー選定方法!$F$32&gt;-20,$K165-ストレーナー選定方法!$F$32&lt;80),1,0)</f>
        <v>0</v>
      </c>
      <c r="O165" s="131">
        <f>IF(AND($K165-ストレーナー選定方法!$F$34&gt;-20,$K165-ストレーナー選定方法!$F$34&lt;80),1,0)</f>
        <v>0</v>
      </c>
      <c r="P165" s="131">
        <f>IF(AND($K165-ストレーナー選定方法!$F$36&gt;-20,$K165-ストレーナー選定方法!$F$36&lt;80),1,0)</f>
        <v>0</v>
      </c>
      <c r="Q165" s="125">
        <v>46</v>
      </c>
      <c r="R165" s="24">
        <v>370</v>
      </c>
      <c r="S165" s="26">
        <f t="shared" si="64"/>
        <v>54.054054054054056</v>
      </c>
      <c r="T165" s="27">
        <f t="shared" si="65"/>
        <v>14.144</v>
      </c>
      <c r="U165" s="27">
        <f t="shared" si="66"/>
        <v>12.375999999999999</v>
      </c>
      <c r="V165" s="27"/>
      <c r="W165" s="59">
        <f t="shared" si="56"/>
        <v>220.55814143999996</v>
      </c>
      <c r="X165" s="59">
        <f t="shared" si="57"/>
        <v>344.622096</v>
      </c>
      <c r="Y165" s="59">
        <f t="shared" si="58"/>
        <v>288.07593983999999</v>
      </c>
      <c r="Z165" s="59">
        <f t="shared" si="59"/>
        <v>450.11865599999987</v>
      </c>
      <c r="AA165" s="53">
        <f t="shared" si="60"/>
        <v>75.051034239999993</v>
      </c>
      <c r="AB165" s="52">
        <f t="shared" si="61"/>
        <v>185.33010496</v>
      </c>
      <c r="AC165" s="52">
        <f t="shared" si="62"/>
        <v>98.025840639999998</v>
      </c>
      <c r="AD165" s="52">
        <f t="shared" si="63"/>
        <v>242.06381056000001</v>
      </c>
      <c r="AE165" s="24"/>
      <c r="AF165" s="24"/>
      <c r="AG165" s="134"/>
    </row>
    <row r="166" spans="1:33" ht="33.75" thickBot="1">
      <c r="B166" s="176" t="e">
        <f>VLOOKUP(D166,temp!$A$2:$G$176,2,FALSE)</f>
        <v>#N/A</v>
      </c>
      <c r="C166" s="176" t="str">
        <f t="shared" si="44"/>
        <v>40×40X7X52</v>
      </c>
      <c r="D166" s="181" t="s">
        <v>322</v>
      </c>
      <c r="E166" s="204" t="s">
        <v>323</v>
      </c>
      <c r="F166" s="205"/>
      <c r="G166" s="43" t="s">
        <v>324</v>
      </c>
      <c r="H166" s="32">
        <v>7</v>
      </c>
      <c r="I166" s="32">
        <v>52</v>
      </c>
      <c r="J166" s="36">
        <v>3.2</v>
      </c>
      <c r="K166" s="139">
        <v>418</v>
      </c>
      <c r="L166" s="131">
        <f>IF(AND(K166-ストレーナー選定方法!$F$8&gt;-20,K166-ストレーナー選定方法!$F$8&lt;80),1,0)</f>
        <v>0</v>
      </c>
      <c r="M166" s="131">
        <f>IF(AND($K166-ストレーナー選定方法!$F$30&gt;-20,$K166-ストレーナー選定方法!$F$30&lt;80),1,0)</f>
        <v>0</v>
      </c>
      <c r="N166" s="131">
        <f>IF(AND($K166-ストレーナー選定方法!$F$32&gt;-20,$K166-ストレーナー選定方法!$F$32&lt;80),1,0)</f>
        <v>0</v>
      </c>
      <c r="O166" s="131">
        <f>IF(AND($K166-ストレーナー選定方法!$F$34&gt;-20,$K166-ストレーナー選定方法!$F$34&lt;80),1,0)</f>
        <v>0</v>
      </c>
      <c r="P166" s="131">
        <f>IF(AND($K166-ストレーナー選定方法!$F$36&gt;-20,$K166-ストレーナー選定方法!$F$36&lt;80),1,0)</f>
        <v>0</v>
      </c>
      <c r="Q166" s="126">
        <v>26</v>
      </c>
      <c r="R166" s="33">
        <v>1200</v>
      </c>
      <c r="S166" s="26">
        <f t="shared" si="64"/>
        <v>16.666666666666668</v>
      </c>
      <c r="T166" s="27">
        <f t="shared" si="65"/>
        <v>3.3440000000000003</v>
      </c>
      <c r="U166" s="27">
        <f t="shared" si="66"/>
        <v>2.9259999999999997</v>
      </c>
      <c r="V166" s="27"/>
      <c r="W166" s="59">
        <f t="shared" si="56"/>
        <v>12.328525439999998</v>
      </c>
      <c r="X166" s="59">
        <f t="shared" si="57"/>
        <v>19.263321000000001</v>
      </c>
      <c r="Y166" s="59">
        <f t="shared" si="58"/>
        <v>16.102563839999995</v>
      </c>
      <c r="Z166" s="59">
        <f t="shared" si="59"/>
        <v>25.16025599999999</v>
      </c>
      <c r="AA166" s="53">
        <f t="shared" si="60"/>
        <v>4.19512324</v>
      </c>
      <c r="AB166" s="52">
        <f t="shared" si="61"/>
        <v>10.359385959999999</v>
      </c>
      <c r="AC166" s="52">
        <f t="shared" si="62"/>
        <v>5.4793446400000008</v>
      </c>
      <c r="AD166" s="52">
        <f t="shared" si="63"/>
        <v>13.53062656</v>
      </c>
      <c r="AE166" s="31"/>
      <c r="AF166" s="31"/>
      <c r="AG166" s="134"/>
    </row>
    <row r="167" spans="1:33" ht="33.75" thickBot="1">
      <c r="A167" s="128"/>
      <c r="B167" s="176" t="e">
        <f>VLOOKUP(D167,temp!$A$2:$G$176,2,FALSE)</f>
        <v>#N/A</v>
      </c>
      <c r="C167" s="176" t="str">
        <f t="shared" si="44"/>
        <v>40×40X10X52</v>
      </c>
      <c r="D167" s="182" t="s">
        <v>327</v>
      </c>
      <c r="E167" s="204" t="s">
        <v>323</v>
      </c>
      <c r="F167" s="205"/>
      <c r="G167" s="39" t="s">
        <v>324</v>
      </c>
      <c r="H167" s="23">
        <v>10</v>
      </c>
      <c r="I167" s="23">
        <v>52</v>
      </c>
      <c r="J167" s="37">
        <v>3.2</v>
      </c>
      <c r="K167" s="137">
        <v>418</v>
      </c>
      <c r="L167" s="131">
        <f>IF(AND(K167-ストレーナー選定方法!$F$8&gt;-20,K167-ストレーナー選定方法!$F$8&lt;80),1,0)</f>
        <v>0</v>
      </c>
      <c r="M167" s="131">
        <f>IF(AND($K167-ストレーナー選定方法!$F$30&gt;-20,$K167-ストレーナー選定方法!$F$30&lt;80),1,0)</f>
        <v>0</v>
      </c>
      <c r="N167" s="131">
        <f>IF(AND($K167-ストレーナー選定方法!$F$32&gt;-20,$K167-ストレーナー選定方法!$F$32&lt;80),1,0)</f>
        <v>0</v>
      </c>
      <c r="O167" s="131">
        <f>IF(AND($K167-ストレーナー選定方法!$F$34&gt;-20,$K167-ストレーナー選定方法!$F$34&lt;80),1,0)</f>
        <v>0</v>
      </c>
      <c r="P167" s="131">
        <f>IF(AND($K167-ストレーナー選定方法!$F$36&gt;-20,$K167-ストレーナー選定方法!$F$36&lt;80),1,0)</f>
        <v>0</v>
      </c>
      <c r="Q167" s="125">
        <v>26</v>
      </c>
      <c r="R167" s="24">
        <v>900</v>
      </c>
      <c r="S167" s="26">
        <f t="shared" si="64"/>
        <v>22.222222222222221</v>
      </c>
      <c r="T167" s="27">
        <f t="shared" si="65"/>
        <v>3.3440000000000003</v>
      </c>
      <c r="U167" s="27">
        <f t="shared" si="66"/>
        <v>2.9259999999999997</v>
      </c>
      <c r="V167" s="27"/>
      <c r="W167" s="59">
        <f t="shared" si="56"/>
        <v>12.328525439999998</v>
      </c>
      <c r="X167" s="59">
        <f t="shared" si="57"/>
        <v>19.263321000000001</v>
      </c>
      <c r="Y167" s="59">
        <f t="shared" si="58"/>
        <v>16.102563839999995</v>
      </c>
      <c r="Z167" s="59">
        <f t="shared" si="59"/>
        <v>25.16025599999999</v>
      </c>
      <c r="AA167" s="53">
        <f t="shared" si="60"/>
        <v>4.19512324</v>
      </c>
      <c r="AB167" s="52">
        <f t="shared" si="61"/>
        <v>10.359385959999999</v>
      </c>
      <c r="AC167" s="52">
        <f t="shared" si="62"/>
        <v>5.4793446400000008</v>
      </c>
      <c r="AD167" s="52">
        <f t="shared" si="63"/>
        <v>13.53062656</v>
      </c>
      <c r="AE167" s="24"/>
      <c r="AF167" s="24"/>
      <c r="AG167" s="134"/>
    </row>
    <row r="168" spans="1:33" ht="17.25" thickBot="1">
      <c r="A168" s="128"/>
      <c r="B168" s="176" t="str">
        <f>VLOOKUP(D168,temp!$A$2:$G$176,2,FALSE)</f>
        <v>041</v>
      </c>
      <c r="C168" s="176" t="str">
        <f t="shared" si="44"/>
        <v>40×40X10X90</v>
      </c>
      <c r="D168" s="174" t="s">
        <v>330</v>
      </c>
      <c r="E168" s="204" t="s">
        <v>323</v>
      </c>
      <c r="F168" s="205"/>
      <c r="G168" s="39" t="s">
        <v>331</v>
      </c>
      <c r="H168" s="23">
        <v>10</v>
      </c>
      <c r="I168" s="23">
        <v>90</v>
      </c>
      <c r="J168" s="24">
        <v>2.7</v>
      </c>
      <c r="K168" s="137">
        <v>515</v>
      </c>
      <c r="L168" s="131">
        <f>IF(AND(K168-ストレーナー選定方法!$F$8&gt;-20,K168-ストレーナー選定方法!$F$8&lt;80),1,0)</f>
        <v>0</v>
      </c>
      <c r="M168" s="131">
        <f>IF(AND($K168-ストレーナー選定方法!$F$30&gt;-20,$K168-ストレーナー選定方法!$F$30&lt;80),1,0)</f>
        <v>0</v>
      </c>
      <c r="N168" s="131">
        <f>IF(AND($K168-ストレーナー選定方法!$F$32&gt;-20,$K168-ストレーナー選定方法!$F$32&lt;80),1,0)</f>
        <v>1</v>
      </c>
      <c r="O168" s="131">
        <f>IF(AND($K168-ストレーナー選定方法!$F$34&gt;-20,$K168-ストレーナー選定方法!$F$34&lt;80),1,0)</f>
        <v>0</v>
      </c>
      <c r="P168" s="131">
        <f>IF(AND($K168-ストレーナー選定方法!$F$36&gt;-20,$K168-ストレーナー選定方法!$F$36&lt;80),1,0)</f>
        <v>0</v>
      </c>
      <c r="Q168" s="125">
        <v>32</v>
      </c>
      <c r="R168" s="24">
        <v>900</v>
      </c>
      <c r="S168" s="26">
        <f t="shared" si="64"/>
        <v>22.222222222222221</v>
      </c>
      <c r="T168" s="27">
        <f t="shared" si="65"/>
        <v>4.12</v>
      </c>
      <c r="U168" s="27">
        <f t="shared" si="66"/>
        <v>3.605</v>
      </c>
      <c r="V168" s="27"/>
      <c r="W168" s="59">
        <f t="shared" si="56"/>
        <v>18.714276000000005</v>
      </c>
      <c r="X168" s="59">
        <f t="shared" si="57"/>
        <v>29.241056250000007</v>
      </c>
      <c r="Y168" s="59">
        <f t="shared" si="58"/>
        <v>24.443135999999999</v>
      </c>
      <c r="Z168" s="59">
        <f t="shared" si="59"/>
        <v>38.192400000000006</v>
      </c>
      <c r="AA168" s="53">
        <f t="shared" si="60"/>
        <v>6.3680522500000016</v>
      </c>
      <c r="AB168" s="52">
        <f t="shared" si="61"/>
        <v>15.725190250000004</v>
      </c>
      <c r="AC168" s="52">
        <f t="shared" si="62"/>
        <v>8.3174560000000017</v>
      </c>
      <c r="AD168" s="52">
        <f t="shared" si="63"/>
        <v>20.539024000000001</v>
      </c>
      <c r="AE168" s="24"/>
      <c r="AF168" s="24"/>
      <c r="AG168" s="134">
        <v>12.3</v>
      </c>
    </row>
    <row r="169" spans="1:33" ht="17.25" thickBot="1">
      <c r="A169" s="128"/>
      <c r="B169" s="176" t="str">
        <f>VLOOKUP(D169,temp!$A$2:$G$176,2,FALSE)</f>
        <v>042</v>
      </c>
      <c r="C169" s="176" t="str">
        <f t="shared" si="44"/>
        <v>40×40X20X90</v>
      </c>
      <c r="D169" s="174" t="s">
        <v>334</v>
      </c>
      <c r="E169" s="204" t="s">
        <v>323</v>
      </c>
      <c r="F169" s="205"/>
      <c r="G169" s="39" t="s">
        <v>331</v>
      </c>
      <c r="H169" s="23">
        <v>20</v>
      </c>
      <c r="I169" s="23">
        <v>90</v>
      </c>
      <c r="J169" s="24">
        <v>2.7</v>
      </c>
      <c r="K169" s="137">
        <v>515</v>
      </c>
      <c r="L169" s="131">
        <f>IF(AND(K169-ストレーナー選定方法!$F$8&gt;-20,K169-ストレーナー選定方法!$F$8&lt;80),1,0)</f>
        <v>0</v>
      </c>
      <c r="M169" s="131">
        <f>IF(AND($K169-ストレーナー選定方法!$F$30&gt;-20,$K169-ストレーナー選定方法!$F$30&lt;80),1,0)</f>
        <v>0</v>
      </c>
      <c r="N169" s="131">
        <f>IF(AND($K169-ストレーナー選定方法!$F$32&gt;-20,$K169-ストレーナー選定方法!$F$32&lt;80),1,0)</f>
        <v>1</v>
      </c>
      <c r="O169" s="131">
        <f>IF(AND($K169-ストレーナー選定方法!$F$34&gt;-20,$K169-ストレーナー選定方法!$F$34&lt;80),1,0)</f>
        <v>0</v>
      </c>
      <c r="P169" s="131">
        <f>IF(AND($K169-ストレーナー選定方法!$F$36&gt;-20,$K169-ストレーナー選定方法!$F$36&lt;80),1,0)</f>
        <v>0</v>
      </c>
      <c r="Q169" s="125">
        <v>32</v>
      </c>
      <c r="R169" s="24">
        <v>440</v>
      </c>
      <c r="S169" s="26">
        <f t="shared" si="64"/>
        <v>45.454545454545453</v>
      </c>
      <c r="T169" s="27">
        <f t="shared" si="65"/>
        <v>4.12</v>
      </c>
      <c r="U169" s="27">
        <f t="shared" si="66"/>
        <v>3.605</v>
      </c>
      <c r="V169" s="27"/>
      <c r="W169" s="59">
        <f t="shared" si="56"/>
        <v>18.714276000000005</v>
      </c>
      <c r="X169" s="59">
        <f t="shared" si="57"/>
        <v>29.241056250000007</v>
      </c>
      <c r="Y169" s="59">
        <f t="shared" si="58"/>
        <v>24.443135999999999</v>
      </c>
      <c r="Z169" s="59">
        <f t="shared" si="59"/>
        <v>38.192400000000006</v>
      </c>
      <c r="AA169" s="53">
        <f t="shared" si="60"/>
        <v>6.3680522500000016</v>
      </c>
      <c r="AB169" s="52">
        <f t="shared" si="61"/>
        <v>15.725190250000004</v>
      </c>
      <c r="AC169" s="52">
        <f t="shared" si="62"/>
        <v>8.3174560000000017</v>
      </c>
      <c r="AD169" s="52">
        <f t="shared" si="63"/>
        <v>20.539024000000001</v>
      </c>
      <c r="AE169" s="24"/>
      <c r="AF169" s="24"/>
      <c r="AG169" s="134"/>
    </row>
    <row r="170" spans="1:33" ht="17.25" thickBot="1">
      <c r="A170" s="128"/>
      <c r="B170" s="176" t="e">
        <f>VLOOKUP(D170,temp!$A$2:$G$176,2,FALSE)</f>
        <v>#N/A</v>
      </c>
      <c r="C170" s="176" t="str">
        <f t="shared" si="44"/>
        <v>40×40X5X90</v>
      </c>
      <c r="D170" s="174" t="s">
        <v>336</v>
      </c>
      <c r="E170" s="204" t="s">
        <v>323</v>
      </c>
      <c r="F170" s="205"/>
      <c r="G170" s="39" t="s">
        <v>331</v>
      </c>
      <c r="H170" s="23">
        <v>5</v>
      </c>
      <c r="I170" s="23">
        <v>90</v>
      </c>
      <c r="J170" s="24">
        <v>2.7</v>
      </c>
      <c r="K170" s="137">
        <v>515</v>
      </c>
      <c r="L170" s="131">
        <f>IF(AND(K170-ストレーナー選定方法!$F$8&gt;-20,K170-ストレーナー選定方法!$F$8&lt;80),1,0)</f>
        <v>0</v>
      </c>
      <c r="M170" s="131">
        <f>IF(AND($K170-ストレーナー選定方法!$F$30&gt;-20,$K170-ストレーナー選定方法!$F$30&lt;80),1,0)</f>
        <v>0</v>
      </c>
      <c r="N170" s="131">
        <f>IF(AND($K170-ストレーナー選定方法!$F$32&gt;-20,$K170-ストレーナー選定方法!$F$32&lt;80),1,0)</f>
        <v>1</v>
      </c>
      <c r="O170" s="131">
        <f>IF(AND($K170-ストレーナー選定方法!$F$34&gt;-20,$K170-ストレーナー選定方法!$F$34&lt;80),1,0)</f>
        <v>0</v>
      </c>
      <c r="P170" s="131">
        <f>IF(AND($K170-ストレーナー選定方法!$F$36&gt;-20,$K170-ストレーナー選定方法!$F$36&lt;80),1,0)</f>
        <v>0</v>
      </c>
      <c r="Q170" s="125">
        <v>32</v>
      </c>
      <c r="R170" s="25">
        <v>1800</v>
      </c>
      <c r="S170" s="26">
        <f t="shared" si="64"/>
        <v>11.111111111111111</v>
      </c>
      <c r="T170" s="27">
        <f t="shared" si="65"/>
        <v>4.12</v>
      </c>
      <c r="U170" s="27">
        <f t="shared" si="66"/>
        <v>3.605</v>
      </c>
      <c r="V170" s="27"/>
      <c r="W170" s="59">
        <f t="shared" si="56"/>
        <v>18.714276000000005</v>
      </c>
      <c r="X170" s="59">
        <f t="shared" si="57"/>
        <v>29.241056250000007</v>
      </c>
      <c r="Y170" s="59">
        <f t="shared" si="58"/>
        <v>24.443135999999999</v>
      </c>
      <c r="Z170" s="59">
        <f t="shared" si="59"/>
        <v>38.192400000000006</v>
      </c>
      <c r="AA170" s="53">
        <f t="shared" si="60"/>
        <v>6.3680522500000016</v>
      </c>
      <c r="AB170" s="52">
        <f t="shared" si="61"/>
        <v>15.725190250000004</v>
      </c>
      <c r="AC170" s="52">
        <f t="shared" si="62"/>
        <v>8.3174560000000017</v>
      </c>
      <c r="AD170" s="52">
        <f t="shared" si="63"/>
        <v>20.539024000000001</v>
      </c>
      <c r="AE170" s="24"/>
      <c r="AF170" s="24"/>
      <c r="AG170" s="134"/>
    </row>
    <row r="171" spans="1:33" ht="17.25" thickBot="1">
      <c r="A171" s="128"/>
      <c r="B171" s="176" t="e">
        <f>VLOOKUP(D171,temp!$A$2:$G$176,2,FALSE)</f>
        <v>#N/A</v>
      </c>
      <c r="C171" s="176" t="str">
        <f t="shared" si="44"/>
        <v>40×40X7X90</v>
      </c>
      <c r="D171" s="174" t="s">
        <v>336</v>
      </c>
      <c r="E171" s="204" t="s">
        <v>323</v>
      </c>
      <c r="F171" s="205"/>
      <c r="G171" s="39" t="s">
        <v>331</v>
      </c>
      <c r="H171" s="23">
        <v>7</v>
      </c>
      <c r="I171" s="23">
        <v>90</v>
      </c>
      <c r="J171" s="24">
        <v>2.7</v>
      </c>
      <c r="K171" s="137">
        <v>515</v>
      </c>
      <c r="L171" s="131">
        <f>IF(AND(K171-ストレーナー選定方法!$F$8&gt;-20,K171-ストレーナー選定方法!$F$8&lt;80),1,0)</f>
        <v>0</v>
      </c>
      <c r="M171" s="131">
        <f>IF(AND($K171-ストレーナー選定方法!$F$30&gt;-20,$K171-ストレーナー選定方法!$F$30&lt;80),1,0)</f>
        <v>0</v>
      </c>
      <c r="N171" s="131">
        <f>IF(AND($K171-ストレーナー選定方法!$F$32&gt;-20,$K171-ストレーナー選定方法!$F$32&lt;80),1,0)</f>
        <v>1</v>
      </c>
      <c r="O171" s="131">
        <f>IF(AND($K171-ストレーナー選定方法!$F$34&gt;-20,$K171-ストレーナー選定方法!$F$34&lt;80),1,0)</f>
        <v>0</v>
      </c>
      <c r="P171" s="131">
        <f>IF(AND($K171-ストレーナー選定方法!$F$36&gt;-20,$K171-ストレーナー選定方法!$F$36&lt;80),1,0)</f>
        <v>0</v>
      </c>
      <c r="Q171" s="125">
        <v>32</v>
      </c>
      <c r="R171" s="25">
        <v>1200</v>
      </c>
      <c r="S171" s="26">
        <f t="shared" si="64"/>
        <v>16.666666666666668</v>
      </c>
      <c r="T171" s="27">
        <f t="shared" si="65"/>
        <v>4.12</v>
      </c>
      <c r="U171" s="27">
        <f t="shared" si="66"/>
        <v>3.605</v>
      </c>
      <c r="V171" s="27"/>
      <c r="W171" s="59">
        <f t="shared" si="56"/>
        <v>18.714276000000005</v>
      </c>
      <c r="X171" s="59">
        <f t="shared" si="57"/>
        <v>29.241056250000007</v>
      </c>
      <c r="Y171" s="59">
        <f t="shared" si="58"/>
        <v>24.443135999999999</v>
      </c>
      <c r="Z171" s="59">
        <f t="shared" si="59"/>
        <v>38.192400000000006</v>
      </c>
      <c r="AA171" s="53">
        <f t="shared" si="60"/>
        <v>6.3680522500000016</v>
      </c>
      <c r="AB171" s="52">
        <f t="shared" si="61"/>
        <v>15.725190250000004</v>
      </c>
      <c r="AC171" s="52">
        <f t="shared" si="62"/>
        <v>8.3174560000000017</v>
      </c>
      <c r="AD171" s="52">
        <f t="shared" si="63"/>
        <v>20.539024000000001</v>
      </c>
      <c r="AE171" s="24"/>
      <c r="AF171" s="24"/>
      <c r="AG171" s="134"/>
    </row>
    <row r="172" spans="1:33" ht="17.25" thickBot="1">
      <c r="A172" s="128"/>
      <c r="B172" s="176" t="e">
        <f>VLOOKUP(D172,temp!$A$2:$G$176,2,FALSE)</f>
        <v>#N/A</v>
      </c>
      <c r="C172" s="176" t="str">
        <f t="shared" si="44"/>
        <v>40×40X14X90</v>
      </c>
      <c r="D172" s="174" t="s">
        <v>339</v>
      </c>
      <c r="E172" s="204" t="s">
        <v>323</v>
      </c>
      <c r="F172" s="205"/>
      <c r="G172" s="39" t="s">
        <v>331</v>
      </c>
      <c r="H172" s="23">
        <v>14</v>
      </c>
      <c r="I172" s="23">
        <v>90</v>
      </c>
      <c r="J172" s="24">
        <v>2.7</v>
      </c>
      <c r="K172" s="137">
        <v>515</v>
      </c>
      <c r="L172" s="131">
        <f>IF(AND(K172-ストレーナー選定方法!$F$8&gt;-20,K172-ストレーナー選定方法!$F$8&lt;80),1,0)</f>
        <v>0</v>
      </c>
      <c r="M172" s="131">
        <f>IF(AND($K172-ストレーナー選定方法!$F$30&gt;-20,$K172-ストレーナー選定方法!$F$30&lt;80),1,0)</f>
        <v>0</v>
      </c>
      <c r="N172" s="131">
        <f>IF(AND($K172-ストレーナー選定方法!$F$32&gt;-20,$K172-ストレーナー選定方法!$F$32&lt;80),1,0)</f>
        <v>1</v>
      </c>
      <c r="O172" s="131">
        <f>IF(AND($K172-ストレーナー選定方法!$F$34&gt;-20,$K172-ストレーナー選定方法!$F$34&lt;80),1,0)</f>
        <v>0</v>
      </c>
      <c r="P172" s="131">
        <f>IF(AND($K172-ストレーナー選定方法!$F$36&gt;-20,$K172-ストレーナー選定方法!$F$36&lt;80),1,0)</f>
        <v>0</v>
      </c>
      <c r="Q172" s="125">
        <v>32</v>
      </c>
      <c r="R172" s="24">
        <v>640</v>
      </c>
      <c r="S172" s="26">
        <f>20000/R172</f>
        <v>31.25</v>
      </c>
      <c r="T172" s="27">
        <f t="shared" si="65"/>
        <v>4.12</v>
      </c>
      <c r="U172" s="27">
        <f t="shared" si="66"/>
        <v>3.605</v>
      </c>
      <c r="V172" s="27"/>
      <c r="W172" s="59">
        <f t="shared" si="56"/>
        <v>18.714276000000005</v>
      </c>
      <c r="X172" s="59">
        <f t="shared" si="57"/>
        <v>29.241056250000007</v>
      </c>
      <c r="Y172" s="59">
        <f t="shared" si="58"/>
        <v>24.443135999999999</v>
      </c>
      <c r="Z172" s="59">
        <f t="shared" si="59"/>
        <v>38.192400000000006</v>
      </c>
      <c r="AA172" s="53">
        <f t="shared" si="60"/>
        <v>6.3680522500000016</v>
      </c>
      <c r="AB172" s="52">
        <f t="shared" si="61"/>
        <v>15.725190250000004</v>
      </c>
      <c r="AC172" s="52">
        <f t="shared" si="62"/>
        <v>8.3174560000000017</v>
      </c>
      <c r="AD172" s="52">
        <f t="shared" si="63"/>
        <v>20.539024000000001</v>
      </c>
      <c r="AE172" s="24"/>
      <c r="AF172" s="24"/>
      <c r="AG172" s="134"/>
    </row>
    <row r="173" spans="1:33" ht="17.25" thickBot="1">
      <c r="A173" s="128"/>
      <c r="B173" s="176" t="str">
        <f>VLOOKUP(D173,temp!$A$2:$G$176,2,FALSE)</f>
        <v>048</v>
      </c>
      <c r="C173" s="176" t="str">
        <f t="shared" si="44"/>
        <v>49×49X7X97</v>
      </c>
      <c r="D173" s="174" t="s">
        <v>342</v>
      </c>
      <c r="E173" s="204" t="s">
        <v>343</v>
      </c>
      <c r="F173" s="205"/>
      <c r="G173" s="39" t="s">
        <v>344</v>
      </c>
      <c r="H173" s="23">
        <v>7</v>
      </c>
      <c r="I173" s="23">
        <v>97</v>
      </c>
      <c r="J173" s="37">
        <v>3.2</v>
      </c>
      <c r="K173" s="137">
        <v>780</v>
      </c>
      <c r="L173" s="131">
        <f>IF(AND(K173-ストレーナー選定方法!$F$8&gt;-20,K173-ストレーナー選定方法!$F$8&lt;80),1,0)</f>
        <v>1</v>
      </c>
      <c r="M173" s="131">
        <f>IF(AND($K173-ストレーナー選定方法!$F$30&gt;-20,$K173-ストレーナー選定方法!$F$30&lt;80),1,0)</f>
        <v>0</v>
      </c>
      <c r="N173" s="131">
        <f>IF(AND($K173-ストレーナー選定方法!$F$32&gt;-20,$K173-ストレーナー選定方法!$F$32&lt;80),1,0)</f>
        <v>0</v>
      </c>
      <c r="O173" s="131">
        <f>IF(AND($K173-ストレーナー選定方法!$F$34&gt;-20,$K173-ストレーナー選定方法!$F$34&lt;80),1,0)</f>
        <v>1</v>
      </c>
      <c r="P173" s="131">
        <f>IF(AND($K173-ストレーナー選定方法!$F$36&gt;-20,$K173-ストレーナー選定方法!$F$36&lt;80),1,0)</f>
        <v>0</v>
      </c>
      <c r="Q173" s="125">
        <v>32</v>
      </c>
      <c r="R173" s="24">
        <v>800</v>
      </c>
      <c r="S173" s="26">
        <f t="shared" si="64"/>
        <v>25</v>
      </c>
      <c r="T173" s="27">
        <f t="shared" si="65"/>
        <v>6.24</v>
      </c>
      <c r="U173" s="27">
        <f t="shared" si="66"/>
        <v>5.46</v>
      </c>
      <c r="V173" s="27"/>
      <c r="W173" s="59">
        <f t="shared" si="56"/>
        <v>42.928703999999996</v>
      </c>
      <c r="X173" s="59">
        <f t="shared" si="57"/>
        <v>67.076099999999997</v>
      </c>
      <c r="Y173" s="59">
        <f t="shared" si="58"/>
        <v>56.070143999999992</v>
      </c>
      <c r="Z173" s="59">
        <f t="shared" si="59"/>
        <v>87.609599999999986</v>
      </c>
      <c r="AA173" s="53">
        <f t="shared" si="60"/>
        <v>14.607684000000001</v>
      </c>
      <c r="AB173" s="52">
        <f t="shared" si="61"/>
        <v>36.072036000000004</v>
      </c>
      <c r="AC173" s="52">
        <f t="shared" si="62"/>
        <v>19.079424000000003</v>
      </c>
      <c r="AD173" s="52">
        <f t="shared" si="63"/>
        <v>47.114495999999995</v>
      </c>
      <c r="AE173" s="24"/>
      <c r="AF173" s="24"/>
      <c r="AG173" s="134">
        <v>15.5</v>
      </c>
    </row>
    <row r="174" spans="1:33" ht="17.25" thickBot="1">
      <c r="A174" s="128"/>
      <c r="B174" s="176" t="str">
        <f>VLOOKUP(D174,temp!$A$2:$G$176,2,FALSE)</f>
        <v>049</v>
      </c>
      <c r="C174" s="176" t="str">
        <f t="shared" si="44"/>
        <v>49×49X14X97</v>
      </c>
      <c r="D174" s="174" t="s">
        <v>347</v>
      </c>
      <c r="E174" s="204" t="s">
        <v>343</v>
      </c>
      <c r="F174" s="205"/>
      <c r="G174" s="39" t="s">
        <v>344</v>
      </c>
      <c r="H174" s="23">
        <v>14</v>
      </c>
      <c r="I174" s="23">
        <v>97</v>
      </c>
      <c r="J174" s="37">
        <v>3.2</v>
      </c>
      <c r="K174" s="137">
        <v>780</v>
      </c>
      <c r="L174" s="131">
        <f>IF(AND(K174-ストレーナー選定方法!$F$8&gt;-20,K174-ストレーナー選定方法!$F$8&lt;80),1,0)</f>
        <v>1</v>
      </c>
      <c r="M174" s="131">
        <f>IF(AND($K174-ストレーナー選定方法!$F$30&gt;-20,$K174-ストレーナー選定方法!$F$30&lt;80),1,0)</f>
        <v>0</v>
      </c>
      <c r="N174" s="131">
        <f>IF(AND($K174-ストレーナー選定方法!$F$32&gt;-20,$K174-ストレーナー選定方法!$F$32&lt;80),1,0)</f>
        <v>0</v>
      </c>
      <c r="O174" s="131">
        <f>IF(AND($K174-ストレーナー選定方法!$F$34&gt;-20,$K174-ストレーナー選定方法!$F$34&lt;80),1,0)</f>
        <v>1</v>
      </c>
      <c r="P174" s="131">
        <f>IF(AND($K174-ストレーナー選定方法!$F$36&gt;-20,$K174-ストレーナー選定方法!$F$36&lt;80),1,0)</f>
        <v>0</v>
      </c>
      <c r="Q174" s="125">
        <v>32</v>
      </c>
      <c r="R174" s="24">
        <v>440</v>
      </c>
      <c r="S174" s="26">
        <f t="shared" si="64"/>
        <v>45.454545454545453</v>
      </c>
      <c r="T174" s="27">
        <f t="shared" si="65"/>
        <v>6.24</v>
      </c>
      <c r="U174" s="27">
        <f t="shared" si="66"/>
        <v>5.46</v>
      </c>
      <c r="V174" s="27"/>
      <c r="W174" s="59">
        <f t="shared" si="56"/>
        <v>42.928703999999996</v>
      </c>
      <c r="X174" s="59">
        <f t="shared" si="57"/>
        <v>67.076099999999997</v>
      </c>
      <c r="Y174" s="59">
        <f t="shared" si="58"/>
        <v>56.070143999999992</v>
      </c>
      <c r="Z174" s="59">
        <f t="shared" si="59"/>
        <v>87.609599999999986</v>
      </c>
      <c r="AA174" s="53">
        <f t="shared" si="60"/>
        <v>14.607684000000001</v>
      </c>
      <c r="AB174" s="52">
        <f t="shared" si="61"/>
        <v>36.072036000000004</v>
      </c>
      <c r="AC174" s="52">
        <f t="shared" si="62"/>
        <v>19.079424000000003</v>
      </c>
      <c r="AD174" s="52">
        <f t="shared" si="63"/>
        <v>47.114495999999995</v>
      </c>
      <c r="AE174" s="24"/>
      <c r="AF174" s="24"/>
      <c r="AG174" s="134">
        <v>15.3</v>
      </c>
    </row>
    <row r="175" spans="1:33" ht="17.25" thickBot="1">
      <c r="A175" s="128"/>
      <c r="B175" s="176" t="e">
        <f>VLOOKUP(D175,temp!$A$2:$G$176,2,FALSE)</f>
        <v>#N/A</v>
      </c>
      <c r="C175" s="176" t="str">
        <f t="shared" si="44"/>
        <v>50×50X7X142</v>
      </c>
      <c r="D175" s="174" t="s">
        <v>349</v>
      </c>
      <c r="E175" s="204" t="s">
        <v>350</v>
      </c>
      <c r="F175" s="205"/>
      <c r="G175" s="39" t="s">
        <v>351</v>
      </c>
      <c r="H175" s="23">
        <v>7</v>
      </c>
      <c r="I175" s="23">
        <v>142</v>
      </c>
      <c r="J175" s="24">
        <v>2.7</v>
      </c>
      <c r="K175" s="137">
        <v>813</v>
      </c>
      <c r="L175" s="131">
        <f>IF(AND(K175-ストレーナー選定方法!$F$8&gt;-20,K175-ストレーナー選定方法!$F$8&lt;80),1,0)</f>
        <v>1</v>
      </c>
      <c r="M175" s="131">
        <f>IF(AND($K175-ストレーナー選定方法!$F$30&gt;-20,$K175-ストレーナー選定方法!$F$30&lt;80),1,0)</f>
        <v>0</v>
      </c>
      <c r="N175" s="131">
        <f>IF(AND($K175-ストレーナー選定方法!$F$32&gt;-20,$K175-ストレーナー選定方法!$F$32&lt;80),1,0)</f>
        <v>0</v>
      </c>
      <c r="O175" s="131">
        <f>IF(AND($K175-ストレーナー選定方法!$F$34&gt;-20,$K175-ストレーナー選定方法!$F$34&lt;80),1,0)</f>
        <v>0</v>
      </c>
      <c r="P175" s="131">
        <f>IF(AND($K175-ストレーナー選定方法!$F$36&gt;-20,$K175-ストレーナー選定方法!$F$36&lt;80),1,0)</f>
        <v>0</v>
      </c>
      <c r="Q175" s="125">
        <v>32</v>
      </c>
      <c r="R175" s="24">
        <v>800</v>
      </c>
      <c r="S175" s="26">
        <f t="shared" si="64"/>
        <v>25</v>
      </c>
      <c r="T175" s="27">
        <f t="shared" si="65"/>
        <v>6.5040000000000013</v>
      </c>
      <c r="U175" s="27">
        <f t="shared" si="66"/>
        <v>5.6909999999999989</v>
      </c>
      <c r="V175" s="27"/>
      <c r="W175" s="59">
        <f t="shared" si="56"/>
        <v>46.637972640000001</v>
      </c>
      <c r="X175" s="59">
        <f t="shared" si="57"/>
        <v>72.87183225000004</v>
      </c>
      <c r="Y175" s="59">
        <f t="shared" si="58"/>
        <v>60.914903040000006</v>
      </c>
      <c r="Z175" s="59">
        <f t="shared" si="59"/>
        <v>95.179535999999999</v>
      </c>
      <c r="AA175" s="53">
        <f t="shared" si="60"/>
        <v>15.869865690000003</v>
      </c>
      <c r="AB175" s="52">
        <f t="shared" si="61"/>
        <v>39.188852010000005</v>
      </c>
      <c r="AC175" s="52">
        <f t="shared" si="62"/>
        <v>20.727987840000011</v>
      </c>
      <c r="AD175" s="52">
        <f t="shared" si="63"/>
        <v>51.185439360000011</v>
      </c>
      <c r="AE175" s="24"/>
      <c r="AF175" s="24"/>
      <c r="AG175" s="134">
        <v>16.5</v>
      </c>
    </row>
    <row r="176" spans="1:33" ht="17.25" thickBot="1">
      <c r="A176" s="128"/>
      <c r="B176" s="176" t="str">
        <f>VLOOKUP(D176,temp!$A$2:$G$176,2,FALSE)</f>
        <v>051</v>
      </c>
      <c r="C176" s="176" t="str">
        <f t="shared" si="44"/>
        <v>50×50X10X142</v>
      </c>
      <c r="D176" s="174" t="s">
        <v>353</v>
      </c>
      <c r="E176" s="204" t="s">
        <v>350</v>
      </c>
      <c r="F176" s="205"/>
      <c r="G176" s="39" t="s">
        <v>351</v>
      </c>
      <c r="H176" s="23">
        <v>10</v>
      </c>
      <c r="I176" s="23">
        <v>142</v>
      </c>
      <c r="J176" s="24">
        <v>2.7</v>
      </c>
      <c r="K176" s="137">
        <v>813</v>
      </c>
      <c r="L176" s="131">
        <f>IF(AND(K176-ストレーナー選定方法!$F$8&gt;-20,K176-ストレーナー選定方法!$F$8&lt;80),1,0)</f>
        <v>1</v>
      </c>
      <c r="M176" s="131">
        <f>IF(AND($K176-ストレーナー選定方法!$F$30&gt;-20,$K176-ストレーナー選定方法!$F$30&lt;80),1,0)</f>
        <v>0</v>
      </c>
      <c r="N176" s="131">
        <f>IF(AND($K176-ストレーナー選定方法!$F$32&gt;-20,$K176-ストレーナー選定方法!$F$32&lt;80),1,0)</f>
        <v>0</v>
      </c>
      <c r="O176" s="131">
        <f>IF(AND($K176-ストレーナー選定方法!$F$34&gt;-20,$K176-ストレーナー選定方法!$F$34&lt;80),1,0)</f>
        <v>0</v>
      </c>
      <c r="P176" s="131">
        <f>IF(AND($K176-ストレーナー選定方法!$F$36&gt;-20,$K176-ストレーナー選定方法!$F$36&lt;80),1,0)</f>
        <v>0</v>
      </c>
      <c r="Q176" s="125">
        <v>32</v>
      </c>
      <c r="R176" s="24">
        <v>560</v>
      </c>
      <c r="S176" s="26">
        <f t="shared" si="64"/>
        <v>35.714285714285715</v>
      </c>
      <c r="T176" s="27">
        <f t="shared" si="65"/>
        <v>6.5040000000000013</v>
      </c>
      <c r="U176" s="27">
        <f t="shared" si="66"/>
        <v>5.6909999999999989</v>
      </c>
      <c r="V176" s="27"/>
      <c r="W176" s="59">
        <f t="shared" si="56"/>
        <v>46.637972640000001</v>
      </c>
      <c r="X176" s="59">
        <f t="shared" si="57"/>
        <v>72.87183225000004</v>
      </c>
      <c r="Y176" s="59">
        <f t="shared" si="58"/>
        <v>60.914903040000006</v>
      </c>
      <c r="Z176" s="59">
        <f t="shared" si="59"/>
        <v>95.179535999999999</v>
      </c>
      <c r="AA176" s="53">
        <f t="shared" si="60"/>
        <v>15.869865690000003</v>
      </c>
      <c r="AB176" s="52">
        <f t="shared" si="61"/>
        <v>39.188852010000005</v>
      </c>
      <c r="AC176" s="52">
        <f t="shared" si="62"/>
        <v>20.727987840000011</v>
      </c>
      <c r="AD176" s="52">
        <f t="shared" si="63"/>
        <v>51.185439360000011</v>
      </c>
      <c r="AE176" s="24"/>
      <c r="AF176" s="24"/>
      <c r="AG176" s="134">
        <v>17.100000000000001</v>
      </c>
    </row>
    <row r="177" spans="1:34" ht="12.75" thickBot="1">
      <c r="A177" s="128"/>
      <c r="B177" s="176" t="str">
        <f>VLOOKUP(D177,temp!$A$2:$G$176,2,FALSE)</f>
        <v>052</v>
      </c>
      <c r="C177" s="176" t="str">
        <f t="shared" si="44"/>
        <v>50×50X20X142</v>
      </c>
      <c r="D177" s="215" t="s">
        <v>355</v>
      </c>
      <c r="E177" s="246" t="s">
        <v>350</v>
      </c>
      <c r="F177" s="247"/>
      <c r="G177" s="250" t="s">
        <v>351</v>
      </c>
      <c r="H177" s="23">
        <v>20</v>
      </c>
      <c r="I177" s="216">
        <v>142</v>
      </c>
      <c r="J177" s="218">
        <v>2.7</v>
      </c>
      <c r="K177" s="222">
        <v>813</v>
      </c>
      <c r="L177" s="131">
        <f>IF(AND(K177-ストレーナー選定方法!$F$8&gt;-20,K177-ストレーナー選定方法!$F$8&lt;80),1,0)</f>
        <v>1</v>
      </c>
      <c r="M177" s="131">
        <f>IF(AND($K177-ストレーナー選定方法!$F$30&gt;-20,$K177-ストレーナー選定方法!$F$30&lt;80),1,0)</f>
        <v>0</v>
      </c>
      <c r="N177" s="131">
        <f>IF(AND($K177-ストレーナー選定方法!$F$32&gt;-20,$K177-ストレーナー選定方法!$F$32&lt;80),1,0)</f>
        <v>0</v>
      </c>
      <c r="O177" s="131">
        <f>IF(AND($K177-ストレーナー選定方法!$F$34&gt;-20,$K177-ストレーナー選定方法!$F$34&lt;80),1,0)</f>
        <v>0</v>
      </c>
      <c r="P177" s="131">
        <f>IF(AND($K177-ストレーナー選定方法!$F$36&gt;-20,$K177-ストレーナー選定方法!$F$36&lt;80),1,0)</f>
        <v>0</v>
      </c>
      <c r="Q177" s="224">
        <v>32</v>
      </c>
      <c r="R177" s="228">
        <v>300</v>
      </c>
      <c r="S177" s="26">
        <f>20000/R177</f>
        <v>66.666666666666671</v>
      </c>
      <c r="T177" s="27">
        <f t="shared" si="65"/>
        <v>6.5040000000000013</v>
      </c>
      <c r="U177" s="27">
        <f t="shared" si="66"/>
        <v>5.6909999999999989</v>
      </c>
      <c r="V177" s="27"/>
      <c r="W177" s="59">
        <f t="shared" si="56"/>
        <v>46.637972640000001</v>
      </c>
      <c r="X177" s="59">
        <f t="shared" si="57"/>
        <v>72.87183225000004</v>
      </c>
      <c r="Y177" s="59">
        <f t="shared" si="58"/>
        <v>60.914903040000006</v>
      </c>
      <c r="Z177" s="59">
        <f t="shared" si="59"/>
        <v>95.179535999999999</v>
      </c>
      <c r="AA177" s="53">
        <f t="shared" si="60"/>
        <v>15.869865690000003</v>
      </c>
      <c r="AB177" s="52">
        <f t="shared" si="61"/>
        <v>39.188852010000005</v>
      </c>
      <c r="AC177" s="52">
        <f t="shared" si="62"/>
        <v>20.727987840000011</v>
      </c>
      <c r="AD177" s="52">
        <f t="shared" si="63"/>
        <v>51.185439360000011</v>
      </c>
      <c r="AE177" s="24"/>
      <c r="AF177" s="24"/>
      <c r="AG177" s="134"/>
    </row>
    <row r="178" spans="1:34" ht="12.75" thickBot="1">
      <c r="A178" s="128"/>
      <c r="B178" s="176" t="e">
        <f>VLOOKUP(D178,temp!$A$2:$G$176,2,FALSE)</f>
        <v>#N/A</v>
      </c>
      <c r="D178" s="215"/>
      <c r="E178" s="248"/>
      <c r="F178" s="249"/>
      <c r="G178" s="251"/>
      <c r="I178" s="217"/>
      <c r="J178" s="219"/>
      <c r="K178" s="223"/>
      <c r="L178" s="131">
        <f>IF(AND(K178-ストレーナー選定方法!$F$8&gt;-20,K178-ストレーナー選定方法!$F$8&lt;80),1,0)</f>
        <v>0</v>
      </c>
      <c r="M178" s="131">
        <f>IF(AND($K178-ストレーナー選定方法!$F$30&gt;-20,$K178-ストレーナー選定方法!$F$30&lt;80),1,0)</f>
        <v>0</v>
      </c>
      <c r="N178" s="131">
        <f>IF(AND($K178-ストレーナー選定方法!$F$32&gt;-20,$K178-ストレーナー選定方法!$F$32&lt;80),1,0)</f>
        <v>0</v>
      </c>
      <c r="O178" s="131">
        <f>IF(AND($K178-ストレーナー選定方法!$F$34&gt;-20,$K178-ストレーナー選定方法!$F$34&lt;80),1,0)</f>
        <v>0</v>
      </c>
      <c r="P178" s="131">
        <f>IF(AND($K178-ストレーナー選定方法!$F$36&gt;-20,$K178-ストレーナー選定方法!$F$36&lt;80),1,0)</f>
        <v>0</v>
      </c>
      <c r="Q178" s="225"/>
      <c r="R178" s="229"/>
      <c r="S178" s="35"/>
      <c r="T178" s="27"/>
      <c r="U178" s="27"/>
      <c r="V178" s="27"/>
      <c r="W178" s="59"/>
      <c r="X178" s="59"/>
      <c r="Y178" s="59"/>
      <c r="Z178" s="59"/>
      <c r="AA178" s="53"/>
      <c r="AB178" s="52"/>
      <c r="AC178" s="52"/>
      <c r="AD178" s="52"/>
      <c r="AF178" s="13" t="s">
        <v>479</v>
      </c>
      <c r="AG178" s="134">
        <v>19.399999999999999</v>
      </c>
    </row>
    <row r="179" spans="1:34" ht="12.75" thickBot="1">
      <c r="A179" s="128"/>
      <c r="B179" s="176" t="e">
        <f>VLOOKUP(D179,temp!$A$2:$G$176,2,FALSE)</f>
        <v>#N/A</v>
      </c>
      <c r="C179" s="176" t="str">
        <f t="shared" si="44"/>
        <v>50×50X20X124</v>
      </c>
      <c r="D179" s="215" t="s">
        <v>357</v>
      </c>
      <c r="E179" s="246" t="s">
        <v>350</v>
      </c>
      <c r="F179" s="247"/>
      <c r="G179" s="220" t="s">
        <v>351</v>
      </c>
      <c r="H179" s="32">
        <v>20</v>
      </c>
      <c r="I179" s="216">
        <v>124</v>
      </c>
      <c r="J179" s="218">
        <v>2.7</v>
      </c>
      <c r="K179" s="222">
        <v>710</v>
      </c>
      <c r="L179" s="131">
        <f>IF(AND(K179-ストレーナー選定方法!$F$8&gt;-20,K179-ストレーナー選定方法!$F$8&lt;80),1,0)</f>
        <v>0</v>
      </c>
      <c r="M179" s="131">
        <f>IF(AND($K179-ストレーナー選定方法!$F$30&gt;-20,$K179-ストレーナー選定方法!$F$30&lt;80),1,0)</f>
        <v>0</v>
      </c>
      <c r="N179" s="131">
        <f>IF(AND($K179-ストレーナー選定方法!$F$32&gt;-20,$K179-ストレーナー選定方法!$F$32&lt;80),1,0)</f>
        <v>0</v>
      </c>
      <c r="O179" s="131">
        <f>IF(AND($K179-ストレーナー選定方法!$F$34&gt;-20,$K179-ストレーナー選定方法!$F$34&lt;80),1,0)</f>
        <v>1</v>
      </c>
      <c r="P179" s="131">
        <f>IF(AND($K179-ストレーナー選定方法!$F$36&gt;-20,$K179-ストレーナー選定方法!$F$36&lt;80),1,0)</f>
        <v>0</v>
      </c>
      <c r="Q179" s="224">
        <v>28</v>
      </c>
      <c r="R179" s="31">
        <v>300</v>
      </c>
      <c r="S179" s="26">
        <f>20000/R179</f>
        <v>66.666666666666671</v>
      </c>
      <c r="T179" s="27">
        <f t="shared" si="65"/>
        <v>5.68</v>
      </c>
      <c r="U179" s="27">
        <f t="shared" si="66"/>
        <v>4.97</v>
      </c>
      <c r="V179" s="27"/>
      <c r="W179" s="59">
        <f t="shared" si="56"/>
        <v>35.569295999999994</v>
      </c>
      <c r="X179" s="59">
        <f>(K179/100*1.05)^2</f>
        <v>55.577024999999999</v>
      </c>
      <c r="Y179" s="59">
        <f>(K179/100*0.96)^2</f>
        <v>46.457856</v>
      </c>
      <c r="Z179" s="59">
        <f>(K179/100*1.2)^2</f>
        <v>72.590399999999988</v>
      </c>
      <c r="AA179" s="53">
        <f>(K179/100*0.49)^2</f>
        <v>12.103440999999998</v>
      </c>
      <c r="AB179" s="52">
        <f>(K179/100*0.77)^2</f>
        <v>29.888088999999997</v>
      </c>
      <c r="AC179" s="52">
        <f>(K179/100*0.56)^2</f>
        <v>15.808576</v>
      </c>
      <c r="AD179" s="52">
        <f>(K179/100*0.88)^2</f>
        <v>39.037503999999991</v>
      </c>
      <c r="AE179" s="31"/>
      <c r="AF179" s="31"/>
      <c r="AG179" s="134"/>
    </row>
    <row r="180" spans="1:34" ht="12.75" thickBot="1">
      <c r="A180" s="128"/>
      <c r="B180" s="176" t="e">
        <f>VLOOKUP(D180,temp!$A$2:$G$176,2,FALSE)</f>
        <v>#N/A</v>
      </c>
      <c r="D180" s="215"/>
      <c r="E180" s="248"/>
      <c r="F180" s="249"/>
      <c r="G180" s="221"/>
      <c r="H180" s="23">
        <v>13</v>
      </c>
      <c r="I180" s="217"/>
      <c r="J180" s="219"/>
      <c r="K180" s="223"/>
      <c r="L180" s="131">
        <f>IF(AND(K180-ストレーナー選定方法!$F$8&gt;-20,K180-ストレーナー選定方法!$F$8&lt;80),1,0)</f>
        <v>0</v>
      </c>
      <c r="M180" s="131">
        <f>IF(AND($K180-ストレーナー選定方法!$F$30&gt;-20,$K180-ストレーナー選定方法!$F$30&lt;80),1,0)</f>
        <v>0</v>
      </c>
      <c r="N180" s="131">
        <f>IF(AND($K180-ストレーナー選定方法!$F$32&gt;-20,$K180-ストレーナー選定方法!$F$32&lt;80),1,0)</f>
        <v>0</v>
      </c>
      <c r="O180" s="131">
        <f>IF(AND($K180-ストレーナー選定方法!$F$34&gt;-20,$K180-ストレーナー選定方法!$F$34&lt;80),1,0)</f>
        <v>0</v>
      </c>
      <c r="P180" s="131">
        <f>IF(AND($K180-ストレーナー選定方法!$F$36&gt;-20,$K180-ストレーナー選定方法!$F$36&lt;80),1,0)</f>
        <v>0</v>
      </c>
      <c r="Q180" s="225"/>
      <c r="R180" s="24">
        <v>420</v>
      </c>
      <c r="S180" s="26">
        <f t="shared" ref="S180:S193" si="67">20000/R180</f>
        <v>47.61904761904762</v>
      </c>
      <c r="T180" s="27"/>
      <c r="U180" s="27"/>
      <c r="V180" s="27"/>
      <c r="W180" s="59"/>
      <c r="X180" s="59"/>
      <c r="Y180" s="59"/>
      <c r="Z180" s="59"/>
      <c r="AA180" s="53"/>
      <c r="AB180" s="52"/>
      <c r="AC180" s="52"/>
      <c r="AD180" s="52"/>
      <c r="AE180" s="24"/>
      <c r="AF180" s="24"/>
      <c r="AG180" s="134"/>
    </row>
    <row r="181" spans="1:34" ht="17.25" thickBot="1">
      <c r="A181" s="128"/>
      <c r="B181" s="176" t="e">
        <f>VLOOKUP(D181,temp!$A$2:$G$176,2,FALSE)</f>
        <v>#N/A</v>
      </c>
      <c r="C181" s="176" t="str">
        <f t="shared" si="44"/>
        <v>50×75X10X217</v>
      </c>
      <c r="D181" s="174" t="s">
        <v>360</v>
      </c>
      <c r="E181" s="204" t="s">
        <v>361</v>
      </c>
      <c r="F181" s="205"/>
      <c r="G181" s="39" t="s">
        <v>362</v>
      </c>
      <c r="H181" s="23">
        <v>10</v>
      </c>
      <c r="I181" s="23">
        <v>217</v>
      </c>
      <c r="J181" s="24">
        <v>2.7</v>
      </c>
      <c r="K181" s="138">
        <v>1242</v>
      </c>
      <c r="L181" s="131">
        <f>IF(AND(K181-ストレーナー選定方法!$F$8&gt;-20,K181-ストレーナー選定方法!$F$8&lt;80),1,0)</f>
        <v>0</v>
      </c>
      <c r="M181" s="131">
        <f>IF(AND($K181-ストレーナー選定方法!$F$30&gt;-20,$K181-ストレーナー選定方法!$F$30&lt;80),1,0)</f>
        <v>0</v>
      </c>
      <c r="N181" s="131">
        <f>IF(AND($K181-ストレーナー選定方法!$F$32&gt;-20,$K181-ストレーナー選定方法!$F$32&lt;80),1,0)</f>
        <v>0</v>
      </c>
      <c r="O181" s="131">
        <f>IF(AND($K181-ストレーナー選定方法!$F$34&gt;-20,$K181-ストレーナー選定方法!$F$34&lt;80),1,0)</f>
        <v>0</v>
      </c>
      <c r="P181" s="131">
        <f>IF(AND($K181-ストレーナー選定方法!$F$36&gt;-20,$K181-ストレーナー選定方法!$F$36&lt;80),1,0)</f>
        <v>1</v>
      </c>
      <c r="Q181" s="125">
        <v>33</v>
      </c>
      <c r="R181" s="24">
        <v>340</v>
      </c>
      <c r="S181" s="26">
        <f t="shared" si="67"/>
        <v>58.823529411764703</v>
      </c>
      <c r="T181" s="27">
        <f t="shared" si="65"/>
        <v>9.9359999999999999</v>
      </c>
      <c r="U181" s="27">
        <f t="shared" si="66"/>
        <v>8.6939999999999991</v>
      </c>
      <c r="V181" s="27"/>
      <c r="W181" s="59">
        <f t="shared" si="56"/>
        <v>108.84331584</v>
      </c>
      <c r="X181" s="59">
        <f t="shared" ref="X181:X191" si="68">(K181/100*1.05)^2</f>
        <v>170.06768100000002</v>
      </c>
      <c r="Y181" s="59">
        <f t="shared" ref="Y181:Y191" si="69">(K181/100*0.96)^2</f>
        <v>142.16269824</v>
      </c>
      <c r="Z181" s="59">
        <f t="shared" ref="Z181:Z191" si="70">(K181/100*1.2)^2</f>
        <v>222.12921599999999</v>
      </c>
      <c r="AA181" s="53">
        <f t="shared" ref="AA181:AA191" si="71">(K181/100*0.49)^2</f>
        <v>37.036961640000001</v>
      </c>
      <c r="AB181" s="52">
        <f t="shared" ref="AB181:AB191" si="72">(K181/100*0.77)^2</f>
        <v>91.458619559999988</v>
      </c>
      <c r="AC181" s="52">
        <f t="shared" ref="AC181:AC191" si="73">(K181/100*0.56)^2</f>
        <v>48.374807040000007</v>
      </c>
      <c r="AD181" s="52">
        <f t="shared" ref="AD181:AD191" si="74">(K181/100*0.88)^2</f>
        <v>119.45615616000002</v>
      </c>
      <c r="AE181" s="24"/>
      <c r="AF181" s="24"/>
      <c r="AG181" s="134">
        <v>23</v>
      </c>
    </row>
    <row r="182" spans="1:34" ht="33.75" thickBot="1">
      <c r="A182" s="128"/>
      <c r="B182" s="176" t="e">
        <f>VLOOKUP(D182,temp!$A$2:$G$176,2,FALSE)</f>
        <v>#N/A</v>
      </c>
      <c r="C182" s="176" t="str">
        <f t="shared" si="44"/>
        <v>50×75X10X173</v>
      </c>
      <c r="D182" s="183" t="s">
        <v>364</v>
      </c>
      <c r="E182" s="204" t="s">
        <v>361</v>
      </c>
      <c r="F182" s="205"/>
      <c r="G182" s="39" t="s">
        <v>362</v>
      </c>
      <c r="H182" s="23">
        <v>10</v>
      </c>
      <c r="I182" s="23">
        <v>173</v>
      </c>
      <c r="J182" s="24">
        <v>2.7</v>
      </c>
      <c r="K182" s="137">
        <v>990</v>
      </c>
      <c r="L182" s="131">
        <f>IF(AND(K182-ストレーナー選定方法!$F$8&gt;-20,K182-ストレーナー選定方法!$F$8&lt;80),1,0)</f>
        <v>0</v>
      </c>
      <c r="M182" s="131">
        <f>IF(AND($K182-ストレーナー選定方法!$F$30&gt;-20,$K182-ストレーナー選定方法!$F$30&lt;80),1,0)</f>
        <v>0</v>
      </c>
      <c r="N182" s="131">
        <f>IF(AND($K182-ストレーナー選定方法!$F$32&gt;-20,$K182-ストレーナー選定方法!$F$32&lt;80),1,0)</f>
        <v>0</v>
      </c>
      <c r="O182" s="131">
        <f>IF(AND($K182-ストレーナー選定方法!$F$34&gt;-20,$K182-ストレーナー選定方法!$F$34&lt;80),1,0)</f>
        <v>0</v>
      </c>
      <c r="P182" s="131">
        <f>IF(AND($K182-ストレーナー選定方法!$F$36&gt;-20,$K182-ストレーナー選定方法!$F$36&lt;80),1,0)</f>
        <v>0</v>
      </c>
      <c r="Q182" s="125">
        <v>26</v>
      </c>
      <c r="R182" s="24">
        <v>340</v>
      </c>
      <c r="S182" s="26">
        <f t="shared" si="67"/>
        <v>58.823529411764703</v>
      </c>
      <c r="T182" s="27">
        <f t="shared" si="65"/>
        <v>7.92</v>
      </c>
      <c r="U182" s="27">
        <f t="shared" si="66"/>
        <v>6.93</v>
      </c>
      <c r="V182" s="27"/>
      <c r="W182" s="59">
        <f t="shared" si="56"/>
        <v>69.155856000000014</v>
      </c>
      <c r="X182" s="59">
        <f t="shared" si="68"/>
        <v>108.05602500000003</v>
      </c>
      <c r="Y182" s="59">
        <f t="shared" si="69"/>
        <v>90.326015999999996</v>
      </c>
      <c r="Z182" s="59">
        <f t="shared" si="70"/>
        <v>141.13440000000003</v>
      </c>
      <c r="AA182" s="53">
        <f t="shared" si="71"/>
        <v>23.532201000000001</v>
      </c>
      <c r="AB182" s="52">
        <f t="shared" si="72"/>
        <v>58.110129000000001</v>
      </c>
      <c r="AC182" s="52">
        <f t="shared" si="73"/>
        <v>30.735936000000006</v>
      </c>
      <c r="AD182" s="52">
        <f t="shared" si="74"/>
        <v>75.898944</v>
      </c>
      <c r="AE182" s="24"/>
      <c r="AF182" s="24"/>
      <c r="AG182" s="134">
        <v>33</v>
      </c>
    </row>
    <row r="183" spans="1:34" ht="17.25" thickBot="1">
      <c r="A183" s="128"/>
      <c r="B183" s="176" t="str">
        <f>VLOOKUP(D183,temp!$A$2:$G$176,2,FALSE)</f>
        <v>057</v>
      </c>
      <c r="C183" s="176" t="str">
        <f t="shared" si="44"/>
        <v>50×75X10X287</v>
      </c>
      <c r="D183" s="174" t="s">
        <v>367</v>
      </c>
      <c r="E183" s="204" t="s">
        <v>361</v>
      </c>
      <c r="F183" s="205"/>
      <c r="G183" s="39" t="s">
        <v>362</v>
      </c>
      <c r="H183" s="23">
        <v>10</v>
      </c>
      <c r="I183" s="23">
        <v>287</v>
      </c>
      <c r="J183" s="24">
        <v>2.7</v>
      </c>
      <c r="K183" s="138">
        <v>1643</v>
      </c>
      <c r="L183" s="131">
        <f>IF(AND(K183-ストレーナー選定方法!$F$8&gt;-20,K183-ストレーナー選定方法!$F$8&lt;80),1,0)</f>
        <v>0</v>
      </c>
      <c r="M183" s="131">
        <f>IF(AND($K183-ストレーナー選定方法!$F$30&gt;-20,$K183-ストレーナー選定方法!$F$30&lt;80),1,0)</f>
        <v>0</v>
      </c>
      <c r="N183" s="131">
        <f>IF(AND($K183-ストレーナー選定方法!$F$32&gt;-20,$K183-ストレーナー選定方法!$F$32&lt;80),1,0)</f>
        <v>0</v>
      </c>
      <c r="O183" s="131">
        <f>IF(AND($K183-ストレーナー選定方法!$F$34&gt;-20,$K183-ストレーナー選定方法!$F$34&lt;80),1,0)</f>
        <v>0</v>
      </c>
      <c r="P183" s="131">
        <f>IF(AND($K183-ストレーナー選定方法!$F$36&gt;-20,$K183-ストレーナー選定方法!$F$36&lt;80),1,0)</f>
        <v>0</v>
      </c>
      <c r="Q183" s="125">
        <v>43</v>
      </c>
      <c r="R183" s="24">
        <v>340</v>
      </c>
      <c r="S183" s="26">
        <f t="shared" si="67"/>
        <v>58.823529411764703</v>
      </c>
      <c r="T183" s="27">
        <f t="shared" si="65"/>
        <v>13.144</v>
      </c>
      <c r="U183" s="27">
        <f t="shared" si="66"/>
        <v>11.500999999999999</v>
      </c>
      <c r="V183" s="27"/>
      <c r="W183" s="59">
        <f t="shared" si="56"/>
        <v>190.47312144</v>
      </c>
      <c r="X183" s="59">
        <f t="shared" si="68"/>
        <v>297.61425224999999</v>
      </c>
      <c r="Y183" s="59">
        <f t="shared" si="69"/>
        <v>248.78121983999995</v>
      </c>
      <c r="Z183" s="59">
        <f t="shared" si="70"/>
        <v>388.72065599999991</v>
      </c>
      <c r="AA183" s="53">
        <f t="shared" si="71"/>
        <v>64.813770489999982</v>
      </c>
      <c r="AB183" s="52">
        <f t="shared" si="72"/>
        <v>160.05033121</v>
      </c>
      <c r="AC183" s="52">
        <f t="shared" si="73"/>
        <v>84.654720640000022</v>
      </c>
      <c r="AD183" s="52">
        <f t="shared" si="74"/>
        <v>209.04533055999997</v>
      </c>
      <c r="AE183" s="24"/>
      <c r="AF183" s="24"/>
      <c r="AG183" s="134">
        <v>23</v>
      </c>
      <c r="AH183" s="13" t="s">
        <v>480</v>
      </c>
    </row>
    <row r="184" spans="1:34" ht="17.25" thickBot="1">
      <c r="A184" s="128"/>
      <c r="B184" s="176" t="str">
        <f>VLOOKUP(D184,temp!$A$2:$G$176,2,FALSE)</f>
        <v>058</v>
      </c>
      <c r="C184" s="176" t="str">
        <f t="shared" si="44"/>
        <v>50×75X20X187</v>
      </c>
      <c r="D184" s="174" t="s">
        <v>370</v>
      </c>
      <c r="E184" s="204" t="s">
        <v>361</v>
      </c>
      <c r="F184" s="205"/>
      <c r="G184" s="39" t="s">
        <v>362</v>
      </c>
      <c r="H184" s="23">
        <v>20</v>
      </c>
      <c r="I184" s="23">
        <v>187</v>
      </c>
      <c r="J184" s="24">
        <v>2.7</v>
      </c>
      <c r="K184" s="138">
        <v>1070</v>
      </c>
      <c r="L184" s="131">
        <f>IF(AND(K184-ストレーナー選定方法!$F$8&gt;-20,K184-ストレーナー選定方法!$F$8&lt;80),1,0)</f>
        <v>0</v>
      </c>
      <c r="M184" s="131">
        <f>IF(AND($K184-ストレーナー選定方法!$F$30&gt;-20,$K184-ストレーナー選定方法!$F$30&lt;80),1,0)</f>
        <v>0</v>
      </c>
      <c r="N184" s="131">
        <f>IF(AND($K184-ストレーナー選定方法!$F$32&gt;-20,$K184-ストレーナー選定方法!$F$32&lt;80),1,0)</f>
        <v>0</v>
      </c>
      <c r="O184" s="131">
        <f>IF(AND($K184-ストレーナー選定方法!$F$34&gt;-20,$K184-ストレーナー選定方法!$F$34&lt;80),1,0)</f>
        <v>0</v>
      </c>
      <c r="P184" s="131">
        <f>IF(AND($K184-ストレーナー選定方法!$F$36&gt;-20,$K184-ストレーナー選定方法!$F$36&lt;80),1,0)</f>
        <v>0</v>
      </c>
      <c r="Q184" s="125">
        <v>28</v>
      </c>
      <c r="R184" s="24">
        <v>170</v>
      </c>
      <c r="S184" s="26">
        <f t="shared" si="67"/>
        <v>117.64705882352941</v>
      </c>
      <c r="T184" s="27">
        <f t="shared" si="65"/>
        <v>8.56</v>
      </c>
      <c r="U184" s="27">
        <f t="shared" si="66"/>
        <v>7.49</v>
      </c>
      <c r="V184" s="27"/>
      <c r="W184" s="59">
        <f t="shared" si="56"/>
        <v>80.784143999999998</v>
      </c>
      <c r="X184" s="59">
        <f t="shared" si="68"/>
        <v>126.22522499999998</v>
      </c>
      <c r="Y184" s="59">
        <f t="shared" si="69"/>
        <v>105.51398399999997</v>
      </c>
      <c r="Z184" s="59">
        <f t="shared" si="70"/>
        <v>164.86559999999994</v>
      </c>
      <c r="AA184" s="53">
        <f t="shared" si="71"/>
        <v>27.489048999999994</v>
      </c>
      <c r="AB184" s="52">
        <f t="shared" si="72"/>
        <v>67.881120999999979</v>
      </c>
      <c r="AC184" s="52">
        <f t="shared" si="73"/>
        <v>35.904063999999998</v>
      </c>
      <c r="AD184" s="52">
        <f t="shared" si="74"/>
        <v>88.661055999999974</v>
      </c>
      <c r="AE184" s="24"/>
      <c r="AF184" s="24"/>
      <c r="AG184" s="134">
        <v>24.6</v>
      </c>
      <c r="AH184" s="13" t="s">
        <v>481</v>
      </c>
    </row>
    <row r="185" spans="1:34" ht="17.25" thickBot="1">
      <c r="A185" s="128"/>
      <c r="B185" s="176" t="e">
        <f>VLOOKUP(D185,temp!$A$2:$G$176,2,FALSE)</f>
        <v>#N/A</v>
      </c>
      <c r="C185" s="176" t="str">
        <f t="shared" si="44"/>
        <v>50×75X10X187</v>
      </c>
      <c r="D185" s="174" t="s">
        <v>372</v>
      </c>
      <c r="E185" s="204" t="s">
        <v>361</v>
      </c>
      <c r="F185" s="205"/>
      <c r="G185" s="39" t="s">
        <v>362</v>
      </c>
      <c r="H185" s="23">
        <v>10</v>
      </c>
      <c r="I185" s="23">
        <v>187</v>
      </c>
      <c r="J185" s="24">
        <v>2.7</v>
      </c>
      <c r="K185" s="138">
        <v>1070</v>
      </c>
      <c r="L185" s="131">
        <f>IF(AND(K185-ストレーナー選定方法!$F$8&gt;-20,K185-ストレーナー選定方法!$F$8&lt;80),1,0)</f>
        <v>0</v>
      </c>
      <c r="M185" s="131">
        <f>IF(AND($K185-ストレーナー選定方法!$F$30&gt;-20,$K185-ストレーナー選定方法!$F$30&lt;80),1,0)</f>
        <v>0</v>
      </c>
      <c r="N185" s="131">
        <f>IF(AND($K185-ストレーナー選定方法!$F$32&gt;-20,$K185-ストレーナー選定方法!$F$32&lt;80),1,0)</f>
        <v>0</v>
      </c>
      <c r="O185" s="131">
        <f>IF(AND($K185-ストレーナー選定方法!$F$34&gt;-20,$K185-ストレーナー選定方法!$F$34&lt;80),1,0)</f>
        <v>0</v>
      </c>
      <c r="P185" s="131">
        <f>IF(AND($K185-ストレーナー選定方法!$F$36&gt;-20,$K185-ストレーナー選定方法!$F$36&lt;80),1,0)</f>
        <v>0</v>
      </c>
      <c r="Q185" s="125">
        <v>28</v>
      </c>
      <c r="R185" s="24">
        <v>340</v>
      </c>
      <c r="S185" s="26">
        <f t="shared" si="67"/>
        <v>58.823529411764703</v>
      </c>
      <c r="T185" s="27">
        <f t="shared" si="65"/>
        <v>8.56</v>
      </c>
      <c r="U185" s="27">
        <f t="shared" si="66"/>
        <v>7.49</v>
      </c>
      <c r="V185" s="27"/>
      <c r="W185" s="59">
        <f t="shared" si="56"/>
        <v>80.784143999999998</v>
      </c>
      <c r="X185" s="59">
        <f t="shared" si="68"/>
        <v>126.22522499999998</v>
      </c>
      <c r="Y185" s="59">
        <f t="shared" si="69"/>
        <v>105.51398399999997</v>
      </c>
      <c r="Z185" s="59">
        <f t="shared" si="70"/>
        <v>164.86559999999994</v>
      </c>
      <c r="AA185" s="53">
        <f t="shared" si="71"/>
        <v>27.489048999999994</v>
      </c>
      <c r="AB185" s="52">
        <f t="shared" si="72"/>
        <v>67.881120999999979</v>
      </c>
      <c r="AC185" s="52">
        <f t="shared" si="73"/>
        <v>35.904063999999998</v>
      </c>
      <c r="AD185" s="52">
        <f t="shared" si="74"/>
        <v>88.661055999999974</v>
      </c>
      <c r="AE185" s="24"/>
      <c r="AF185" s="24"/>
      <c r="AG185" s="134">
        <v>23</v>
      </c>
    </row>
    <row r="186" spans="1:34" ht="17.25" thickBot="1">
      <c r="A186" s="128"/>
      <c r="B186" s="176" t="str">
        <f>VLOOKUP(D186,temp!$A$2:$G$176,2,FALSE)</f>
        <v>060</v>
      </c>
      <c r="C186" s="176" t="str">
        <f t="shared" si="44"/>
        <v>60×60X12X202</v>
      </c>
      <c r="D186" s="174" t="s">
        <v>374</v>
      </c>
      <c r="E186" s="204" t="s">
        <v>375</v>
      </c>
      <c r="F186" s="205"/>
      <c r="G186" s="39" t="s">
        <v>350</v>
      </c>
      <c r="H186" s="23">
        <v>12</v>
      </c>
      <c r="I186" s="23">
        <v>202</v>
      </c>
      <c r="J186" s="24">
        <v>2.7</v>
      </c>
      <c r="K186" s="138">
        <v>1156</v>
      </c>
      <c r="L186" s="131">
        <f>IF(AND(K186-ストレーナー選定方法!$F$8&gt;-20,K186-ストレーナー選定方法!$F$8&lt;80),1,0)</f>
        <v>0</v>
      </c>
      <c r="M186" s="131">
        <f>IF(AND($K186-ストレーナー選定方法!$F$30&gt;-20,$K186-ストレーナー選定方法!$F$30&lt;80),1,0)</f>
        <v>0</v>
      </c>
      <c r="N186" s="131">
        <f>IF(AND($K186-ストレーナー選定方法!$F$32&gt;-20,$K186-ストレーナー選定方法!$F$32&lt;80),1,0)</f>
        <v>0</v>
      </c>
      <c r="O186" s="131">
        <f>IF(AND($K186-ストレーナー選定方法!$F$34&gt;-20,$K186-ストレーナー選定方法!$F$34&lt;80),1,0)</f>
        <v>0</v>
      </c>
      <c r="P186" s="131">
        <f>IF(AND($K186-ストレーナー選定方法!$F$36&gt;-20,$K186-ストレーナー選定方法!$F$36&lt;80),1,0)</f>
        <v>0</v>
      </c>
      <c r="Q186" s="125">
        <v>32</v>
      </c>
      <c r="R186" s="24">
        <v>330</v>
      </c>
      <c r="S186" s="26">
        <f t="shared" si="67"/>
        <v>60.606060606060609</v>
      </c>
      <c r="T186" s="27">
        <f t="shared" si="65"/>
        <v>9.2480000000000011</v>
      </c>
      <c r="U186" s="27">
        <f t="shared" si="66"/>
        <v>8.0919999999999987</v>
      </c>
      <c r="V186" s="27"/>
      <c r="W186" s="59">
        <f t="shared" si="56"/>
        <v>94.291868159999993</v>
      </c>
      <c r="X186" s="59">
        <f t="shared" si="68"/>
        <v>147.33104400000005</v>
      </c>
      <c r="Y186" s="59">
        <f t="shared" si="69"/>
        <v>123.15672576</v>
      </c>
      <c r="Z186" s="59">
        <f t="shared" si="70"/>
        <v>192.43238399999998</v>
      </c>
      <c r="AA186" s="53">
        <f t="shared" si="71"/>
        <v>32.085427360000004</v>
      </c>
      <c r="AB186" s="52">
        <f t="shared" si="72"/>
        <v>79.231361440000015</v>
      </c>
      <c r="AC186" s="52">
        <f t="shared" si="73"/>
        <v>41.907496960000017</v>
      </c>
      <c r="AD186" s="52">
        <f t="shared" si="74"/>
        <v>103.48585984</v>
      </c>
      <c r="AE186" s="24"/>
      <c r="AF186" s="24"/>
      <c r="AG186" s="134">
        <v>29.7</v>
      </c>
    </row>
    <row r="187" spans="1:34" ht="12.75" thickBot="1">
      <c r="A187" s="128"/>
      <c r="B187" s="176" t="e">
        <f>VLOOKUP(D187,temp!$A$2:$G$176,2,FALSE)</f>
        <v>#N/A</v>
      </c>
      <c r="C187" s="176" t="str">
        <f t="shared" si="44"/>
        <v>60×60X10X202</v>
      </c>
      <c r="D187" s="244" t="s">
        <v>377</v>
      </c>
      <c r="E187" s="246" t="s">
        <v>375</v>
      </c>
      <c r="F187" s="247"/>
      <c r="G187" s="220" t="s">
        <v>350</v>
      </c>
      <c r="H187" s="216">
        <v>10</v>
      </c>
      <c r="I187" s="23">
        <v>202</v>
      </c>
      <c r="J187" s="24">
        <v>2.7</v>
      </c>
      <c r="K187" s="138">
        <v>1156</v>
      </c>
      <c r="L187" s="131">
        <f>IF(AND(K187-ストレーナー選定方法!$F$8&gt;-20,K187-ストレーナー選定方法!$F$8&lt;80),1,0)</f>
        <v>0</v>
      </c>
      <c r="M187" s="131">
        <f>IF(AND($K187-ストレーナー選定方法!$F$30&gt;-20,$K187-ストレーナー選定方法!$F$30&lt;80),1,0)</f>
        <v>0</v>
      </c>
      <c r="N187" s="131">
        <f>IF(AND($K187-ストレーナー選定方法!$F$32&gt;-20,$K187-ストレーナー選定方法!$F$32&lt;80),1,0)</f>
        <v>0</v>
      </c>
      <c r="O187" s="131">
        <f>IF(AND($K187-ストレーナー選定方法!$F$34&gt;-20,$K187-ストレーナー選定方法!$F$34&lt;80),1,0)</f>
        <v>0</v>
      </c>
      <c r="P187" s="131">
        <f>IF(AND($K187-ストレーナー選定方法!$F$36&gt;-20,$K187-ストレーナー選定方法!$F$36&lt;80),1,0)</f>
        <v>0</v>
      </c>
      <c r="Q187" s="125">
        <v>32</v>
      </c>
      <c r="R187" s="218">
        <v>400</v>
      </c>
      <c r="S187" s="26">
        <f t="shared" si="67"/>
        <v>50</v>
      </c>
      <c r="T187" s="27">
        <f t="shared" si="65"/>
        <v>9.2480000000000011</v>
      </c>
      <c r="U187" s="27">
        <f t="shared" si="66"/>
        <v>8.0919999999999987</v>
      </c>
      <c r="V187" s="29"/>
      <c r="W187" s="59">
        <f t="shared" si="56"/>
        <v>94.291868159999993</v>
      </c>
      <c r="X187" s="59">
        <f t="shared" si="68"/>
        <v>147.33104400000005</v>
      </c>
      <c r="Y187" s="59">
        <f t="shared" si="69"/>
        <v>123.15672576</v>
      </c>
      <c r="Z187" s="59">
        <f t="shared" si="70"/>
        <v>192.43238399999998</v>
      </c>
      <c r="AA187" s="53">
        <f t="shared" si="71"/>
        <v>32.085427360000004</v>
      </c>
      <c r="AB187" s="52">
        <f t="shared" si="72"/>
        <v>79.231361440000015</v>
      </c>
      <c r="AC187" s="52">
        <f t="shared" si="73"/>
        <v>41.907496960000017</v>
      </c>
      <c r="AD187" s="52">
        <f t="shared" si="74"/>
        <v>103.48585984</v>
      </c>
      <c r="AE187" s="24"/>
      <c r="AF187" s="24"/>
      <c r="AG187" s="134"/>
    </row>
    <row r="188" spans="1:34" ht="12.75" thickBot="1">
      <c r="A188" s="128"/>
      <c r="B188" s="176" t="e">
        <f>VLOOKUP(D188,temp!$A$2:$G$176,2,FALSE)</f>
        <v>#N/A</v>
      </c>
      <c r="D188" s="245"/>
      <c r="E188" s="248"/>
      <c r="F188" s="249"/>
      <c r="G188" s="221"/>
      <c r="H188" s="217"/>
      <c r="I188" s="23">
        <v>188</v>
      </c>
      <c r="J188" s="37">
        <v>3.2</v>
      </c>
      <c r="K188" s="138">
        <v>1511</v>
      </c>
      <c r="L188" s="131">
        <f>IF(AND(K188-ストレーナー選定方法!$F$8&gt;-20,K188-ストレーナー選定方法!$F$8&lt;80),1,0)</f>
        <v>0</v>
      </c>
      <c r="M188" s="131">
        <f>IF(AND($K188-ストレーナー選定方法!$F$30&gt;-20,$K188-ストレーナー選定方法!$F$30&lt;80),1,0)</f>
        <v>0</v>
      </c>
      <c r="N188" s="131">
        <f>IF(AND($K188-ストレーナー選定方法!$F$32&gt;-20,$K188-ストレーナー選定方法!$F$32&lt;80),1,0)</f>
        <v>0</v>
      </c>
      <c r="O188" s="131">
        <f>IF(AND($K188-ストレーナー選定方法!$F$34&gt;-20,$K188-ストレーナー選定方法!$F$34&lt;80),1,0)</f>
        <v>0</v>
      </c>
      <c r="P188" s="131">
        <f>IF(AND($K188-ストレーナー選定方法!$F$36&gt;-20,$K188-ストレーナー選定方法!$F$36&lt;80),1,0)</f>
        <v>0</v>
      </c>
      <c r="Q188" s="125">
        <v>41</v>
      </c>
      <c r="R188" s="219"/>
      <c r="S188" s="26"/>
      <c r="T188" s="27">
        <f t="shared" si="65"/>
        <v>12.087999999999999</v>
      </c>
      <c r="U188" s="27">
        <f t="shared" si="66"/>
        <v>10.577</v>
      </c>
      <c r="V188" s="27"/>
      <c r="W188" s="59">
        <f t="shared" si="56"/>
        <v>161.09701775999997</v>
      </c>
      <c r="X188" s="59">
        <f t="shared" si="68"/>
        <v>251.71409025000003</v>
      </c>
      <c r="Y188" s="59">
        <f t="shared" si="69"/>
        <v>210.41243135999997</v>
      </c>
      <c r="Z188" s="59">
        <f t="shared" si="70"/>
        <v>328.7694239999999</v>
      </c>
      <c r="AA188" s="53">
        <f t="shared" si="71"/>
        <v>54.817735209999988</v>
      </c>
      <c r="AB188" s="52">
        <f t="shared" si="72"/>
        <v>135.36624409000001</v>
      </c>
      <c r="AC188" s="52">
        <f t="shared" si="73"/>
        <v>71.598674560000006</v>
      </c>
      <c r="AD188" s="52">
        <f t="shared" si="74"/>
        <v>176.80489023999999</v>
      </c>
      <c r="AE188" s="24"/>
      <c r="AF188" s="24"/>
      <c r="AG188" s="134"/>
    </row>
    <row r="189" spans="1:34" ht="17.25" thickBot="1">
      <c r="A189" s="128"/>
      <c r="B189" s="176" t="str">
        <f>VLOOKUP(D189,temp!$A$2:$G$176,2,FALSE)</f>
        <v>062</v>
      </c>
      <c r="C189" s="176" t="str">
        <f t="shared" si="44"/>
        <v>60×60X20X188</v>
      </c>
      <c r="D189" s="174" t="s">
        <v>380</v>
      </c>
      <c r="E189" s="204" t="s">
        <v>375</v>
      </c>
      <c r="F189" s="205"/>
      <c r="G189" s="39" t="s">
        <v>350</v>
      </c>
      <c r="H189" s="23">
        <v>20</v>
      </c>
      <c r="I189" s="23">
        <v>188</v>
      </c>
      <c r="J189" s="24">
        <v>2.7</v>
      </c>
      <c r="K189" s="138">
        <v>1076</v>
      </c>
      <c r="L189" s="131">
        <f>IF(AND(K189-ストレーナー選定方法!$F$8&gt;-20,K189-ストレーナー選定方法!$F$8&lt;80),1,0)</f>
        <v>0</v>
      </c>
      <c r="M189" s="131">
        <f>IF(AND($K189-ストレーナー選定方法!$F$30&gt;-20,$K189-ストレーナー選定方法!$F$30&lt;80),1,0)</f>
        <v>0</v>
      </c>
      <c r="N189" s="131">
        <f>IF(AND($K189-ストレーナー選定方法!$F$32&gt;-20,$K189-ストレーナー選定方法!$F$32&lt;80),1,0)</f>
        <v>0</v>
      </c>
      <c r="O189" s="131">
        <f>IF(AND($K189-ストレーナー選定方法!$F$34&gt;-20,$K189-ストレーナー選定方法!$F$34&lt;80),1,0)</f>
        <v>0</v>
      </c>
      <c r="P189" s="131">
        <f>IF(AND($K189-ストレーナー選定方法!$F$36&gt;-20,$K189-ストレーナー選定方法!$F$36&lt;80),1,0)</f>
        <v>0</v>
      </c>
      <c r="Q189" s="125">
        <v>29</v>
      </c>
      <c r="R189" s="24">
        <v>180</v>
      </c>
      <c r="S189" s="26">
        <f t="shared" si="67"/>
        <v>111.11111111111111</v>
      </c>
      <c r="T189" s="27">
        <f t="shared" si="65"/>
        <v>8.6080000000000005</v>
      </c>
      <c r="U189" s="27">
        <f t="shared" si="66"/>
        <v>7.5319999999999991</v>
      </c>
      <c r="V189" s="27"/>
      <c r="W189" s="59">
        <f t="shared" si="56"/>
        <v>81.692674559999986</v>
      </c>
      <c r="X189" s="59">
        <f t="shared" si="68"/>
        <v>127.64480400000001</v>
      </c>
      <c r="Y189" s="59">
        <f t="shared" si="69"/>
        <v>106.70063615999999</v>
      </c>
      <c r="Z189" s="59">
        <f t="shared" si="70"/>
        <v>166.71974399999996</v>
      </c>
      <c r="AA189" s="53">
        <f t="shared" si="71"/>
        <v>27.798201760000001</v>
      </c>
      <c r="AB189" s="52">
        <f t="shared" si="72"/>
        <v>68.644539039999998</v>
      </c>
      <c r="AC189" s="52">
        <f t="shared" si="73"/>
        <v>36.307855360000012</v>
      </c>
      <c r="AD189" s="52">
        <f t="shared" si="74"/>
        <v>89.658173439999999</v>
      </c>
      <c r="AE189" s="24"/>
      <c r="AF189" s="24"/>
      <c r="AG189" s="134"/>
    </row>
    <row r="190" spans="1:34" ht="17.25" thickBot="1">
      <c r="A190" s="128"/>
      <c r="B190" s="176" t="e">
        <f>VLOOKUP(D190,temp!$A$2:$G$176,2,FALSE)</f>
        <v>#N/A</v>
      </c>
      <c r="C190" s="176" t="str">
        <f t="shared" si="44"/>
        <v>60×60X20X202</v>
      </c>
      <c r="D190" s="174" t="s">
        <v>382</v>
      </c>
      <c r="E190" s="204" t="s">
        <v>375</v>
      </c>
      <c r="F190" s="205"/>
      <c r="G190" s="39" t="s">
        <v>350</v>
      </c>
      <c r="H190" s="23">
        <v>20</v>
      </c>
      <c r="I190" s="23">
        <v>202</v>
      </c>
      <c r="J190" s="24">
        <v>2.7</v>
      </c>
      <c r="K190" s="138">
        <v>1156</v>
      </c>
      <c r="L190" s="131">
        <f>IF(AND(K190-ストレーナー選定方法!$F$8&gt;-20,K190-ストレーナー選定方法!$F$8&lt;80),1,0)</f>
        <v>0</v>
      </c>
      <c r="M190" s="131">
        <f>IF(AND($K190-ストレーナー選定方法!$F$30&gt;-20,$K190-ストレーナー選定方法!$F$30&lt;80),1,0)</f>
        <v>0</v>
      </c>
      <c r="N190" s="131">
        <f>IF(AND($K190-ストレーナー選定方法!$F$32&gt;-20,$K190-ストレーナー選定方法!$F$32&lt;80),1,0)</f>
        <v>0</v>
      </c>
      <c r="O190" s="131">
        <f>IF(AND($K190-ストレーナー選定方法!$F$34&gt;-20,$K190-ストレーナー選定方法!$F$34&lt;80),1,0)</f>
        <v>0</v>
      </c>
      <c r="P190" s="131">
        <f>IF(AND($K190-ストレーナー選定方法!$F$36&gt;-20,$K190-ストレーナー選定方法!$F$36&lt;80),1,0)</f>
        <v>0</v>
      </c>
      <c r="Q190" s="125">
        <v>32</v>
      </c>
      <c r="R190" s="24">
        <v>180</v>
      </c>
      <c r="S190" s="26">
        <f t="shared" si="67"/>
        <v>111.11111111111111</v>
      </c>
      <c r="T190" s="27">
        <f t="shared" si="65"/>
        <v>9.2480000000000011</v>
      </c>
      <c r="U190" s="27">
        <f t="shared" si="66"/>
        <v>8.0919999999999987</v>
      </c>
      <c r="V190" s="27"/>
      <c r="W190" s="59">
        <f t="shared" si="56"/>
        <v>94.291868159999993</v>
      </c>
      <c r="X190" s="59">
        <f t="shared" si="68"/>
        <v>147.33104400000005</v>
      </c>
      <c r="Y190" s="59">
        <f t="shared" si="69"/>
        <v>123.15672576</v>
      </c>
      <c r="Z190" s="59">
        <f t="shared" si="70"/>
        <v>192.43238399999998</v>
      </c>
      <c r="AA190" s="53">
        <f t="shared" si="71"/>
        <v>32.085427360000004</v>
      </c>
      <c r="AB190" s="52">
        <f t="shared" si="72"/>
        <v>79.231361440000015</v>
      </c>
      <c r="AC190" s="52">
        <f t="shared" si="73"/>
        <v>41.907496960000017</v>
      </c>
      <c r="AD190" s="52">
        <f t="shared" si="74"/>
        <v>103.48585984</v>
      </c>
      <c r="AE190" s="24"/>
      <c r="AF190" s="24"/>
      <c r="AG190" s="134">
        <v>29.6</v>
      </c>
    </row>
    <row r="191" spans="1:34" ht="17.25" thickBot="1">
      <c r="A191" s="128"/>
      <c r="B191" s="176" t="e">
        <f>VLOOKUP(D191,temp!$A$2:$G$176,2,FALSE)</f>
        <v>#N/A</v>
      </c>
      <c r="C191" s="176" t="str">
        <f t="shared" si="44"/>
        <v>60×60X10X188</v>
      </c>
      <c r="D191" s="174" t="s">
        <v>384</v>
      </c>
      <c r="E191" s="246" t="s">
        <v>375</v>
      </c>
      <c r="F191" s="247"/>
      <c r="G191" s="220" t="s">
        <v>350</v>
      </c>
      <c r="H191" s="23">
        <v>10</v>
      </c>
      <c r="I191" s="216">
        <v>188</v>
      </c>
      <c r="J191" s="218">
        <v>2.7</v>
      </c>
      <c r="K191" s="233">
        <v>1076</v>
      </c>
      <c r="L191" s="131">
        <f>IF(AND(K191-ストレーナー選定方法!$F$8&gt;-20,K191-ストレーナー選定方法!$F$8&lt;80),1,0)</f>
        <v>0</v>
      </c>
      <c r="M191" s="131">
        <f>IF(AND($K191-ストレーナー選定方法!$F$30&gt;-20,$K191-ストレーナー選定方法!$F$30&lt;80),1,0)</f>
        <v>0</v>
      </c>
      <c r="N191" s="131">
        <f>IF(AND($K191-ストレーナー選定方法!$F$32&gt;-20,$K191-ストレーナー選定方法!$F$32&lt;80),1,0)</f>
        <v>0</v>
      </c>
      <c r="O191" s="131">
        <f>IF(AND($K191-ストレーナー選定方法!$F$34&gt;-20,$K191-ストレーナー選定方法!$F$34&lt;80),1,0)</f>
        <v>0</v>
      </c>
      <c r="P191" s="131">
        <f>IF(AND($K191-ストレーナー選定方法!$F$36&gt;-20,$K191-ストレーナー選定方法!$F$36&lt;80),1,0)</f>
        <v>0</v>
      </c>
      <c r="Q191" s="224">
        <v>29</v>
      </c>
      <c r="R191" s="24">
        <v>400</v>
      </c>
      <c r="S191" s="26">
        <f t="shared" si="67"/>
        <v>50</v>
      </c>
      <c r="T191" s="27">
        <f t="shared" si="65"/>
        <v>8.6080000000000005</v>
      </c>
      <c r="U191" s="27">
        <f t="shared" si="66"/>
        <v>7.5319999999999991</v>
      </c>
      <c r="V191" s="27"/>
      <c r="W191" s="59">
        <f t="shared" si="56"/>
        <v>81.692674559999986</v>
      </c>
      <c r="X191" s="59">
        <f t="shared" si="68"/>
        <v>127.64480400000001</v>
      </c>
      <c r="Y191" s="59">
        <f t="shared" si="69"/>
        <v>106.70063615999999</v>
      </c>
      <c r="Z191" s="59">
        <f t="shared" si="70"/>
        <v>166.71974399999996</v>
      </c>
      <c r="AA191" s="53">
        <f t="shared" si="71"/>
        <v>27.798201760000001</v>
      </c>
      <c r="AB191" s="52">
        <f t="shared" si="72"/>
        <v>68.644539039999998</v>
      </c>
      <c r="AC191" s="52">
        <f t="shared" si="73"/>
        <v>36.307855360000012</v>
      </c>
      <c r="AD191" s="52">
        <f t="shared" si="74"/>
        <v>89.658173439999999</v>
      </c>
      <c r="AE191" s="24"/>
      <c r="AF191" s="24"/>
      <c r="AG191" s="134"/>
    </row>
    <row r="192" spans="1:34" ht="17.25" thickBot="1">
      <c r="A192" s="128"/>
      <c r="B192" s="176" t="e">
        <f>VLOOKUP(D192,temp!$A$2:$G$176,2,FALSE)</f>
        <v>#N/A</v>
      </c>
      <c r="D192" s="174" t="s">
        <v>386</v>
      </c>
      <c r="E192" s="248"/>
      <c r="F192" s="249"/>
      <c r="G192" s="221"/>
      <c r="H192" s="23">
        <v>12</v>
      </c>
      <c r="I192" s="217"/>
      <c r="J192" s="219"/>
      <c r="K192" s="234"/>
      <c r="L192" s="131">
        <f>IF(AND(K192-ストレーナー選定方法!$F$8&gt;-20,K192-ストレーナー選定方法!$F$8&lt;80),1,0)</f>
        <v>0</v>
      </c>
      <c r="M192" s="131">
        <f>IF(AND($K192-ストレーナー選定方法!$F$30&gt;-20,$K192-ストレーナー選定方法!$F$30&lt;80),1,0)</f>
        <v>0</v>
      </c>
      <c r="N192" s="131">
        <f>IF(AND($K192-ストレーナー選定方法!$F$32&gt;-20,$K192-ストレーナー選定方法!$F$32&lt;80),1,0)</f>
        <v>0</v>
      </c>
      <c r="O192" s="131">
        <f>IF(AND($K192-ストレーナー選定方法!$F$34&gt;-20,$K192-ストレーナー選定方法!$F$34&lt;80),1,0)</f>
        <v>0</v>
      </c>
      <c r="P192" s="131">
        <f>IF(AND($K192-ストレーナー選定方法!$F$36&gt;-20,$K192-ストレーナー選定方法!$F$36&lt;80),1,0)</f>
        <v>0</v>
      </c>
      <c r="Q192" s="225"/>
      <c r="R192" s="24">
        <v>330</v>
      </c>
      <c r="S192" s="26">
        <f t="shared" si="67"/>
        <v>60.606060606060609</v>
      </c>
      <c r="T192" s="27"/>
      <c r="U192" s="27"/>
      <c r="V192" s="27"/>
      <c r="W192" s="59"/>
      <c r="X192" s="59"/>
      <c r="Y192" s="59"/>
      <c r="Z192" s="59"/>
      <c r="AA192" s="53"/>
      <c r="AB192" s="52"/>
      <c r="AC192" s="52"/>
      <c r="AD192" s="52"/>
      <c r="AE192" s="24"/>
      <c r="AF192" s="24"/>
      <c r="AG192" s="134"/>
    </row>
    <row r="193" spans="1:33" ht="17.25" thickBot="1">
      <c r="A193" s="128"/>
      <c r="B193" s="176" t="str">
        <f>VLOOKUP(D193,temp!$A$2:$G$176,2,FALSE)</f>
        <v>074</v>
      </c>
      <c r="C193" s="176" t="str">
        <f t="shared" si="44"/>
        <v>75×75X20X241</v>
      </c>
      <c r="D193" s="174" t="s">
        <v>389</v>
      </c>
      <c r="E193" s="204" t="s">
        <v>390</v>
      </c>
      <c r="F193" s="205"/>
      <c r="G193" s="39" t="s">
        <v>391</v>
      </c>
      <c r="H193" s="23">
        <v>20</v>
      </c>
      <c r="I193" s="23">
        <v>241</v>
      </c>
      <c r="J193" s="37">
        <v>3.2</v>
      </c>
      <c r="K193" s="138">
        <v>1938</v>
      </c>
      <c r="L193" s="131">
        <f>IF(AND(K193-ストレーナー選定方法!$F$8&gt;-20,K193-ストレーナー選定方法!$F$8&lt;80),1,0)</f>
        <v>0</v>
      </c>
      <c r="M193" s="131">
        <f>IF(AND($K193-ストレーナー選定方法!$F$30&gt;-20,$K193-ストレーナー選定方法!$F$30&lt;80),1,0)</f>
        <v>0</v>
      </c>
      <c r="N193" s="131">
        <f>IF(AND($K193-ストレーナー選定方法!$F$32&gt;-20,$K193-ストレーナー選定方法!$F$32&lt;80),1,0)</f>
        <v>0</v>
      </c>
      <c r="O193" s="131">
        <f>IF(AND($K193-ストレーナー選定方法!$F$34&gt;-20,$K193-ストレーナー選定方法!$F$34&lt;80),1,0)</f>
        <v>0</v>
      </c>
      <c r="P193" s="131">
        <f>IF(AND($K193-ストレーナー選定方法!$F$36&gt;-20,$K193-ストレーナー選定方法!$F$36&lt;80),1,0)</f>
        <v>0</v>
      </c>
      <c r="Q193" s="125">
        <v>34</v>
      </c>
      <c r="R193" s="24">
        <v>120</v>
      </c>
      <c r="S193" s="26">
        <f t="shared" si="67"/>
        <v>166.66666666666666</v>
      </c>
      <c r="T193" s="27">
        <f t="shared" si="65"/>
        <v>15.504000000000001</v>
      </c>
      <c r="U193" s="27">
        <f t="shared" si="66"/>
        <v>13.565999999999999</v>
      </c>
      <c r="V193" s="27"/>
      <c r="W193" s="59">
        <f t="shared" si="56"/>
        <v>265.01235263999996</v>
      </c>
      <c r="X193" s="59">
        <f>(K193/100*1.05)^2</f>
        <v>414.08180099999998</v>
      </c>
      <c r="Y193" s="59">
        <f>(K193/100*0.96)^2</f>
        <v>346.1385830399999</v>
      </c>
      <c r="Z193" s="59">
        <f>(K193/100*1.2)^2</f>
        <v>540.84153599999979</v>
      </c>
      <c r="AA193" s="53">
        <f>(K193/100*0.49)^2</f>
        <v>90.177814440000006</v>
      </c>
      <c r="AB193" s="52">
        <f>(K193/100*0.77)^2</f>
        <v>222.68399075999997</v>
      </c>
      <c r="AC193" s="52">
        <f>(K193/100*0.56)^2</f>
        <v>117.78326784000001</v>
      </c>
      <c r="AD193" s="52">
        <f>(K193/100*0.88)^2</f>
        <v>290.85255935999993</v>
      </c>
      <c r="AE193" s="24"/>
      <c r="AF193" s="24" t="s">
        <v>468</v>
      </c>
      <c r="AG193" s="134" t="s">
        <v>482</v>
      </c>
    </row>
    <row r="194" spans="1:33" ht="17.25" thickBot="1">
      <c r="A194" s="128"/>
      <c r="B194" s="176" t="e">
        <f>VLOOKUP(D194,temp!$A$2:$G$176,2,FALSE)</f>
        <v>#N/A</v>
      </c>
      <c r="C194" s="176" t="str">
        <f t="shared" si="44"/>
        <v>75×75X20X287</v>
      </c>
      <c r="D194" s="174" t="s">
        <v>393</v>
      </c>
      <c r="E194" s="204" t="s">
        <v>390</v>
      </c>
      <c r="F194" s="205"/>
      <c r="G194" s="39" t="s">
        <v>391</v>
      </c>
      <c r="H194" s="23">
        <v>20</v>
      </c>
      <c r="I194" s="23">
        <v>287</v>
      </c>
      <c r="J194" s="24">
        <v>2.7</v>
      </c>
      <c r="K194" s="138">
        <v>1643</v>
      </c>
      <c r="L194" s="131">
        <f>IF(AND(K194-ストレーナー選定方法!$F$8&gt;-20,K194-ストレーナー選定方法!$F$8&lt;80),1,0)</f>
        <v>0</v>
      </c>
      <c r="M194" s="131">
        <f>IF(AND($K194-ストレーナー選定方法!$F$30&gt;-20,$K194-ストレーナー選定方法!$F$30&lt;80),1,0)</f>
        <v>0</v>
      </c>
      <c r="N194" s="131">
        <f>IF(AND($K194-ストレーナー選定方法!$F$32&gt;-20,$K194-ストレーナー選定方法!$F$32&lt;80),1,0)</f>
        <v>0</v>
      </c>
      <c r="O194" s="131">
        <f>IF(AND($K194-ストレーナー選定方法!$F$34&gt;-20,$K194-ストレーナー選定方法!$F$34&lt;80),1,0)</f>
        <v>0</v>
      </c>
      <c r="P194" s="131">
        <f>IF(AND($K194-ストレーナー選定方法!$F$36&gt;-20,$K194-ストレーナー選定方法!$F$36&lt;80),1,0)</f>
        <v>0</v>
      </c>
      <c r="Q194" s="125">
        <v>29</v>
      </c>
      <c r="R194" s="24">
        <v>120</v>
      </c>
      <c r="S194" s="26">
        <f>20000/R194</f>
        <v>166.66666666666666</v>
      </c>
      <c r="T194" s="27">
        <f t="shared" si="65"/>
        <v>13.144</v>
      </c>
      <c r="U194" s="27">
        <f t="shared" si="66"/>
        <v>11.500999999999999</v>
      </c>
      <c r="V194" s="27"/>
      <c r="W194" s="59">
        <f t="shared" si="56"/>
        <v>190.47312144</v>
      </c>
      <c r="X194" s="59">
        <f>(K194/100*1.05)^2</f>
        <v>297.61425224999999</v>
      </c>
      <c r="Y194" s="59">
        <f>(K194/100*0.96)^2</f>
        <v>248.78121983999995</v>
      </c>
      <c r="Z194" s="59">
        <f>(K194/100*1.2)^2</f>
        <v>388.72065599999991</v>
      </c>
      <c r="AA194" s="53">
        <f>(K194/100*0.49)^2</f>
        <v>64.813770489999982</v>
      </c>
      <c r="AB194" s="52">
        <f>(K194/100*0.77)^2</f>
        <v>160.05033121</v>
      </c>
      <c r="AC194" s="52">
        <f>(K194/100*0.56)^2</f>
        <v>84.654720640000022</v>
      </c>
      <c r="AD194" s="52">
        <f>(K194/100*0.88)^2</f>
        <v>209.04533055999997</v>
      </c>
      <c r="AE194" s="24"/>
      <c r="AF194" s="24"/>
      <c r="AG194" s="134" t="s">
        <v>483</v>
      </c>
    </row>
    <row r="195" spans="1:33" ht="17.25" thickBot="1">
      <c r="A195" s="128"/>
      <c r="B195" s="176" t="e">
        <f>VLOOKUP(D195,temp!$A$2:$G$176,2,FALSE)</f>
        <v>#N/A</v>
      </c>
      <c r="C195" s="176" t="str">
        <f t="shared" si="44"/>
        <v>75×75X10X287</v>
      </c>
      <c r="D195" s="174" t="s">
        <v>395</v>
      </c>
      <c r="E195" s="204" t="s">
        <v>390</v>
      </c>
      <c r="F195" s="205"/>
      <c r="G195" s="39" t="s">
        <v>391</v>
      </c>
      <c r="H195" s="23">
        <v>10</v>
      </c>
      <c r="I195" s="23">
        <v>287</v>
      </c>
      <c r="J195" s="24">
        <v>2.7</v>
      </c>
      <c r="K195" s="138">
        <v>1643</v>
      </c>
      <c r="L195" s="131">
        <f>IF(AND(K195-ストレーナー選定方法!$F$8&gt;-20,K195-ストレーナー選定方法!$F$8&lt;80),1,0)</f>
        <v>0</v>
      </c>
      <c r="M195" s="131">
        <f>IF(AND($K195-ストレーナー選定方法!$F$30&gt;-20,$K195-ストレーナー選定方法!$F$30&lt;80),1,0)</f>
        <v>0</v>
      </c>
      <c r="N195" s="131">
        <f>IF(AND($K195-ストレーナー選定方法!$F$32&gt;-20,$K195-ストレーナー選定方法!$F$32&lt;80),1,0)</f>
        <v>0</v>
      </c>
      <c r="O195" s="131">
        <f>IF(AND($K195-ストレーナー選定方法!$F$34&gt;-20,$K195-ストレーナー選定方法!$F$34&lt;80),1,0)</f>
        <v>0</v>
      </c>
      <c r="P195" s="131">
        <f>IF(AND($K195-ストレーナー選定方法!$F$36&gt;-20,$K195-ストレーナー選定方法!$F$36&lt;80),1,0)</f>
        <v>0</v>
      </c>
      <c r="Q195" s="125">
        <v>29</v>
      </c>
      <c r="R195" s="24">
        <v>240</v>
      </c>
      <c r="S195" s="26">
        <f>20000/R195</f>
        <v>83.333333333333329</v>
      </c>
      <c r="T195" s="27">
        <f t="shared" si="65"/>
        <v>13.144</v>
      </c>
      <c r="U195" s="27">
        <f t="shared" si="66"/>
        <v>11.500999999999999</v>
      </c>
      <c r="V195" s="27"/>
      <c r="W195" s="59">
        <f t="shared" si="56"/>
        <v>190.47312144</v>
      </c>
      <c r="X195" s="59">
        <f>(K195/100*1.05)^2</f>
        <v>297.61425224999999</v>
      </c>
      <c r="Y195" s="59">
        <f>(K195/100*0.96)^2</f>
        <v>248.78121983999995</v>
      </c>
      <c r="Z195" s="59">
        <f>(K195/100*1.2)^2</f>
        <v>388.72065599999991</v>
      </c>
      <c r="AA195" s="53">
        <f>(K195/100*0.49)^2</f>
        <v>64.813770489999982</v>
      </c>
      <c r="AB195" s="52">
        <f>(K195/100*0.77)^2</f>
        <v>160.05033121</v>
      </c>
      <c r="AC195" s="52">
        <f>(K195/100*0.56)^2</f>
        <v>84.654720640000022</v>
      </c>
      <c r="AD195" s="52">
        <f>(K195/100*0.88)^2</f>
        <v>209.04533055999997</v>
      </c>
      <c r="AE195" s="24"/>
      <c r="AF195" s="24"/>
      <c r="AG195" s="134"/>
    </row>
    <row r="196" spans="1:33" ht="17.25" thickBot="1">
      <c r="A196" s="128"/>
      <c r="B196" s="176" t="str">
        <f>VLOOKUP(D196,temp!$A$2:$G$176,2,FALSE)</f>
        <v>100</v>
      </c>
      <c r="C196" s="176" t="str">
        <f t="shared" si="44"/>
        <v>100x100X20X459</v>
      </c>
      <c r="D196" s="174" t="s">
        <v>484</v>
      </c>
      <c r="E196" s="204" t="s">
        <v>485</v>
      </c>
      <c r="F196" s="205"/>
      <c r="G196" s="140"/>
      <c r="H196" s="23">
        <v>20</v>
      </c>
      <c r="I196" s="23">
        <v>459</v>
      </c>
      <c r="J196" s="141">
        <v>3</v>
      </c>
      <c r="K196" s="138">
        <v>3244</v>
      </c>
      <c r="L196" s="131">
        <f>IF(AND(K196-ストレーナー選定方法!$F$8&gt;-20,K196-ストレーナー選定方法!$F$8&lt;80),1,0)</f>
        <v>0</v>
      </c>
      <c r="M196" s="131">
        <f>IF(AND($K196-ストレーナー選定方法!$F$30&gt;-20,$K196-ストレーナー選定方法!$F$30&lt;80),1,0)</f>
        <v>0</v>
      </c>
      <c r="N196" s="131">
        <f>IF(AND($K196-ストレーナー選定方法!$F$32&gt;-20,$K196-ストレーナー選定方法!$F$32&lt;80),1,0)</f>
        <v>0</v>
      </c>
      <c r="O196" s="131">
        <f>IF(AND($K196-ストレーナー選定方法!$F$34&gt;-20,$K196-ストレーナー選定方法!$F$34&lt;80),1,0)</f>
        <v>0</v>
      </c>
      <c r="P196" s="131">
        <f>IF(AND($K196-ストレーナー選定方法!$F$36&gt;-20,$K196-ストレーナー選定方法!$F$36&lt;80),1,0)</f>
        <v>0</v>
      </c>
      <c r="Q196" s="125">
        <v>32</v>
      </c>
      <c r="R196" s="24"/>
      <c r="S196" s="26"/>
      <c r="T196" s="27">
        <f>K196*0.8/100</f>
        <v>25.952000000000002</v>
      </c>
      <c r="U196" s="27">
        <f>K196*0.7/100</f>
        <v>22.707999999999998</v>
      </c>
      <c r="V196" s="27"/>
      <c r="W196" s="59">
        <f>(K196/100*0.84)^2</f>
        <v>742.5407001599998</v>
      </c>
      <c r="X196" s="59">
        <f>(K196/100*1.05)^2</f>
        <v>1160.2198439999997</v>
      </c>
      <c r="Y196" s="59">
        <f>(K196/100*0.96)^2</f>
        <v>969.84907775999966</v>
      </c>
      <c r="Z196" s="59">
        <f>(K196/100*1.2)^2</f>
        <v>1515.3891839999999</v>
      </c>
      <c r="AA196" s="53">
        <f>(K196/100*0.49)^2</f>
        <v>252.67009935999994</v>
      </c>
      <c r="AB196" s="52">
        <f>(K196/100*0.77)^2</f>
        <v>623.94044943999995</v>
      </c>
      <c r="AC196" s="52">
        <f>(K196/100*0.56)^2</f>
        <v>330.01808896</v>
      </c>
      <c r="AD196" s="52">
        <f>(K196/100*0.88)^2</f>
        <v>814.94262783999977</v>
      </c>
      <c r="AE196" s="24"/>
      <c r="AF196" s="24"/>
    </row>
    <row r="197" spans="1:33" s="14" customFormat="1" ht="17.25" thickBot="1">
      <c r="A197" s="128"/>
      <c r="B197" s="176" t="str">
        <f>VLOOKUP(D197,temp!$A$2:$G$176,2,FALSE)</f>
        <v>133</v>
      </c>
      <c r="C197" s="176" t="str">
        <f t="shared" ref="C197" si="75">E197&amp;"X"&amp;H197&amp;"X"&amp;I197</f>
        <v>133x133X2X449</v>
      </c>
      <c r="D197" s="174" t="s">
        <v>486</v>
      </c>
      <c r="E197" s="204" t="s">
        <v>487</v>
      </c>
      <c r="F197" s="205"/>
      <c r="G197" s="140"/>
      <c r="H197" s="23">
        <v>2</v>
      </c>
      <c r="I197" s="23">
        <v>449</v>
      </c>
      <c r="J197" s="24">
        <v>5</v>
      </c>
      <c r="K197" s="138">
        <v>8816</v>
      </c>
      <c r="L197" s="131">
        <f>IF(AND(K197-ストレーナー選定方法!$F$8&gt;-20,K197-ストレーナー選定方法!$F$8&lt;80),1,0)</f>
        <v>0</v>
      </c>
      <c r="M197" s="131">
        <f>IF(AND($K197-ストレーナー選定方法!$F$30&gt;-20,$K197-ストレーナー選定方法!$F$30&lt;80),1,0)</f>
        <v>0</v>
      </c>
      <c r="N197" s="131">
        <f>IF(AND($K197-ストレーナー選定方法!$F$32&gt;-20,$K197-ストレーナー選定方法!$F$32&lt;80),1,0)</f>
        <v>0</v>
      </c>
      <c r="O197" s="131">
        <f>IF(AND($K197-ストレーナー選定方法!$F$34&gt;-20,$K197-ストレーナー選定方法!$F$34&lt;80),1,0)</f>
        <v>0</v>
      </c>
      <c r="P197" s="131">
        <f>IF(AND($K197-ストレーナー選定方法!$F$36&gt;-20,$K197-ストレーナー選定方法!$F$36&lt;80),1,0)</f>
        <v>0</v>
      </c>
      <c r="Q197" s="125">
        <v>29</v>
      </c>
      <c r="R197" s="24"/>
      <c r="S197" s="26"/>
      <c r="T197" s="27">
        <f t="shared" ref="T197" si="76">K197*0.8/100</f>
        <v>70.528000000000006</v>
      </c>
      <c r="U197" s="27">
        <f t="shared" ref="U197" si="77">K197*0.7/100</f>
        <v>61.711999999999996</v>
      </c>
      <c r="V197" s="27"/>
      <c r="W197" s="59">
        <f t="shared" ref="W197" si="78">(K197/100*0.84)^2</f>
        <v>5484.0541593600001</v>
      </c>
      <c r="X197" s="59">
        <f>(K197/100*1.05)^2</f>
        <v>8568.8346239999992</v>
      </c>
      <c r="Y197" s="59">
        <f>(K197/100*0.96)^2</f>
        <v>7162.8462489599979</v>
      </c>
      <c r="Z197" s="152">
        <f>(K197/100*1.2)^2</f>
        <v>11191.947263999997</v>
      </c>
      <c r="AA197" s="52">
        <f>(K197/100*0.49)^2</f>
        <v>1866.10176256</v>
      </c>
      <c r="AB197" s="52">
        <f>(K197/100*0.77)^2</f>
        <v>4608.1288422400003</v>
      </c>
      <c r="AC197" s="52">
        <f>(K197/100*0.56)^2</f>
        <v>2437.3574041600004</v>
      </c>
      <c r="AD197" s="52">
        <f>(K197/100*0.88)^2</f>
        <v>6018.7805286399998</v>
      </c>
      <c r="AE197" s="24"/>
      <c r="AF197" s="24"/>
    </row>
    <row r="198" spans="1:33" s="14" customFormat="1">
      <c r="B198" s="174"/>
      <c r="C198" s="174"/>
      <c r="D198" s="174"/>
      <c r="G198" s="12"/>
      <c r="L198" s="123"/>
      <c r="M198" s="123"/>
      <c r="N198" s="123"/>
      <c r="O198" s="123"/>
      <c r="P198" s="123"/>
      <c r="W198" s="48"/>
      <c r="AA198" s="64"/>
    </row>
    <row r="199" spans="1:33" s="14" customFormat="1">
      <c r="B199" s="174"/>
      <c r="C199" s="174"/>
      <c r="D199" s="174"/>
      <c r="G199" s="12"/>
      <c r="L199" s="123"/>
      <c r="M199" s="123"/>
      <c r="N199" s="123"/>
      <c r="O199" s="123"/>
      <c r="P199" s="123"/>
      <c r="W199" s="48"/>
      <c r="AA199" s="64"/>
    </row>
    <row r="200" spans="1:33" s="14" customFormat="1">
      <c r="B200" s="174"/>
      <c r="C200" s="174"/>
      <c r="D200" s="174"/>
      <c r="G200" s="12"/>
      <c r="L200" s="123"/>
      <c r="M200" s="123"/>
      <c r="N200" s="123"/>
      <c r="O200" s="123"/>
      <c r="P200" s="123"/>
      <c r="W200" s="48"/>
      <c r="AA200" s="64"/>
    </row>
    <row r="201" spans="1:33" s="14" customFormat="1">
      <c r="B201" s="174"/>
      <c r="C201" s="174"/>
      <c r="D201" s="174"/>
      <c r="G201" s="12"/>
      <c r="L201" s="123"/>
      <c r="M201" s="123"/>
      <c r="N201" s="123"/>
      <c r="O201" s="123"/>
      <c r="P201" s="123"/>
      <c r="W201" s="48"/>
      <c r="AA201" s="64"/>
    </row>
    <row r="202" spans="1:33" s="14" customFormat="1">
      <c r="B202" s="174"/>
      <c r="C202" s="174"/>
      <c r="D202" s="174"/>
      <c r="G202" s="12"/>
      <c r="L202" s="123"/>
      <c r="M202" s="123"/>
      <c r="N202" s="123"/>
      <c r="O202" s="123"/>
      <c r="P202" s="123"/>
      <c r="W202" s="48"/>
      <c r="AA202" s="64"/>
    </row>
    <row r="203" spans="1:33" s="14" customFormat="1">
      <c r="B203" s="174"/>
      <c r="C203" s="174"/>
      <c r="D203" s="174"/>
      <c r="G203" s="12"/>
      <c r="L203" s="123"/>
      <c r="M203" s="123"/>
      <c r="N203" s="123"/>
      <c r="O203" s="123"/>
      <c r="P203" s="123"/>
      <c r="W203" s="48"/>
      <c r="AA203" s="64"/>
    </row>
    <row r="204" spans="1:33" s="14" customFormat="1">
      <c r="B204" s="174"/>
      <c r="C204" s="174"/>
      <c r="D204" s="174"/>
      <c r="G204" s="12"/>
      <c r="L204" s="123"/>
      <c r="M204" s="123"/>
      <c r="N204" s="123"/>
      <c r="O204" s="123"/>
      <c r="P204" s="123"/>
      <c r="W204" s="48"/>
      <c r="AA204" s="64"/>
    </row>
    <row r="205" spans="1:33" s="14" customFormat="1">
      <c r="B205" s="174"/>
      <c r="C205" s="174"/>
      <c r="D205" s="174"/>
      <c r="G205" s="12"/>
      <c r="L205" s="123"/>
      <c r="M205" s="123"/>
      <c r="N205" s="123"/>
      <c r="O205" s="123"/>
      <c r="P205" s="123"/>
      <c r="W205" s="48"/>
      <c r="AA205" s="64"/>
    </row>
    <row r="206" spans="1:33" s="14" customFormat="1">
      <c r="B206" s="174"/>
      <c r="C206" s="174"/>
      <c r="D206" s="174"/>
      <c r="G206" s="12"/>
      <c r="L206" s="123"/>
      <c r="M206" s="123"/>
      <c r="N206" s="123"/>
      <c r="O206" s="123"/>
      <c r="P206" s="123"/>
      <c r="W206" s="48"/>
      <c r="AA206" s="64"/>
    </row>
    <row r="207" spans="1:33" s="14" customFormat="1">
      <c r="B207" s="174"/>
      <c r="C207" s="174"/>
      <c r="D207" s="174"/>
      <c r="G207" s="12"/>
      <c r="L207" s="123"/>
      <c r="M207" s="123"/>
      <c r="N207" s="123"/>
      <c r="O207" s="123"/>
      <c r="P207" s="123"/>
      <c r="W207" s="48"/>
      <c r="AA207" s="64"/>
    </row>
    <row r="208" spans="1:33" s="14" customFormat="1">
      <c r="B208" s="174"/>
      <c r="C208" s="174"/>
      <c r="D208" s="174"/>
      <c r="G208" s="12"/>
      <c r="L208" s="123"/>
      <c r="M208" s="123"/>
      <c r="N208" s="123"/>
      <c r="O208" s="123"/>
      <c r="P208" s="123"/>
      <c r="W208" s="48"/>
      <c r="AA208" s="64"/>
    </row>
    <row r="209" spans="2:27" s="14" customFormat="1">
      <c r="B209" s="174"/>
      <c r="C209" s="174"/>
      <c r="D209" s="174"/>
      <c r="G209" s="12"/>
      <c r="L209" s="123"/>
      <c r="M209" s="123"/>
      <c r="N209" s="123"/>
      <c r="O209" s="123"/>
      <c r="P209" s="123"/>
      <c r="W209" s="48"/>
      <c r="AA209" s="64"/>
    </row>
    <row r="210" spans="2:27" s="14" customFormat="1">
      <c r="B210" s="174"/>
      <c r="C210" s="174"/>
      <c r="D210" s="174"/>
      <c r="G210" s="12"/>
      <c r="L210" s="123"/>
      <c r="M210" s="123"/>
      <c r="N210" s="123"/>
      <c r="O210" s="123"/>
      <c r="P210" s="123"/>
      <c r="W210" s="48"/>
      <c r="AA210" s="64"/>
    </row>
    <row r="211" spans="2:27" s="14" customFormat="1">
      <c r="B211" s="174"/>
      <c r="C211" s="174"/>
      <c r="D211" s="174"/>
      <c r="G211" s="12"/>
      <c r="L211" s="123"/>
      <c r="M211" s="123"/>
      <c r="N211" s="123"/>
      <c r="O211" s="123"/>
      <c r="P211" s="123"/>
      <c r="W211" s="48"/>
      <c r="AA211" s="64"/>
    </row>
    <row r="212" spans="2:27" s="14" customFormat="1">
      <c r="B212" s="174"/>
      <c r="C212" s="174"/>
      <c r="D212" s="174"/>
      <c r="G212" s="12"/>
      <c r="L212" s="123"/>
      <c r="M212" s="123"/>
      <c r="N212" s="123"/>
      <c r="O212" s="123"/>
      <c r="P212" s="123"/>
      <c r="W212" s="48"/>
      <c r="AA212" s="64"/>
    </row>
    <row r="213" spans="2:27" s="14" customFormat="1">
      <c r="B213" s="174"/>
      <c r="C213" s="174"/>
      <c r="D213" s="174"/>
      <c r="G213" s="12"/>
      <c r="L213" s="123"/>
      <c r="M213" s="123"/>
      <c r="N213" s="123"/>
      <c r="O213" s="123"/>
      <c r="P213" s="123"/>
      <c r="W213" s="48"/>
      <c r="AA213" s="64"/>
    </row>
    <row r="214" spans="2:27" s="14" customFormat="1">
      <c r="B214" s="174"/>
      <c r="C214" s="174"/>
      <c r="D214" s="174"/>
      <c r="G214" s="12"/>
      <c r="L214" s="123"/>
      <c r="M214" s="123"/>
      <c r="N214" s="123"/>
      <c r="O214" s="123"/>
      <c r="P214" s="123"/>
      <c r="W214" s="48"/>
      <c r="AA214" s="64"/>
    </row>
    <row r="215" spans="2:27" s="14" customFormat="1">
      <c r="B215" s="174"/>
      <c r="C215" s="174"/>
      <c r="D215" s="174"/>
      <c r="G215" s="12"/>
      <c r="L215" s="123"/>
      <c r="M215" s="123"/>
      <c r="N215" s="123"/>
      <c r="O215" s="123"/>
      <c r="P215" s="123"/>
      <c r="W215" s="48"/>
      <c r="AA215" s="64"/>
    </row>
    <row r="216" spans="2:27" s="14" customFormat="1">
      <c r="B216" s="174"/>
      <c r="C216" s="174"/>
      <c r="D216" s="174"/>
      <c r="G216" s="12"/>
      <c r="L216" s="123"/>
      <c r="M216" s="123"/>
      <c r="N216" s="123"/>
      <c r="O216" s="123"/>
      <c r="P216" s="123"/>
      <c r="W216" s="48"/>
      <c r="AA216" s="64"/>
    </row>
    <row r="217" spans="2:27" s="14" customFormat="1">
      <c r="B217" s="174"/>
      <c r="C217" s="174"/>
      <c r="D217" s="174"/>
      <c r="G217" s="12"/>
      <c r="L217" s="123"/>
      <c r="M217" s="123"/>
      <c r="N217" s="123"/>
      <c r="O217" s="123"/>
      <c r="P217" s="123"/>
      <c r="W217" s="48"/>
      <c r="AA217" s="64"/>
    </row>
    <row r="218" spans="2:27" s="14" customFormat="1">
      <c r="B218" s="174"/>
      <c r="C218" s="174"/>
      <c r="D218" s="174"/>
      <c r="G218" s="12"/>
      <c r="L218" s="123"/>
      <c r="M218" s="123"/>
      <c r="N218" s="123"/>
      <c r="O218" s="123"/>
      <c r="P218" s="123"/>
      <c r="W218" s="48"/>
      <c r="AA218" s="64"/>
    </row>
    <row r="219" spans="2:27" s="14" customFormat="1">
      <c r="B219" s="174"/>
      <c r="C219" s="174"/>
      <c r="D219" s="174"/>
      <c r="G219" s="12"/>
      <c r="L219" s="123"/>
      <c r="M219" s="123"/>
      <c r="N219" s="123"/>
      <c r="O219" s="123"/>
      <c r="P219" s="123"/>
      <c r="W219" s="48"/>
      <c r="AA219" s="64"/>
    </row>
    <row r="220" spans="2:27" s="14" customFormat="1">
      <c r="B220" s="174"/>
      <c r="C220" s="174"/>
      <c r="D220" s="174"/>
      <c r="G220" s="12"/>
      <c r="L220" s="123"/>
      <c r="M220" s="123"/>
      <c r="N220" s="123"/>
      <c r="O220" s="123"/>
      <c r="P220" s="123"/>
      <c r="W220" s="48"/>
      <c r="AA220" s="64"/>
    </row>
    <row r="221" spans="2:27" s="14" customFormat="1">
      <c r="B221" s="174"/>
      <c r="C221" s="174"/>
      <c r="D221" s="174"/>
      <c r="G221" s="12"/>
      <c r="L221" s="123"/>
      <c r="M221" s="123"/>
      <c r="N221" s="123"/>
      <c r="O221" s="123"/>
      <c r="P221" s="123"/>
      <c r="W221" s="48"/>
      <c r="AA221" s="64"/>
    </row>
    <row r="222" spans="2:27" s="14" customFormat="1">
      <c r="B222" s="174"/>
      <c r="C222" s="174"/>
      <c r="D222" s="174"/>
      <c r="G222" s="12"/>
      <c r="L222" s="123"/>
      <c r="M222" s="123"/>
      <c r="N222" s="123"/>
      <c r="O222" s="123"/>
      <c r="P222" s="123"/>
      <c r="W222" s="48"/>
      <c r="AA222" s="64"/>
    </row>
    <row r="223" spans="2:27" s="14" customFormat="1">
      <c r="B223" s="174"/>
      <c r="C223" s="174"/>
      <c r="D223" s="174"/>
      <c r="G223" s="12"/>
      <c r="L223" s="123"/>
      <c r="M223" s="123"/>
      <c r="N223" s="123"/>
      <c r="O223" s="123"/>
      <c r="P223" s="123"/>
      <c r="W223" s="48"/>
      <c r="AA223" s="64"/>
    </row>
    <row r="224" spans="2:27" s="14" customFormat="1">
      <c r="B224" s="174"/>
      <c r="C224" s="174"/>
      <c r="D224" s="174"/>
      <c r="G224" s="12"/>
      <c r="L224" s="123"/>
      <c r="M224" s="123"/>
      <c r="N224" s="123"/>
      <c r="O224" s="123"/>
      <c r="P224" s="123"/>
      <c r="W224" s="48"/>
      <c r="AA224" s="64"/>
    </row>
    <row r="225" spans="2:27" s="14" customFormat="1">
      <c r="B225" s="174"/>
      <c r="C225" s="174"/>
      <c r="D225" s="174"/>
      <c r="G225" s="12"/>
      <c r="L225" s="123"/>
      <c r="M225" s="123"/>
      <c r="N225" s="123"/>
      <c r="O225" s="123"/>
      <c r="P225" s="123"/>
      <c r="W225" s="48"/>
      <c r="AA225" s="64"/>
    </row>
    <row r="226" spans="2:27" s="14" customFormat="1">
      <c r="B226" s="174"/>
      <c r="C226" s="174"/>
      <c r="D226" s="174"/>
      <c r="G226" s="12"/>
      <c r="L226" s="123"/>
      <c r="M226" s="123"/>
      <c r="N226" s="123"/>
      <c r="O226" s="123"/>
      <c r="P226" s="123"/>
      <c r="W226" s="48"/>
      <c r="AA226" s="64"/>
    </row>
    <row r="227" spans="2:27" s="14" customFormat="1">
      <c r="B227" s="174"/>
      <c r="C227" s="174"/>
      <c r="D227" s="174"/>
      <c r="G227" s="12"/>
      <c r="L227" s="123"/>
      <c r="M227" s="123"/>
      <c r="N227" s="123"/>
      <c r="O227" s="123"/>
      <c r="P227" s="123"/>
      <c r="W227" s="48"/>
      <c r="AA227" s="64"/>
    </row>
    <row r="228" spans="2:27" s="14" customFormat="1">
      <c r="B228" s="174"/>
      <c r="C228" s="174"/>
      <c r="D228" s="174"/>
      <c r="G228" s="12"/>
      <c r="L228" s="123"/>
      <c r="M228" s="123"/>
      <c r="N228" s="123"/>
      <c r="O228" s="123"/>
      <c r="P228" s="123"/>
      <c r="W228" s="48"/>
      <c r="AA228" s="64"/>
    </row>
    <row r="229" spans="2:27" s="14" customFormat="1">
      <c r="B229" s="174"/>
      <c r="C229" s="174"/>
      <c r="D229" s="174"/>
      <c r="G229" s="12"/>
      <c r="L229" s="123"/>
      <c r="M229" s="123"/>
      <c r="N229" s="123"/>
      <c r="O229" s="123"/>
      <c r="P229" s="123"/>
      <c r="W229" s="48"/>
      <c r="AA229" s="64"/>
    </row>
    <row r="230" spans="2:27" s="14" customFormat="1">
      <c r="B230" s="174"/>
      <c r="C230" s="174"/>
      <c r="D230" s="174"/>
      <c r="G230" s="12"/>
      <c r="L230" s="123"/>
      <c r="M230" s="123"/>
      <c r="N230" s="123"/>
      <c r="O230" s="123"/>
      <c r="P230" s="123"/>
      <c r="W230" s="48"/>
      <c r="AA230" s="64"/>
    </row>
    <row r="231" spans="2:27" s="14" customFormat="1">
      <c r="B231" s="174"/>
      <c r="C231" s="174"/>
      <c r="D231" s="174"/>
      <c r="G231" s="12"/>
      <c r="L231" s="123"/>
      <c r="M231" s="123"/>
      <c r="N231" s="123"/>
      <c r="O231" s="123"/>
      <c r="P231" s="123"/>
      <c r="W231" s="48"/>
      <c r="AA231" s="64"/>
    </row>
    <row r="232" spans="2:27" s="14" customFormat="1">
      <c r="B232" s="174"/>
      <c r="C232" s="174"/>
      <c r="D232" s="174"/>
      <c r="G232" s="12"/>
      <c r="L232" s="123"/>
      <c r="M232" s="123"/>
      <c r="N232" s="123"/>
      <c r="O232" s="123"/>
      <c r="P232" s="123"/>
      <c r="W232" s="48"/>
      <c r="AA232" s="64"/>
    </row>
    <row r="233" spans="2:27" s="14" customFormat="1">
      <c r="B233" s="174"/>
      <c r="C233" s="174"/>
      <c r="D233" s="174"/>
      <c r="G233" s="12"/>
      <c r="L233" s="123"/>
      <c r="M233" s="123"/>
      <c r="N233" s="123"/>
      <c r="O233" s="123"/>
      <c r="P233" s="123"/>
      <c r="W233" s="48"/>
      <c r="AA233" s="64"/>
    </row>
    <row r="234" spans="2:27" s="14" customFormat="1">
      <c r="B234" s="174"/>
      <c r="C234" s="174"/>
      <c r="D234" s="174"/>
      <c r="G234" s="12"/>
      <c r="L234" s="123"/>
      <c r="M234" s="123"/>
      <c r="N234" s="123"/>
      <c r="O234" s="123"/>
      <c r="P234" s="123"/>
      <c r="W234" s="48"/>
      <c r="AA234" s="64"/>
    </row>
    <row r="235" spans="2:27" s="14" customFormat="1">
      <c r="B235" s="174"/>
      <c r="C235" s="174"/>
      <c r="D235" s="174"/>
      <c r="G235" s="12"/>
      <c r="L235" s="123"/>
      <c r="M235" s="123"/>
      <c r="N235" s="123"/>
      <c r="O235" s="123"/>
      <c r="P235" s="123"/>
      <c r="W235" s="48"/>
      <c r="AA235" s="64"/>
    </row>
    <row r="236" spans="2:27" s="14" customFormat="1">
      <c r="B236" s="174"/>
      <c r="C236" s="174"/>
      <c r="D236" s="174"/>
      <c r="G236" s="12"/>
      <c r="L236" s="123"/>
      <c r="M236" s="123"/>
      <c r="N236" s="123"/>
      <c r="O236" s="123"/>
      <c r="P236" s="123"/>
      <c r="W236" s="48"/>
      <c r="AA236" s="64"/>
    </row>
    <row r="237" spans="2:27" s="14" customFormat="1">
      <c r="B237" s="174"/>
      <c r="C237" s="174"/>
      <c r="D237" s="174"/>
      <c r="G237" s="12"/>
      <c r="L237" s="123"/>
      <c r="M237" s="123"/>
      <c r="N237" s="123"/>
      <c r="O237" s="123"/>
      <c r="P237" s="123"/>
      <c r="W237" s="48"/>
      <c r="AA237" s="64"/>
    </row>
    <row r="238" spans="2:27" s="14" customFormat="1">
      <c r="B238" s="174"/>
      <c r="C238" s="174"/>
      <c r="D238" s="174"/>
      <c r="G238" s="12"/>
      <c r="L238" s="123"/>
      <c r="M238" s="123"/>
      <c r="N238" s="123"/>
      <c r="O238" s="123"/>
      <c r="P238" s="123"/>
      <c r="W238" s="48"/>
      <c r="AA238" s="64"/>
    </row>
    <row r="239" spans="2:27" s="14" customFormat="1">
      <c r="B239" s="174"/>
      <c r="C239" s="174"/>
      <c r="D239" s="174"/>
      <c r="G239" s="12"/>
      <c r="L239" s="123"/>
      <c r="M239" s="123"/>
      <c r="N239" s="123"/>
      <c r="O239" s="123"/>
      <c r="P239" s="123"/>
      <c r="W239" s="48"/>
      <c r="AA239" s="64"/>
    </row>
    <row r="240" spans="2:27" s="14" customFormat="1">
      <c r="B240" s="174"/>
      <c r="C240" s="174"/>
      <c r="D240" s="174"/>
      <c r="G240" s="12"/>
      <c r="L240" s="123"/>
      <c r="M240" s="123"/>
      <c r="N240" s="123"/>
      <c r="O240" s="123"/>
      <c r="P240" s="123"/>
      <c r="W240" s="48"/>
      <c r="AA240" s="64"/>
    </row>
    <row r="241" spans="2:27" s="14" customFormat="1">
      <c r="B241" s="174"/>
      <c r="C241" s="174"/>
      <c r="D241" s="174"/>
      <c r="G241" s="12"/>
      <c r="L241" s="123"/>
      <c r="M241" s="123"/>
      <c r="N241" s="123"/>
      <c r="O241" s="123"/>
      <c r="P241" s="123"/>
      <c r="W241" s="48"/>
      <c r="AA241" s="64"/>
    </row>
    <row r="242" spans="2:27" s="14" customFormat="1">
      <c r="B242" s="174"/>
      <c r="C242" s="174"/>
      <c r="D242" s="174"/>
      <c r="G242" s="12"/>
      <c r="L242" s="123"/>
      <c r="M242" s="123"/>
      <c r="N242" s="123"/>
      <c r="O242" s="123"/>
      <c r="P242" s="123"/>
      <c r="W242" s="48"/>
      <c r="AA242" s="64"/>
    </row>
    <row r="243" spans="2:27" s="14" customFormat="1">
      <c r="B243" s="174"/>
      <c r="C243" s="174"/>
      <c r="D243" s="174"/>
      <c r="G243" s="12"/>
      <c r="L243" s="123"/>
      <c r="M243" s="123"/>
      <c r="N243" s="123"/>
      <c r="O243" s="123"/>
      <c r="P243" s="123"/>
      <c r="W243" s="48"/>
      <c r="AA243" s="64"/>
    </row>
    <row r="244" spans="2:27" s="14" customFormat="1">
      <c r="B244" s="174"/>
      <c r="C244" s="174"/>
      <c r="D244" s="174"/>
      <c r="G244" s="12"/>
      <c r="L244" s="123"/>
      <c r="M244" s="123"/>
      <c r="N244" s="123"/>
      <c r="O244" s="123"/>
      <c r="P244" s="123"/>
      <c r="W244" s="48"/>
      <c r="AA244" s="64"/>
    </row>
    <row r="245" spans="2:27" s="14" customFormat="1">
      <c r="B245" s="174"/>
      <c r="C245" s="174"/>
      <c r="D245" s="174"/>
      <c r="G245" s="12"/>
      <c r="L245" s="123"/>
      <c r="M245" s="123"/>
      <c r="N245" s="123"/>
      <c r="O245" s="123"/>
      <c r="P245" s="123"/>
      <c r="W245" s="48"/>
      <c r="AA245" s="64"/>
    </row>
    <row r="246" spans="2:27" s="14" customFormat="1">
      <c r="B246" s="174"/>
      <c r="C246" s="174"/>
      <c r="D246" s="174"/>
      <c r="G246" s="12"/>
      <c r="L246" s="123"/>
      <c r="M246" s="123"/>
      <c r="N246" s="123"/>
      <c r="O246" s="123"/>
      <c r="P246" s="123"/>
      <c r="W246" s="48"/>
      <c r="AA246" s="64"/>
    </row>
    <row r="247" spans="2:27" s="14" customFormat="1">
      <c r="B247" s="174"/>
      <c r="C247" s="174"/>
      <c r="D247" s="174"/>
      <c r="G247" s="12"/>
      <c r="L247" s="123"/>
      <c r="M247" s="123"/>
      <c r="N247" s="123"/>
      <c r="O247" s="123"/>
      <c r="P247" s="123"/>
      <c r="W247" s="48"/>
      <c r="AA247" s="64"/>
    </row>
    <row r="248" spans="2:27" s="14" customFormat="1">
      <c r="B248" s="174"/>
      <c r="C248" s="174"/>
      <c r="D248" s="174"/>
      <c r="G248" s="12"/>
      <c r="L248" s="123"/>
      <c r="M248" s="123"/>
      <c r="N248" s="123"/>
      <c r="O248" s="123"/>
      <c r="P248" s="123"/>
      <c r="W248" s="48"/>
      <c r="AA248" s="64"/>
    </row>
    <row r="249" spans="2:27" s="14" customFormat="1">
      <c r="B249" s="174"/>
      <c r="C249" s="174"/>
      <c r="D249" s="174"/>
      <c r="G249" s="12"/>
      <c r="L249" s="123"/>
      <c r="M249" s="123"/>
      <c r="N249" s="123"/>
      <c r="O249" s="123"/>
      <c r="P249" s="123"/>
      <c r="W249" s="48"/>
      <c r="AA249" s="64"/>
    </row>
    <row r="250" spans="2:27" s="14" customFormat="1">
      <c r="B250" s="174"/>
      <c r="C250" s="174"/>
      <c r="D250" s="174"/>
      <c r="G250" s="12"/>
      <c r="L250" s="123"/>
      <c r="M250" s="123"/>
      <c r="N250" s="123"/>
      <c r="O250" s="123"/>
      <c r="P250" s="123"/>
      <c r="W250" s="48"/>
      <c r="AA250" s="64"/>
    </row>
    <row r="251" spans="2:27" s="14" customFormat="1">
      <c r="B251" s="174"/>
      <c r="C251" s="174"/>
      <c r="D251" s="174"/>
      <c r="G251" s="12"/>
      <c r="L251" s="123"/>
      <c r="M251" s="123"/>
      <c r="N251" s="123"/>
      <c r="O251" s="123"/>
      <c r="P251" s="123"/>
      <c r="W251" s="48"/>
      <c r="AA251" s="64"/>
    </row>
    <row r="252" spans="2:27" s="14" customFormat="1">
      <c r="B252" s="174"/>
      <c r="C252" s="174"/>
      <c r="D252" s="174"/>
      <c r="G252" s="12"/>
      <c r="L252" s="123"/>
      <c r="M252" s="123"/>
      <c r="N252" s="123"/>
      <c r="O252" s="123"/>
      <c r="P252" s="123"/>
      <c r="W252" s="48"/>
      <c r="AA252" s="64"/>
    </row>
    <row r="253" spans="2:27" s="14" customFormat="1">
      <c r="B253" s="174"/>
      <c r="C253" s="174"/>
      <c r="D253" s="174"/>
      <c r="G253" s="12"/>
      <c r="L253" s="123"/>
      <c r="M253" s="123"/>
      <c r="N253" s="123"/>
      <c r="O253" s="123"/>
      <c r="P253" s="123"/>
      <c r="W253" s="48"/>
      <c r="AA253" s="64"/>
    </row>
    <row r="254" spans="2:27" s="14" customFormat="1">
      <c r="B254" s="174"/>
      <c r="C254" s="174"/>
      <c r="D254" s="174"/>
      <c r="G254" s="12"/>
      <c r="L254" s="123"/>
      <c r="M254" s="123"/>
      <c r="N254" s="123"/>
      <c r="O254" s="123"/>
      <c r="P254" s="123"/>
      <c r="W254" s="48"/>
      <c r="AA254" s="64"/>
    </row>
    <row r="255" spans="2:27" s="14" customFormat="1">
      <c r="B255" s="174"/>
      <c r="C255" s="174"/>
      <c r="D255" s="174"/>
      <c r="G255" s="12"/>
      <c r="L255" s="123"/>
      <c r="M255" s="123"/>
      <c r="N255" s="123"/>
      <c r="O255" s="123"/>
      <c r="P255" s="123"/>
      <c r="W255" s="48"/>
      <c r="AA255" s="64"/>
    </row>
    <row r="256" spans="2:27" s="14" customFormat="1">
      <c r="B256" s="174"/>
      <c r="C256" s="174"/>
      <c r="D256" s="174"/>
      <c r="G256" s="12"/>
      <c r="L256" s="123"/>
      <c r="M256" s="123"/>
      <c r="N256" s="123"/>
      <c r="O256" s="123"/>
      <c r="P256" s="123"/>
      <c r="W256" s="48"/>
      <c r="AA256" s="64"/>
    </row>
    <row r="257" spans="2:27" s="14" customFormat="1">
      <c r="B257" s="174"/>
      <c r="C257" s="174"/>
      <c r="D257" s="174"/>
      <c r="G257" s="12"/>
      <c r="L257" s="123"/>
      <c r="M257" s="123"/>
      <c r="N257" s="123"/>
      <c r="O257" s="123"/>
      <c r="P257" s="123"/>
      <c r="W257" s="48"/>
      <c r="AA257" s="64"/>
    </row>
    <row r="258" spans="2:27" s="14" customFormat="1">
      <c r="B258" s="174"/>
      <c r="C258" s="174"/>
      <c r="D258" s="174"/>
      <c r="G258" s="12"/>
      <c r="L258" s="123"/>
      <c r="M258" s="123"/>
      <c r="N258" s="123"/>
      <c r="O258" s="123"/>
      <c r="P258" s="123"/>
      <c r="W258" s="48"/>
      <c r="AA258" s="64"/>
    </row>
    <row r="259" spans="2:27" s="14" customFormat="1">
      <c r="B259" s="174"/>
      <c r="C259" s="174"/>
      <c r="D259" s="174"/>
      <c r="G259" s="12"/>
      <c r="L259" s="123"/>
      <c r="M259" s="123"/>
      <c r="N259" s="123"/>
      <c r="O259" s="123"/>
      <c r="P259" s="123"/>
      <c r="W259" s="48"/>
      <c r="AA259" s="64"/>
    </row>
    <row r="260" spans="2:27" s="14" customFormat="1">
      <c r="B260" s="174"/>
      <c r="C260" s="174"/>
      <c r="D260" s="174"/>
      <c r="G260" s="12"/>
      <c r="L260" s="123"/>
      <c r="M260" s="123"/>
      <c r="N260" s="123"/>
      <c r="O260" s="123"/>
      <c r="P260" s="123"/>
      <c r="W260" s="48"/>
      <c r="AA260" s="64"/>
    </row>
    <row r="261" spans="2:27" s="14" customFormat="1">
      <c r="B261" s="174"/>
      <c r="C261" s="174"/>
      <c r="D261" s="174"/>
      <c r="G261" s="12"/>
      <c r="L261" s="123"/>
      <c r="M261" s="123"/>
      <c r="N261" s="123"/>
      <c r="O261" s="123"/>
      <c r="P261" s="123"/>
      <c r="W261" s="48"/>
      <c r="AA261" s="64"/>
    </row>
    <row r="262" spans="2:27" s="14" customFormat="1">
      <c r="B262" s="174"/>
      <c r="C262" s="174"/>
      <c r="D262" s="174"/>
      <c r="G262" s="12"/>
      <c r="L262" s="123"/>
      <c r="M262" s="123"/>
      <c r="N262" s="123"/>
      <c r="O262" s="123"/>
      <c r="P262" s="123"/>
      <c r="W262" s="48"/>
      <c r="AA262" s="64"/>
    </row>
    <row r="263" spans="2:27" s="14" customFormat="1">
      <c r="B263" s="174"/>
      <c r="C263" s="174"/>
      <c r="D263" s="174"/>
      <c r="G263" s="12"/>
      <c r="L263" s="123"/>
      <c r="M263" s="123"/>
      <c r="N263" s="123"/>
      <c r="O263" s="123"/>
      <c r="P263" s="123"/>
      <c r="W263" s="48"/>
      <c r="AA263" s="64"/>
    </row>
    <row r="264" spans="2:27" s="14" customFormat="1">
      <c r="B264" s="174"/>
      <c r="C264" s="174"/>
      <c r="D264" s="174"/>
      <c r="G264" s="12"/>
      <c r="L264" s="123"/>
      <c r="M264" s="123"/>
      <c r="N264" s="123"/>
      <c r="O264" s="123"/>
      <c r="P264" s="123"/>
      <c r="W264" s="48"/>
      <c r="AA264" s="64"/>
    </row>
    <row r="265" spans="2:27" s="14" customFormat="1">
      <c r="B265" s="174"/>
      <c r="C265" s="174"/>
      <c r="D265" s="174"/>
      <c r="G265" s="12"/>
      <c r="L265" s="123"/>
      <c r="M265" s="123"/>
      <c r="N265" s="123"/>
      <c r="O265" s="123"/>
      <c r="P265" s="123"/>
      <c r="W265" s="48"/>
      <c r="AA265" s="64"/>
    </row>
    <row r="266" spans="2:27" s="14" customFormat="1">
      <c r="B266" s="174"/>
      <c r="C266" s="174"/>
      <c r="D266" s="174"/>
      <c r="G266" s="12"/>
      <c r="L266" s="123"/>
      <c r="M266" s="123"/>
      <c r="N266" s="123"/>
      <c r="O266" s="123"/>
      <c r="P266" s="123"/>
      <c r="W266" s="48"/>
      <c r="AA266" s="64"/>
    </row>
    <row r="267" spans="2:27" s="14" customFormat="1">
      <c r="B267" s="174"/>
      <c r="C267" s="174"/>
      <c r="D267" s="174"/>
      <c r="G267" s="12"/>
      <c r="L267" s="123"/>
      <c r="M267" s="123"/>
      <c r="N267" s="123"/>
      <c r="O267" s="123"/>
      <c r="P267" s="123"/>
      <c r="W267" s="48"/>
      <c r="AA267" s="64"/>
    </row>
    <row r="268" spans="2:27" s="14" customFormat="1">
      <c r="B268" s="174"/>
      <c r="C268" s="174"/>
      <c r="D268" s="174"/>
      <c r="G268" s="12"/>
      <c r="L268" s="123"/>
      <c r="M268" s="123"/>
      <c r="N268" s="123"/>
      <c r="O268" s="123"/>
      <c r="P268" s="123"/>
      <c r="W268" s="48"/>
      <c r="AA268" s="64"/>
    </row>
    <row r="269" spans="2:27" s="14" customFormat="1">
      <c r="B269" s="174"/>
      <c r="C269" s="174"/>
      <c r="D269" s="174"/>
      <c r="G269" s="12"/>
      <c r="L269" s="123"/>
      <c r="M269" s="123"/>
      <c r="N269" s="123"/>
      <c r="O269" s="123"/>
      <c r="P269" s="123"/>
      <c r="W269" s="48"/>
      <c r="AA269" s="64"/>
    </row>
    <row r="270" spans="2:27" s="14" customFormat="1">
      <c r="B270" s="174"/>
      <c r="C270" s="174"/>
      <c r="D270" s="174"/>
      <c r="G270" s="12"/>
      <c r="L270" s="123"/>
      <c r="M270" s="123"/>
      <c r="N270" s="123"/>
      <c r="O270" s="123"/>
      <c r="P270" s="123"/>
      <c r="W270" s="48"/>
      <c r="AA270" s="64"/>
    </row>
    <row r="271" spans="2:27" s="14" customFormat="1">
      <c r="B271" s="174"/>
      <c r="C271" s="174"/>
      <c r="D271" s="174"/>
      <c r="G271" s="12"/>
      <c r="L271" s="123"/>
      <c r="M271" s="123"/>
      <c r="N271" s="123"/>
      <c r="O271" s="123"/>
      <c r="P271" s="123"/>
      <c r="W271" s="48"/>
      <c r="AA271" s="64"/>
    </row>
    <row r="272" spans="2:27" s="14" customFormat="1">
      <c r="B272" s="174"/>
      <c r="C272" s="174"/>
      <c r="D272" s="174"/>
      <c r="G272" s="12"/>
      <c r="L272" s="123"/>
      <c r="M272" s="123"/>
      <c r="N272" s="123"/>
      <c r="O272" s="123"/>
      <c r="P272" s="123"/>
      <c r="W272" s="48"/>
      <c r="AA272" s="64"/>
    </row>
    <row r="273" spans="2:27" s="14" customFormat="1">
      <c r="B273" s="174"/>
      <c r="C273" s="174"/>
      <c r="D273" s="174"/>
      <c r="G273" s="12"/>
      <c r="L273" s="123"/>
      <c r="M273" s="123"/>
      <c r="N273" s="123"/>
      <c r="O273" s="123"/>
      <c r="P273" s="123"/>
      <c r="W273" s="48"/>
      <c r="AA273" s="64"/>
    </row>
    <row r="274" spans="2:27" s="14" customFormat="1">
      <c r="B274" s="174"/>
      <c r="C274" s="174"/>
      <c r="D274" s="174"/>
      <c r="G274" s="12"/>
      <c r="L274" s="123"/>
      <c r="M274" s="123"/>
      <c r="N274" s="123"/>
      <c r="O274" s="123"/>
      <c r="P274" s="123"/>
      <c r="W274" s="48"/>
      <c r="AA274" s="64"/>
    </row>
    <row r="275" spans="2:27" s="14" customFormat="1">
      <c r="B275" s="174"/>
      <c r="C275" s="174"/>
      <c r="D275" s="174"/>
      <c r="G275" s="12"/>
      <c r="L275" s="123"/>
      <c r="M275" s="123"/>
      <c r="N275" s="123"/>
      <c r="O275" s="123"/>
      <c r="P275" s="123"/>
      <c r="W275" s="48"/>
      <c r="AA275" s="64"/>
    </row>
    <row r="276" spans="2:27" s="14" customFormat="1">
      <c r="B276" s="174"/>
      <c r="C276" s="174"/>
      <c r="D276" s="174"/>
      <c r="G276" s="12"/>
      <c r="L276" s="123"/>
      <c r="M276" s="123"/>
      <c r="N276" s="123"/>
      <c r="O276" s="123"/>
      <c r="P276" s="123"/>
      <c r="W276" s="48"/>
      <c r="AA276" s="64"/>
    </row>
    <row r="277" spans="2:27" s="14" customFormat="1">
      <c r="B277" s="174"/>
      <c r="C277" s="174"/>
      <c r="D277" s="174"/>
      <c r="G277" s="12"/>
      <c r="L277" s="123"/>
      <c r="M277" s="123"/>
      <c r="N277" s="123"/>
      <c r="O277" s="123"/>
      <c r="P277" s="123"/>
      <c r="W277" s="48"/>
      <c r="AA277" s="64"/>
    </row>
    <row r="278" spans="2:27" s="14" customFormat="1">
      <c r="B278" s="174"/>
      <c r="C278" s="174"/>
      <c r="D278" s="174"/>
      <c r="G278" s="12"/>
      <c r="L278" s="123"/>
      <c r="M278" s="123"/>
      <c r="N278" s="123"/>
      <c r="O278" s="123"/>
      <c r="P278" s="123"/>
      <c r="W278" s="48"/>
      <c r="AA278" s="64"/>
    </row>
    <row r="279" spans="2:27" s="14" customFormat="1">
      <c r="B279" s="174"/>
      <c r="C279" s="174"/>
      <c r="D279" s="174"/>
      <c r="G279" s="12"/>
      <c r="L279" s="123"/>
      <c r="M279" s="123"/>
      <c r="N279" s="123"/>
      <c r="O279" s="123"/>
      <c r="P279" s="123"/>
      <c r="W279" s="48"/>
      <c r="AA279" s="64"/>
    </row>
    <row r="280" spans="2:27" s="14" customFormat="1">
      <c r="B280" s="174"/>
      <c r="C280" s="174"/>
      <c r="D280" s="174"/>
      <c r="G280" s="12"/>
      <c r="L280" s="123"/>
      <c r="M280" s="123"/>
      <c r="N280" s="123"/>
      <c r="O280" s="123"/>
      <c r="P280" s="123"/>
      <c r="W280" s="48"/>
      <c r="AA280" s="64"/>
    </row>
    <row r="281" spans="2:27" s="14" customFormat="1">
      <c r="B281" s="174"/>
      <c r="C281" s="174"/>
      <c r="D281" s="174"/>
      <c r="G281" s="12"/>
      <c r="L281" s="123"/>
      <c r="M281" s="123"/>
      <c r="N281" s="123"/>
      <c r="O281" s="123"/>
      <c r="P281" s="123"/>
      <c r="W281" s="48"/>
      <c r="AA281" s="64"/>
    </row>
    <row r="282" spans="2:27" s="14" customFormat="1">
      <c r="B282" s="174"/>
      <c r="C282" s="174"/>
      <c r="D282" s="174"/>
      <c r="G282" s="12"/>
      <c r="L282" s="123"/>
      <c r="M282" s="123"/>
      <c r="N282" s="123"/>
      <c r="O282" s="123"/>
      <c r="P282" s="123"/>
      <c r="W282" s="48"/>
      <c r="AA282" s="64"/>
    </row>
    <row r="283" spans="2:27" s="14" customFormat="1">
      <c r="B283" s="174"/>
      <c r="C283" s="174"/>
      <c r="D283" s="174"/>
      <c r="G283" s="12"/>
      <c r="L283" s="123"/>
      <c r="M283" s="123"/>
      <c r="N283" s="123"/>
      <c r="O283" s="123"/>
      <c r="P283" s="123"/>
      <c r="W283" s="48"/>
      <c r="AA283" s="64"/>
    </row>
    <row r="284" spans="2:27" s="14" customFormat="1">
      <c r="B284" s="174"/>
      <c r="C284" s="174"/>
      <c r="D284" s="174"/>
      <c r="G284" s="12"/>
      <c r="L284" s="123"/>
      <c r="M284" s="123"/>
      <c r="N284" s="123"/>
      <c r="O284" s="123"/>
      <c r="P284" s="123"/>
      <c r="W284" s="48"/>
      <c r="AA284" s="64"/>
    </row>
    <row r="285" spans="2:27" s="14" customFormat="1">
      <c r="B285" s="174"/>
      <c r="C285" s="174"/>
      <c r="D285" s="174"/>
      <c r="G285" s="12"/>
      <c r="L285" s="123"/>
      <c r="M285" s="123"/>
      <c r="N285" s="123"/>
      <c r="O285" s="123"/>
      <c r="P285" s="123"/>
      <c r="W285" s="48"/>
      <c r="AA285" s="64"/>
    </row>
    <row r="286" spans="2:27" s="14" customFormat="1">
      <c r="B286" s="174"/>
      <c r="C286" s="174"/>
      <c r="D286" s="174"/>
      <c r="G286" s="12"/>
      <c r="L286" s="123"/>
      <c r="M286" s="123"/>
      <c r="N286" s="123"/>
      <c r="O286" s="123"/>
      <c r="P286" s="123"/>
      <c r="W286" s="48"/>
      <c r="AA286" s="64"/>
    </row>
    <row r="287" spans="2:27" s="14" customFormat="1">
      <c r="B287" s="174"/>
      <c r="C287" s="174"/>
      <c r="D287" s="174"/>
      <c r="G287" s="12"/>
      <c r="L287" s="123"/>
      <c r="M287" s="123"/>
      <c r="N287" s="123"/>
      <c r="O287" s="123"/>
      <c r="P287" s="123"/>
      <c r="W287" s="48"/>
      <c r="AA287" s="64"/>
    </row>
    <row r="288" spans="2:27" s="14" customFormat="1">
      <c r="B288" s="174"/>
      <c r="C288" s="174"/>
      <c r="D288" s="174"/>
      <c r="G288" s="12"/>
      <c r="L288" s="123"/>
      <c r="M288" s="123"/>
      <c r="N288" s="123"/>
      <c r="O288" s="123"/>
      <c r="P288" s="123"/>
      <c r="W288" s="48"/>
      <c r="AA288" s="64"/>
    </row>
    <row r="289" spans="2:27" s="14" customFormat="1">
      <c r="B289" s="174"/>
      <c r="C289" s="174"/>
      <c r="D289" s="174"/>
      <c r="G289" s="12"/>
      <c r="L289" s="123"/>
      <c r="M289" s="123"/>
      <c r="N289" s="123"/>
      <c r="O289" s="123"/>
      <c r="P289" s="123"/>
      <c r="W289" s="48"/>
      <c r="AA289" s="64"/>
    </row>
    <row r="290" spans="2:27" s="14" customFormat="1">
      <c r="B290" s="174"/>
      <c r="C290" s="174"/>
      <c r="D290" s="174"/>
      <c r="G290" s="12"/>
      <c r="L290" s="123"/>
      <c r="M290" s="123"/>
      <c r="N290" s="123"/>
      <c r="O290" s="123"/>
      <c r="P290" s="123"/>
      <c r="W290" s="48"/>
      <c r="AA290" s="64"/>
    </row>
    <row r="291" spans="2:27" s="14" customFormat="1">
      <c r="B291" s="174"/>
      <c r="C291" s="174"/>
      <c r="D291" s="174"/>
      <c r="G291" s="12"/>
      <c r="L291" s="123"/>
      <c r="M291" s="123"/>
      <c r="N291" s="123"/>
      <c r="O291" s="123"/>
      <c r="P291" s="123"/>
      <c r="W291" s="48"/>
      <c r="AA291" s="64"/>
    </row>
    <row r="292" spans="2:27" s="14" customFormat="1">
      <c r="B292" s="174"/>
      <c r="C292" s="174"/>
      <c r="D292" s="174"/>
      <c r="G292" s="12"/>
      <c r="L292" s="123"/>
      <c r="M292" s="123"/>
      <c r="N292" s="123"/>
      <c r="O292" s="123"/>
      <c r="P292" s="123"/>
      <c r="W292" s="48"/>
      <c r="AA292" s="64"/>
    </row>
    <row r="293" spans="2:27" s="14" customFormat="1">
      <c r="B293" s="174"/>
      <c r="C293" s="174"/>
      <c r="D293" s="174"/>
      <c r="G293" s="12"/>
      <c r="L293" s="123"/>
      <c r="M293" s="123"/>
      <c r="N293" s="123"/>
      <c r="O293" s="123"/>
      <c r="P293" s="123"/>
      <c r="W293" s="48"/>
      <c r="AA293" s="64"/>
    </row>
    <row r="294" spans="2:27" s="14" customFormat="1">
      <c r="B294" s="174"/>
      <c r="C294" s="174"/>
      <c r="D294" s="174"/>
      <c r="G294" s="12"/>
      <c r="L294" s="123"/>
      <c r="M294" s="123"/>
      <c r="N294" s="123"/>
      <c r="O294" s="123"/>
      <c r="P294" s="123"/>
      <c r="W294" s="48"/>
      <c r="AA294" s="64"/>
    </row>
    <row r="295" spans="2:27" s="14" customFormat="1">
      <c r="B295" s="174"/>
      <c r="C295" s="174"/>
      <c r="D295" s="174"/>
      <c r="G295" s="12"/>
      <c r="L295" s="123"/>
      <c r="M295" s="123"/>
      <c r="N295" s="123"/>
      <c r="O295" s="123"/>
      <c r="P295" s="123"/>
      <c r="W295" s="48"/>
      <c r="AA295" s="64"/>
    </row>
    <row r="296" spans="2:27" s="14" customFormat="1">
      <c r="B296" s="174"/>
      <c r="C296" s="174"/>
      <c r="D296" s="174"/>
      <c r="G296" s="12"/>
      <c r="L296" s="123"/>
      <c r="M296" s="123"/>
      <c r="N296" s="123"/>
      <c r="O296" s="123"/>
      <c r="P296" s="123"/>
      <c r="W296" s="48"/>
      <c r="AA296" s="64"/>
    </row>
    <row r="297" spans="2:27" s="14" customFormat="1">
      <c r="B297" s="174"/>
      <c r="C297" s="174"/>
      <c r="D297" s="174"/>
      <c r="G297" s="12"/>
      <c r="L297" s="123"/>
      <c r="M297" s="123"/>
      <c r="N297" s="123"/>
      <c r="O297" s="123"/>
      <c r="P297" s="123"/>
      <c r="W297" s="48"/>
      <c r="AA297" s="64"/>
    </row>
    <row r="298" spans="2:27" s="14" customFormat="1">
      <c r="B298" s="174"/>
      <c r="C298" s="174"/>
      <c r="D298" s="174"/>
      <c r="G298" s="12"/>
      <c r="L298" s="123"/>
      <c r="M298" s="123"/>
      <c r="N298" s="123"/>
      <c r="O298" s="123"/>
      <c r="P298" s="123"/>
      <c r="W298" s="48"/>
      <c r="AA298" s="64"/>
    </row>
    <row r="299" spans="2:27" s="14" customFormat="1">
      <c r="B299" s="174"/>
      <c r="C299" s="174"/>
      <c r="D299" s="174"/>
      <c r="G299" s="12"/>
      <c r="L299" s="123"/>
      <c r="M299" s="123"/>
      <c r="N299" s="123"/>
      <c r="O299" s="123"/>
      <c r="P299" s="123"/>
      <c r="W299" s="48"/>
      <c r="AA299" s="64"/>
    </row>
    <row r="300" spans="2:27" s="14" customFormat="1">
      <c r="B300" s="174"/>
      <c r="C300" s="174"/>
      <c r="D300" s="174"/>
      <c r="G300" s="12"/>
      <c r="L300" s="123"/>
      <c r="M300" s="123"/>
      <c r="N300" s="123"/>
      <c r="O300" s="123"/>
      <c r="P300" s="123"/>
      <c r="W300" s="48"/>
      <c r="AA300" s="64"/>
    </row>
    <row r="301" spans="2:27" s="14" customFormat="1">
      <c r="B301" s="174"/>
      <c r="C301" s="174"/>
      <c r="D301" s="174"/>
      <c r="G301" s="12"/>
      <c r="L301" s="123"/>
      <c r="M301" s="123"/>
      <c r="N301" s="123"/>
      <c r="O301" s="123"/>
      <c r="P301" s="123"/>
      <c r="W301" s="48"/>
      <c r="AA301" s="64"/>
    </row>
    <row r="302" spans="2:27" s="14" customFormat="1">
      <c r="B302" s="174"/>
      <c r="C302" s="174"/>
      <c r="D302" s="174"/>
      <c r="G302" s="12"/>
      <c r="L302" s="123"/>
      <c r="M302" s="123"/>
      <c r="N302" s="123"/>
      <c r="O302" s="123"/>
      <c r="P302" s="123"/>
      <c r="W302" s="48"/>
      <c r="AA302" s="64"/>
    </row>
    <row r="303" spans="2:27" s="14" customFormat="1">
      <c r="B303" s="174"/>
      <c r="C303" s="174"/>
      <c r="D303" s="174"/>
      <c r="G303" s="12"/>
      <c r="L303" s="123"/>
      <c r="M303" s="123"/>
      <c r="N303" s="123"/>
      <c r="O303" s="123"/>
      <c r="P303" s="123"/>
      <c r="W303" s="48"/>
      <c r="AA303" s="64"/>
    </row>
    <row r="304" spans="2:27" s="14" customFormat="1">
      <c r="B304" s="174"/>
      <c r="C304" s="174"/>
      <c r="D304" s="174"/>
      <c r="G304" s="12"/>
      <c r="L304" s="123"/>
      <c r="M304" s="123"/>
      <c r="N304" s="123"/>
      <c r="O304" s="123"/>
      <c r="P304" s="123"/>
      <c r="W304" s="48"/>
      <c r="AA304" s="64"/>
    </row>
    <row r="305" spans="2:27" s="14" customFormat="1">
      <c r="B305" s="174"/>
      <c r="C305" s="174"/>
      <c r="D305" s="174"/>
      <c r="G305" s="12"/>
      <c r="L305" s="123"/>
      <c r="M305" s="123"/>
      <c r="N305" s="123"/>
      <c r="O305" s="123"/>
      <c r="P305" s="123"/>
      <c r="W305" s="48"/>
      <c r="AA305" s="64"/>
    </row>
    <row r="306" spans="2:27" s="14" customFormat="1">
      <c r="B306" s="174"/>
      <c r="C306" s="174"/>
      <c r="D306" s="174"/>
      <c r="G306" s="12"/>
      <c r="L306" s="123"/>
      <c r="M306" s="123"/>
      <c r="N306" s="123"/>
      <c r="O306" s="123"/>
      <c r="P306" s="123"/>
      <c r="W306" s="48"/>
      <c r="AA306" s="64"/>
    </row>
    <row r="307" spans="2:27" s="14" customFormat="1">
      <c r="B307" s="174"/>
      <c r="C307" s="174"/>
      <c r="D307" s="174"/>
      <c r="G307" s="12"/>
      <c r="L307" s="123"/>
      <c r="M307" s="123"/>
      <c r="N307" s="123"/>
      <c r="O307" s="123"/>
      <c r="P307" s="123"/>
      <c r="W307" s="48"/>
      <c r="AA307" s="64"/>
    </row>
    <row r="308" spans="2:27" s="14" customFormat="1">
      <c r="B308" s="174"/>
      <c r="C308" s="174"/>
      <c r="D308" s="174"/>
      <c r="G308" s="12"/>
      <c r="L308" s="123"/>
      <c r="M308" s="123"/>
      <c r="N308" s="123"/>
      <c r="O308" s="123"/>
      <c r="P308" s="123"/>
      <c r="W308" s="48"/>
      <c r="AA308" s="64"/>
    </row>
    <row r="309" spans="2:27" s="14" customFormat="1">
      <c r="B309" s="174"/>
      <c r="C309" s="174"/>
      <c r="D309" s="174"/>
      <c r="G309" s="12"/>
      <c r="L309" s="123"/>
      <c r="M309" s="123"/>
      <c r="N309" s="123"/>
      <c r="O309" s="123"/>
      <c r="P309" s="123"/>
      <c r="W309" s="48"/>
      <c r="AA309" s="64"/>
    </row>
    <row r="310" spans="2:27" s="14" customFormat="1">
      <c r="B310" s="174"/>
      <c r="C310" s="174"/>
      <c r="D310" s="174"/>
      <c r="G310" s="12"/>
      <c r="L310" s="123"/>
      <c r="M310" s="123"/>
      <c r="N310" s="123"/>
      <c r="O310" s="123"/>
      <c r="P310" s="123"/>
      <c r="W310" s="48"/>
      <c r="AA310" s="64"/>
    </row>
    <row r="311" spans="2:27" s="14" customFormat="1">
      <c r="B311" s="174"/>
      <c r="C311" s="174"/>
      <c r="D311" s="174"/>
      <c r="G311" s="12"/>
      <c r="L311" s="123"/>
      <c r="M311" s="123"/>
      <c r="N311" s="123"/>
      <c r="O311" s="123"/>
      <c r="P311" s="123"/>
      <c r="W311" s="48"/>
      <c r="AA311" s="64"/>
    </row>
    <row r="312" spans="2:27" s="14" customFormat="1">
      <c r="B312" s="174"/>
      <c r="C312" s="174"/>
      <c r="D312" s="174"/>
      <c r="G312" s="12"/>
      <c r="L312" s="123"/>
      <c r="M312" s="123"/>
      <c r="N312" s="123"/>
      <c r="O312" s="123"/>
      <c r="P312" s="123"/>
      <c r="W312" s="48"/>
      <c r="AA312" s="64"/>
    </row>
    <row r="313" spans="2:27" s="14" customFormat="1">
      <c r="B313" s="174"/>
      <c r="C313" s="174"/>
      <c r="D313" s="174"/>
      <c r="G313" s="12"/>
      <c r="L313" s="123"/>
      <c r="M313" s="123"/>
      <c r="N313" s="123"/>
      <c r="O313" s="123"/>
      <c r="P313" s="123"/>
      <c r="W313" s="48"/>
      <c r="AA313" s="64"/>
    </row>
    <row r="314" spans="2:27" s="14" customFormat="1">
      <c r="B314" s="174"/>
      <c r="C314" s="174"/>
      <c r="D314" s="174"/>
      <c r="G314" s="12"/>
      <c r="L314" s="123"/>
      <c r="M314" s="123"/>
      <c r="N314" s="123"/>
      <c r="O314" s="123"/>
      <c r="P314" s="123"/>
      <c r="W314" s="48"/>
      <c r="AA314" s="64"/>
    </row>
    <row r="315" spans="2:27" s="14" customFormat="1">
      <c r="B315" s="174"/>
      <c r="C315" s="174"/>
      <c r="D315" s="174"/>
      <c r="G315" s="12"/>
      <c r="L315" s="123"/>
      <c r="M315" s="123"/>
      <c r="N315" s="123"/>
      <c r="O315" s="123"/>
      <c r="P315" s="123"/>
      <c r="W315" s="48"/>
      <c r="AA315" s="64"/>
    </row>
    <row r="316" spans="2:27" s="14" customFormat="1">
      <c r="B316" s="174"/>
      <c r="C316" s="174"/>
      <c r="D316" s="174"/>
      <c r="G316" s="12"/>
      <c r="L316" s="123"/>
      <c r="M316" s="123"/>
      <c r="N316" s="123"/>
      <c r="O316" s="123"/>
      <c r="P316" s="123"/>
      <c r="W316" s="48"/>
      <c r="AA316" s="64"/>
    </row>
    <row r="317" spans="2:27" s="14" customFormat="1">
      <c r="B317" s="174"/>
      <c r="C317" s="174"/>
      <c r="D317" s="174"/>
      <c r="G317" s="12"/>
      <c r="L317" s="123"/>
      <c r="M317" s="123"/>
      <c r="N317" s="123"/>
      <c r="O317" s="123"/>
      <c r="P317" s="123"/>
      <c r="W317" s="48"/>
      <c r="AA317" s="64"/>
    </row>
    <row r="318" spans="2:27" s="14" customFormat="1">
      <c r="B318" s="174"/>
      <c r="C318" s="174"/>
      <c r="D318" s="174"/>
      <c r="G318" s="12"/>
      <c r="L318" s="123"/>
      <c r="M318" s="123"/>
      <c r="N318" s="123"/>
      <c r="O318" s="123"/>
      <c r="P318" s="123"/>
      <c r="W318" s="48"/>
      <c r="AA318" s="64"/>
    </row>
    <row r="319" spans="2:27" s="14" customFormat="1">
      <c r="B319" s="174"/>
      <c r="C319" s="174"/>
      <c r="D319" s="174"/>
      <c r="G319" s="12"/>
      <c r="L319" s="123"/>
      <c r="M319" s="123"/>
      <c r="N319" s="123"/>
      <c r="O319" s="123"/>
      <c r="P319" s="123"/>
      <c r="W319" s="48"/>
      <c r="AA319" s="64"/>
    </row>
    <row r="320" spans="2:27" s="14" customFormat="1">
      <c r="B320" s="174"/>
      <c r="C320" s="174"/>
      <c r="D320" s="174"/>
      <c r="G320" s="12"/>
      <c r="L320" s="123"/>
      <c r="M320" s="123"/>
      <c r="N320" s="123"/>
      <c r="O320" s="123"/>
      <c r="P320" s="123"/>
      <c r="W320" s="48"/>
      <c r="AA320" s="64"/>
    </row>
    <row r="321" spans="2:27" s="14" customFormat="1">
      <c r="B321" s="174"/>
      <c r="C321" s="174"/>
      <c r="D321" s="174"/>
      <c r="G321" s="12"/>
      <c r="L321" s="123"/>
      <c r="M321" s="123"/>
      <c r="N321" s="123"/>
      <c r="O321" s="123"/>
      <c r="P321" s="123"/>
      <c r="W321" s="48"/>
      <c r="AA321" s="64"/>
    </row>
    <row r="322" spans="2:27" s="14" customFormat="1">
      <c r="B322" s="174"/>
      <c r="C322" s="174"/>
      <c r="D322" s="174"/>
      <c r="G322" s="12"/>
      <c r="L322" s="123"/>
      <c r="M322" s="123"/>
      <c r="N322" s="123"/>
      <c r="O322" s="123"/>
      <c r="P322" s="123"/>
      <c r="W322" s="48"/>
      <c r="AA322" s="64"/>
    </row>
    <row r="323" spans="2:27" s="14" customFormat="1">
      <c r="B323" s="174"/>
      <c r="C323" s="174"/>
      <c r="D323" s="174"/>
      <c r="G323" s="12"/>
      <c r="L323" s="123"/>
      <c r="M323" s="123"/>
      <c r="N323" s="123"/>
      <c r="O323" s="123"/>
      <c r="P323" s="123"/>
      <c r="W323" s="48"/>
      <c r="AA323" s="64"/>
    </row>
    <row r="324" spans="2:27" s="14" customFormat="1">
      <c r="B324" s="174"/>
      <c r="C324" s="174"/>
      <c r="D324" s="174"/>
      <c r="G324" s="12"/>
      <c r="L324" s="123"/>
      <c r="M324" s="123"/>
      <c r="N324" s="123"/>
      <c r="O324" s="123"/>
      <c r="P324" s="123"/>
      <c r="W324" s="48"/>
      <c r="AA324" s="64"/>
    </row>
    <row r="325" spans="2:27" s="14" customFormat="1">
      <c r="B325" s="174"/>
      <c r="C325" s="174"/>
      <c r="D325" s="174"/>
      <c r="G325" s="12"/>
      <c r="L325" s="123"/>
      <c r="M325" s="123"/>
      <c r="N325" s="123"/>
      <c r="O325" s="123"/>
      <c r="P325" s="123"/>
      <c r="W325" s="48"/>
      <c r="AA325" s="64"/>
    </row>
    <row r="326" spans="2:27" s="14" customFormat="1">
      <c r="B326" s="174"/>
      <c r="C326" s="174"/>
      <c r="D326" s="174"/>
      <c r="G326" s="12"/>
      <c r="L326" s="123"/>
      <c r="M326" s="123"/>
      <c r="N326" s="123"/>
      <c r="O326" s="123"/>
      <c r="P326" s="123"/>
      <c r="W326" s="48"/>
      <c r="AA326" s="64"/>
    </row>
    <row r="327" spans="2:27" s="14" customFormat="1">
      <c r="B327" s="174"/>
      <c r="C327" s="174"/>
      <c r="D327" s="174"/>
      <c r="G327" s="12"/>
      <c r="L327" s="123"/>
      <c r="M327" s="123"/>
      <c r="N327" s="123"/>
      <c r="O327" s="123"/>
      <c r="P327" s="123"/>
      <c r="W327" s="48"/>
      <c r="AA327" s="64"/>
    </row>
    <row r="328" spans="2:27" s="14" customFormat="1">
      <c r="B328" s="174"/>
      <c r="C328" s="174"/>
      <c r="D328" s="174"/>
      <c r="G328" s="12"/>
      <c r="L328" s="123"/>
      <c r="M328" s="123"/>
      <c r="N328" s="123"/>
      <c r="O328" s="123"/>
      <c r="P328" s="123"/>
      <c r="W328" s="48"/>
      <c r="AA328" s="64"/>
    </row>
    <row r="329" spans="2:27" s="14" customFormat="1">
      <c r="B329" s="174"/>
      <c r="C329" s="174"/>
      <c r="D329" s="174"/>
      <c r="G329" s="12"/>
      <c r="L329" s="123"/>
      <c r="M329" s="123"/>
      <c r="N329" s="123"/>
      <c r="O329" s="123"/>
      <c r="P329" s="123"/>
      <c r="W329" s="48"/>
      <c r="AA329" s="64"/>
    </row>
    <row r="330" spans="2:27" s="14" customFormat="1">
      <c r="B330" s="174"/>
      <c r="C330" s="174"/>
      <c r="D330" s="174"/>
      <c r="G330" s="12"/>
      <c r="L330" s="123"/>
      <c r="M330" s="123"/>
      <c r="N330" s="123"/>
      <c r="O330" s="123"/>
      <c r="P330" s="123"/>
      <c r="W330" s="48"/>
      <c r="AA330" s="64"/>
    </row>
    <row r="331" spans="2:27" s="14" customFormat="1">
      <c r="B331" s="174"/>
      <c r="C331" s="174"/>
      <c r="D331" s="174"/>
      <c r="G331" s="12"/>
      <c r="L331" s="123"/>
      <c r="M331" s="123"/>
      <c r="N331" s="123"/>
      <c r="O331" s="123"/>
      <c r="P331" s="123"/>
      <c r="W331" s="48"/>
      <c r="AA331" s="64"/>
    </row>
    <row r="332" spans="2:27" s="14" customFormat="1">
      <c r="B332" s="174"/>
      <c r="C332" s="174"/>
      <c r="D332" s="174"/>
      <c r="G332" s="12"/>
      <c r="L332" s="123"/>
      <c r="M332" s="123"/>
      <c r="N332" s="123"/>
      <c r="O332" s="123"/>
      <c r="P332" s="123"/>
      <c r="W332" s="48"/>
      <c r="AA332" s="64"/>
    </row>
    <row r="333" spans="2:27" s="14" customFormat="1">
      <c r="B333" s="174"/>
      <c r="C333" s="174"/>
      <c r="D333" s="174"/>
      <c r="G333" s="12"/>
      <c r="L333" s="123"/>
      <c r="M333" s="123"/>
      <c r="N333" s="123"/>
      <c r="O333" s="123"/>
      <c r="P333" s="123"/>
      <c r="W333" s="48"/>
      <c r="AA333" s="64"/>
    </row>
    <row r="334" spans="2:27" s="14" customFormat="1">
      <c r="B334" s="174"/>
      <c r="C334" s="174"/>
      <c r="D334" s="174"/>
      <c r="G334" s="12"/>
      <c r="L334" s="123"/>
      <c r="M334" s="123"/>
      <c r="N334" s="123"/>
      <c r="O334" s="123"/>
      <c r="P334" s="123"/>
      <c r="W334" s="48"/>
      <c r="AA334" s="64"/>
    </row>
    <row r="335" spans="2:27" s="14" customFormat="1">
      <c r="B335" s="174"/>
      <c r="C335" s="174"/>
      <c r="D335" s="174"/>
      <c r="G335" s="12"/>
      <c r="L335" s="123"/>
      <c r="M335" s="123"/>
      <c r="N335" s="123"/>
      <c r="O335" s="123"/>
      <c r="P335" s="123"/>
      <c r="W335" s="48"/>
      <c r="AA335" s="64"/>
    </row>
    <row r="336" spans="2:27" s="14" customFormat="1">
      <c r="B336" s="174"/>
      <c r="C336" s="174"/>
      <c r="D336" s="174"/>
      <c r="G336" s="12"/>
      <c r="L336" s="123"/>
      <c r="M336" s="123"/>
      <c r="N336" s="123"/>
      <c r="O336" s="123"/>
      <c r="P336" s="123"/>
      <c r="W336" s="48"/>
      <c r="AA336" s="64"/>
    </row>
    <row r="337" spans="2:27" s="14" customFormat="1">
      <c r="B337" s="174"/>
      <c r="C337" s="174"/>
      <c r="D337" s="174"/>
      <c r="G337" s="12"/>
      <c r="L337" s="123"/>
      <c r="M337" s="123"/>
      <c r="N337" s="123"/>
      <c r="O337" s="123"/>
      <c r="P337" s="123"/>
      <c r="W337" s="48"/>
      <c r="AA337" s="64"/>
    </row>
    <row r="338" spans="2:27" s="14" customFormat="1">
      <c r="B338" s="174"/>
      <c r="C338" s="174"/>
      <c r="D338" s="174"/>
      <c r="G338" s="12"/>
      <c r="L338" s="123"/>
      <c r="M338" s="123"/>
      <c r="N338" s="123"/>
      <c r="O338" s="123"/>
      <c r="P338" s="123"/>
      <c r="W338" s="48"/>
      <c r="AA338" s="64"/>
    </row>
    <row r="339" spans="2:27" s="14" customFormat="1">
      <c r="B339" s="174"/>
      <c r="C339" s="174"/>
      <c r="D339" s="174"/>
      <c r="G339" s="12"/>
      <c r="L339" s="123"/>
      <c r="M339" s="123"/>
      <c r="N339" s="123"/>
      <c r="O339" s="123"/>
      <c r="P339" s="123"/>
      <c r="W339" s="48"/>
      <c r="AA339" s="64"/>
    </row>
    <row r="340" spans="2:27" s="14" customFormat="1">
      <c r="B340" s="174"/>
      <c r="C340" s="174"/>
      <c r="D340" s="174"/>
      <c r="G340" s="12"/>
      <c r="L340" s="123"/>
      <c r="M340" s="123"/>
      <c r="N340" s="123"/>
      <c r="O340" s="123"/>
      <c r="P340" s="123"/>
      <c r="W340" s="48"/>
      <c r="AA340" s="64"/>
    </row>
    <row r="341" spans="2:27" s="14" customFormat="1">
      <c r="B341" s="174"/>
      <c r="C341" s="174"/>
      <c r="D341" s="174"/>
      <c r="G341" s="12"/>
      <c r="L341" s="123"/>
      <c r="M341" s="123"/>
      <c r="N341" s="123"/>
      <c r="O341" s="123"/>
      <c r="P341" s="123"/>
      <c r="W341" s="48"/>
      <c r="AA341" s="64"/>
    </row>
    <row r="342" spans="2:27" s="14" customFormat="1">
      <c r="B342" s="174"/>
      <c r="C342" s="174"/>
      <c r="D342" s="174"/>
      <c r="G342" s="12"/>
      <c r="L342" s="123"/>
      <c r="M342" s="123"/>
      <c r="N342" s="123"/>
      <c r="O342" s="123"/>
      <c r="P342" s="123"/>
      <c r="W342" s="48"/>
      <c r="AA342" s="64"/>
    </row>
    <row r="343" spans="2:27" s="14" customFormat="1">
      <c r="B343" s="174"/>
      <c r="C343" s="174"/>
      <c r="D343" s="174"/>
      <c r="G343" s="12"/>
      <c r="L343" s="123"/>
      <c r="M343" s="123"/>
      <c r="N343" s="123"/>
      <c r="O343" s="123"/>
      <c r="P343" s="123"/>
      <c r="W343" s="48"/>
      <c r="AA343" s="64"/>
    </row>
    <row r="344" spans="2:27" s="14" customFormat="1">
      <c r="B344" s="174"/>
      <c r="C344" s="174"/>
      <c r="D344" s="174"/>
      <c r="G344" s="12"/>
      <c r="L344" s="123"/>
      <c r="M344" s="123"/>
      <c r="N344" s="123"/>
      <c r="O344" s="123"/>
      <c r="P344" s="123"/>
      <c r="W344" s="48"/>
      <c r="AA344" s="64"/>
    </row>
    <row r="345" spans="2:27" s="14" customFormat="1">
      <c r="B345" s="174"/>
      <c r="C345" s="174"/>
      <c r="D345" s="174"/>
      <c r="G345" s="12"/>
      <c r="L345" s="123"/>
      <c r="M345" s="123"/>
      <c r="N345" s="123"/>
      <c r="O345" s="123"/>
      <c r="P345" s="123"/>
      <c r="W345" s="48"/>
      <c r="AA345" s="64"/>
    </row>
    <row r="346" spans="2:27" s="14" customFormat="1">
      <c r="B346" s="174"/>
      <c r="C346" s="174"/>
      <c r="D346" s="174"/>
      <c r="G346" s="12"/>
      <c r="L346" s="123"/>
      <c r="M346" s="123"/>
      <c r="N346" s="123"/>
      <c r="O346" s="123"/>
      <c r="P346" s="123"/>
      <c r="W346" s="48"/>
      <c r="AA346" s="64"/>
    </row>
    <row r="347" spans="2:27" s="14" customFormat="1">
      <c r="B347" s="174"/>
      <c r="C347" s="174"/>
      <c r="D347" s="174"/>
      <c r="G347" s="12"/>
      <c r="L347" s="123"/>
      <c r="M347" s="123"/>
      <c r="N347" s="123"/>
      <c r="O347" s="123"/>
      <c r="P347" s="123"/>
      <c r="W347" s="48"/>
      <c r="AA347" s="64"/>
    </row>
    <row r="348" spans="2:27" s="14" customFormat="1">
      <c r="B348" s="174"/>
      <c r="C348" s="174"/>
      <c r="D348" s="174"/>
      <c r="G348" s="12"/>
      <c r="L348" s="123"/>
      <c r="M348" s="123"/>
      <c r="N348" s="123"/>
      <c r="O348" s="123"/>
      <c r="P348" s="123"/>
      <c r="W348" s="48"/>
      <c r="AA348" s="64"/>
    </row>
    <row r="349" spans="2:27" s="14" customFormat="1">
      <c r="B349" s="174"/>
      <c r="C349" s="174"/>
      <c r="D349" s="174"/>
      <c r="G349" s="12"/>
      <c r="L349" s="123"/>
      <c r="M349" s="123"/>
      <c r="N349" s="123"/>
      <c r="O349" s="123"/>
      <c r="P349" s="123"/>
      <c r="W349" s="48"/>
      <c r="AA349" s="64"/>
    </row>
    <row r="350" spans="2:27" s="14" customFormat="1">
      <c r="B350" s="174"/>
      <c r="C350" s="174"/>
      <c r="D350" s="174"/>
      <c r="G350" s="12"/>
      <c r="L350" s="123"/>
      <c r="M350" s="123"/>
      <c r="N350" s="123"/>
      <c r="O350" s="123"/>
      <c r="P350" s="123"/>
      <c r="W350" s="48"/>
      <c r="AA350" s="64"/>
    </row>
    <row r="351" spans="2:27" s="14" customFormat="1">
      <c r="B351" s="174"/>
      <c r="C351" s="174"/>
      <c r="D351" s="174"/>
      <c r="G351" s="12"/>
      <c r="L351" s="123"/>
      <c r="M351" s="123"/>
      <c r="N351" s="123"/>
      <c r="O351" s="123"/>
      <c r="P351" s="123"/>
      <c r="W351" s="48"/>
      <c r="AA351" s="64"/>
    </row>
    <row r="352" spans="2:27" s="14" customFormat="1">
      <c r="B352" s="174"/>
      <c r="C352" s="174"/>
      <c r="D352" s="174"/>
      <c r="G352" s="12"/>
      <c r="L352" s="123"/>
      <c r="M352" s="123"/>
      <c r="N352" s="123"/>
      <c r="O352" s="123"/>
      <c r="P352" s="123"/>
      <c r="W352" s="48"/>
      <c r="AA352" s="64"/>
    </row>
    <row r="353" spans="2:27" s="14" customFormat="1">
      <c r="B353" s="174"/>
      <c r="C353" s="174"/>
      <c r="D353" s="174"/>
      <c r="G353" s="12"/>
      <c r="L353" s="123"/>
      <c r="M353" s="123"/>
      <c r="N353" s="123"/>
      <c r="O353" s="123"/>
      <c r="P353" s="123"/>
      <c r="W353" s="48"/>
      <c r="AA353" s="64"/>
    </row>
    <row r="354" spans="2:27" s="14" customFormat="1">
      <c r="B354" s="174"/>
      <c r="C354" s="174"/>
      <c r="D354" s="174"/>
      <c r="G354" s="12"/>
      <c r="L354" s="123"/>
      <c r="M354" s="123"/>
      <c r="N354" s="123"/>
      <c r="O354" s="123"/>
      <c r="P354" s="123"/>
      <c r="W354" s="48"/>
      <c r="AA354" s="64"/>
    </row>
    <row r="355" spans="2:27" s="14" customFormat="1">
      <c r="B355" s="174"/>
      <c r="C355" s="174"/>
      <c r="D355" s="174"/>
      <c r="G355" s="12"/>
      <c r="L355" s="123"/>
      <c r="M355" s="123"/>
      <c r="N355" s="123"/>
      <c r="O355" s="123"/>
      <c r="P355" s="123"/>
      <c r="W355" s="48"/>
      <c r="AA355" s="64"/>
    </row>
    <row r="356" spans="2:27" s="14" customFormat="1">
      <c r="B356" s="174"/>
      <c r="C356" s="174"/>
      <c r="D356" s="174"/>
      <c r="G356" s="12"/>
      <c r="L356" s="123"/>
      <c r="M356" s="123"/>
      <c r="N356" s="123"/>
      <c r="O356" s="123"/>
      <c r="P356" s="123"/>
      <c r="W356" s="48"/>
      <c r="AA356" s="64"/>
    </row>
    <row r="357" spans="2:27" s="14" customFormat="1">
      <c r="B357" s="174"/>
      <c r="C357" s="174"/>
      <c r="D357" s="174"/>
      <c r="G357" s="12"/>
      <c r="L357" s="123"/>
      <c r="M357" s="123"/>
      <c r="N357" s="123"/>
      <c r="O357" s="123"/>
      <c r="P357" s="123"/>
      <c r="W357" s="48"/>
      <c r="AA357" s="64"/>
    </row>
    <row r="358" spans="2:27" s="14" customFormat="1">
      <c r="B358" s="174"/>
      <c r="C358" s="174"/>
      <c r="D358" s="174"/>
      <c r="G358" s="12"/>
      <c r="L358" s="123"/>
      <c r="M358" s="123"/>
      <c r="N358" s="123"/>
      <c r="O358" s="123"/>
      <c r="P358" s="123"/>
      <c r="W358" s="48"/>
      <c r="AA358" s="64"/>
    </row>
    <row r="359" spans="2:27" s="14" customFormat="1">
      <c r="B359" s="174"/>
      <c r="C359" s="174"/>
      <c r="D359" s="174"/>
      <c r="G359" s="12"/>
      <c r="L359" s="123"/>
      <c r="M359" s="123"/>
      <c r="N359" s="123"/>
      <c r="O359" s="123"/>
      <c r="P359" s="123"/>
      <c r="W359" s="48"/>
      <c r="AA359" s="64"/>
    </row>
    <row r="360" spans="2:27" s="14" customFormat="1">
      <c r="B360" s="174"/>
      <c r="C360" s="174"/>
      <c r="D360" s="174"/>
      <c r="G360" s="12"/>
      <c r="L360" s="123"/>
      <c r="M360" s="123"/>
      <c r="N360" s="123"/>
      <c r="O360" s="123"/>
      <c r="P360" s="123"/>
      <c r="W360" s="48"/>
      <c r="AA360" s="64"/>
    </row>
    <row r="361" spans="2:27" s="14" customFormat="1">
      <c r="B361" s="174"/>
      <c r="C361" s="174"/>
      <c r="D361" s="174"/>
      <c r="G361" s="12"/>
      <c r="L361" s="123"/>
      <c r="M361" s="123"/>
      <c r="N361" s="123"/>
      <c r="O361" s="123"/>
      <c r="P361" s="123"/>
      <c r="W361" s="48"/>
      <c r="AA361" s="64"/>
    </row>
    <row r="362" spans="2:27" s="14" customFormat="1">
      <c r="B362" s="174"/>
      <c r="C362" s="174"/>
      <c r="D362" s="174"/>
      <c r="G362" s="12"/>
      <c r="L362" s="123"/>
      <c r="M362" s="123"/>
      <c r="N362" s="123"/>
      <c r="O362" s="123"/>
      <c r="P362" s="123"/>
      <c r="W362" s="48"/>
      <c r="AA362" s="64"/>
    </row>
    <row r="363" spans="2:27" s="14" customFormat="1">
      <c r="B363" s="174"/>
      <c r="C363" s="174"/>
      <c r="D363" s="174"/>
      <c r="G363" s="12"/>
      <c r="L363" s="123"/>
      <c r="M363" s="123"/>
      <c r="N363" s="123"/>
      <c r="O363" s="123"/>
      <c r="P363" s="123"/>
      <c r="W363" s="48"/>
      <c r="AA363" s="64"/>
    </row>
    <row r="364" spans="2:27" s="14" customFormat="1">
      <c r="B364" s="174"/>
      <c r="C364" s="174"/>
      <c r="D364" s="174"/>
      <c r="G364" s="12"/>
      <c r="L364" s="123"/>
      <c r="M364" s="123"/>
      <c r="N364" s="123"/>
      <c r="O364" s="123"/>
      <c r="P364" s="123"/>
      <c r="W364" s="48"/>
      <c r="AA364" s="64"/>
    </row>
    <row r="365" spans="2:27" s="14" customFormat="1">
      <c r="B365" s="174"/>
      <c r="C365" s="174"/>
      <c r="D365" s="174"/>
      <c r="G365" s="12"/>
      <c r="L365" s="123"/>
      <c r="M365" s="123"/>
      <c r="N365" s="123"/>
      <c r="O365" s="123"/>
      <c r="P365" s="123"/>
      <c r="W365" s="48"/>
      <c r="AA365" s="64"/>
    </row>
    <row r="366" spans="2:27" s="14" customFormat="1">
      <c r="B366" s="174"/>
      <c r="C366" s="174"/>
      <c r="D366" s="174"/>
      <c r="G366" s="12"/>
      <c r="L366" s="123"/>
      <c r="M366" s="123"/>
      <c r="N366" s="123"/>
      <c r="O366" s="123"/>
      <c r="P366" s="123"/>
      <c r="W366" s="48"/>
      <c r="AA366" s="64"/>
    </row>
    <row r="367" spans="2:27" s="14" customFormat="1">
      <c r="B367" s="174"/>
      <c r="C367" s="174"/>
      <c r="D367" s="174"/>
      <c r="G367" s="12"/>
      <c r="L367" s="123"/>
      <c r="M367" s="123"/>
      <c r="N367" s="123"/>
      <c r="O367" s="123"/>
      <c r="P367" s="123"/>
      <c r="W367" s="48"/>
      <c r="AA367" s="64"/>
    </row>
    <row r="368" spans="2:27" s="14" customFormat="1">
      <c r="B368" s="174"/>
      <c r="C368" s="174"/>
      <c r="D368" s="174"/>
      <c r="G368" s="12"/>
      <c r="L368" s="123"/>
      <c r="M368" s="123"/>
      <c r="N368" s="123"/>
      <c r="O368" s="123"/>
      <c r="P368" s="123"/>
      <c r="W368" s="48"/>
      <c r="AA368" s="64"/>
    </row>
    <row r="369" spans="2:27" s="14" customFormat="1">
      <c r="B369" s="174"/>
      <c r="C369" s="174"/>
      <c r="D369" s="174"/>
      <c r="G369" s="12"/>
      <c r="L369" s="123"/>
      <c r="M369" s="123"/>
      <c r="N369" s="123"/>
      <c r="O369" s="123"/>
      <c r="P369" s="123"/>
      <c r="W369" s="48"/>
      <c r="AA369" s="64"/>
    </row>
    <row r="370" spans="2:27" s="14" customFormat="1">
      <c r="B370" s="174"/>
      <c r="C370" s="174"/>
      <c r="D370" s="174"/>
      <c r="G370" s="12"/>
      <c r="L370" s="123"/>
      <c r="M370" s="123"/>
      <c r="N370" s="123"/>
      <c r="O370" s="123"/>
      <c r="P370" s="123"/>
      <c r="W370" s="48"/>
      <c r="AA370" s="64"/>
    </row>
    <row r="371" spans="2:27" s="14" customFormat="1">
      <c r="B371" s="174"/>
      <c r="C371" s="174"/>
      <c r="D371" s="174"/>
      <c r="G371" s="12"/>
      <c r="L371" s="123"/>
      <c r="M371" s="123"/>
      <c r="N371" s="123"/>
      <c r="O371" s="123"/>
      <c r="P371" s="123"/>
      <c r="W371" s="48"/>
      <c r="AA371" s="64"/>
    </row>
    <row r="372" spans="2:27" s="14" customFormat="1">
      <c r="B372" s="174"/>
      <c r="C372" s="174"/>
      <c r="D372" s="174"/>
      <c r="G372" s="12"/>
      <c r="L372" s="123"/>
      <c r="M372" s="123"/>
      <c r="N372" s="123"/>
      <c r="O372" s="123"/>
      <c r="P372" s="123"/>
      <c r="W372" s="48"/>
      <c r="AA372" s="64"/>
    </row>
    <row r="373" spans="2:27" s="14" customFormat="1">
      <c r="B373" s="174"/>
      <c r="C373" s="174"/>
      <c r="D373" s="174"/>
      <c r="G373" s="12"/>
      <c r="L373" s="123"/>
      <c r="M373" s="123"/>
      <c r="N373" s="123"/>
      <c r="O373" s="123"/>
      <c r="P373" s="123"/>
      <c r="W373" s="48"/>
      <c r="AA373" s="64"/>
    </row>
    <row r="374" spans="2:27" s="14" customFormat="1">
      <c r="B374" s="174"/>
      <c r="C374" s="174"/>
      <c r="D374" s="174"/>
      <c r="G374" s="12"/>
      <c r="L374" s="123"/>
      <c r="M374" s="123"/>
      <c r="N374" s="123"/>
      <c r="O374" s="123"/>
      <c r="P374" s="123"/>
      <c r="W374" s="48"/>
      <c r="AA374" s="64"/>
    </row>
    <row r="375" spans="2:27" s="14" customFormat="1">
      <c r="B375" s="174"/>
      <c r="C375" s="174"/>
      <c r="D375" s="174"/>
      <c r="G375" s="12"/>
      <c r="L375" s="123"/>
      <c r="M375" s="123"/>
      <c r="N375" s="123"/>
      <c r="O375" s="123"/>
      <c r="P375" s="123"/>
      <c r="W375" s="48"/>
      <c r="AA375" s="64"/>
    </row>
    <row r="376" spans="2:27" s="14" customFormat="1">
      <c r="B376" s="174"/>
      <c r="C376" s="174"/>
      <c r="D376" s="174"/>
      <c r="G376" s="12"/>
      <c r="L376" s="123"/>
      <c r="M376" s="123"/>
      <c r="N376" s="123"/>
      <c r="O376" s="123"/>
      <c r="P376" s="123"/>
      <c r="W376" s="48"/>
      <c r="AA376" s="64"/>
    </row>
    <row r="377" spans="2:27" s="14" customFormat="1">
      <c r="B377" s="174"/>
      <c r="C377" s="174"/>
      <c r="D377" s="174"/>
      <c r="G377" s="12"/>
      <c r="L377" s="123"/>
      <c r="M377" s="123"/>
      <c r="N377" s="123"/>
      <c r="O377" s="123"/>
      <c r="P377" s="123"/>
      <c r="W377" s="48"/>
      <c r="AA377" s="64"/>
    </row>
    <row r="378" spans="2:27" s="14" customFormat="1">
      <c r="B378" s="174"/>
      <c r="C378" s="174"/>
      <c r="D378" s="174"/>
      <c r="G378" s="12"/>
      <c r="L378" s="123"/>
      <c r="M378" s="123"/>
      <c r="N378" s="123"/>
      <c r="O378" s="123"/>
      <c r="P378" s="123"/>
      <c r="W378" s="48"/>
      <c r="AA378" s="64"/>
    </row>
    <row r="379" spans="2:27" s="14" customFormat="1">
      <c r="B379" s="174"/>
      <c r="C379" s="174"/>
      <c r="D379" s="174"/>
      <c r="G379" s="12"/>
      <c r="L379" s="123"/>
      <c r="M379" s="123"/>
      <c r="N379" s="123"/>
      <c r="O379" s="123"/>
      <c r="P379" s="123"/>
      <c r="W379" s="48"/>
      <c r="AA379" s="64"/>
    </row>
    <row r="380" spans="2:27" s="14" customFormat="1">
      <c r="B380" s="174"/>
      <c r="C380" s="174"/>
      <c r="D380" s="174"/>
      <c r="G380" s="12"/>
      <c r="L380" s="123"/>
      <c r="M380" s="123"/>
      <c r="N380" s="123"/>
      <c r="O380" s="123"/>
      <c r="P380" s="123"/>
      <c r="W380" s="48"/>
      <c r="AA380" s="64"/>
    </row>
    <row r="381" spans="2:27" s="14" customFormat="1">
      <c r="B381" s="174"/>
      <c r="C381" s="174"/>
      <c r="D381" s="174"/>
      <c r="G381" s="12"/>
      <c r="L381" s="123"/>
      <c r="M381" s="123"/>
      <c r="N381" s="123"/>
      <c r="O381" s="123"/>
      <c r="P381" s="123"/>
      <c r="W381" s="48"/>
      <c r="AA381" s="64"/>
    </row>
    <row r="382" spans="2:27" s="14" customFormat="1">
      <c r="B382" s="174"/>
      <c r="C382" s="174"/>
      <c r="D382" s="174"/>
      <c r="G382" s="12"/>
      <c r="L382" s="123"/>
      <c r="M382" s="123"/>
      <c r="N382" s="123"/>
      <c r="O382" s="123"/>
      <c r="P382" s="123"/>
      <c r="W382" s="48"/>
      <c r="AA382" s="64"/>
    </row>
    <row r="383" spans="2:27" s="14" customFormat="1">
      <c r="B383" s="174"/>
      <c r="C383" s="174"/>
      <c r="D383" s="174"/>
      <c r="G383" s="12"/>
      <c r="L383" s="123"/>
      <c r="M383" s="123"/>
      <c r="N383" s="123"/>
      <c r="O383" s="123"/>
      <c r="P383" s="123"/>
      <c r="W383" s="48"/>
      <c r="AA383" s="64"/>
    </row>
    <row r="384" spans="2:27" s="14" customFormat="1">
      <c r="B384" s="174"/>
      <c r="C384" s="174"/>
      <c r="D384" s="174"/>
      <c r="G384" s="12"/>
      <c r="L384" s="123"/>
      <c r="M384" s="123"/>
      <c r="N384" s="123"/>
      <c r="O384" s="123"/>
      <c r="P384" s="123"/>
      <c r="W384" s="48"/>
      <c r="AA384" s="64"/>
    </row>
    <row r="385" spans="2:27" s="14" customFormat="1">
      <c r="B385" s="174"/>
      <c r="C385" s="174"/>
      <c r="D385" s="174"/>
      <c r="G385" s="12"/>
      <c r="L385" s="123"/>
      <c r="M385" s="123"/>
      <c r="N385" s="123"/>
      <c r="O385" s="123"/>
      <c r="P385" s="123"/>
      <c r="W385" s="48"/>
      <c r="AA385" s="64"/>
    </row>
    <row r="386" spans="2:27" s="14" customFormat="1">
      <c r="B386" s="174"/>
      <c r="C386" s="174"/>
      <c r="D386" s="174"/>
      <c r="G386" s="12"/>
      <c r="L386" s="123"/>
      <c r="M386" s="123"/>
      <c r="N386" s="123"/>
      <c r="O386" s="123"/>
      <c r="P386" s="123"/>
      <c r="W386" s="48"/>
      <c r="AA386" s="64"/>
    </row>
    <row r="387" spans="2:27" s="14" customFormat="1">
      <c r="B387" s="174"/>
      <c r="C387" s="174"/>
      <c r="D387" s="174"/>
      <c r="G387" s="12"/>
      <c r="L387" s="123"/>
      <c r="M387" s="123"/>
      <c r="N387" s="123"/>
      <c r="O387" s="123"/>
      <c r="P387" s="123"/>
      <c r="W387" s="48"/>
      <c r="AA387" s="64"/>
    </row>
    <row r="388" spans="2:27" s="14" customFormat="1">
      <c r="B388" s="174"/>
      <c r="C388" s="174"/>
      <c r="D388" s="174"/>
      <c r="G388" s="12"/>
      <c r="L388" s="123"/>
      <c r="M388" s="123"/>
      <c r="N388" s="123"/>
      <c r="O388" s="123"/>
      <c r="P388" s="123"/>
      <c r="W388" s="48"/>
      <c r="AA388" s="64"/>
    </row>
    <row r="389" spans="2:27" s="14" customFormat="1">
      <c r="B389" s="174"/>
      <c r="C389" s="174"/>
      <c r="D389" s="174"/>
      <c r="G389" s="12"/>
      <c r="L389" s="123"/>
      <c r="M389" s="123"/>
      <c r="N389" s="123"/>
      <c r="O389" s="123"/>
      <c r="P389" s="123"/>
      <c r="W389" s="48"/>
      <c r="AA389" s="64"/>
    </row>
    <row r="390" spans="2:27" s="14" customFormat="1">
      <c r="B390" s="174"/>
      <c r="C390" s="174"/>
      <c r="D390" s="174"/>
      <c r="G390" s="12"/>
      <c r="L390" s="123"/>
      <c r="M390" s="123"/>
      <c r="N390" s="123"/>
      <c r="O390" s="123"/>
      <c r="P390" s="123"/>
      <c r="W390" s="48"/>
      <c r="AA390" s="64"/>
    </row>
    <row r="391" spans="2:27" s="14" customFormat="1">
      <c r="B391" s="174"/>
      <c r="C391" s="174"/>
      <c r="D391" s="174"/>
      <c r="G391" s="12"/>
      <c r="L391" s="123"/>
      <c r="M391" s="123"/>
      <c r="N391" s="123"/>
      <c r="O391" s="123"/>
      <c r="P391" s="123"/>
      <c r="W391" s="48"/>
      <c r="AA391" s="64"/>
    </row>
    <row r="392" spans="2:27" s="14" customFormat="1">
      <c r="B392" s="174"/>
      <c r="C392" s="174"/>
      <c r="D392" s="174"/>
      <c r="G392" s="12"/>
      <c r="L392" s="123"/>
      <c r="M392" s="123"/>
      <c r="N392" s="123"/>
      <c r="O392" s="123"/>
      <c r="P392" s="123"/>
      <c r="W392" s="48"/>
      <c r="AA392" s="64"/>
    </row>
    <row r="393" spans="2:27" s="14" customFormat="1">
      <c r="B393" s="174"/>
      <c r="C393" s="174"/>
      <c r="D393" s="174"/>
      <c r="G393" s="12"/>
      <c r="L393" s="123"/>
      <c r="M393" s="123"/>
      <c r="N393" s="123"/>
      <c r="O393" s="123"/>
      <c r="P393" s="123"/>
      <c r="W393" s="48"/>
      <c r="AA393" s="64"/>
    </row>
    <row r="394" spans="2:27" s="14" customFormat="1">
      <c r="B394" s="174"/>
      <c r="C394" s="174"/>
      <c r="D394" s="174"/>
      <c r="G394" s="12"/>
      <c r="L394" s="123"/>
      <c r="M394" s="123"/>
      <c r="N394" s="123"/>
      <c r="O394" s="123"/>
      <c r="P394" s="123"/>
      <c r="W394" s="48"/>
      <c r="AA394" s="64"/>
    </row>
    <row r="395" spans="2:27" s="14" customFormat="1">
      <c r="B395" s="174"/>
      <c r="C395" s="174"/>
      <c r="D395" s="174"/>
      <c r="G395" s="12"/>
      <c r="L395" s="123"/>
      <c r="M395" s="123"/>
      <c r="N395" s="123"/>
      <c r="O395" s="123"/>
      <c r="P395" s="123"/>
      <c r="W395" s="48"/>
      <c r="AA395" s="64"/>
    </row>
    <row r="396" spans="2:27" s="14" customFormat="1">
      <c r="B396" s="174"/>
      <c r="C396" s="174"/>
      <c r="D396" s="174"/>
      <c r="G396" s="12"/>
      <c r="L396" s="123"/>
      <c r="M396" s="123"/>
      <c r="N396" s="123"/>
      <c r="O396" s="123"/>
      <c r="P396" s="123"/>
      <c r="W396" s="48"/>
      <c r="AA396" s="64"/>
    </row>
    <row r="397" spans="2:27" s="14" customFormat="1">
      <c r="B397" s="174"/>
      <c r="C397" s="174"/>
      <c r="D397" s="174"/>
      <c r="G397" s="12"/>
      <c r="L397" s="123"/>
      <c r="M397" s="123"/>
      <c r="N397" s="123"/>
      <c r="O397" s="123"/>
      <c r="P397" s="123"/>
      <c r="W397" s="48"/>
      <c r="AA397" s="64"/>
    </row>
    <row r="398" spans="2:27" s="14" customFormat="1">
      <c r="B398" s="174"/>
      <c r="C398" s="174"/>
      <c r="D398" s="174"/>
      <c r="G398" s="12"/>
      <c r="L398" s="123"/>
      <c r="M398" s="123"/>
      <c r="N398" s="123"/>
      <c r="O398" s="123"/>
      <c r="P398" s="123"/>
      <c r="W398" s="48"/>
      <c r="AA398" s="64"/>
    </row>
    <row r="399" spans="2:27" s="14" customFormat="1">
      <c r="B399" s="174"/>
      <c r="C399" s="174"/>
      <c r="D399" s="174"/>
      <c r="G399" s="12"/>
      <c r="L399" s="123"/>
      <c r="M399" s="123"/>
      <c r="N399" s="123"/>
      <c r="O399" s="123"/>
      <c r="P399" s="123"/>
      <c r="W399" s="48"/>
      <c r="AA399" s="64"/>
    </row>
    <row r="400" spans="2:27" s="14" customFormat="1">
      <c r="B400" s="174"/>
      <c r="C400" s="174"/>
      <c r="D400" s="174"/>
      <c r="G400" s="12"/>
      <c r="L400" s="123"/>
      <c r="M400" s="123"/>
      <c r="N400" s="123"/>
      <c r="O400" s="123"/>
      <c r="P400" s="123"/>
      <c r="W400" s="48"/>
      <c r="AA400" s="64"/>
    </row>
    <row r="401" spans="2:27" s="14" customFormat="1">
      <c r="B401" s="174"/>
      <c r="C401" s="174"/>
      <c r="D401" s="174"/>
      <c r="G401" s="12"/>
      <c r="L401" s="123"/>
      <c r="M401" s="123"/>
      <c r="N401" s="123"/>
      <c r="O401" s="123"/>
      <c r="P401" s="123"/>
      <c r="W401" s="48"/>
      <c r="AA401" s="64"/>
    </row>
    <row r="402" spans="2:27" s="14" customFormat="1">
      <c r="B402" s="174"/>
      <c r="C402" s="174"/>
      <c r="D402" s="174"/>
      <c r="G402" s="12"/>
      <c r="L402" s="123"/>
      <c r="M402" s="123"/>
      <c r="N402" s="123"/>
      <c r="O402" s="123"/>
      <c r="P402" s="123"/>
      <c r="W402" s="48"/>
      <c r="AA402" s="64"/>
    </row>
    <row r="403" spans="2:27" s="14" customFormat="1">
      <c r="B403" s="174"/>
      <c r="C403" s="174"/>
      <c r="D403" s="174"/>
      <c r="G403" s="12"/>
      <c r="L403" s="123"/>
      <c r="M403" s="123"/>
      <c r="N403" s="123"/>
      <c r="O403" s="123"/>
      <c r="P403" s="123"/>
      <c r="W403" s="48"/>
      <c r="AA403" s="64"/>
    </row>
    <row r="404" spans="2:27" s="14" customFormat="1">
      <c r="B404" s="174"/>
      <c r="C404" s="174"/>
      <c r="D404" s="174"/>
      <c r="G404" s="12"/>
      <c r="L404" s="123"/>
      <c r="M404" s="123"/>
      <c r="N404" s="123"/>
      <c r="O404" s="123"/>
      <c r="P404" s="123"/>
      <c r="W404" s="48"/>
      <c r="AA404" s="64"/>
    </row>
    <row r="405" spans="2:27" s="14" customFormat="1">
      <c r="B405" s="174"/>
      <c r="C405" s="174"/>
      <c r="D405" s="174"/>
      <c r="G405" s="12"/>
      <c r="L405" s="123"/>
      <c r="M405" s="123"/>
      <c r="N405" s="123"/>
      <c r="O405" s="123"/>
      <c r="P405" s="123"/>
      <c r="W405" s="48"/>
      <c r="AA405" s="64"/>
    </row>
    <row r="406" spans="2:27" s="14" customFormat="1">
      <c r="B406" s="174"/>
      <c r="C406" s="174"/>
      <c r="D406" s="174"/>
      <c r="G406" s="12"/>
      <c r="L406" s="123"/>
      <c r="M406" s="123"/>
      <c r="N406" s="123"/>
      <c r="O406" s="123"/>
      <c r="P406" s="123"/>
      <c r="W406" s="48"/>
      <c r="AA406" s="64"/>
    </row>
    <row r="407" spans="2:27" s="14" customFormat="1">
      <c r="B407" s="174"/>
      <c r="C407" s="174"/>
      <c r="D407" s="174"/>
      <c r="G407" s="12"/>
      <c r="L407" s="123"/>
      <c r="M407" s="123"/>
      <c r="N407" s="123"/>
      <c r="O407" s="123"/>
      <c r="P407" s="123"/>
      <c r="W407" s="48"/>
      <c r="AA407" s="64"/>
    </row>
    <row r="408" spans="2:27" s="14" customFormat="1">
      <c r="B408" s="174"/>
      <c r="C408" s="174"/>
      <c r="D408" s="174"/>
      <c r="G408" s="12"/>
      <c r="L408" s="123"/>
      <c r="M408" s="123"/>
      <c r="N408" s="123"/>
      <c r="O408" s="123"/>
      <c r="P408" s="123"/>
      <c r="W408" s="48"/>
      <c r="AA408" s="64"/>
    </row>
    <row r="409" spans="2:27" s="14" customFormat="1">
      <c r="B409" s="174"/>
      <c r="C409" s="174"/>
      <c r="D409" s="174"/>
      <c r="G409" s="12"/>
      <c r="L409" s="123"/>
      <c r="M409" s="123"/>
      <c r="N409" s="123"/>
      <c r="O409" s="123"/>
      <c r="P409" s="123"/>
      <c r="W409" s="48"/>
      <c r="AA409" s="64"/>
    </row>
    <row r="410" spans="2:27" s="14" customFormat="1">
      <c r="B410" s="174"/>
      <c r="C410" s="174"/>
      <c r="D410" s="174"/>
      <c r="G410" s="12"/>
      <c r="L410" s="123"/>
      <c r="M410" s="123"/>
      <c r="N410" s="123"/>
      <c r="O410" s="123"/>
      <c r="P410" s="123"/>
      <c r="W410" s="48"/>
      <c r="AA410" s="64"/>
    </row>
    <row r="411" spans="2:27" s="14" customFormat="1">
      <c r="B411" s="174"/>
      <c r="C411" s="174"/>
      <c r="D411" s="174"/>
      <c r="G411" s="12"/>
      <c r="L411" s="123"/>
      <c r="M411" s="123"/>
      <c r="N411" s="123"/>
      <c r="O411" s="123"/>
      <c r="P411" s="123"/>
      <c r="W411" s="48"/>
      <c r="AA411" s="64"/>
    </row>
    <row r="412" spans="2:27" s="14" customFormat="1">
      <c r="B412" s="174"/>
      <c r="C412" s="174"/>
      <c r="D412" s="174"/>
      <c r="G412" s="12"/>
      <c r="L412" s="123"/>
      <c r="M412" s="123"/>
      <c r="N412" s="123"/>
      <c r="O412" s="123"/>
      <c r="P412" s="123"/>
      <c r="W412" s="48"/>
      <c r="AA412" s="64"/>
    </row>
    <row r="413" spans="2:27" s="14" customFormat="1">
      <c r="B413" s="174"/>
      <c r="C413" s="174"/>
      <c r="D413" s="174"/>
      <c r="G413" s="12"/>
      <c r="L413" s="123"/>
      <c r="M413" s="123"/>
      <c r="N413" s="123"/>
      <c r="O413" s="123"/>
      <c r="P413" s="123"/>
      <c r="W413" s="48"/>
      <c r="AA413" s="64"/>
    </row>
    <row r="414" spans="2:27" s="14" customFormat="1">
      <c r="B414" s="174"/>
      <c r="C414" s="174"/>
      <c r="D414" s="174"/>
      <c r="G414" s="12"/>
      <c r="L414" s="123"/>
      <c r="M414" s="123"/>
      <c r="N414" s="123"/>
      <c r="O414" s="123"/>
      <c r="P414" s="123"/>
      <c r="W414" s="48"/>
      <c r="AA414" s="64"/>
    </row>
    <row r="415" spans="2:27" s="14" customFormat="1">
      <c r="B415" s="174"/>
      <c r="C415" s="174"/>
      <c r="D415" s="174"/>
      <c r="G415" s="12"/>
      <c r="L415" s="123"/>
      <c r="M415" s="123"/>
      <c r="N415" s="123"/>
      <c r="O415" s="123"/>
      <c r="P415" s="123"/>
      <c r="W415" s="48"/>
      <c r="AA415" s="64"/>
    </row>
    <row r="416" spans="2:27" s="14" customFormat="1">
      <c r="B416" s="174"/>
      <c r="C416" s="174"/>
      <c r="D416" s="174"/>
      <c r="G416" s="12"/>
      <c r="L416" s="123"/>
      <c r="M416" s="123"/>
      <c r="N416" s="123"/>
      <c r="O416" s="123"/>
      <c r="P416" s="123"/>
      <c r="W416" s="48"/>
      <c r="AA416" s="64"/>
    </row>
    <row r="417" spans="2:27" s="14" customFormat="1">
      <c r="B417" s="174"/>
      <c r="C417" s="174"/>
      <c r="D417" s="174"/>
      <c r="G417" s="12"/>
      <c r="L417" s="123"/>
      <c r="M417" s="123"/>
      <c r="N417" s="123"/>
      <c r="O417" s="123"/>
      <c r="P417" s="123"/>
      <c r="W417" s="48"/>
      <c r="AA417" s="64"/>
    </row>
    <row r="418" spans="2:27" s="14" customFormat="1">
      <c r="B418" s="174"/>
      <c r="C418" s="174"/>
      <c r="D418" s="174"/>
      <c r="G418" s="12"/>
      <c r="L418" s="123"/>
      <c r="M418" s="123"/>
      <c r="N418" s="123"/>
      <c r="O418" s="123"/>
      <c r="P418" s="123"/>
      <c r="W418" s="48"/>
      <c r="AA418" s="64"/>
    </row>
    <row r="419" spans="2:27" s="14" customFormat="1">
      <c r="B419" s="174"/>
      <c r="C419" s="174"/>
      <c r="D419" s="174"/>
      <c r="G419" s="12"/>
      <c r="L419" s="123"/>
      <c r="M419" s="123"/>
      <c r="N419" s="123"/>
      <c r="O419" s="123"/>
      <c r="P419" s="123"/>
      <c r="W419" s="48"/>
      <c r="AA419" s="64"/>
    </row>
    <row r="420" spans="2:27" s="14" customFormat="1">
      <c r="B420" s="174"/>
      <c r="C420" s="174"/>
      <c r="D420" s="174"/>
      <c r="G420" s="12"/>
      <c r="L420" s="123"/>
      <c r="M420" s="123"/>
      <c r="N420" s="123"/>
      <c r="O420" s="123"/>
      <c r="P420" s="123"/>
      <c r="W420" s="48"/>
      <c r="AA420" s="64"/>
    </row>
    <row r="421" spans="2:27" s="14" customFormat="1">
      <c r="B421" s="174"/>
      <c r="C421" s="174"/>
      <c r="D421" s="174"/>
      <c r="G421" s="12"/>
      <c r="L421" s="123"/>
      <c r="M421" s="123"/>
      <c r="N421" s="123"/>
      <c r="O421" s="123"/>
      <c r="P421" s="123"/>
      <c r="W421" s="48"/>
      <c r="AA421" s="64"/>
    </row>
    <row r="422" spans="2:27" s="14" customFormat="1">
      <c r="B422" s="174"/>
      <c r="C422" s="174"/>
      <c r="D422" s="174"/>
      <c r="G422" s="12"/>
      <c r="L422" s="123"/>
      <c r="M422" s="123"/>
      <c r="N422" s="123"/>
      <c r="O422" s="123"/>
      <c r="P422" s="123"/>
      <c r="W422" s="48"/>
      <c r="AA422" s="64"/>
    </row>
    <row r="423" spans="2:27" s="14" customFormat="1">
      <c r="B423" s="174"/>
      <c r="C423" s="174"/>
      <c r="D423" s="174"/>
      <c r="G423" s="12"/>
      <c r="L423" s="123"/>
      <c r="M423" s="123"/>
      <c r="N423" s="123"/>
      <c r="O423" s="123"/>
      <c r="P423" s="123"/>
      <c r="W423" s="48"/>
      <c r="AA423" s="64"/>
    </row>
    <row r="424" spans="2:27" s="14" customFormat="1">
      <c r="B424" s="174"/>
      <c r="C424" s="174"/>
      <c r="D424" s="174"/>
      <c r="G424" s="12"/>
      <c r="L424" s="123"/>
      <c r="M424" s="123"/>
      <c r="N424" s="123"/>
      <c r="O424" s="123"/>
      <c r="P424" s="123"/>
      <c r="W424" s="48"/>
      <c r="AA424" s="64"/>
    </row>
    <row r="425" spans="2:27" s="14" customFormat="1">
      <c r="B425" s="174"/>
      <c r="C425" s="174"/>
      <c r="D425" s="174"/>
      <c r="G425" s="12"/>
      <c r="L425" s="123"/>
      <c r="M425" s="123"/>
      <c r="N425" s="123"/>
      <c r="O425" s="123"/>
      <c r="P425" s="123"/>
      <c r="W425" s="48"/>
      <c r="AA425" s="64"/>
    </row>
    <row r="426" spans="2:27" s="14" customFormat="1">
      <c r="B426" s="174"/>
      <c r="C426" s="174"/>
      <c r="D426" s="174"/>
      <c r="G426" s="12"/>
      <c r="L426" s="123"/>
      <c r="M426" s="123"/>
      <c r="N426" s="123"/>
      <c r="O426" s="123"/>
      <c r="P426" s="123"/>
      <c r="W426" s="48"/>
      <c r="AA426" s="64"/>
    </row>
    <row r="427" spans="2:27" s="14" customFormat="1">
      <c r="B427" s="174"/>
      <c r="C427" s="174"/>
      <c r="D427" s="174"/>
      <c r="G427" s="12"/>
      <c r="L427" s="123"/>
      <c r="M427" s="123"/>
      <c r="N427" s="123"/>
      <c r="O427" s="123"/>
      <c r="P427" s="123"/>
      <c r="W427" s="48"/>
      <c r="AA427" s="64"/>
    </row>
    <row r="428" spans="2:27" s="14" customFormat="1">
      <c r="B428" s="174"/>
      <c r="C428" s="174"/>
      <c r="D428" s="174"/>
      <c r="G428" s="12"/>
      <c r="L428" s="123"/>
      <c r="M428" s="123"/>
      <c r="N428" s="123"/>
      <c r="O428" s="123"/>
      <c r="P428" s="123"/>
      <c r="W428" s="48"/>
      <c r="AA428" s="64"/>
    </row>
    <row r="429" spans="2:27" s="14" customFormat="1">
      <c r="B429" s="174"/>
      <c r="C429" s="174"/>
      <c r="D429" s="174"/>
      <c r="G429" s="12"/>
      <c r="L429" s="123"/>
      <c r="M429" s="123"/>
      <c r="N429" s="123"/>
      <c r="O429" s="123"/>
      <c r="P429" s="123"/>
      <c r="W429" s="48"/>
      <c r="AA429" s="64"/>
    </row>
    <row r="430" spans="2:27" s="14" customFormat="1">
      <c r="B430" s="174"/>
      <c r="C430" s="174"/>
      <c r="D430" s="174"/>
      <c r="G430" s="12"/>
      <c r="L430" s="123"/>
      <c r="M430" s="123"/>
      <c r="N430" s="123"/>
      <c r="O430" s="123"/>
      <c r="P430" s="123"/>
      <c r="W430" s="48"/>
      <c r="AA430" s="64"/>
    </row>
    <row r="431" spans="2:27" s="14" customFormat="1">
      <c r="B431" s="174"/>
      <c r="C431" s="174"/>
      <c r="D431" s="174"/>
      <c r="G431" s="12"/>
      <c r="L431" s="123"/>
      <c r="M431" s="123"/>
      <c r="N431" s="123"/>
      <c r="O431" s="123"/>
      <c r="P431" s="123"/>
      <c r="W431" s="48"/>
      <c r="AA431" s="64"/>
    </row>
    <row r="432" spans="2:27" s="14" customFormat="1">
      <c r="B432" s="174"/>
      <c r="C432" s="174"/>
      <c r="D432" s="174"/>
      <c r="G432" s="12"/>
      <c r="L432" s="123"/>
      <c r="M432" s="123"/>
      <c r="N432" s="123"/>
      <c r="O432" s="123"/>
      <c r="P432" s="123"/>
      <c r="W432" s="48"/>
      <c r="AA432" s="64"/>
    </row>
    <row r="433" spans="2:27" s="14" customFormat="1">
      <c r="B433" s="174"/>
      <c r="C433" s="174"/>
      <c r="D433" s="174"/>
      <c r="G433" s="12"/>
      <c r="L433" s="123"/>
      <c r="M433" s="123"/>
      <c r="N433" s="123"/>
      <c r="O433" s="123"/>
      <c r="P433" s="123"/>
      <c r="W433" s="48"/>
      <c r="AA433" s="64"/>
    </row>
    <row r="434" spans="2:27" s="14" customFormat="1">
      <c r="B434" s="174"/>
      <c r="C434" s="174"/>
      <c r="D434" s="174"/>
      <c r="G434" s="12"/>
      <c r="L434" s="123"/>
      <c r="M434" s="123"/>
      <c r="N434" s="123"/>
      <c r="O434" s="123"/>
      <c r="P434" s="123"/>
      <c r="W434" s="48"/>
      <c r="AA434" s="64"/>
    </row>
    <row r="435" spans="2:27" s="14" customFormat="1">
      <c r="B435" s="174"/>
      <c r="C435" s="174"/>
      <c r="D435" s="174"/>
      <c r="G435" s="12"/>
      <c r="L435" s="123"/>
      <c r="M435" s="123"/>
      <c r="N435" s="123"/>
      <c r="O435" s="123"/>
      <c r="P435" s="123"/>
      <c r="W435" s="48"/>
      <c r="AA435" s="64"/>
    </row>
    <row r="436" spans="2:27" s="14" customFormat="1">
      <c r="B436" s="174"/>
      <c r="C436" s="174"/>
      <c r="D436" s="174"/>
      <c r="G436" s="12"/>
      <c r="L436" s="123"/>
      <c r="M436" s="123"/>
      <c r="N436" s="123"/>
      <c r="O436" s="123"/>
      <c r="P436" s="123"/>
      <c r="W436" s="48"/>
      <c r="AA436" s="64"/>
    </row>
    <row r="437" spans="2:27" s="14" customFormat="1">
      <c r="B437" s="174"/>
      <c r="C437" s="174"/>
      <c r="D437" s="174"/>
      <c r="G437" s="12"/>
      <c r="L437" s="123"/>
      <c r="M437" s="123"/>
      <c r="N437" s="123"/>
      <c r="O437" s="123"/>
      <c r="P437" s="123"/>
      <c r="W437" s="48"/>
      <c r="AA437" s="64"/>
    </row>
    <row r="438" spans="2:27" s="14" customFormat="1">
      <c r="B438" s="174"/>
      <c r="C438" s="174"/>
      <c r="D438" s="174"/>
      <c r="G438" s="12"/>
      <c r="L438" s="123"/>
      <c r="M438" s="123"/>
      <c r="N438" s="123"/>
      <c r="O438" s="123"/>
      <c r="P438" s="123"/>
      <c r="W438" s="48"/>
      <c r="AA438" s="64"/>
    </row>
    <row r="439" spans="2:27" s="14" customFormat="1">
      <c r="B439" s="174"/>
      <c r="C439" s="174"/>
      <c r="D439" s="174"/>
      <c r="G439" s="12"/>
      <c r="L439" s="123"/>
      <c r="M439" s="123"/>
      <c r="N439" s="123"/>
      <c r="O439" s="123"/>
      <c r="P439" s="123"/>
      <c r="W439" s="48"/>
      <c r="AA439" s="64"/>
    </row>
    <row r="440" spans="2:27" s="14" customFormat="1">
      <c r="B440" s="174"/>
      <c r="C440" s="174"/>
      <c r="D440" s="174"/>
      <c r="G440" s="12"/>
      <c r="L440" s="123"/>
      <c r="M440" s="123"/>
      <c r="N440" s="123"/>
      <c r="O440" s="123"/>
      <c r="P440" s="123"/>
      <c r="W440" s="48"/>
      <c r="AA440" s="64"/>
    </row>
    <row r="441" spans="2:27" s="14" customFormat="1">
      <c r="B441" s="174"/>
      <c r="C441" s="174"/>
      <c r="D441" s="174"/>
      <c r="G441" s="12"/>
      <c r="L441" s="123"/>
      <c r="M441" s="123"/>
      <c r="N441" s="123"/>
      <c r="O441" s="123"/>
      <c r="P441" s="123"/>
      <c r="W441" s="48"/>
      <c r="AA441" s="64"/>
    </row>
    <row r="442" spans="2:27" s="14" customFormat="1">
      <c r="B442" s="174"/>
      <c r="C442" s="174"/>
      <c r="D442" s="174"/>
      <c r="G442" s="12"/>
      <c r="L442" s="123"/>
      <c r="M442" s="123"/>
      <c r="N442" s="123"/>
      <c r="O442" s="123"/>
      <c r="P442" s="123"/>
      <c r="W442" s="48"/>
      <c r="AA442" s="64"/>
    </row>
    <row r="443" spans="2:27" s="14" customFormat="1">
      <c r="B443" s="174"/>
      <c r="C443" s="174"/>
      <c r="D443" s="174"/>
      <c r="G443" s="12"/>
      <c r="L443" s="123"/>
      <c r="M443" s="123"/>
      <c r="N443" s="123"/>
      <c r="O443" s="123"/>
      <c r="P443" s="123"/>
      <c r="W443" s="48"/>
      <c r="AA443" s="64"/>
    </row>
    <row r="444" spans="2:27" s="14" customFormat="1">
      <c r="B444" s="174"/>
      <c r="C444" s="174"/>
      <c r="D444" s="174"/>
      <c r="G444" s="12"/>
      <c r="L444" s="123"/>
      <c r="M444" s="123"/>
      <c r="N444" s="123"/>
      <c r="O444" s="123"/>
      <c r="P444" s="123"/>
      <c r="W444" s="48"/>
      <c r="AA444" s="64"/>
    </row>
    <row r="445" spans="2:27" s="14" customFormat="1">
      <c r="B445" s="174"/>
      <c r="C445" s="174"/>
      <c r="D445" s="174"/>
      <c r="G445" s="12"/>
      <c r="L445" s="123"/>
      <c r="M445" s="123"/>
      <c r="N445" s="123"/>
      <c r="O445" s="123"/>
      <c r="P445" s="123"/>
      <c r="W445" s="48"/>
      <c r="AA445" s="64"/>
    </row>
    <row r="446" spans="2:27" s="14" customFormat="1">
      <c r="B446" s="174"/>
      <c r="C446" s="174"/>
      <c r="D446" s="174"/>
      <c r="G446" s="12"/>
      <c r="L446" s="123"/>
      <c r="M446" s="123"/>
      <c r="N446" s="123"/>
      <c r="O446" s="123"/>
      <c r="P446" s="123"/>
      <c r="W446" s="48"/>
      <c r="AA446" s="64"/>
    </row>
    <row r="447" spans="2:27" s="14" customFormat="1">
      <c r="B447" s="174"/>
      <c r="C447" s="174"/>
      <c r="D447" s="174"/>
      <c r="G447" s="12"/>
      <c r="L447" s="123"/>
      <c r="M447" s="123"/>
      <c r="N447" s="123"/>
      <c r="O447" s="123"/>
      <c r="P447" s="123"/>
      <c r="W447" s="48"/>
      <c r="AA447" s="64"/>
    </row>
    <row r="448" spans="2:27" s="14" customFormat="1">
      <c r="B448" s="174"/>
      <c r="C448" s="174"/>
      <c r="D448" s="174"/>
      <c r="G448" s="12"/>
      <c r="L448" s="123"/>
      <c r="M448" s="123"/>
      <c r="N448" s="123"/>
      <c r="O448" s="123"/>
      <c r="P448" s="123"/>
      <c r="W448" s="48"/>
      <c r="AA448" s="64"/>
    </row>
    <row r="449" spans="2:27" s="14" customFormat="1">
      <c r="B449" s="174"/>
      <c r="C449" s="174"/>
      <c r="D449" s="174"/>
      <c r="G449" s="12"/>
      <c r="L449" s="123"/>
      <c r="M449" s="123"/>
      <c r="N449" s="123"/>
      <c r="O449" s="123"/>
      <c r="P449" s="123"/>
      <c r="W449" s="48"/>
      <c r="AA449" s="64"/>
    </row>
    <row r="450" spans="2:27" s="14" customFormat="1">
      <c r="B450" s="174"/>
      <c r="C450" s="174"/>
      <c r="D450" s="174"/>
      <c r="G450" s="12"/>
      <c r="L450" s="123"/>
      <c r="M450" s="123"/>
      <c r="N450" s="123"/>
      <c r="O450" s="123"/>
      <c r="P450" s="123"/>
      <c r="W450" s="48"/>
      <c r="AA450" s="64"/>
    </row>
    <row r="451" spans="2:27" s="14" customFormat="1">
      <c r="B451" s="174"/>
      <c r="C451" s="174"/>
      <c r="D451" s="174"/>
      <c r="G451" s="12"/>
      <c r="L451" s="123"/>
      <c r="M451" s="123"/>
      <c r="N451" s="123"/>
      <c r="O451" s="123"/>
      <c r="P451" s="123"/>
      <c r="W451" s="48"/>
      <c r="AA451" s="64"/>
    </row>
    <row r="452" spans="2:27" s="14" customFormat="1">
      <c r="B452" s="174"/>
      <c r="C452" s="174"/>
      <c r="D452" s="174"/>
      <c r="G452" s="12"/>
      <c r="L452" s="123"/>
      <c r="M452" s="123"/>
      <c r="N452" s="123"/>
      <c r="O452" s="123"/>
      <c r="P452" s="123"/>
      <c r="W452" s="48"/>
      <c r="AA452" s="64"/>
    </row>
    <row r="453" spans="2:27" s="14" customFormat="1">
      <c r="B453" s="174"/>
      <c r="C453" s="174"/>
      <c r="D453" s="174"/>
      <c r="G453" s="12"/>
      <c r="L453" s="123"/>
      <c r="M453" s="123"/>
      <c r="N453" s="123"/>
      <c r="O453" s="123"/>
      <c r="P453" s="123"/>
      <c r="W453" s="48"/>
      <c r="AA453" s="64"/>
    </row>
    <row r="454" spans="2:27" s="14" customFormat="1">
      <c r="B454" s="174"/>
      <c r="C454" s="174"/>
      <c r="D454" s="174"/>
      <c r="G454" s="12"/>
      <c r="L454" s="123"/>
      <c r="M454" s="123"/>
      <c r="N454" s="123"/>
      <c r="O454" s="123"/>
      <c r="P454" s="123"/>
      <c r="W454" s="48"/>
      <c r="AA454" s="64"/>
    </row>
    <row r="455" spans="2:27" s="14" customFormat="1">
      <c r="B455" s="174"/>
      <c r="C455" s="174"/>
      <c r="D455" s="174"/>
      <c r="G455" s="12"/>
      <c r="L455" s="123"/>
      <c r="M455" s="123"/>
      <c r="N455" s="123"/>
      <c r="O455" s="123"/>
      <c r="P455" s="123"/>
      <c r="W455" s="48"/>
      <c r="AA455" s="64"/>
    </row>
    <row r="456" spans="2:27" s="14" customFormat="1">
      <c r="B456" s="174"/>
      <c r="C456" s="174"/>
      <c r="D456" s="174"/>
      <c r="G456" s="12"/>
      <c r="L456" s="123"/>
      <c r="M456" s="123"/>
      <c r="N456" s="123"/>
      <c r="O456" s="123"/>
      <c r="P456" s="123"/>
      <c r="W456" s="48"/>
      <c r="AA456" s="64"/>
    </row>
    <row r="457" spans="2:27" s="14" customFormat="1">
      <c r="B457" s="174"/>
      <c r="C457" s="174"/>
      <c r="D457" s="174"/>
      <c r="G457" s="12"/>
      <c r="L457" s="123"/>
      <c r="M457" s="123"/>
      <c r="N457" s="123"/>
      <c r="O457" s="123"/>
      <c r="P457" s="123"/>
      <c r="W457" s="48"/>
      <c r="AA457" s="64"/>
    </row>
    <row r="458" spans="2:27" s="14" customFormat="1">
      <c r="B458" s="174"/>
      <c r="C458" s="174"/>
      <c r="D458" s="174"/>
      <c r="G458" s="12"/>
      <c r="L458" s="123"/>
      <c r="M458" s="123"/>
      <c r="N458" s="123"/>
      <c r="O458" s="123"/>
      <c r="P458" s="123"/>
      <c r="W458" s="48"/>
      <c r="AA458" s="64"/>
    </row>
    <row r="459" spans="2:27" s="14" customFormat="1">
      <c r="B459" s="174"/>
      <c r="C459" s="174"/>
      <c r="D459" s="174"/>
      <c r="G459" s="12"/>
      <c r="L459" s="123"/>
      <c r="M459" s="123"/>
      <c r="N459" s="123"/>
      <c r="O459" s="123"/>
      <c r="P459" s="123"/>
      <c r="W459" s="48"/>
      <c r="AA459" s="64"/>
    </row>
    <row r="460" spans="2:27" s="14" customFormat="1">
      <c r="B460" s="174"/>
      <c r="C460" s="174"/>
      <c r="D460" s="174"/>
      <c r="G460" s="12"/>
      <c r="L460" s="123"/>
      <c r="M460" s="123"/>
      <c r="N460" s="123"/>
      <c r="O460" s="123"/>
      <c r="P460" s="123"/>
      <c r="W460" s="48"/>
      <c r="AA460" s="64"/>
    </row>
    <row r="461" spans="2:27" s="14" customFormat="1">
      <c r="B461" s="174"/>
      <c r="C461" s="174"/>
      <c r="D461" s="174"/>
      <c r="G461" s="12"/>
      <c r="L461" s="123"/>
      <c r="M461" s="123"/>
      <c r="N461" s="123"/>
      <c r="O461" s="123"/>
      <c r="P461" s="123"/>
      <c r="W461" s="48"/>
      <c r="AA461" s="64"/>
    </row>
    <row r="462" spans="2:27" s="14" customFormat="1">
      <c r="B462" s="174"/>
      <c r="C462" s="174"/>
      <c r="D462" s="174"/>
      <c r="G462" s="12"/>
      <c r="L462" s="123"/>
      <c r="M462" s="123"/>
      <c r="N462" s="123"/>
      <c r="O462" s="123"/>
      <c r="P462" s="123"/>
      <c r="W462" s="48"/>
      <c r="AA462" s="64"/>
    </row>
    <row r="463" spans="2:27" s="14" customFormat="1">
      <c r="B463" s="174"/>
      <c r="C463" s="174"/>
      <c r="D463" s="174"/>
      <c r="G463" s="12"/>
      <c r="L463" s="123"/>
      <c r="M463" s="123"/>
      <c r="N463" s="123"/>
      <c r="O463" s="123"/>
      <c r="P463" s="123"/>
      <c r="W463" s="48"/>
      <c r="AA463" s="64"/>
    </row>
    <row r="464" spans="2:27" s="14" customFormat="1">
      <c r="B464" s="174"/>
      <c r="C464" s="174"/>
      <c r="D464" s="174"/>
      <c r="G464" s="12"/>
      <c r="L464" s="123"/>
      <c r="M464" s="123"/>
      <c r="N464" s="123"/>
      <c r="O464" s="123"/>
      <c r="P464" s="123"/>
      <c r="W464" s="48"/>
      <c r="AA464" s="64"/>
    </row>
    <row r="465" spans="2:27" s="14" customFormat="1">
      <c r="B465" s="174"/>
      <c r="C465" s="174"/>
      <c r="D465" s="174"/>
      <c r="G465" s="12"/>
      <c r="L465" s="123"/>
      <c r="M465" s="123"/>
      <c r="N465" s="123"/>
      <c r="O465" s="123"/>
      <c r="P465" s="123"/>
      <c r="W465" s="48"/>
      <c r="AA465" s="64"/>
    </row>
    <row r="466" spans="2:27" s="14" customFormat="1">
      <c r="B466" s="174"/>
      <c r="C466" s="174"/>
      <c r="D466" s="174"/>
      <c r="G466" s="12"/>
      <c r="L466" s="123"/>
      <c r="M466" s="123"/>
      <c r="N466" s="123"/>
      <c r="O466" s="123"/>
      <c r="P466" s="123"/>
      <c r="W466" s="48"/>
      <c r="AA466" s="64"/>
    </row>
    <row r="467" spans="2:27" s="14" customFormat="1">
      <c r="B467" s="174"/>
      <c r="C467" s="174"/>
      <c r="D467" s="174"/>
      <c r="G467" s="12"/>
      <c r="L467" s="123"/>
      <c r="M467" s="123"/>
      <c r="N467" s="123"/>
      <c r="O467" s="123"/>
      <c r="P467" s="123"/>
      <c r="W467" s="48"/>
      <c r="AA467" s="64"/>
    </row>
    <row r="468" spans="2:27" s="14" customFormat="1">
      <c r="B468" s="174"/>
      <c r="C468" s="174"/>
      <c r="D468" s="174"/>
      <c r="G468" s="12"/>
      <c r="L468" s="123"/>
      <c r="M468" s="123"/>
      <c r="N468" s="123"/>
      <c r="O468" s="123"/>
      <c r="P468" s="123"/>
      <c r="W468" s="48"/>
      <c r="AA468" s="64"/>
    </row>
    <row r="469" spans="2:27" s="14" customFormat="1">
      <c r="B469" s="174"/>
      <c r="C469" s="174"/>
      <c r="D469" s="174"/>
      <c r="G469" s="12"/>
      <c r="L469" s="123"/>
      <c r="M469" s="123"/>
      <c r="N469" s="123"/>
      <c r="O469" s="123"/>
      <c r="P469" s="123"/>
      <c r="W469" s="48"/>
      <c r="AA469" s="64"/>
    </row>
    <row r="470" spans="2:27" s="14" customFormat="1">
      <c r="B470" s="174"/>
      <c r="C470" s="174"/>
      <c r="D470" s="174"/>
      <c r="G470" s="12"/>
      <c r="L470" s="123"/>
      <c r="M470" s="123"/>
      <c r="N470" s="123"/>
      <c r="O470" s="123"/>
      <c r="P470" s="123"/>
      <c r="W470" s="48"/>
      <c r="AA470" s="64"/>
    </row>
    <row r="471" spans="2:27" s="14" customFormat="1">
      <c r="B471" s="174"/>
      <c r="C471" s="174"/>
      <c r="D471" s="174"/>
      <c r="G471" s="12"/>
      <c r="L471" s="123"/>
      <c r="M471" s="123"/>
      <c r="N471" s="123"/>
      <c r="O471" s="123"/>
      <c r="P471" s="123"/>
      <c r="W471" s="48"/>
      <c r="AA471" s="64"/>
    </row>
    <row r="472" spans="2:27" s="14" customFormat="1">
      <c r="B472" s="174"/>
      <c r="C472" s="174"/>
      <c r="D472" s="174"/>
      <c r="G472" s="12"/>
      <c r="L472" s="123"/>
      <c r="M472" s="123"/>
      <c r="N472" s="123"/>
      <c r="O472" s="123"/>
      <c r="P472" s="123"/>
      <c r="W472" s="48"/>
      <c r="AA472" s="64"/>
    </row>
    <row r="473" spans="2:27" s="14" customFormat="1">
      <c r="B473" s="174"/>
      <c r="C473" s="174"/>
      <c r="D473" s="174"/>
      <c r="G473" s="12"/>
      <c r="L473" s="123"/>
      <c r="M473" s="123"/>
      <c r="N473" s="123"/>
      <c r="O473" s="123"/>
      <c r="P473" s="123"/>
      <c r="W473" s="48"/>
      <c r="AA473" s="64"/>
    </row>
    <row r="474" spans="2:27" s="14" customFormat="1">
      <c r="B474" s="174"/>
      <c r="C474" s="174"/>
      <c r="D474" s="174"/>
      <c r="G474" s="12"/>
      <c r="L474" s="123"/>
      <c r="M474" s="123"/>
      <c r="N474" s="123"/>
      <c r="O474" s="123"/>
      <c r="P474" s="123"/>
      <c r="W474" s="48"/>
      <c r="AA474" s="64"/>
    </row>
    <row r="475" spans="2:27" s="14" customFormat="1">
      <c r="B475" s="174"/>
      <c r="C475" s="174"/>
      <c r="D475" s="174"/>
      <c r="G475" s="12"/>
      <c r="L475" s="123"/>
      <c r="M475" s="123"/>
      <c r="N475" s="123"/>
      <c r="O475" s="123"/>
      <c r="P475" s="123"/>
      <c r="W475" s="48"/>
      <c r="AA475" s="64"/>
    </row>
    <row r="476" spans="2:27" s="14" customFormat="1">
      <c r="B476" s="174"/>
      <c r="C476" s="174"/>
      <c r="D476" s="174"/>
      <c r="G476" s="12"/>
      <c r="L476" s="123"/>
      <c r="M476" s="123"/>
      <c r="N476" s="123"/>
      <c r="O476" s="123"/>
      <c r="P476" s="123"/>
      <c r="W476" s="48"/>
      <c r="AA476" s="64"/>
    </row>
    <row r="477" spans="2:27" s="14" customFormat="1">
      <c r="B477" s="174"/>
      <c r="C477" s="174"/>
      <c r="D477" s="174"/>
      <c r="G477" s="12"/>
      <c r="L477" s="123"/>
      <c r="M477" s="123"/>
      <c r="N477" s="123"/>
      <c r="O477" s="123"/>
      <c r="P477" s="123"/>
      <c r="W477" s="48"/>
      <c r="AA477" s="64"/>
    </row>
    <row r="478" spans="2:27" s="14" customFormat="1">
      <c r="B478" s="174"/>
      <c r="C478" s="174"/>
      <c r="D478" s="174"/>
      <c r="G478" s="12"/>
      <c r="L478" s="123"/>
      <c r="M478" s="123"/>
      <c r="N478" s="123"/>
      <c r="O478" s="123"/>
      <c r="P478" s="123"/>
      <c r="W478" s="48"/>
      <c r="AA478" s="64"/>
    </row>
    <row r="479" spans="2:27" s="14" customFormat="1">
      <c r="B479" s="174"/>
      <c r="C479" s="174"/>
      <c r="D479" s="174"/>
      <c r="G479" s="12"/>
      <c r="L479" s="123"/>
      <c r="M479" s="123"/>
      <c r="N479" s="123"/>
      <c r="O479" s="123"/>
      <c r="P479" s="123"/>
      <c r="W479" s="48"/>
      <c r="AA479" s="64"/>
    </row>
    <row r="480" spans="2:27" s="14" customFormat="1">
      <c r="B480" s="174"/>
      <c r="C480" s="174"/>
      <c r="D480" s="174"/>
      <c r="G480" s="12"/>
      <c r="L480" s="123"/>
      <c r="M480" s="123"/>
      <c r="N480" s="123"/>
      <c r="O480" s="123"/>
      <c r="P480" s="123"/>
      <c r="W480" s="48"/>
      <c r="AA480" s="64"/>
    </row>
    <row r="481" spans="2:27" s="14" customFormat="1">
      <c r="B481" s="174"/>
      <c r="C481" s="174"/>
      <c r="D481" s="174"/>
      <c r="G481" s="12"/>
      <c r="L481" s="123"/>
      <c r="M481" s="123"/>
      <c r="N481" s="123"/>
      <c r="O481" s="123"/>
      <c r="P481" s="123"/>
      <c r="W481" s="48"/>
      <c r="AA481" s="64"/>
    </row>
    <row r="482" spans="2:27" s="14" customFormat="1">
      <c r="B482" s="174"/>
      <c r="C482" s="174"/>
      <c r="D482" s="174"/>
      <c r="G482" s="12"/>
      <c r="L482" s="123"/>
      <c r="M482" s="123"/>
      <c r="N482" s="123"/>
      <c r="O482" s="123"/>
      <c r="P482" s="123"/>
      <c r="W482" s="48"/>
      <c r="AA482" s="64"/>
    </row>
    <row r="483" spans="2:27" s="14" customFormat="1">
      <c r="B483" s="174"/>
      <c r="C483" s="174"/>
      <c r="D483" s="174"/>
      <c r="G483" s="12"/>
      <c r="L483" s="123"/>
      <c r="M483" s="123"/>
      <c r="N483" s="123"/>
      <c r="O483" s="123"/>
      <c r="P483" s="123"/>
      <c r="W483" s="48"/>
      <c r="AA483" s="64"/>
    </row>
    <row r="484" spans="2:27" s="14" customFormat="1">
      <c r="B484" s="174"/>
      <c r="C484" s="174"/>
      <c r="D484" s="174"/>
      <c r="G484" s="12"/>
      <c r="L484" s="123"/>
      <c r="M484" s="123"/>
      <c r="N484" s="123"/>
      <c r="O484" s="123"/>
      <c r="P484" s="123"/>
      <c r="W484" s="48"/>
      <c r="AA484" s="64"/>
    </row>
    <row r="485" spans="2:27" s="14" customFormat="1">
      <c r="B485" s="174"/>
      <c r="C485" s="174"/>
      <c r="D485" s="174"/>
      <c r="G485" s="12"/>
      <c r="L485" s="123"/>
      <c r="M485" s="123"/>
      <c r="N485" s="123"/>
      <c r="O485" s="123"/>
      <c r="P485" s="123"/>
      <c r="W485" s="48"/>
      <c r="AA485" s="64"/>
    </row>
    <row r="486" spans="2:27" s="14" customFormat="1">
      <c r="B486" s="174"/>
      <c r="C486" s="174"/>
      <c r="D486" s="174"/>
      <c r="G486" s="12"/>
      <c r="L486" s="123"/>
      <c r="M486" s="123"/>
      <c r="N486" s="123"/>
      <c r="O486" s="123"/>
      <c r="P486" s="123"/>
      <c r="W486" s="48"/>
      <c r="AA486" s="64"/>
    </row>
    <row r="487" spans="2:27" s="14" customFormat="1">
      <c r="B487" s="174"/>
      <c r="C487" s="174"/>
      <c r="D487" s="174"/>
      <c r="G487" s="12"/>
      <c r="L487" s="123"/>
      <c r="M487" s="123"/>
      <c r="N487" s="123"/>
      <c r="O487" s="123"/>
      <c r="P487" s="123"/>
      <c r="W487" s="48"/>
      <c r="AA487" s="64"/>
    </row>
    <row r="488" spans="2:27" s="14" customFormat="1">
      <c r="B488" s="174"/>
      <c r="C488" s="174"/>
      <c r="D488" s="174"/>
      <c r="G488" s="12"/>
      <c r="L488" s="123"/>
      <c r="M488" s="123"/>
      <c r="N488" s="123"/>
      <c r="O488" s="123"/>
      <c r="P488" s="123"/>
      <c r="W488" s="48"/>
      <c r="AA488" s="64"/>
    </row>
    <row r="489" spans="2:27" s="14" customFormat="1">
      <c r="B489" s="174"/>
      <c r="C489" s="174"/>
      <c r="D489" s="174"/>
      <c r="G489" s="12"/>
      <c r="L489" s="123"/>
      <c r="M489" s="123"/>
      <c r="N489" s="123"/>
      <c r="O489" s="123"/>
      <c r="P489" s="123"/>
      <c r="W489" s="48"/>
      <c r="AA489" s="64"/>
    </row>
    <row r="490" spans="2:27" s="14" customFormat="1">
      <c r="B490" s="174"/>
      <c r="C490" s="174"/>
      <c r="D490" s="174"/>
      <c r="G490" s="12"/>
      <c r="L490" s="123"/>
      <c r="M490" s="123"/>
      <c r="N490" s="123"/>
      <c r="O490" s="123"/>
      <c r="P490" s="123"/>
      <c r="W490" s="48"/>
      <c r="AA490" s="64"/>
    </row>
    <row r="491" spans="2:27" s="14" customFormat="1">
      <c r="B491" s="174"/>
      <c r="C491" s="174"/>
      <c r="D491" s="174"/>
      <c r="G491" s="12"/>
      <c r="L491" s="123"/>
      <c r="M491" s="123"/>
      <c r="N491" s="123"/>
      <c r="O491" s="123"/>
      <c r="P491" s="123"/>
      <c r="W491" s="48"/>
      <c r="AA491" s="64"/>
    </row>
    <row r="492" spans="2:27" s="14" customFormat="1">
      <c r="B492" s="174"/>
      <c r="C492" s="174"/>
      <c r="D492" s="174"/>
      <c r="G492" s="12"/>
      <c r="L492" s="123"/>
      <c r="M492" s="123"/>
      <c r="N492" s="123"/>
      <c r="O492" s="123"/>
      <c r="P492" s="123"/>
      <c r="W492" s="48"/>
      <c r="AA492" s="64"/>
    </row>
    <row r="493" spans="2:27" s="14" customFormat="1">
      <c r="B493" s="174"/>
      <c r="C493" s="174"/>
      <c r="D493" s="174"/>
      <c r="G493" s="12"/>
      <c r="L493" s="123"/>
      <c r="M493" s="123"/>
      <c r="N493" s="123"/>
      <c r="O493" s="123"/>
      <c r="P493" s="123"/>
      <c r="W493" s="48"/>
      <c r="AA493" s="64"/>
    </row>
    <row r="494" spans="2:27" s="14" customFormat="1">
      <c r="B494" s="174"/>
      <c r="C494" s="174"/>
      <c r="D494" s="174"/>
      <c r="G494" s="12"/>
      <c r="L494" s="123"/>
      <c r="M494" s="123"/>
      <c r="N494" s="123"/>
      <c r="O494" s="123"/>
      <c r="P494" s="123"/>
      <c r="W494" s="48"/>
      <c r="AA494" s="64"/>
    </row>
    <row r="495" spans="2:27" s="14" customFormat="1">
      <c r="B495" s="174"/>
      <c r="C495" s="174"/>
      <c r="D495" s="174"/>
      <c r="G495" s="12"/>
      <c r="L495" s="123"/>
      <c r="M495" s="123"/>
      <c r="N495" s="123"/>
      <c r="O495" s="123"/>
      <c r="P495" s="123"/>
      <c r="W495" s="48"/>
      <c r="AA495" s="64"/>
    </row>
    <row r="496" spans="2:27" s="14" customFormat="1">
      <c r="B496" s="174"/>
      <c r="C496" s="174"/>
      <c r="D496" s="174"/>
      <c r="G496" s="12"/>
      <c r="L496" s="123"/>
      <c r="M496" s="123"/>
      <c r="N496" s="123"/>
      <c r="O496" s="123"/>
      <c r="P496" s="123"/>
      <c r="W496" s="48"/>
      <c r="AA496" s="64"/>
    </row>
    <row r="497" spans="2:27" s="14" customFormat="1">
      <c r="B497" s="174"/>
      <c r="C497" s="174"/>
      <c r="D497" s="174"/>
      <c r="G497" s="12"/>
      <c r="L497" s="123"/>
      <c r="M497" s="123"/>
      <c r="N497" s="123"/>
      <c r="O497" s="123"/>
      <c r="P497" s="123"/>
      <c r="W497" s="48"/>
      <c r="AA497" s="64"/>
    </row>
    <row r="498" spans="2:27" s="14" customFormat="1">
      <c r="B498" s="174"/>
      <c r="C498" s="174"/>
      <c r="D498" s="174"/>
      <c r="G498" s="12"/>
      <c r="L498" s="123"/>
      <c r="M498" s="123"/>
      <c r="N498" s="123"/>
      <c r="O498" s="123"/>
      <c r="P498" s="123"/>
      <c r="W498" s="48"/>
      <c r="AA498" s="64"/>
    </row>
    <row r="499" spans="2:27" s="14" customFormat="1">
      <c r="B499" s="174"/>
      <c r="C499" s="174"/>
      <c r="D499" s="174"/>
      <c r="G499" s="12"/>
      <c r="L499" s="123"/>
      <c r="M499" s="123"/>
      <c r="N499" s="123"/>
      <c r="O499" s="123"/>
      <c r="P499" s="123"/>
      <c r="W499" s="48"/>
      <c r="AA499" s="64"/>
    </row>
    <row r="500" spans="2:27" s="14" customFormat="1">
      <c r="B500" s="174"/>
      <c r="C500" s="174"/>
      <c r="D500" s="174"/>
      <c r="G500" s="12"/>
      <c r="L500" s="123"/>
      <c r="M500" s="123"/>
      <c r="N500" s="123"/>
      <c r="O500" s="123"/>
      <c r="P500" s="123"/>
      <c r="W500" s="48"/>
      <c r="AA500" s="64"/>
    </row>
    <row r="501" spans="2:27" s="14" customFormat="1">
      <c r="B501" s="174"/>
      <c r="C501" s="174"/>
      <c r="D501" s="174"/>
      <c r="G501" s="12"/>
      <c r="L501" s="123"/>
      <c r="M501" s="123"/>
      <c r="N501" s="123"/>
      <c r="O501" s="123"/>
      <c r="P501" s="123"/>
      <c r="W501" s="48"/>
      <c r="AA501" s="64"/>
    </row>
    <row r="502" spans="2:27" s="14" customFormat="1">
      <c r="B502" s="174"/>
      <c r="C502" s="174"/>
      <c r="D502" s="174"/>
      <c r="G502" s="12"/>
      <c r="L502" s="123"/>
      <c r="M502" s="123"/>
      <c r="N502" s="123"/>
      <c r="O502" s="123"/>
      <c r="P502" s="123"/>
      <c r="W502" s="48"/>
      <c r="AA502" s="64"/>
    </row>
    <row r="503" spans="2:27" s="14" customFormat="1">
      <c r="B503" s="174"/>
      <c r="C503" s="174"/>
      <c r="D503" s="174"/>
      <c r="G503" s="12"/>
      <c r="L503" s="123"/>
      <c r="M503" s="123"/>
      <c r="N503" s="123"/>
      <c r="O503" s="123"/>
      <c r="P503" s="123"/>
      <c r="W503" s="48"/>
      <c r="AA503" s="64"/>
    </row>
    <row r="504" spans="2:27" s="14" customFormat="1">
      <c r="B504" s="174"/>
      <c r="C504" s="174"/>
      <c r="D504" s="174"/>
      <c r="G504" s="12"/>
      <c r="L504" s="123"/>
      <c r="M504" s="123"/>
      <c r="N504" s="123"/>
      <c r="O504" s="123"/>
      <c r="P504" s="123"/>
      <c r="W504" s="48"/>
      <c r="AA504" s="64"/>
    </row>
    <row r="505" spans="2:27" s="14" customFormat="1">
      <c r="B505" s="174"/>
      <c r="C505" s="174"/>
      <c r="D505" s="174"/>
      <c r="G505" s="12"/>
      <c r="L505" s="123"/>
      <c r="M505" s="123"/>
      <c r="N505" s="123"/>
      <c r="O505" s="123"/>
      <c r="P505" s="123"/>
      <c r="W505" s="48"/>
      <c r="AA505" s="64"/>
    </row>
    <row r="506" spans="2:27" s="14" customFormat="1">
      <c r="B506" s="174"/>
      <c r="C506" s="174"/>
      <c r="D506" s="174"/>
      <c r="G506" s="12"/>
      <c r="L506" s="123"/>
      <c r="M506" s="123"/>
      <c r="N506" s="123"/>
      <c r="O506" s="123"/>
      <c r="P506" s="123"/>
      <c r="W506" s="48"/>
      <c r="AA506" s="64"/>
    </row>
    <row r="507" spans="2:27" s="14" customFormat="1">
      <c r="B507" s="174"/>
      <c r="C507" s="174"/>
      <c r="D507" s="174"/>
      <c r="G507" s="12"/>
      <c r="L507" s="123"/>
      <c r="M507" s="123"/>
      <c r="N507" s="123"/>
      <c r="O507" s="123"/>
      <c r="P507" s="123"/>
      <c r="W507" s="48"/>
      <c r="AA507" s="64"/>
    </row>
    <row r="508" spans="2:27" s="14" customFormat="1">
      <c r="B508" s="174"/>
      <c r="C508" s="174"/>
      <c r="D508" s="174"/>
      <c r="G508" s="12"/>
      <c r="L508" s="123"/>
      <c r="M508" s="123"/>
      <c r="N508" s="123"/>
      <c r="O508" s="123"/>
      <c r="P508" s="123"/>
      <c r="W508" s="48"/>
      <c r="AA508" s="64"/>
    </row>
    <row r="509" spans="2:27" s="14" customFormat="1">
      <c r="B509" s="174"/>
      <c r="C509" s="174"/>
      <c r="D509" s="174"/>
      <c r="G509" s="12"/>
      <c r="L509" s="123"/>
      <c r="M509" s="123"/>
      <c r="N509" s="123"/>
      <c r="O509" s="123"/>
      <c r="P509" s="123"/>
      <c r="W509" s="48"/>
      <c r="AA509" s="64"/>
    </row>
    <row r="510" spans="2:27" s="14" customFormat="1">
      <c r="B510" s="174"/>
      <c r="C510" s="174"/>
      <c r="D510" s="174"/>
      <c r="G510" s="12"/>
      <c r="L510" s="123"/>
      <c r="M510" s="123"/>
      <c r="N510" s="123"/>
      <c r="O510" s="123"/>
      <c r="P510" s="123"/>
      <c r="W510" s="48"/>
      <c r="AA510" s="64"/>
    </row>
    <row r="511" spans="2:27" s="14" customFormat="1">
      <c r="B511" s="174"/>
      <c r="C511" s="174"/>
      <c r="D511" s="174"/>
      <c r="G511" s="12"/>
      <c r="L511" s="123"/>
      <c r="M511" s="123"/>
      <c r="N511" s="123"/>
      <c r="O511" s="123"/>
      <c r="P511" s="123"/>
      <c r="W511" s="48"/>
      <c r="AA511" s="64"/>
    </row>
    <row r="512" spans="2:27" s="14" customFormat="1">
      <c r="B512" s="174"/>
      <c r="C512" s="174"/>
      <c r="D512" s="174"/>
      <c r="G512" s="12"/>
      <c r="L512" s="123"/>
      <c r="M512" s="123"/>
      <c r="N512" s="123"/>
      <c r="O512" s="123"/>
      <c r="P512" s="123"/>
      <c r="W512" s="48"/>
      <c r="AA512" s="64"/>
    </row>
    <row r="513" spans="2:27" s="14" customFormat="1">
      <c r="B513" s="174"/>
      <c r="C513" s="174"/>
      <c r="D513" s="174"/>
      <c r="G513" s="12"/>
      <c r="L513" s="123"/>
      <c r="M513" s="123"/>
      <c r="N513" s="123"/>
      <c r="O513" s="123"/>
      <c r="P513" s="123"/>
      <c r="W513" s="48"/>
      <c r="AA513" s="64"/>
    </row>
    <row r="514" spans="2:27" s="14" customFormat="1">
      <c r="B514" s="174"/>
      <c r="C514" s="174"/>
      <c r="D514" s="174"/>
      <c r="G514" s="12"/>
      <c r="L514" s="123"/>
      <c r="M514" s="123"/>
      <c r="N514" s="123"/>
      <c r="O514" s="123"/>
      <c r="P514" s="123"/>
      <c r="W514" s="48"/>
      <c r="AA514" s="64"/>
    </row>
    <row r="515" spans="2:27" s="14" customFormat="1">
      <c r="B515" s="174"/>
      <c r="C515" s="174"/>
      <c r="D515" s="174"/>
      <c r="G515" s="12"/>
      <c r="L515" s="123"/>
      <c r="M515" s="123"/>
      <c r="N515" s="123"/>
      <c r="O515" s="123"/>
      <c r="P515" s="123"/>
      <c r="W515" s="48"/>
      <c r="AA515" s="64"/>
    </row>
    <row r="516" spans="2:27" s="14" customFormat="1">
      <c r="B516" s="174"/>
      <c r="C516" s="174"/>
      <c r="D516" s="174"/>
      <c r="G516" s="12"/>
      <c r="L516" s="123"/>
      <c r="M516" s="123"/>
      <c r="N516" s="123"/>
      <c r="O516" s="123"/>
      <c r="P516" s="123"/>
      <c r="W516" s="48"/>
      <c r="AA516" s="64"/>
    </row>
    <row r="517" spans="2:27" s="14" customFormat="1">
      <c r="B517" s="174"/>
      <c r="C517" s="174"/>
      <c r="D517" s="174"/>
      <c r="G517" s="12"/>
      <c r="L517" s="123"/>
      <c r="M517" s="123"/>
      <c r="N517" s="123"/>
      <c r="O517" s="123"/>
      <c r="P517" s="123"/>
      <c r="W517" s="48"/>
      <c r="AA517" s="64"/>
    </row>
    <row r="518" spans="2:27" s="14" customFormat="1">
      <c r="B518" s="174"/>
      <c r="C518" s="174"/>
      <c r="D518" s="174"/>
      <c r="G518" s="12"/>
      <c r="L518" s="123"/>
      <c r="M518" s="123"/>
      <c r="N518" s="123"/>
      <c r="O518" s="123"/>
      <c r="P518" s="123"/>
      <c r="W518" s="48"/>
      <c r="AA518" s="64"/>
    </row>
    <row r="519" spans="2:27" s="14" customFormat="1">
      <c r="B519" s="174"/>
      <c r="C519" s="174"/>
      <c r="D519" s="174"/>
      <c r="G519" s="12"/>
      <c r="L519" s="123"/>
      <c r="M519" s="123"/>
      <c r="N519" s="123"/>
      <c r="O519" s="123"/>
      <c r="P519" s="123"/>
      <c r="W519" s="48"/>
      <c r="AA519" s="64"/>
    </row>
    <row r="520" spans="2:27" s="14" customFormat="1">
      <c r="B520" s="174"/>
      <c r="C520" s="174"/>
      <c r="D520" s="174"/>
      <c r="G520" s="12"/>
      <c r="L520" s="123"/>
      <c r="M520" s="123"/>
      <c r="N520" s="123"/>
      <c r="O520" s="123"/>
      <c r="P520" s="123"/>
      <c r="W520" s="48"/>
      <c r="AA520" s="64"/>
    </row>
    <row r="521" spans="2:27" s="14" customFormat="1">
      <c r="B521" s="174"/>
      <c r="C521" s="174"/>
      <c r="D521" s="174"/>
      <c r="G521" s="12"/>
      <c r="L521" s="123"/>
      <c r="M521" s="123"/>
      <c r="N521" s="123"/>
      <c r="O521" s="123"/>
      <c r="P521" s="123"/>
      <c r="W521" s="48"/>
      <c r="AA521" s="64"/>
    </row>
    <row r="522" spans="2:27" s="14" customFormat="1">
      <c r="B522" s="174"/>
      <c r="C522" s="174"/>
      <c r="D522" s="174"/>
      <c r="G522" s="12"/>
      <c r="L522" s="123"/>
      <c r="M522" s="123"/>
      <c r="N522" s="123"/>
      <c r="O522" s="123"/>
      <c r="P522" s="123"/>
      <c r="W522" s="48"/>
      <c r="AA522" s="64"/>
    </row>
    <row r="523" spans="2:27" s="14" customFormat="1">
      <c r="B523" s="174"/>
      <c r="C523" s="174"/>
      <c r="D523" s="174"/>
      <c r="G523" s="12"/>
      <c r="L523" s="123"/>
      <c r="M523" s="123"/>
      <c r="N523" s="123"/>
      <c r="O523" s="123"/>
      <c r="P523" s="123"/>
      <c r="W523" s="48"/>
      <c r="AA523" s="64"/>
    </row>
    <row r="524" spans="2:27" s="14" customFormat="1">
      <c r="B524" s="174"/>
      <c r="C524" s="174"/>
      <c r="D524" s="174"/>
      <c r="G524" s="12"/>
      <c r="L524" s="123"/>
      <c r="M524" s="123"/>
      <c r="N524" s="123"/>
      <c r="O524" s="123"/>
      <c r="P524" s="123"/>
      <c r="W524" s="48"/>
      <c r="AA524" s="64"/>
    </row>
    <row r="525" spans="2:27" s="14" customFormat="1">
      <c r="B525" s="174"/>
      <c r="C525" s="174"/>
      <c r="D525" s="174"/>
      <c r="G525" s="12"/>
      <c r="L525" s="123"/>
      <c r="M525" s="123"/>
      <c r="N525" s="123"/>
      <c r="O525" s="123"/>
      <c r="P525" s="123"/>
      <c r="W525" s="48"/>
      <c r="AA525" s="64"/>
    </row>
    <row r="526" spans="2:27" s="14" customFormat="1">
      <c r="B526" s="174"/>
      <c r="C526" s="174"/>
      <c r="D526" s="174"/>
      <c r="G526" s="12"/>
      <c r="L526" s="123"/>
      <c r="M526" s="123"/>
      <c r="N526" s="123"/>
      <c r="O526" s="123"/>
      <c r="P526" s="123"/>
      <c r="W526" s="48"/>
      <c r="AA526" s="64"/>
    </row>
    <row r="527" spans="2:27" s="14" customFormat="1">
      <c r="B527" s="174"/>
      <c r="C527" s="174"/>
      <c r="D527" s="174"/>
      <c r="G527" s="12"/>
      <c r="L527" s="123"/>
      <c r="M527" s="123"/>
      <c r="N527" s="123"/>
      <c r="O527" s="123"/>
      <c r="P527" s="123"/>
      <c r="W527" s="48"/>
      <c r="AA527" s="64"/>
    </row>
    <row r="528" spans="2:27" s="14" customFormat="1">
      <c r="B528" s="174"/>
      <c r="C528" s="174"/>
      <c r="D528" s="174"/>
      <c r="G528" s="12"/>
      <c r="L528" s="123"/>
      <c r="M528" s="123"/>
      <c r="N528" s="123"/>
      <c r="O528" s="123"/>
      <c r="P528" s="123"/>
      <c r="W528" s="48"/>
      <c r="AA528" s="64"/>
    </row>
    <row r="529" spans="2:27" s="14" customFormat="1">
      <c r="B529" s="174"/>
      <c r="C529" s="174"/>
      <c r="D529" s="174"/>
      <c r="G529" s="12"/>
      <c r="L529" s="123"/>
      <c r="M529" s="123"/>
      <c r="N529" s="123"/>
      <c r="O529" s="123"/>
      <c r="P529" s="123"/>
      <c r="W529" s="48"/>
      <c r="AA529" s="64"/>
    </row>
    <row r="530" spans="2:27" s="14" customFormat="1">
      <c r="B530" s="174"/>
      <c r="C530" s="174"/>
      <c r="D530" s="174"/>
      <c r="G530" s="12"/>
      <c r="L530" s="123"/>
      <c r="M530" s="123"/>
      <c r="N530" s="123"/>
      <c r="O530" s="123"/>
      <c r="P530" s="123"/>
      <c r="W530" s="48"/>
      <c r="AA530" s="64"/>
    </row>
    <row r="531" spans="2:27" s="14" customFormat="1">
      <c r="B531" s="174"/>
      <c r="C531" s="174"/>
      <c r="D531" s="174"/>
      <c r="G531" s="12"/>
      <c r="L531" s="123"/>
      <c r="M531" s="123"/>
      <c r="N531" s="123"/>
      <c r="O531" s="123"/>
      <c r="P531" s="123"/>
      <c r="W531" s="48"/>
      <c r="AA531" s="64"/>
    </row>
    <row r="532" spans="2:27" s="14" customFormat="1">
      <c r="B532" s="174"/>
      <c r="C532" s="174"/>
      <c r="D532" s="174"/>
      <c r="G532" s="12"/>
      <c r="L532" s="123"/>
      <c r="M532" s="123"/>
      <c r="N532" s="123"/>
      <c r="O532" s="123"/>
      <c r="P532" s="123"/>
      <c r="W532" s="48"/>
      <c r="AA532" s="64"/>
    </row>
    <row r="533" spans="2:27" s="14" customFormat="1">
      <c r="B533" s="174"/>
      <c r="C533" s="174"/>
      <c r="D533" s="174"/>
      <c r="G533" s="12"/>
      <c r="L533" s="123"/>
      <c r="M533" s="123"/>
      <c r="N533" s="123"/>
      <c r="O533" s="123"/>
      <c r="P533" s="123"/>
      <c r="W533" s="48"/>
      <c r="AA533" s="64"/>
    </row>
    <row r="534" spans="2:27" s="14" customFormat="1">
      <c r="B534" s="174"/>
      <c r="C534" s="174"/>
      <c r="D534" s="174"/>
      <c r="G534" s="12"/>
      <c r="L534" s="123"/>
      <c r="M534" s="123"/>
      <c r="N534" s="123"/>
      <c r="O534" s="123"/>
      <c r="P534" s="123"/>
      <c r="W534" s="48"/>
      <c r="AA534" s="64"/>
    </row>
    <row r="535" spans="2:27" s="14" customFormat="1">
      <c r="B535" s="174"/>
      <c r="C535" s="174"/>
      <c r="D535" s="174"/>
      <c r="G535" s="12"/>
      <c r="L535" s="123"/>
      <c r="M535" s="123"/>
      <c r="N535" s="123"/>
      <c r="O535" s="123"/>
      <c r="P535" s="123"/>
      <c r="W535" s="48"/>
      <c r="AA535" s="64"/>
    </row>
    <row r="536" spans="2:27" s="14" customFormat="1">
      <c r="B536" s="174"/>
      <c r="C536" s="174"/>
      <c r="D536" s="174"/>
      <c r="G536" s="12"/>
      <c r="L536" s="123"/>
      <c r="M536" s="123"/>
      <c r="N536" s="123"/>
      <c r="O536" s="123"/>
      <c r="P536" s="123"/>
      <c r="W536" s="48"/>
      <c r="AA536" s="64"/>
    </row>
    <row r="537" spans="2:27" s="14" customFormat="1">
      <c r="B537" s="174"/>
      <c r="C537" s="174"/>
      <c r="D537" s="174"/>
      <c r="G537" s="12"/>
      <c r="L537" s="123"/>
      <c r="M537" s="123"/>
      <c r="N537" s="123"/>
      <c r="O537" s="123"/>
      <c r="P537" s="123"/>
      <c r="W537" s="48"/>
      <c r="AA537" s="64"/>
    </row>
    <row r="538" spans="2:27" s="14" customFormat="1">
      <c r="B538" s="174"/>
      <c r="C538" s="174"/>
      <c r="D538" s="174"/>
      <c r="G538" s="12"/>
      <c r="L538" s="123"/>
      <c r="M538" s="123"/>
      <c r="N538" s="123"/>
      <c r="O538" s="123"/>
      <c r="P538" s="123"/>
      <c r="W538" s="48"/>
      <c r="AA538" s="64"/>
    </row>
    <row r="539" spans="2:27" s="14" customFormat="1">
      <c r="B539" s="174"/>
      <c r="C539" s="174"/>
      <c r="D539" s="174"/>
      <c r="G539" s="12"/>
      <c r="L539" s="123"/>
      <c r="M539" s="123"/>
      <c r="N539" s="123"/>
      <c r="O539" s="123"/>
      <c r="P539" s="123"/>
      <c r="W539" s="48"/>
      <c r="AA539" s="64"/>
    </row>
    <row r="540" spans="2:27" s="14" customFormat="1">
      <c r="B540" s="174"/>
      <c r="C540" s="174"/>
      <c r="D540" s="174"/>
      <c r="G540" s="12"/>
      <c r="L540" s="123"/>
      <c r="M540" s="123"/>
      <c r="N540" s="123"/>
      <c r="O540" s="123"/>
      <c r="P540" s="123"/>
      <c r="W540" s="48"/>
      <c r="AA540" s="64"/>
    </row>
    <row r="541" spans="2:27" s="14" customFormat="1">
      <c r="B541" s="174"/>
      <c r="C541" s="174"/>
      <c r="D541" s="174"/>
      <c r="G541" s="12"/>
      <c r="L541" s="123"/>
      <c r="M541" s="123"/>
      <c r="N541" s="123"/>
      <c r="O541" s="123"/>
      <c r="P541" s="123"/>
      <c r="W541" s="48"/>
      <c r="AA541" s="64"/>
    </row>
    <row r="542" spans="2:27" s="14" customFormat="1">
      <c r="B542" s="174"/>
      <c r="C542" s="174"/>
      <c r="D542" s="174"/>
      <c r="G542" s="12"/>
      <c r="L542" s="123"/>
      <c r="M542" s="123"/>
      <c r="N542" s="123"/>
      <c r="O542" s="123"/>
      <c r="P542" s="123"/>
      <c r="W542" s="48"/>
      <c r="AA542" s="64"/>
    </row>
    <row r="543" spans="2:27" s="14" customFormat="1">
      <c r="B543" s="174"/>
      <c r="C543" s="174"/>
      <c r="D543" s="174"/>
      <c r="G543" s="12"/>
      <c r="L543" s="123"/>
      <c r="M543" s="123"/>
      <c r="N543" s="123"/>
      <c r="O543" s="123"/>
      <c r="P543" s="123"/>
      <c r="W543" s="48"/>
      <c r="AA543" s="64"/>
    </row>
    <row r="544" spans="2:27" s="14" customFormat="1">
      <c r="B544" s="174"/>
      <c r="C544" s="174"/>
      <c r="D544" s="174"/>
      <c r="G544" s="12"/>
      <c r="L544" s="123"/>
      <c r="M544" s="123"/>
      <c r="N544" s="123"/>
      <c r="O544" s="123"/>
      <c r="P544" s="123"/>
      <c r="W544" s="48"/>
      <c r="AA544" s="64"/>
    </row>
    <row r="545" spans="2:27" s="14" customFormat="1">
      <c r="B545" s="174"/>
      <c r="C545" s="174"/>
      <c r="D545" s="174"/>
      <c r="G545" s="12"/>
      <c r="L545" s="123"/>
      <c r="M545" s="123"/>
      <c r="N545" s="123"/>
      <c r="O545" s="123"/>
      <c r="P545" s="123"/>
      <c r="W545" s="48"/>
      <c r="AA545" s="64"/>
    </row>
    <row r="546" spans="2:27" s="14" customFormat="1">
      <c r="B546" s="174"/>
      <c r="C546" s="174"/>
      <c r="D546" s="174"/>
      <c r="G546" s="12"/>
      <c r="L546" s="123"/>
      <c r="M546" s="123"/>
      <c r="N546" s="123"/>
      <c r="O546" s="123"/>
      <c r="P546" s="123"/>
      <c r="W546" s="48"/>
      <c r="AA546" s="64"/>
    </row>
    <row r="547" spans="2:27" s="14" customFormat="1">
      <c r="B547" s="174"/>
      <c r="C547" s="174"/>
      <c r="D547" s="174"/>
      <c r="G547" s="12"/>
      <c r="L547" s="123"/>
      <c r="M547" s="123"/>
      <c r="N547" s="123"/>
      <c r="O547" s="123"/>
      <c r="P547" s="123"/>
      <c r="W547" s="48"/>
      <c r="AA547" s="64"/>
    </row>
    <row r="548" spans="2:27" s="14" customFormat="1">
      <c r="B548" s="174"/>
      <c r="C548" s="174"/>
      <c r="D548" s="174"/>
      <c r="G548" s="12"/>
      <c r="L548" s="123"/>
      <c r="M548" s="123"/>
      <c r="N548" s="123"/>
      <c r="O548" s="123"/>
      <c r="P548" s="123"/>
      <c r="W548" s="48"/>
      <c r="AA548" s="64"/>
    </row>
    <row r="549" spans="2:27" s="14" customFormat="1">
      <c r="B549" s="174"/>
      <c r="C549" s="174"/>
      <c r="D549" s="174"/>
      <c r="G549" s="12"/>
      <c r="L549" s="123"/>
      <c r="M549" s="123"/>
      <c r="N549" s="123"/>
      <c r="O549" s="123"/>
      <c r="P549" s="123"/>
      <c r="W549" s="48"/>
      <c r="AA549" s="64"/>
    </row>
    <row r="550" spans="2:27" s="14" customFormat="1">
      <c r="B550" s="174"/>
      <c r="C550" s="174"/>
      <c r="D550" s="174"/>
      <c r="G550" s="12"/>
      <c r="L550" s="123"/>
      <c r="M550" s="123"/>
      <c r="N550" s="123"/>
      <c r="O550" s="123"/>
      <c r="P550" s="123"/>
      <c r="W550" s="48"/>
      <c r="AA550" s="64"/>
    </row>
    <row r="551" spans="2:27" s="14" customFormat="1">
      <c r="B551" s="174"/>
      <c r="C551" s="174"/>
      <c r="D551" s="174"/>
      <c r="G551" s="12"/>
      <c r="L551" s="123"/>
      <c r="M551" s="123"/>
      <c r="N551" s="123"/>
      <c r="O551" s="123"/>
      <c r="P551" s="123"/>
      <c r="W551" s="48"/>
      <c r="AA551" s="64"/>
    </row>
    <row r="552" spans="2:27" s="14" customFormat="1">
      <c r="B552" s="174"/>
      <c r="C552" s="174"/>
      <c r="D552" s="174"/>
      <c r="G552" s="12"/>
      <c r="L552" s="123"/>
      <c r="M552" s="123"/>
      <c r="N552" s="123"/>
      <c r="O552" s="123"/>
      <c r="P552" s="123"/>
      <c r="W552" s="48"/>
      <c r="AA552" s="64"/>
    </row>
    <row r="553" spans="2:27" s="14" customFormat="1">
      <c r="B553" s="174"/>
      <c r="C553" s="174"/>
      <c r="D553" s="174"/>
      <c r="G553" s="12"/>
      <c r="L553" s="123"/>
      <c r="M553" s="123"/>
      <c r="N553" s="123"/>
      <c r="O553" s="123"/>
      <c r="P553" s="123"/>
      <c r="W553" s="48"/>
      <c r="AA553" s="64"/>
    </row>
    <row r="554" spans="2:27" s="14" customFormat="1">
      <c r="B554" s="174"/>
      <c r="C554" s="174"/>
      <c r="D554" s="174"/>
      <c r="G554" s="12"/>
      <c r="L554" s="123"/>
      <c r="M554" s="123"/>
      <c r="N554" s="123"/>
      <c r="O554" s="123"/>
      <c r="P554" s="123"/>
      <c r="W554" s="48"/>
      <c r="AA554" s="64"/>
    </row>
    <row r="555" spans="2:27" s="14" customFormat="1">
      <c r="B555" s="174"/>
      <c r="C555" s="174"/>
      <c r="D555" s="174"/>
      <c r="G555" s="12"/>
      <c r="L555" s="123"/>
      <c r="M555" s="123"/>
      <c r="N555" s="123"/>
      <c r="O555" s="123"/>
      <c r="P555" s="123"/>
      <c r="W555" s="48"/>
      <c r="AA555" s="64"/>
    </row>
    <row r="556" spans="2:27" s="14" customFormat="1">
      <c r="B556" s="174"/>
      <c r="C556" s="174"/>
      <c r="D556" s="174"/>
      <c r="G556" s="12"/>
      <c r="L556" s="123"/>
      <c r="M556" s="123"/>
      <c r="N556" s="123"/>
      <c r="O556" s="123"/>
      <c r="P556" s="123"/>
      <c r="W556" s="48"/>
      <c r="AA556" s="64"/>
    </row>
    <row r="557" spans="2:27" s="14" customFormat="1">
      <c r="B557" s="174"/>
      <c r="C557" s="174"/>
      <c r="D557" s="174"/>
      <c r="G557" s="12"/>
      <c r="L557" s="123"/>
      <c r="M557" s="123"/>
      <c r="N557" s="123"/>
      <c r="O557" s="123"/>
      <c r="P557" s="123"/>
      <c r="W557" s="48"/>
      <c r="AA557" s="64"/>
    </row>
    <row r="558" spans="2:27" s="14" customFormat="1">
      <c r="B558" s="174"/>
      <c r="C558" s="174"/>
      <c r="D558" s="174"/>
      <c r="G558" s="12"/>
      <c r="L558" s="123"/>
      <c r="M558" s="123"/>
      <c r="N558" s="123"/>
      <c r="O558" s="123"/>
      <c r="P558" s="123"/>
      <c r="W558" s="48"/>
      <c r="AA558" s="64"/>
    </row>
    <row r="559" spans="2:27" s="14" customFormat="1">
      <c r="B559" s="174"/>
      <c r="C559" s="174"/>
      <c r="D559" s="174"/>
      <c r="G559" s="12"/>
      <c r="L559" s="123"/>
      <c r="M559" s="123"/>
      <c r="N559" s="123"/>
      <c r="O559" s="123"/>
      <c r="P559" s="123"/>
      <c r="W559" s="48"/>
      <c r="AA559" s="64"/>
    </row>
    <row r="560" spans="2:27" s="14" customFormat="1">
      <c r="B560" s="174"/>
      <c r="C560" s="174"/>
      <c r="D560" s="174"/>
      <c r="G560" s="12"/>
      <c r="L560" s="123"/>
      <c r="M560" s="123"/>
      <c r="N560" s="123"/>
      <c r="O560" s="123"/>
      <c r="P560" s="123"/>
      <c r="W560" s="48"/>
      <c r="AA560" s="64"/>
    </row>
    <row r="561" spans="2:27" s="14" customFormat="1">
      <c r="B561" s="174"/>
      <c r="C561" s="174"/>
      <c r="D561" s="174"/>
      <c r="G561" s="12"/>
      <c r="L561" s="123"/>
      <c r="M561" s="123"/>
      <c r="N561" s="123"/>
      <c r="O561" s="123"/>
      <c r="P561" s="123"/>
      <c r="W561" s="48"/>
      <c r="AA561" s="64"/>
    </row>
    <row r="562" spans="2:27" s="14" customFormat="1">
      <c r="B562" s="174"/>
      <c r="C562" s="174"/>
      <c r="D562" s="174"/>
      <c r="G562" s="12"/>
      <c r="L562" s="123"/>
      <c r="M562" s="123"/>
      <c r="N562" s="123"/>
      <c r="O562" s="123"/>
      <c r="P562" s="123"/>
      <c r="W562" s="48"/>
      <c r="AA562" s="64"/>
    </row>
    <row r="563" spans="2:27" s="14" customFormat="1">
      <c r="B563" s="174"/>
      <c r="C563" s="174"/>
      <c r="D563" s="174"/>
      <c r="G563" s="12"/>
      <c r="L563" s="123"/>
      <c r="M563" s="123"/>
      <c r="N563" s="123"/>
      <c r="O563" s="123"/>
      <c r="P563" s="123"/>
      <c r="W563" s="48"/>
      <c r="AA563" s="64"/>
    </row>
    <row r="564" spans="2:27" s="14" customFormat="1">
      <c r="B564" s="174"/>
      <c r="C564" s="174"/>
      <c r="D564" s="174"/>
      <c r="G564" s="12"/>
      <c r="L564" s="123"/>
      <c r="M564" s="123"/>
      <c r="N564" s="123"/>
      <c r="O564" s="123"/>
      <c r="P564" s="123"/>
      <c r="W564" s="48"/>
      <c r="AA564" s="64"/>
    </row>
    <row r="565" spans="2:27" s="14" customFormat="1">
      <c r="B565" s="174"/>
      <c r="C565" s="174"/>
      <c r="D565" s="174"/>
      <c r="G565" s="12"/>
      <c r="L565" s="123"/>
      <c r="M565" s="123"/>
      <c r="N565" s="123"/>
      <c r="O565" s="123"/>
      <c r="P565" s="123"/>
      <c r="W565" s="48"/>
      <c r="AA565" s="64"/>
    </row>
    <row r="566" spans="2:27" s="14" customFormat="1">
      <c r="B566" s="174"/>
      <c r="C566" s="174"/>
      <c r="D566" s="174"/>
      <c r="G566" s="12"/>
      <c r="L566" s="123"/>
      <c r="M566" s="123"/>
      <c r="N566" s="123"/>
      <c r="O566" s="123"/>
      <c r="P566" s="123"/>
      <c r="W566" s="48"/>
      <c r="AA566" s="64"/>
    </row>
    <row r="567" spans="2:27" s="14" customFormat="1">
      <c r="B567" s="174"/>
      <c r="C567" s="174"/>
      <c r="D567" s="174"/>
      <c r="G567" s="12"/>
      <c r="L567" s="123"/>
      <c r="M567" s="123"/>
      <c r="N567" s="123"/>
      <c r="O567" s="123"/>
      <c r="P567" s="123"/>
      <c r="W567" s="48"/>
      <c r="AA567" s="64"/>
    </row>
    <row r="568" spans="2:27" s="14" customFormat="1">
      <c r="B568" s="174"/>
      <c r="C568" s="174"/>
      <c r="D568" s="174"/>
      <c r="G568" s="12"/>
      <c r="L568" s="123"/>
      <c r="M568" s="123"/>
      <c r="N568" s="123"/>
      <c r="O568" s="123"/>
      <c r="P568" s="123"/>
      <c r="W568" s="48"/>
      <c r="AA568" s="64"/>
    </row>
    <row r="569" spans="2:27" s="14" customFormat="1">
      <c r="B569" s="174"/>
      <c r="C569" s="174"/>
      <c r="D569" s="174"/>
      <c r="G569" s="12"/>
      <c r="L569" s="123"/>
      <c r="M569" s="123"/>
      <c r="N569" s="123"/>
      <c r="O569" s="123"/>
      <c r="P569" s="123"/>
      <c r="W569" s="48"/>
      <c r="AA569" s="64"/>
    </row>
    <row r="570" spans="2:27" s="14" customFormat="1">
      <c r="B570" s="174"/>
      <c r="C570" s="174"/>
      <c r="D570" s="174"/>
      <c r="G570" s="12"/>
      <c r="L570" s="123"/>
      <c r="M570" s="123"/>
      <c r="N570" s="123"/>
      <c r="O570" s="123"/>
      <c r="P570" s="123"/>
      <c r="W570" s="48"/>
      <c r="AA570" s="64"/>
    </row>
    <row r="571" spans="2:27" s="14" customFormat="1">
      <c r="B571" s="174"/>
      <c r="C571" s="174"/>
      <c r="D571" s="174"/>
      <c r="G571" s="12"/>
      <c r="L571" s="123"/>
      <c r="M571" s="123"/>
      <c r="N571" s="123"/>
      <c r="O571" s="123"/>
      <c r="P571" s="123"/>
      <c r="W571" s="48"/>
      <c r="AA571" s="64"/>
    </row>
    <row r="572" spans="2:27" s="14" customFormat="1">
      <c r="B572" s="174"/>
      <c r="C572" s="174"/>
      <c r="D572" s="174"/>
      <c r="G572" s="12"/>
      <c r="L572" s="123"/>
      <c r="M572" s="123"/>
      <c r="N572" s="123"/>
      <c r="O572" s="123"/>
      <c r="P572" s="123"/>
      <c r="W572" s="48"/>
      <c r="AA572" s="64"/>
    </row>
    <row r="573" spans="2:27" s="14" customFormat="1">
      <c r="B573" s="174"/>
      <c r="C573" s="174"/>
      <c r="D573" s="174"/>
      <c r="G573" s="12"/>
      <c r="L573" s="123"/>
      <c r="M573" s="123"/>
      <c r="N573" s="123"/>
      <c r="O573" s="123"/>
      <c r="P573" s="123"/>
      <c r="W573" s="48"/>
      <c r="AA573" s="64"/>
    </row>
    <row r="574" spans="2:27" s="14" customFormat="1">
      <c r="B574" s="174"/>
      <c r="C574" s="174"/>
      <c r="D574" s="174"/>
      <c r="G574" s="12"/>
      <c r="L574" s="123"/>
      <c r="M574" s="123"/>
      <c r="N574" s="123"/>
      <c r="O574" s="123"/>
      <c r="P574" s="123"/>
      <c r="W574" s="48"/>
      <c r="AA574" s="64"/>
    </row>
    <row r="575" spans="2:27" s="14" customFormat="1">
      <c r="B575" s="174"/>
      <c r="C575" s="174"/>
      <c r="D575" s="174"/>
      <c r="G575" s="12"/>
      <c r="L575" s="123"/>
      <c r="M575" s="123"/>
      <c r="N575" s="123"/>
      <c r="O575" s="123"/>
      <c r="P575" s="123"/>
      <c r="W575" s="48"/>
      <c r="AA575" s="64"/>
    </row>
    <row r="576" spans="2:27" s="14" customFormat="1">
      <c r="B576" s="174"/>
      <c r="C576" s="174"/>
      <c r="D576" s="174"/>
      <c r="G576" s="12"/>
      <c r="L576" s="123"/>
      <c r="M576" s="123"/>
      <c r="N576" s="123"/>
      <c r="O576" s="123"/>
      <c r="P576" s="123"/>
      <c r="W576" s="48"/>
      <c r="AA576" s="64"/>
    </row>
    <row r="577" spans="2:27" s="14" customFormat="1">
      <c r="B577" s="174"/>
      <c r="C577" s="174"/>
      <c r="D577" s="174"/>
      <c r="G577" s="12"/>
      <c r="L577" s="123"/>
      <c r="M577" s="123"/>
      <c r="N577" s="123"/>
      <c r="O577" s="123"/>
      <c r="P577" s="123"/>
      <c r="W577" s="48"/>
      <c r="AA577" s="64"/>
    </row>
    <row r="578" spans="2:27" s="14" customFormat="1">
      <c r="B578" s="174"/>
      <c r="C578" s="174"/>
      <c r="D578" s="174"/>
      <c r="G578" s="12"/>
      <c r="L578" s="123"/>
      <c r="M578" s="123"/>
      <c r="N578" s="123"/>
      <c r="O578" s="123"/>
      <c r="P578" s="123"/>
      <c r="W578" s="48"/>
      <c r="AA578" s="64"/>
    </row>
    <row r="579" spans="2:27" s="14" customFormat="1">
      <c r="B579" s="174"/>
      <c r="C579" s="174"/>
      <c r="D579" s="174"/>
      <c r="G579" s="12"/>
      <c r="L579" s="123"/>
      <c r="M579" s="123"/>
      <c r="N579" s="123"/>
      <c r="O579" s="123"/>
      <c r="P579" s="123"/>
      <c r="W579" s="48"/>
      <c r="AA579" s="64"/>
    </row>
    <row r="580" spans="2:27" s="14" customFormat="1">
      <c r="B580" s="174"/>
      <c r="C580" s="174"/>
      <c r="D580" s="174"/>
      <c r="G580" s="12"/>
      <c r="L580" s="123"/>
      <c r="M580" s="123"/>
      <c r="N580" s="123"/>
      <c r="O580" s="123"/>
      <c r="P580" s="123"/>
      <c r="W580" s="48"/>
      <c r="AA580" s="64"/>
    </row>
    <row r="581" spans="2:27" s="14" customFormat="1">
      <c r="B581" s="174"/>
      <c r="C581" s="174"/>
      <c r="D581" s="174"/>
      <c r="G581" s="12"/>
      <c r="L581" s="123"/>
      <c r="M581" s="123"/>
      <c r="N581" s="123"/>
      <c r="O581" s="123"/>
      <c r="P581" s="123"/>
      <c r="W581" s="48"/>
      <c r="AA581" s="64"/>
    </row>
    <row r="582" spans="2:27" s="14" customFormat="1">
      <c r="B582" s="174"/>
      <c r="C582" s="174"/>
      <c r="D582" s="174"/>
      <c r="G582" s="12"/>
      <c r="L582" s="123"/>
      <c r="M582" s="123"/>
      <c r="N582" s="123"/>
      <c r="O582" s="123"/>
      <c r="P582" s="123"/>
      <c r="W582" s="48"/>
      <c r="AA582" s="64"/>
    </row>
    <row r="583" spans="2:27" s="14" customFormat="1">
      <c r="B583" s="174"/>
      <c r="C583" s="174"/>
      <c r="D583" s="174"/>
      <c r="G583" s="12"/>
      <c r="L583" s="123"/>
      <c r="M583" s="123"/>
      <c r="N583" s="123"/>
      <c r="O583" s="123"/>
      <c r="P583" s="123"/>
      <c r="W583" s="48"/>
      <c r="AA583" s="64"/>
    </row>
    <row r="584" spans="2:27" s="14" customFormat="1">
      <c r="B584" s="174"/>
      <c r="C584" s="174"/>
      <c r="D584" s="174"/>
      <c r="G584" s="12"/>
      <c r="L584" s="123"/>
      <c r="M584" s="123"/>
      <c r="N584" s="123"/>
      <c r="O584" s="123"/>
      <c r="P584" s="123"/>
      <c r="W584" s="48"/>
      <c r="AA584" s="64"/>
    </row>
    <row r="585" spans="2:27" s="14" customFormat="1">
      <c r="B585" s="174"/>
      <c r="C585" s="174"/>
      <c r="D585" s="174"/>
      <c r="G585" s="12"/>
      <c r="L585" s="123"/>
      <c r="M585" s="123"/>
      <c r="N585" s="123"/>
      <c r="O585" s="123"/>
      <c r="P585" s="123"/>
      <c r="W585" s="48"/>
      <c r="AA585" s="64"/>
    </row>
    <row r="586" spans="2:27" s="14" customFormat="1">
      <c r="B586" s="174"/>
      <c r="C586" s="174"/>
      <c r="D586" s="174"/>
      <c r="G586" s="12"/>
      <c r="L586" s="123"/>
      <c r="M586" s="123"/>
      <c r="N586" s="123"/>
      <c r="O586" s="123"/>
      <c r="P586" s="123"/>
      <c r="W586" s="48"/>
      <c r="AA586" s="64"/>
    </row>
    <row r="587" spans="2:27" s="14" customFormat="1">
      <c r="B587" s="174"/>
      <c r="C587" s="174"/>
      <c r="D587" s="174"/>
      <c r="G587" s="12"/>
      <c r="L587" s="123"/>
      <c r="M587" s="123"/>
      <c r="N587" s="123"/>
      <c r="O587" s="123"/>
      <c r="P587" s="123"/>
      <c r="W587" s="48"/>
      <c r="AA587" s="64"/>
    </row>
    <row r="588" spans="2:27" s="14" customFormat="1">
      <c r="B588" s="174"/>
      <c r="C588" s="174"/>
      <c r="D588" s="174"/>
      <c r="G588" s="12"/>
      <c r="L588" s="123"/>
      <c r="M588" s="123"/>
      <c r="N588" s="123"/>
      <c r="O588" s="123"/>
      <c r="P588" s="123"/>
      <c r="W588" s="48"/>
      <c r="AA588" s="64"/>
    </row>
    <row r="589" spans="2:27" s="14" customFormat="1">
      <c r="B589" s="174"/>
      <c r="C589" s="174"/>
      <c r="D589" s="174"/>
      <c r="G589" s="12"/>
      <c r="L589" s="123"/>
      <c r="M589" s="123"/>
      <c r="N589" s="123"/>
      <c r="O589" s="123"/>
      <c r="P589" s="123"/>
      <c r="W589" s="48"/>
      <c r="AA589" s="64"/>
    </row>
    <row r="590" spans="2:27" s="14" customFormat="1">
      <c r="B590" s="174"/>
      <c r="C590" s="174"/>
      <c r="D590" s="174"/>
      <c r="G590" s="12"/>
      <c r="L590" s="123"/>
      <c r="M590" s="123"/>
      <c r="N590" s="123"/>
      <c r="O590" s="123"/>
      <c r="P590" s="123"/>
      <c r="W590" s="48"/>
      <c r="AA590" s="64"/>
    </row>
    <row r="591" spans="2:27" s="14" customFormat="1">
      <c r="B591" s="174"/>
      <c r="C591" s="174"/>
      <c r="D591" s="174"/>
      <c r="G591" s="12"/>
      <c r="L591" s="123"/>
      <c r="M591" s="123"/>
      <c r="N591" s="123"/>
      <c r="O591" s="123"/>
      <c r="P591" s="123"/>
      <c r="W591" s="48"/>
      <c r="AA591" s="64"/>
    </row>
    <row r="592" spans="2:27" s="14" customFormat="1">
      <c r="B592" s="174"/>
      <c r="C592" s="174"/>
      <c r="D592" s="174"/>
      <c r="G592" s="12"/>
      <c r="L592" s="123"/>
      <c r="M592" s="123"/>
      <c r="N592" s="123"/>
      <c r="O592" s="123"/>
      <c r="P592" s="123"/>
      <c r="W592" s="48"/>
      <c r="AA592" s="64"/>
    </row>
    <row r="593" spans="2:27" s="14" customFormat="1">
      <c r="B593" s="174"/>
      <c r="C593" s="174"/>
      <c r="D593" s="174"/>
      <c r="G593" s="12"/>
      <c r="L593" s="123"/>
      <c r="M593" s="123"/>
      <c r="N593" s="123"/>
      <c r="O593" s="123"/>
      <c r="P593" s="123"/>
      <c r="W593" s="48"/>
      <c r="AA593" s="64"/>
    </row>
    <row r="594" spans="2:27" s="14" customFormat="1">
      <c r="B594" s="174"/>
      <c r="C594" s="174"/>
      <c r="D594" s="174"/>
      <c r="G594" s="12"/>
      <c r="L594" s="123"/>
      <c r="M594" s="123"/>
      <c r="N594" s="123"/>
      <c r="O594" s="123"/>
      <c r="P594" s="123"/>
      <c r="W594" s="48"/>
      <c r="AA594" s="64"/>
    </row>
    <row r="595" spans="2:27" s="14" customFormat="1">
      <c r="B595" s="174"/>
      <c r="C595" s="174"/>
      <c r="D595" s="174"/>
      <c r="G595" s="12"/>
      <c r="L595" s="123"/>
      <c r="M595" s="123"/>
      <c r="N595" s="123"/>
      <c r="O595" s="123"/>
      <c r="P595" s="123"/>
      <c r="W595" s="48"/>
      <c r="AA595" s="64"/>
    </row>
    <row r="596" spans="2:27" s="14" customFormat="1">
      <c r="B596" s="174"/>
      <c r="C596" s="174"/>
      <c r="D596" s="174"/>
      <c r="G596" s="12"/>
      <c r="L596" s="123"/>
      <c r="M596" s="123"/>
      <c r="N596" s="123"/>
      <c r="O596" s="123"/>
      <c r="P596" s="123"/>
      <c r="W596" s="48"/>
      <c r="AA596" s="64"/>
    </row>
    <row r="597" spans="2:27" s="14" customFormat="1">
      <c r="B597" s="174"/>
      <c r="C597" s="174"/>
      <c r="D597" s="174"/>
      <c r="G597" s="12"/>
      <c r="L597" s="123"/>
      <c r="M597" s="123"/>
      <c r="N597" s="123"/>
      <c r="O597" s="123"/>
      <c r="P597" s="123"/>
      <c r="W597" s="48"/>
      <c r="AA597" s="64"/>
    </row>
    <row r="598" spans="2:27" s="14" customFormat="1">
      <c r="B598" s="174"/>
      <c r="C598" s="174"/>
      <c r="D598" s="174"/>
      <c r="G598" s="12"/>
      <c r="L598" s="123"/>
      <c r="M598" s="123"/>
      <c r="N598" s="123"/>
      <c r="O598" s="123"/>
      <c r="P598" s="123"/>
      <c r="W598" s="48"/>
      <c r="AA598" s="64"/>
    </row>
    <row r="599" spans="2:27" s="14" customFormat="1">
      <c r="B599" s="174"/>
      <c r="C599" s="174"/>
      <c r="D599" s="174"/>
      <c r="G599" s="12"/>
      <c r="L599" s="123"/>
      <c r="M599" s="123"/>
      <c r="N599" s="123"/>
      <c r="O599" s="123"/>
      <c r="P599" s="123"/>
      <c r="W599" s="48"/>
      <c r="AA599" s="64"/>
    </row>
    <row r="600" spans="2:27" s="14" customFormat="1">
      <c r="B600" s="174"/>
      <c r="C600" s="174"/>
      <c r="D600" s="174"/>
      <c r="G600" s="12"/>
      <c r="L600" s="123"/>
      <c r="M600" s="123"/>
      <c r="N600" s="123"/>
      <c r="O600" s="123"/>
      <c r="P600" s="123"/>
      <c r="W600" s="48"/>
      <c r="AA600" s="64"/>
    </row>
    <row r="601" spans="2:27" s="14" customFormat="1">
      <c r="B601" s="174"/>
      <c r="C601" s="174"/>
      <c r="D601" s="174"/>
      <c r="G601" s="12"/>
      <c r="L601" s="123"/>
      <c r="M601" s="123"/>
      <c r="N601" s="123"/>
      <c r="O601" s="123"/>
      <c r="P601" s="123"/>
      <c r="W601" s="48"/>
      <c r="AA601" s="64"/>
    </row>
    <row r="602" spans="2:27" s="14" customFormat="1">
      <c r="B602" s="174"/>
      <c r="C602" s="174"/>
      <c r="D602" s="174"/>
      <c r="G602" s="12"/>
      <c r="L602" s="123"/>
      <c r="M602" s="123"/>
      <c r="N602" s="123"/>
      <c r="O602" s="123"/>
      <c r="P602" s="123"/>
      <c r="W602" s="48"/>
      <c r="AA602" s="64"/>
    </row>
    <row r="603" spans="2:27" s="14" customFormat="1">
      <c r="B603" s="174"/>
      <c r="C603" s="174"/>
      <c r="D603" s="174"/>
      <c r="G603" s="12"/>
      <c r="L603" s="123"/>
      <c r="M603" s="123"/>
      <c r="N603" s="123"/>
      <c r="O603" s="123"/>
      <c r="P603" s="123"/>
      <c r="W603" s="48"/>
      <c r="AA603" s="64"/>
    </row>
    <row r="604" spans="2:27" s="14" customFormat="1">
      <c r="B604" s="174"/>
      <c r="C604" s="174"/>
      <c r="D604" s="174"/>
      <c r="G604" s="12"/>
      <c r="L604" s="123"/>
      <c r="M604" s="123"/>
      <c r="N604" s="123"/>
      <c r="O604" s="123"/>
      <c r="P604" s="123"/>
      <c r="W604" s="48"/>
      <c r="AA604" s="64"/>
    </row>
    <row r="605" spans="2:27" s="14" customFormat="1">
      <c r="B605" s="174"/>
      <c r="C605" s="174"/>
      <c r="D605" s="174"/>
      <c r="G605" s="12"/>
      <c r="L605" s="123"/>
      <c r="M605" s="123"/>
      <c r="N605" s="123"/>
      <c r="O605" s="123"/>
      <c r="P605" s="123"/>
      <c r="W605" s="48"/>
      <c r="AA605" s="64"/>
    </row>
    <row r="606" spans="2:27" s="14" customFormat="1">
      <c r="B606" s="174"/>
      <c r="C606" s="174"/>
      <c r="D606" s="174"/>
      <c r="G606" s="12"/>
      <c r="L606" s="123"/>
      <c r="M606" s="123"/>
      <c r="N606" s="123"/>
      <c r="O606" s="123"/>
      <c r="P606" s="123"/>
      <c r="W606" s="48"/>
      <c r="AA606" s="64"/>
    </row>
    <row r="607" spans="2:27" s="14" customFormat="1">
      <c r="B607" s="174"/>
      <c r="C607" s="174"/>
      <c r="D607" s="174"/>
      <c r="G607" s="12"/>
      <c r="L607" s="123"/>
      <c r="M607" s="123"/>
      <c r="N607" s="123"/>
      <c r="O607" s="123"/>
      <c r="P607" s="123"/>
      <c r="W607" s="48"/>
      <c r="AA607" s="64"/>
    </row>
    <row r="608" spans="2:27" s="14" customFormat="1">
      <c r="B608" s="174"/>
      <c r="C608" s="174"/>
      <c r="D608" s="174"/>
      <c r="G608" s="12"/>
      <c r="L608" s="123"/>
      <c r="M608" s="123"/>
      <c r="N608" s="123"/>
      <c r="O608" s="123"/>
      <c r="P608" s="123"/>
      <c r="W608" s="48"/>
      <c r="AA608" s="64"/>
    </row>
    <row r="609" spans="2:27" s="14" customFormat="1">
      <c r="B609" s="174"/>
      <c r="C609" s="174"/>
      <c r="D609" s="174"/>
      <c r="G609" s="12"/>
      <c r="L609" s="123"/>
      <c r="M609" s="123"/>
      <c r="N609" s="123"/>
      <c r="O609" s="123"/>
      <c r="P609" s="123"/>
      <c r="W609" s="48"/>
      <c r="AA609" s="64"/>
    </row>
    <row r="610" spans="2:27" s="14" customFormat="1">
      <c r="B610" s="174"/>
      <c r="C610" s="174"/>
      <c r="D610" s="174"/>
      <c r="G610" s="12"/>
      <c r="L610" s="123"/>
      <c r="M610" s="123"/>
      <c r="N610" s="123"/>
      <c r="O610" s="123"/>
      <c r="P610" s="123"/>
      <c r="W610" s="48"/>
      <c r="AA610" s="64"/>
    </row>
    <row r="611" spans="2:27" s="14" customFormat="1">
      <c r="B611" s="174"/>
      <c r="C611" s="174"/>
      <c r="D611" s="174"/>
      <c r="G611" s="12"/>
      <c r="L611" s="123"/>
      <c r="M611" s="123"/>
      <c r="N611" s="123"/>
      <c r="O611" s="123"/>
      <c r="P611" s="123"/>
      <c r="W611" s="48"/>
      <c r="AA611" s="64"/>
    </row>
    <row r="612" spans="2:27" s="14" customFormat="1">
      <c r="B612" s="174"/>
      <c r="C612" s="174"/>
      <c r="D612" s="174"/>
      <c r="G612" s="12"/>
      <c r="L612" s="123"/>
      <c r="M612" s="123"/>
      <c r="N612" s="123"/>
      <c r="O612" s="123"/>
      <c r="P612" s="123"/>
      <c r="W612" s="48"/>
      <c r="AA612" s="64"/>
    </row>
    <row r="613" spans="2:27" s="14" customFormat="1">
      <c r="B613" s="174"/>
      <c r="C613" s="174"/>
      <c r="D613" s="174"/>
      <c r="G613" s="12"/>
      <c r="L613" s="123"/>
      <c r="M613" s="123"/>
      <c r="N613" s="123"/>
      <c r="O613" s="123"/>
      <c r="P613" s="123"/>
      <c r="W613" s="48"/>
      <c r="AA613" s="64"/>
    </row>
    <row r="614" spans="2:27" s="14" customFormat="1">
      <c r="B614" s="174"/>
      <c r="C614" s="174"/>
      <c r="D614" s="174"/>
      <c r="G614" s="12"/>
      <c r="L614" s="123"/>
      <c r="M614" s="123"/>
      <c r="N614" s="123"/>
      <c r="O614" s="123"/>
      <c r="P614" s="123"/>
      <c r="W614" s="48"/>
      <c r="AA614" s="64"/>
    </row>
    <row r="615" spans="2:27" s="14" customFormat="1">
      <c r="B615" s="174"/>
      <c r="C615" s="174"/>
      <c r="D615" s="174"/>
      <c r="G615" s="12"/>
      <c r="L615" s="123"/>
      <c r="M615" s="123"/>
      <c r="N615" s="123"/>
      <c r="O615" s="123"/>
      <c r="P615" s="123"/>
      <c r="W615" s="48"/>
      <c r="AA615" s="64"/>
    </row>
    <row r="616" spans="2:27" s="14" customFormat="1">
      <c r="B616" s="174"/>
      <c r="C616" s="174"/>
      <c r="D616" s="174"/>
      <c r="G616" s="12"/>
      <c r="L616" s="123"/>
      <c r="M616" s="123"/>
      <c r="N616" s="123"/>
      <c r="O616" s="123"/>
      <c r="P616" s="123"/>
      <c r="W616" s="48"/>
      <c r="AA616" s="64"/>
    </row>
    <row r="617" spans="2:27" s="14" customFormat="1">
      <c r="B617" s="174"/>
      <c r="C617" s="174"/>
      <c r="D617" s="174"/>
      <c r="G617" s="12"/>
      <c r="L617" s="123"/>
      <c r="M617" s="123"/>
      <c r="N617" s="123"/>
      <c r="O617" s="123"/>
      <c r="P617" s="123"/>
      <c r="W617" s="48"/>
      <c r="AA617" s="64"/>
    </row>
    <row r="618" spans="2:27" s="14" customFormat="1">
      <c r="B618" s="174"/>
      <c r="C618" s="174"/>
      <c r="D618" s="174"/>
      <c r="G618" s="12"/>
      <c r="L618" s="123"/>
      <c r="M618" s="123"/>
      <c r="N618" s="123"/>
      <c r="O618" s="123"/>
      <c r="P618" s="123"/>
      <c r="W618" s="48"/>
      <c r="AA618" s="64"/>
    </row>
    <row r="619" spans="2:27" s="14" customFormat="1">
      <c r="B619" s="174"/>
      <c r="C619" s="174"/>
      <c r="D619" s="174"/>
      <c r="G619" s="12"/>
      <c r="L619" s="123"/>
      <c r="M619" s="123"/>
      <c r="N619" s="123"/>
      <c r="O619" s="123"/>
      <c r="P619" s="123"/>
      <c r="W619" s="48"/>
      <c r="AA619" s="64"/>
    </row>
    <row r="620" spans="2:27" s="14" customFormat="1">
      <c r="B620" s="174"/>
      <c r="C620" s="174"/>
      <c r="D620" s="174"/>
      <c r="G620" s="12"/>
      <c r="L620" s="123"/>
      <c r="M620" s="123"/>
      <c r="N620" s="123"/>
      <c r="O620" s="123"/>
      <c r="P620" s="123"/>
      <c r="W620" s="48"/>
      <c r="AA620" s="64"/>
    </row>
    <row r="621" spans="2:27" s="14" customFormat="1">
      <c r="B621" s="174"/>
      <c r="C621" s="174"/>
      <c r="D621" s="174"/>
      <c r="G621" s="12"/>
      <c r="L621" s="123"/>
      <c r="M621" s="123"/>
      <c r="N621" s="123"/>
      <c r="O621" s="123"/>
      <c r="P621" s="123"/>
      <c r="W621" s="48"/>
      <c r="AA621" s="64"/>
    </row>
    <row r="622" spans="2:27" s="14" customFormat="1">
      <c r="B622" s="174"/>
      <c r="C622" s="174"/>
      <c r="D622" s="174"/>
      <c r="G622" s="12"/>
      <c r="L622" s="123"/>
      <c r="M622" s="123"/>
      <c r="N622" s="123"/>
      <c r="O622" s="123"/>
      <c r="P622" s="123"/>
      <c r="W622" s="48"/>
      <c r="AA622" s="64"/>
    </row>
    <row r="623" spans="2:27" s="14" customFormat="1">
      <c r="B623" s="174"/>
      <c r="C623" s="174"/>
      <c r="D623" s="174"/>
      <c r="G623" s="12"/>
      <c r="L623" s="123"/>
      <c r="M623" s="123"/>
      <c r="N623" s="123"/>
      <c r="O623" s="123"/>
      <c r="P623" s="123"/>
      <c r="W623" s="48"/>
      <c r="AA623" s="64"/>
    </row>
    <row r="624" spans="2:27" s="14" customFormat="1">
      <c r="B624" s="174"/>
      <c r="C624" s="174"/>
      <c r="D624" s="174"/>
      <c r="G624" s="12"/>
      <c r="L624" s="123"/>
      <c r="M624" s="123"/>
      <c r="N624" s="123"/>
      <c r="O624" s="123"/>
      <c r="P624" s="123"/>
      <c r="W624" s="48"/>
      <c r="AA624" s="64"/>
    </row>
    <row r="625" spans="2:27" s="14" customFormat="1">
      <c r="B625" s="174"/>
      <c r="C625" s="174"/>
      <c r="D625" s="174"/>
      <c r="G625" s="12"/>
      <c r="L625" s="123"/>
      <c r="M625" s="123"/>
      <c r="N625" s="123"/>
      <c r="O625" s="123"/>
      <c r="P625" s="123"/>
      <c r="W625" s="48"/>
      <c r="AA625" s="64"/>
    </row>
    <row r="626" spans="2:27" s="14" customFormat="1">
      <c r="B626" s="174"/>
      <c r="C626" s="174"/>
      <c r="D626" s="174"/>
      <c r="G626" s="12"/>
      <c r="L626" s="123"/>
      <c r="M626" s="123"/>
      <c r="N626" s="123"/>
      <c r="O626" s="123"/>
      <c r="P626" s="123"/>
      <c r="W626" s="48"/>
      <c r="AA626" s="64"/>
    </row>
    <row r="627" spans="2:27" s="14" customFormat="1">
      <c r="B627" s="174"/>
      <c r="C627" s="174"/>
      <c r="D627" s="174"/>
      <c r="G627" s="12"/>
      <c r="L627" s="123"/>
      <c r="M627" s="123"/>
      <c r="N627" s="123"/>
      <c r="O627" s="123"/>
      <c r="P627" s="123"/>
      <c r="W627" s="48"/>
      <c r="AA627" s="64"/>
    </row>
    <row r="628" spans="2:27" s="14" customFormat="1">
      <c r="B628" s="174"/>
      <c r="C628" s="174"/>
      <c r="D628" s="174"/>
      <c r="G628" s="12"/>
      <c r="L628" s="123"/>
      <c r="M628" s="123"/>
      <c r="N628" s="123"/>
      <c r="O628" s="123"/>
      <c r="P628" s="123"/>
      <c r="W628" s="48"/>
      <c r="AA628" s="64"/>
    </row>
    <row r="629" spans="2:27" s="14" customFormat="1">
      <c r="B629" s="174"/>
      <c r="C629" s="174"/>
      <c r="D629" s="174"/>
      <c r="G629" s="12"/>
      <c r="L629" s="123"/>
      <c r="M629" s="123"/>
      <c r="N629" s="123"/>
      <c r="O629" s="123"/>
      <c r="P629" s="123"/>
      <c r="W629" s="48"/>
      <c r="AA629" s="64"/>
    </row>
    <row r="630" spans="2:27" s="14" customFormat="1">
      <c r="B630" s="174"/>
      <c r="C630" s="174"/>
      <c r="D630" s="174"/>
      <c r="G630" s="12"/>
      <c r="L630" s="123"/>
      <c r="M630" s="123"/>
      <c r="N630" s="123"/>
      <c r="O630" s="123"/>
      <c r="P630" s="123"/>
      <c r="W630" s="48"/>
      <c r="AA630" s="64"/>
    </row>
    <row r="631" spans="2:27" s="14" customFormat="1">
      <c r="B631" s="174"/>
      <c r="C631" s="174"/>
      <c r="D631" s="174"/>
      <c r="G631" s="12"/>
      <c r="L631" s="123"/>
      <c r="M631" s="123"/>
      <c r="N631" s="123"/>
      <c r="O631" s="123"/>
      <c r="P631" s="123"/>
      <c r="W631" s="48"/>
      <c r="AA631" s="64"/>
    </row>
    <row r="632" spans="2:27" s="14" customFormat="1">
      <c r="B632" s="174"/>
      <c r="C632" s="174"/>
      <c r="D632" s="174"/>
      <c r="G632" s="12"/>
      <c r="L632" s="123"/>
      <c r="M632" s="123"/>
      <c r="N632" s="123"/>
      <c r="O632" s="123"/>
      <c r="P632" s="123"/>
      <c r="W632" s="48"/>
      <c r="AA632" s="64"/>
    </row>
    <row r="633" spans="2:27" s="14" customFormat="1">
      <c r="B633" s="174"/>
      <c r="C633" s="174"/>
      <c r="D633" s="174"/>
      <c r="G633" s="12"/>
      <c r="L633" s="123"/>
      <c r="M633" s="123"/>
      <c r="N633" s="123"/>
      <c r="O633" s="123"/>
      <c r="P633" s="123"/>
      <c r="W633" s="48"/>
      <c r="AA633" s="64"/>
    </row>
    <row r="634" spans="2:27" s="14" customFormat="1">
      <c r="B634" s="174"/>
      <c r="C634" s="174"/>
      <c r="D634" s="174"/>
      <c r="G634" s="12"/>
      <c r="L634" s="123"/>
      <c r="M634" s="123"/>
      <c r="N634" s="123"/>
      <c r="O634" s="123"/>
      <c r="P634" s="123"/>
      <c r="W634" s="48"/>
      <c r="AA634" s="64"/>
    </row>
    <row r="635" spans="2:27" s="14" customFormat="1">
      <c r="B635" s="174"/>
      <c r="C635" s="174"/>
      <c r="D635" s="174"/>
      <c r="G635" s="12"/>
      <c r="L635" s="123"/>
      <c r="M635" s="123"/>
      <c r="N635" s="123"/>
      <c r="O635" s="123"/>
      <c r="P635" s="123"/>
      <c r="W635" s="48"/>
      <c r="AA635" s="64"/>
    </row>
    <row r="636" spans="2:27" s="14" customFormat="1">
      <c r="B636" s="174"/>
      <c r="C636" s="174"/>
      <c r="D636" s="174"/>
      <c r="G636" s="12"/>
      <c r="L636" s="123"/>
      <c r="M636" s="123"/>
      <c r="N636" s="123"/>
      <c r="O636" s="123"/>
      <c r="P636" s="123"/>
      <c r="W636" s="48"/>
      <c r="AA636" s="64"/>
    </row>
    <row r="637" spans="2:27" s="14" customFormat="1">
      <c r="B637" s="174"/>
      <c r="C637" s="174"/>
      <c r="D637" s="174"/>
      <c r="G637" s="12"/>
      <c r="L637" s="123"/>
      <c r="M637" s="123"/>
      <c r="N637" s="123"/>
      <c r="O637" s="123"/>
      <c r="P637" s="123"/>
      <c r="W637" s="48"/>
      <c r="AA637" s="64"/>
    </row>
    <row r="638" spans="2:27" s="14" customFormat="1">
      <c r="B638" s="174"/>
      <c r="C638" s="174"/>
      <c r="D638" s="174"/>
      <c r="G638" s="12"/>
      <c r="L638" s="123"/>
      <c r="M638" s="123"/>
      <c r="N638" s="123"/>
      <c r="O638" s="123"/>
      <c r="P638" s="123"/>
      <c r="W638" s="48"/>
      <c r="AA638" s="64"/>
    </row>
    <row r="639" spans="2:27" s="14" customFormat="1">
      <c r="B639" s="174"/>
      <c r="C639" s="174"/>
      <c r="D639" s="174"/>
      <c r="G639" s="12"/>
      <c r="L639" s="123"/>
      <c r="M639" s="123"/>
      <c r="N639" s="123"/>
      <c r="O639" s="123"/>
      <c r="P639" s="123"/>
      <c r="W639" s="48"/>
      <c r="AA639" s="64"/>
    </row>
    <row r="640" spans="2:27" s="14" customFormat="1">
      <c r="B640" s="174"/>
      <c r="C640" s="174"/>
      <c r="D640" s="174"/>
      <c r="G640" s="12"/>
      <c r="L640" s="123"/>
      <c r="M640" s="123"/>
      <c r="N640" s="123"/>
      <c r="O640" s="123"/>
      <c r="P640" s="123"/>
      <c r="W640" s="48"/>
      <c r="AA640" s="64"/>
    </row>
    <row r="641" spans="2:27" s="14" customFormat="1">
      <c r="B641" s="174"/>
      <c r="C641" s="174"/>
      <c r="D641" s="174"/>
      <c r="G641" s="12"/>
      <c r="L641" s="123"/>
      <c r="M641" s="123"/>
      <c r="N641" s="123"/>
      <c r="O641" s="123"/>
      <c r="P641" s="123"/>
      <c r="W641" s="48"/>
      <c r="AA641" s="64"/>
    </row>
    <row r="642" spans="2:27" s="14" customFormat="1">
      <c r="B642" s="174"/>
      <c r="C642" s="174"/>
      <c r="D642" s="174"/>
      <c r="G642" s="12"/>
      <c r="L642" s="123"/>
      <c r="M642" s="123"/>
      <c r="N642" s="123"/>
      <c r="O642" s="123"/>
      <c r="P642" s="123"/>
      <c r="W642" s="48"/>
      <c r="AA642" s="64"/>
    </row>
    <row r="643" spans="2:27" s="14" customFormat="1">
      <c r="B643" s="174"/>
      <c r="C643" s="174"/>
      <c r="D643" s="174"/>
      <c r="G643" s="12"/>
      <c r="L643" s="123"/>
      <c r="M643" s="123"/>
      <c r="N643" s="123"/>
      <c r="O643" s="123"/>
      <c r="P643" s="123"/>
      <c r="W643" s="48"/>
      <c r="AA643" s="64"/>
    </row>
    <row r="644" spans="2:27" s="14" customFormat="1">
      <c r="B644" s="174"/>
      <c r="C644" s="174"/>
      <c r="D644" s="174"/>
      <c r="G644" s="12"/>
      <c r="L644" s="123"/>
      <c r="M644" s="123"/>
      <c r="N644" s="123"/>
      <c r="O644" s="123"/>
      <c r="P644" s="123"/>
      <c r="W644" s="48"/>
      <c r="AA644" s="64"/>
    </row>
    <row r="645" spans="2:27" s="14" customFormat="1">
      <c r="B645" s="174"/>
      <c r="C645" s="174"/>
      <c r="D645" s="174"/>
      <c r="G645" s="12"/>
      <c r="L645" s="123"/>
      <c r="M645" s="123"/>
      <c r="N645" s="123"/>
      <c r="O645" s="123"/>
      <c r="P645" s="123"/>
      <c r="W645" s="48"/>
      <c r="AA645" s="64"/>
    </row>
    <row r="646" spans="2:27" s="14" customFormat="1">
      <c r="B646" s="174"/>
      <c r="C646" s="174"/>
      <c r="D646" s="174"/>
      <c r="G646" s="12"/>
      <c r="L646" s="123"/>
      <c r="M646" s="123"/>
      <c r="N646" s="123"/>
      <c r="O646" s="123"/>
      <c r="P646" s="123"/>
      <c r="W646" s="48"/>
      <c r="AA646" s="64"/>
    </row>
    <row r="647" spans="2:27" s="14" customFormat="1">
      <c r="B647" s="174"/>
      <c r="C647" s="174"/>
      <c r="D647" s="174"/>
      <c r="G647" s="12"/>
      <c r="L647" s="123"/>
      <c r="M647" s="123"/>
      <c r="N647" s="123"/>
      <c r="O647" s="123"/>
      <c r="P647" s="123"/>
      <c r="W647" s="48"/>
      <c r="AA647" s="64"/>
    </row>
    <row r="648" spans="2:27" s="14" customFormat="1">
      <c r="B648" s="174"/>
      <c r="C648" s="174"/>
      <c r="D648" s="174"/>
      <c r="G648" s="12"/>
      <c r="L648" s="123"/>
      <c r="M648" s="123"/>
      <c r="N648" s="123"/>
      <c r="O648" s="123"/>
      <c r="P648" s="123"/>
      <c r="W648" s="48"/>
      <c r="AA648" s="64"/>
    </row>
    <row r="649" spans="2:27" s="14" customFormat="1">
      <c r="B649" s="174"/>
      <c r="C649" s="174"/>
      <c r="D649" s="174"/>
      <c r="G649" s="12"/>
      <c r="L649" s="123"/>
      <c r="M649" s="123"/>
      <c r="N649" s="123"/>
      <c r="O649" s="123"/>
      <c r="P649" s="123"/>
      <c r="W649" s="48"/>
      <c r="AA649" s="64"/>
    </row>
    <row r="650" spans="2:27" s="14" customFormat="1">
      <c r="B650" s="174"/>
      <c r="C650" s="174"/>
      <c r="D650" s="174"/>
      <c r="G650" s="12"/>
      <c r="L650" s="123"/>
      <c r="M650" s="123"/>
      <c r="N650" s="123"/>
      <c r="O650" s="123"/>
      <c r="P650" s="123"/>
      <c r="W650" s="48"/>
      <c r="AA650" s="64"/>
    </row>
    <row r="651" spans="2:27" s="14" customFormat="1">
      <c r="B651" s="174"/>
      <c r="C651" s="174"/>
      <c r="D651" s="174"/>
      <c r="G651" s="12"/>
      <c r="L651" s="123"/>
      <c r="M651" s="123"/>
      <c r="N651" s="123"/>
      <c r="O651" s="123"/>
      <c r="P651" s="123"/>
      <c r="W651" s="48"/>
      <c r="AA651" s="64"/>
    </row>
    <row r="652" spans="2:27" s="14" customFormat="1">
      <c r="B652" s="174"/>
      <c r="C652" s="174"/>
      <c r="D652" s="174"/>
      <c r="G652" s="12"/>
      <c r="L652" s="123"/>
      <c r="M652" s="123"/>
      <c r="N652" s="123"/>
      <c r="O652" s="123"/>
      <c r="P652" s="123"/>
      <c r="W652" s="48"/>
      <c r="AA652" s="64"/>
    </row>
    <row r="653" spans="2:27" s="14" customFormat="1">
      <c r="B653" s="174"/>
      <c r="C653" s="174"/>
      <c r="D653" s="174"/>
      <c r="G653" s="12"/>
      <c r="L653" s="123"/>
      <c r="M653" s="123"/>
      <c r="N653" s="123"/>
      <c r="O653" s="123"/>
      <c r="P653" s="123"/>
      <c r="W653" s="48"/>
      <c r="AA653" s="64"/>
    </row>
    <row r="654" spans="2:27" s="14" customFormat="1">
      <c r="B654" s="174"/>
      <c r="C654" s="174"/>
      <c r="D654" s="174"/>
      <c r="G654" s="12"/>
      <c r="L654" s="123"/>
      <c r="M654" s="123"/>
      <c r="N654" s="123"/>
      <c r="O654" s="123"/>
      <c r="P654" s="123"/>
      <c r="W654" s="48"/>
      <c r="AA654" s="64"/>
    </row>
    <row r="655" spans="2:27" s="14" customFormat="1">
      <c r="B655" s="174"/>
      <c r="C655" s="174"/>
      <c r="D655" s="174"/>
      <c r="G655" s="12"/>
      <c r="L655" s="123"/>
      <c r="M655" s="123"/>
      <c r="N655" s="123"/>
      <c r="O655" s="123"/>
      <c r="P655" s="123"/>
      <c r="W655" s="48"/>
      <c r="AA655" s="64"/>
    </row>
    <row r="656" spans="2:27" s="14" customFormat="1">
      <c r="B656" s="174"/>
      <c r="C656" s="174"/>
      <c r="D656" s="174"/>
      <c r="G656" s="12"/>
      <c r="L656" s="123"/>
      <c r="M656" s="123"/>
      <c r="N656" s="123"/>
      <c r="O656" s="123"/>
      <c r="P656" s="123"/>
      <c r="W656" s="48"/>
      <c r="AA656" s="64"/>
    </row>
    <row r="657" spans="2:27" s="14" customFormat="1">
      <c r="B657" s="174"/>
      <c r="C657" s="174"/>
      <c r="D657" s="174"/>
      <c r="G657" s="12"/>
      <c r="L657" s="123"/>
      <c r="M657" s="123"/>
      <c r="N657" s="123"/>
      <c r="O657" s="123"/>
      <c r="P657" s="123"/>
      <c r="W657" s="48"/>
      <c r="AA657" s="64"/>
    </row>
    <row r="658" spans="2:27" s="14" customFormat="1">
      <c r="B658" s="174"/>
      <c r="C658" s="174"/>
      <c r="D658" s="174"/>
      <c r="G658" s="12"/>
      <c r="L658" s="123"/>
      <c r="M658" s="123"/>
      <c r="N658" s="123"/>
      <c r="O658" s="123"/>
      <c r="P658" s="123"/>
      <c r="W658" s="48"/>
      <c r="AA658" s="64"/>
    </row>
    <row r="659" spans="2:27" s="14" customFormat="1">
      <c r="B659" s="174"/>
      <c r="C659" s="174"/>
      <c r="D659" s="174"/>
      <c r="G659" s="12"/>
      <c r="L659" s="123"/>
      <c r="M659" s="123"/>
      <c r="N659" s="123"/>
      <c r="O659" s="123"/>
      <c r="P659" s="123"/>
      <c r="W659" s="48"/>
      <c r="AA659" s="64"/>
    </row>
    <row r="660" spans="2:27" s="14" customFormat="1">
      <c r="B660" s="174"/>
      <c r="C660" s="174"/>
      <c r="D660" s="174"/>
      <c r="G660" s="12"/>
      <c r="L660" s="123"/>
      <c r="M660" s="123"/>
      <c r="N660" s="123"/>
      <c r="O660" s="123"/>
      <c r="P660" s="123"/>
      <c r="W660" s="48"/>
      <c r="AA660" s="64"/>
    </row>
    <row r="661" spans="2:27" s="14" customFormat="1">
      <c r="B661" s="174"/>
      <c r="C661" s="174"/>
      <c r="D661" s="174"/>
      <c r="G661" s="12"/>
      <c r="L661" s="123"/>
      <c r="M661" s="123"/>
      <c r="N661" s="123"/>
      <c r="O661" s="123"/>
      <c r="P661" s="123"/>
      <c r="W661" s="48"/>
      <c r="AA661" s="64"/>
    </row>
    <row r="662" spans="2:27" s="14" customFormat="1">
      <c r="B662" s="174"/>
      <c r="C662" s="174"/>
      <c r="D662" s="174"/>
      <c r="G662" s="12"/>
      <c r="L662" s="123"/>
      <c r="M662" s="123"/>
      <c r="N662" s="123"/>
      <c r="O662" s="123"/>
      <c r="P662" s="123"/>
      <c r="W662" s="48"/>
      <c r="AA662" s="64"/>
    </row>
    <row r="663" spans="2:27" s="14" customFormat="1">
      <c r="B663" s="174"/>
      <c r="C663" s="174"/>
      <c r="D663" s="174"/>
      <c r="G663" s="12"/>
      <c r="L663" s="123"/>
      <c r="M663" s="123"/>
      <c r="N663" s="123"/>
      <c r="O663" s="123"/>
      <c r="P663" s="123"/>
      <c r="W663" s="48"/>
      <c r="AA663" s="64"/>
    </row>
    <row r="664" spans="2:27" s="14" customFormat="1">
      <c r="B664" s="174"/>
      <c r="C664" s="174"/>
      <c r="D664" s="174"/>
      <c r="G664" s="12"/>
      <c r="L664" s="123"/>
      <c r="M664" s="123"/>
      <c r="N664" s="123"/>
      <c r="O664" s="123"/>
      <c r="P664" s="123"/>
      <c r="W664" s="48"/>
      <c r="AA664" s="64"/>
    </row>
    <row r="665" spans="2:27" s="14" customFormat="1">
      <c r="B665" s="174"/>
      <c r="C665" s="174"/>
      <c r="D665" s="174"/>
      <c r="G665" s="12"/>
      <c r="L665" s="123"/>
      <c r="M665" s="123"/>
      <c r="N665" s="123"/>
      <c r="O665" s="123"/>
      <c r="P665" s="123"/>
      <c r="W665" s="48"/>
      <c r="AA665" s="64"/>
    </row>
    <row r="666" spans="2:27" s="14" customFormat="1">
      <c r="B666" s="174"/>
      <c r="C666" s="174"/>
      <c r="D666" s="174"/>
      <c r="G666" s="12"/>
      <c r="L666" s="123"/>
      <c r="M666" s="123"/>
      <c r="N666" s="123"/>
      <c r="O666" s="123"/>
      <c r="P666" s="123"/>
      <c r="W666" s="48"/>
      <c r="AA666" s="64"/>
    </row>
    <row r="667" spans="2:27" s="14" customFormat="1">
      <c r="B667" s="174"/>
      <c r="C667" s="174"/>
      <c r="D667" s="174"/>
      <c r="G667" s="12"/>
      <c r="L667" s="123"/>
      <c r="M667" s="123"/>
      <c r="N667" s="123"/>
      <c r="O667" s="123"/>
      <c r="P667" s="123"/>
      <c r="W667" s="48"/>
      <c r="AA667" s="64"/>
    </row>
    <row r="668" spans="2:27" s="14" customFormat="1">
      <c r="B668" s="174"/>
      <c r="C668" s="174"/>
      <c r="D668" s="174"/>
      <c r="G668" s="12"/>
      <c r="L668" s="123"/>
      <c r="M668" s="123"/>
      <c r="N668" s="123"/>
      <c r="O668" s="123"/>
      <c r="P668" s="123"/>
      <c r="W668" s="48"/>
      <c r="AA668" s="64"/>
    </row>
    <row r="669" spans="2:27" s="14" customFormat="1">
      <c r="B669" s="174"/>
      <c r="C669" s="174"/>
      <c r="D669" s="174"/>
      <c r="G669" s="12"/>
      <c r="L669" s="123"/>
      <c r="M669" s="123"/>
      <c r="N669" s="123"/>
      <c r="O669" s="123"/>
      <c r="P669" s="123"/>
      <c r="W669" s="48"/>
      <c r="AA669" s="64"/>
    </row>
    <row r="670" spans="2:27" s="14" customFormat="1">
      <c r="B670" s="174"/>
      <c r="C670" s="174"/>
      <c r="D670" s="174"/>
      <c r="G670" s="12"/>
      <c r="L670" s="123"/>
      <c r="M670" s="123"/>
      <c r="N670" s="123"/>
      <c r="O670" s="123"/>
      <c r="P670" s="123"/>
      <c r="W670" s="48"/>
      <c r="AA670" s="64"/>
    </row>
    <row r="671" spans="2:27" s="14" customFormat="1">
      <c r="B671" s="174"/>
      <c r="C671" s="174"/>
      <c r="D671" s="174"/>
      <c r="G671" s="12"/>
      <c r="L671" s="123"/>
      <c r="M671" s="123"/>
      <c r="N671" s="123"/>
      <c r="O671" s="123"/>
      <c r="P671" s="123"/>
      <c r="W671" s="48"/>
      <c r="AA671" s="64"/>
    </row>
    <row r="672" spans="2:27" s="14" customFormat="1">
      <c r="B672" s="174"/>
      <c r="C672" s="174"/>
      <c r="D672" s="174"/>
      <c r="G672" s="12"/>
      <c r="L672" s="123"/>
      <c r="M672" s="123"/>
      <c r="N672" s="123"/>
      <c r="O672" s="123"/>
      <c r="P672" s="123"/>
      <c r="W672" s="48"/>
      <c r="AA672" s="64"/>
    </row>
    <row r="673" spans="2:27" s="14" customFormat="1">
      <c r="B673" s="174"/>
      <c r="C673" s="174"/>
      <c r="D673" s="174"/>
      <c r="G673" s="12"/>
      <c r="L673" s="123"/>
      <c r="M673" s="123"/>
      <c r="N673" s="123"/>
      <c r="O673" s="123"/>
      <c r="P673" s="123"/>
      <c r="W673" s="48"/>
      <c r="AA673" s="64"/>
    </row>
    <row r="674" spans="2:27" s="14" customFormat="1">
      <c r="B674" s="174"/>
      <c r="C674" s="174"/>
      <c r="D674" s="174"/>
      <c r="G674" s="12"/>
      <c r="L674" s="123"/>
      <c r="M674" s="123"/>
      <c r="N674" s="123"/>
      <c r="O674" s="123"/>
      <c r="P674" s="123"/>
      <c r="W674" s="48"/>
      <c r="AA674" s="64"/>
    </row>
    <row r="675" spans="2:27" s="14" customFormat="1">
      <c r="B675" s="174"/>
      <c r="C675" s="174"/>
      <c r="D675" s="174"/>
      <c r="G675" s="12"/>
      <c r="L675" s="123"/>
      <c r="M675" s="123"/>
      <c r="N675" s="123"/>
      <c r="O675" s="123"/>
      <c r="P675" s="123"/>
      <c r="W675" s="48"/>
      <c r="AA675" s="64"/>
    </row>
    <row r="676" spans="2:27" s="14" customFormat="1">
      <c r="B676" s="174"/>
      <c r="C676" s="174"/>
      <c r="D676" s="174"/>
      <c r="G676" s="12"/>
      <c r="L676" s="123"/>
      <c r="M676" s="123"/>
      <c r="N676" s="123"/>
      <c r="O676" s="123"/>
      <c r="P676" s="123"/>
      <c r="W676" s="48"/>
      <c r="AA676" s="64"/>
    </row>
    <row r="677" spans="2:27" s="14" customFormat="1">
      <c r="B677" s="174"/>
      <c r="C677" s="174"/>
      <c r="D677" s="174"/>
      <c r="G677" s="12"/>
      <c r="L677" s="123"/>
      <c r="M677" s="123"/>
      <c r="N677" s="123"/>
      <c r="O677" s="123"/>
      <c r="P677" s="123"/>
      <c r="W677" s="48"/>
      <c r="AA677" s="64"/>
    </row>
    <row r="678" spans="2:27" s="14" customFormat="1">
      <c r="B678" s="174"/>
      <c r="C678" s="174"/>
      <c r="D678" s="174"/>
      <c r="G678" s="12"/>
      <c r="L678" s="123"/>
      <c r="M678" s="123"/>
      <c r="N678" s="123"/>
      <c r="O678" s="123"/>
      <c r="P678" s="123"/>
      <c r="W678" s="48"/>
      <c r="AA678" s="64"/>
    </row>
    <row r="679" spans="2:27" s="14" customFormat="1">
      <c r="B679" s="174"/>
      <c r="C679" s="174"/>
      <c r="D679" s="174"/>
      <c r="G679" s="12"/>
      <c r="L679" s="123"/>
      <c r="M679" s="123"/>
      <c r="N679" s="123"/>
      <c r="O679" s="123"/>
      <c r="P679" s="123"/>
      <c r="W679" s="48"/>
      <c r="AA679" s="64"/>
    </row>
    <row r="680" spans="2:27" s="14" customFormat="1">
      <c r="B680" s="174"/>
      <c r="C680" s="174"/>
      <c r="D680" s="174"/>
      <c r="G680" s="12"/>
      <c r="L680" s="123"/>
      <c r="M680" s="123"/>
      <c r="N680" s="123"/>
      <c r="O680" s="123"/>
      <c r="P680" s="123"/>
      <c r="W680" s="48"/>
      <c r="AA680" s="64"/>
    </row>
    <row r="681" spans="2:27" s="14" customFormat="1">
      <c r="B681" s="174"/>
      <c r="C681" s="174"/>
      <c r="D681" s="174"/>
      <c r="G681" s="12"/>
      <c r="L681" s="123"/>
      <c r="M681" s="123"/>
      <c r="N681" s="123"/>
      <c r="O681" s="123"/>
      <c r="P681" s="123"/>
      <c r="W681" s="48"/>
      <c r="AA681" s="64"/>
    </row>
    <row r="682" spans="2:27" s="14" customFormat="1">
      <c r="B682" s="174"/>
      <c r="C682" s="174"/>
      <c r="D682" s="174"/>
      <c r="G682" s="12"/>
      <c r="L682" s="123"/>
      <c r="M682" s="123"/>
      <c r="N682" s="123"/>
      <c r="O682" s="123"/>
      <c r="P682" s="123"/>
      <c r="W682" s="48"/>
      <c r="AA682" s="64"/>
    </row>
    <row r="683" spans="2:27" s="14" customFormat="1">
      <c r="B683" s="174"/>
      <c r="C683" s="174"/>
      <c r="D683" s="174"/>
      <c r="G683" s="12"/>
      <c r="L683" s="123"/>
      <c r="M683" s="123"/>
      <c r="N683" s="123"/>
      <c r="O683" s="123"/>
      <c r="P683" s="123"/>
      <c r="W683" s="48"/>
      <c r="AA683" s="64"/>
    </row>
    <row r="684" spans="2:27" s="14" customFormat="1">
      <c r="B684" s="174"/>
      <c r="C684" s="174"/>
      <c r="D684" s="174"/>
      <c r="G684" s="12"/>
      <c r="L684" s="123"/>
      <c r="M684" s="123"/>
      <c r="N684" s="123"/>
      <c r="O684" s="123"/>
      <c r="P684" s="123"/>
      <c r="W684" s="48"/>
      <c r="AA684" s="64"/>
    </row>
    <row r="685" spans="2:27" s="14" customFormat="1">
      <c r="B685" s="174"/>
      <c r="C685" s="174"/>
      <c r="D685" s="174"/>
      <c r="G685" s="12"/>
      <c r="L685" s="123"/>
      <c r="M685" s="123"/>
      <c r="N685" s="123"/>
      <c r="O685" s="123"/>
      <c r="P685" s="123"/>
      <c r="W685" s="48"/>
      <c r="AA685" s="64"/>
    </row>
    <row r="686" spans="2:27" s="14" customFormat="1">
      <c r="B686" s="174"/>
      <c r="C686" s="174"/>
      <c r="D686" s="174"/>
      <c r="G686" s="12"/>
      <c r="L686" s="123"/>
      <c r="M686" s="123"/>
      <c r="N686" s="123"/>
      <c r="O686" s="123"/>
      <c r="P686" s="123"/>
      <c r="W686" s="48"/>
      <c r="AA686" s="64"/>
    </row>
    <row r="687" spans="2:27" s="14" customFormat="1">
      <c r="B687" s="174"/>
      <c r="C687" s="174"/>
      <c r="D687" s="174"/>
      <c r="G687" s="12"/>
      <c r="L687" s="123"/>
      <c r="M687" s="123"/>
      <c r="N687" s="123"/>
      <c r="O687" s="123"/>
      <c r="P687" s="123"/>
      <c r="W687" s="48"/>
      <c r="AA687" s="64"/>
    </row>
    <row r="688" spans="2:27" s="14" customFormat="1">
      <c r="B688" s="174"/>
      <c r="C688" s="174"/>
      <c r="D688" s="174"/>
      <c r="G688" s="12"/>
      <c r="L688" s="123"/>
      <c r="M688" s="123"/>
      <c r="N688" s="123"/>
      <c r="O688" s="123"/>
      <c r="P688" s="123"/>
      <c r="W688" s="48"/>
      <c r="AA688" s="64"/>
    </row>
    <row r="689" spans="2:27" s="14" customFormat="1">
      <c r="B689" s="174"/>
      <c r="C689" s="174"/>
      <c r="D689" s="174"/>
      <c r="G689" s="12"/>
      <c r="L689" s="123"/>
      <c r="M689" s="123"/>
      <c r="N689" s="123"/>
      <c r="O689" s="123"/>
      <c r="P689" s="123"/>
      <c r="W689" s="48"/>
      <c r="AA689" s="64"/>
    </row>
    <row r="690" spans="2:27" s="14" customFormat="1">
      <c r="B690" s="174"/>
      <c r="C690" s="174"/>
      <c r="D690" s="174"/>
      <c r="G690" s="12"/>
      <c r="L690" s="123"/>
      <c r="M690" s="123"/>
      <c r="N690" s="123"/>
      <c r="O690" s="123"/>
      <c r="P690" s="123"/>
      <c r="W690" s="48"/>
      <c r="AA690" s="64"/>
    </row>
    <row r="691" spans="2:27" s="14" customFormat="1">
      <c r="B691" s="174"/>
      <c r="C691" s="174"/>
      <c r="D691" s="174"/>
      <c r="G691" s="12"/>
      <c r="L691" s="123"/>
      <c r="M691" s="123"/>
      <c r="N691" s="123"/>
      <c r="O691" s="123"/>
      <c r="P691" s="123"/>
      <c r="W691" s="48"/>
      <c r="AA691" s="64"/>
    </row>
    <row r="692" spans="2:27" s="14" customFormat="1">
      <c r="B692" s="174"/>
      <c r="C692" s="174"/>
      <c r="D692" s="174"/>
      <c r="G692" s="12"/>
      <c r="L692" s="123"/>
      <c r="M692" s="123"/>
      <c r="N692" s="123"/>
      <c r="O692" s="123"/>
      <c r="P692" s="123"/>
      <c r="W692" s="48"/>
      <c r="AA692" s="64"/>
    </row>
    <row r="693" spans="2:27" s="14" customFormat="1">
      <c r="B693" s="174"/>
      <c r="C693" s="174"/>
      <c r="D693" s="174"/>
      <c r="G693" s="12"/>
      <c r="L693" s="123"/>
      <c r="M693" s="123"/>
      <c r="N693" s="123"/>
      <c r="O693" s="123"/>
      <c r="P693" s="123"/>
      <c r="W693" s="48"/>
      <c r="AA693" s="64"/>
    </row>
    <row r="694" spans="2:27" s="14" customFormat="1">
      <c r="B694" s="174"/>
      <c r="C694" s="174"/>
      <c r="D694" s="174"/>
      <c r="G694" s="12"/>
      <c r="L694" s="123"/>
      <c r="M694" s="123"/>
      <c r="N694" s="123"/>
      <c r="O694" s="123"/>
      <c r="P694" s="123"/>
      <c r="W694" s="48"/>
      <c r="AA694" s="64"/>
    </row>
    <row r="695" spans="2:27" s="14" customFormat="1">
      <c r="B695" s="174"/>
      <c r="C695" s="174"/>
      <c r="D695" s="174"/>
      <c r="G695" s="12"/>
      <c r="L695" s="123"/>
      <c r="M695" s="123"/>
      <c r="N695" s="123"/>
      <c r="O695" s="123"/>
      <c r="P695" s="123"/>
      <c r="W695" s="48"/>
      <c r="AA695" s="64"/>
    </row>
    <row r="696" spans="2:27" s="14" customFormat="1">
      <c r="B696" s="174"/>
      <c r="C696" s="174"/>
      <c r="D696" s="174"/>
      <c r="G696" s="12"/>
      <c r="L696" s="123"/>
      <c r="M696" s="123"/>
      <c r="N696" s="123"/>
      <c r="O696" s="123"/>
      <c r="P696" s="123"/>
      <c r="W696" s="48"/>
      <c r="AA696" s="64"/>
    </row>
    <row r="697" spans="2:27" s="14" customFormat="1">
      <c r="B697" s="174"/>
      <c r="C697" s="174"/>
      <c r="D697" s="174"/>
      <c r="G697" s="12"/>
      <c r="L697" s="123"/>
      <c r="M697" s="123"/>
      <c r="N697" s="123"/>
      <c r="O697" s="123"/>
      <c r="P697" s="123"/>
      <c r="W697" s="48"/>
      <c r="AA697" s="64"/>
    </row>
    <row r="698" spans="2:27" s="14" customFormat="1">
      <c r="B698" s="174"/>
      <c r="C698" s="174"/>
      <c r="D698" s="174"/>
      <c r="G698" s="12"/>
      <c r="L698" s="123"/>
      <c r="M698" s="123"/>
      <c r="N698" s="123"/>
      <c r="O698" s="123"/>
      <c r="P698" s="123"/>
      <c r="W698" s="48"/>
      <c r="AA698" s="64"/>
    </row>
    <row r="699" spans="2:27" s="14" customFormat="1">
      <c r="B699" s="174"/>
      <c r="C699" s="174"/>
      <c r="D699" s="174"/>
      <c r="G699" s="12"/>
      <c r="L699" s="123"/>
      <c r="M699" s="123"/>
      <c r="N699" s="123"/>
      <c r="O699" s="123"/>
      <c r="P699" s="123"/>
      <c r="W699" s="48"/>
      <c r="AA699" s="64"/>
    </row>
    <row r="700" spans="2:27" s="14" customFormat="1">
      <c r="B700" s="174"/>
      <c r="C700" s="174"/>
      <c r="D700" s="174"/>
      <c r="G700" s="12"/>
      <c r="L700" s="123"/>
      <c r="M700" s="123"/>
      <c r="N700" s="123"/>
      <c r="O700" s="123"/>
      <c r="P700" s="123"/>
      <c r="W700" s="48"/>
      <c r="AA700" s="64"/>
    </row>
    <row r="701" spans="2:27" s="14" customFormat="1">
      <c r="B701" s="174"/>
      <c r="C701" s="174"/>
      <c r="D701" s="174"/>
      <c r="G701" s="12"/>
      <c r="L701" s="123"/>
      <c r="M701" s="123"/>
      <c r="N701" s="123"/>
      <c r="O701" s="123"/>
      <c r="P701" s="123"/>
      <c r="W701" s="48"/>
      <c r="AA701" s="64"/>
    </row>
    <row r="702" spans="2:27" s="14" customFormat="1">
      <c r="B702" s="174"/>
      <c r="C702" s="174"/>
      <c r="D702" s="174"/>
      <c r="G702" s="12"/>
      <c r="L702" s="123"/>
      <c r="M702" s="123"/>
      <c r="N702" s="123"/>
      <c r="O702" s="123"/>
      <c r="P702" s="123"/>
      <c r="W702" s="48"/>
      <c r="AA702" s="64"/>
    </row>
    <row r="703" spans="2:27" s="14" customFormat="1">
      <c r="B703" s="174"/>
      <c r="C703" s="174"/>
      <c r="D703" s="174"/>
      <c r="G703" s="12"/>
      <c r="L703" s="123"/>
      <c r="M703" s="123"/>
      <c r="N703" s="123"/>
      <c r="O703" s="123"/>
      <c r="P703" s="123"/>
      <c r="W703" s="48"/>
      <c r="AA703" s="64"/>
    </row>
    <row r="704" spans="2:27" s="14" customFormat="1">
      <c r="B704" s="174"/>
      <c r="C704" s="174"/>
      <c r="D704" s="174"/>
      <c r="G704" s="12"/>
      <c r="L704" s="123"/>
      <c r="M704" s="123"/>
      <c r="N704" s="123"/>
      <c r="O704" s="123"/>
      <c r="P704" s="123"/>
      <c r="W704" s="48"/>
      <c r="AA704" s="64"/>
    </row>
    <row r="705" spans="2:27" s="14" customFormat="1">
      <c r="B705" s="174"/>
      <c r="C705" s="174"/>
      <c r="D705" s="174"/>
      <c r="G705" s="12"/>
      <c r="L705" s="123"/>
      <c r="M705" s="123"/>
      <c r="N705" s="123"/>
      <c r="O705" s="123"/>
      <c r="P705" s="123"/>
      <c r="W705" s="48"/>
      <c r="AA705" s="64"/>
    </row>
    <row r="706" spans="2:27" s="14" customFormat="1">
      <c r="B706" s="174"/>
      <c r="C706" s="174"/>
      <c r="D706" s="174"/>
      <c r="G706" s="12"/>
      <c r="L706" s="123"/>
      <c r="M706" s="123"/>
      <c r="N706" s="123"/>
      <c r="O706" s="123"/>
      <c r="P706" s="123"/>
      <c r="W706" s="48"/>
      <c r="AA706" s="64"/>
    </row>
    <row r="707" spans="2:27" s="14" customFormat="1">
      <c r="B707" s="174"/>
      <c r="C707" s="174"/>
      <c r="D707" s="174"/>
      <c r="G707" s="12"/>
      <c r="L707" s="123"/>
      <c r="M707" s="123"/>
      <c r="N707" s="123"/>
      <c r="O707" s="123"/>
      <c r="P707" s="123"/>
      <c r="W707" s="48"/>
      <c r="AA707" s="64"/>
    </row>
    <row r="708" spans="2:27" s="14" customFormat="1">
      <c r="B708" s="174"/>
      <c r="C708" s="174"/>
      <c r="D708" s="174"/>
      <c r="G708" s="12"/>
      <c r="L708" s="123"/>
      <c r="M708" s="123"/>
      <c r="N708" s="123"/>
      <c r="O708" s="123"/>
      <c r="P708" s="123"/>
      <c r="W708" s="48"/>
      <c r="AA708" s="64"/>
    </row>
    <row r="709" spans="2:27" s="14" customFormat="1">
      <c r="B709" s="174"/>
      <c r="C709" s="174"/>
      <c r="D709" s="174"/>
      <c r="G709" s="12"/>
      <c r="L709" s="123"/>
      <c r="M709" s="123"/>
      <c r="N709" s="123"/>
      <c r="O709" s="123"/>
      <c r="P709" s="123"/>
      <c r="W709" s="48"/>
      <c r="AA709" s="64"/>
    </row>
    <row r="710" spans="2:27" s="14" customFormat="1">
      <c r="B710" s="174"/>
      <c r="C710" s="174"/>
      <c r="D710" s="174"/>
      <c r="G710" s="12"/>
      <c r="L710" s="123"/>
      <c r="M710" s="123"/>
      <c r="N710" s="123"/>
      <c r="O710" s="123"/>
      <c r="P710" s="123"/>
      <c r="W710" s="48"/>
      <c r="AA710" s="64"/>
    </row>
    <row r="711" spans="2:27" s="14" customFormat="1">
      <c r="B711" s="174"/>
      <c r="C711" s="174"/>
      <c r="D711" s="174"/>
      <c r="G711" s="12"/>
      <c r="L711" s="123"/>
      <c r="M711" s="123"/>
      <c r="N711" s="123"/>
      <c r="O711" s="123"/>
      <c r="P711" s="123"/>
      <c r="W711" s="48"/>
      <c r="AA711" s="64"/>
    </row>
    <row r="712" spans="2:27" s="14" customFormat="1">
      <c r="B712" s="174"/>
      <c r="C712" s="174"/>
      <c r="D712" s="174"/>
      <c r="G712" s="12"/>
      <c r="L712" s="123"/>
      <c r="M712" s="123"/>
      <c r="N712" s="123"/>
      <c r="O712" s="123"/>
      <c r="P712" s="123"/>
      <c r="W712" s="48"/>
      <c r="AA712" s="64"/>
    </row>
    <row r="713" spans="2:27" s="14" customFormat="1">
      <c r="B713" s="174"/>
      <c r="C713" s="174"/>
      <c r="D713" s="174"/>
      <c r="G713" s="12"/>
      <c r="L713" s="123"/>
      <c r="M713" s="123"/>
      <c r="N713" s="123"/>
      <c r="O713" s="123"/>
      <c r="P713" s="123"/>
      <c r="W713" s="48"/>
      <c r="AA713" s="64"/>
    </row>
    <row r="714" spans="2:27" s="14" customFormat="1">
      <c r="B714" s="174"/>
      <c r="C714" s="174"/>
      <c r="D714" s="174"/>
      <c r="G714" s="12"/>
      <c r="L714" s="123"/>
      <c r="M714" s="123"/>
      <c r="N714" s="123"/>
      <c r="O714" s="123"/>
      <c r="P714" s="123"/>
      <c r="W714" s="48"/>
      <c r="AA714" s="64"/>
    </row>
    <row r="715" spans="2:27" s="14" customFormat="1">
      <c r="B715" s="174"/>
      <c r="C715" s="174"/>
      <c r="D715" s="174"/>
      <c r="G715" s="12"/>
      <c r="L715" s="123"/>
      <c r="M715" s="123"/>
      <c r="N715" s="123"/>
      <c r="O715" s="123"/>
      <c r="P715" s="123"/>
      <c r="W715" s="48"/>
      <c r="AA715" s="64"/>
    </row>
    <row r="716" spans="2:27" s="14" customFormat="1">
      <c r="B716" s="174"/>
      <c r="C716" s="174"/>
      <c r="D716" s="174"/>
      <c r="G716" s="12"/>
      <c r="L716" s="123"/>
      <c r="M716" s="123"/>
      <c r="N716" s="123"/>
      <c r="O716" s="123"/>
      <c r="P716" s="123"/>
      <c r="W716" s="48"/>
      <c r="AA716" s="64"/>
    </row>
    <row r="717" spans="2:27" s="14" customFormat="1">
      <c r="B717" s="174"/>
      <c r="C717" s="174"/>
      <c r="D717" s="174"/>
      <c r="G717" s="12"/>
      <c r="L717" s="123"/>
      <c r="M717" s="123"/>
      <c r="N717" s="123"/>
      <c r="O717" s="123"/>
      <c r="P717" s="123"/>
      <c r="W717" s="48"/>
      <c r="AA717" s="64"/>
    </row>
    <row r="718" spans="2:27" s="14" customFormat="1">
      <c r="B718" s="174"/>
      <c r="C718" s="174"/>
      <c r="D718" s="174"/>
      <c r="G718" s="12"/>
      <c r="L718" s="123"/>
      <c r="M718" s="123"/>
      <c r="N718" s="123"/>
      <c r="O718" s="123"/>
      <c r="P718" s="123"/>
      <c r="W718" s="48"/>
      <c r="AA718" s="64"/>
    </row>
    <row r="719" spans="2:27" s="14" customFormat="1">
      <c r="B719" s="174"/>
      <c r="C719" s="174"/>
      <c r="D719" s="174"/>
      <c r="G719" s="12"/>
      <c r="L719" s="123"/>
      <c r="M719" s="123"/>
      <c r="N719" s="123"/>
      <c r="O719" s="123"/>
      <c r="P719" s="123"/>
      <c r="W719" s="48"/>
      <c r="AA719" s="64"/>
    </row>
    <row r="720" spans="2:27" s="14" customFormat="1">
      <c r="B720" s="174"/>
      <c r="C720" s="174"/>
      <c r="D720" s="174"/>
      <c r="G720" s="12"/>
      <c r="L720" s="123"/>
      <c r="M720" s="123"/>
      <c r="N720" s="123"/>
      <c r="O720" s="123"/>
      <c r="P720" s="123"/>
      <c r="W720" s="48"/>
      <c r="AA720" s="64"/>
    </row>
    <row r="721" spans="2:27" s="14" customFormat="1">
      <c r="B721" s="174"/>
      <c r="C721" s="174"/>
      <c r="D721" s="174"/>
      <c r="G721" s="12"/>
      <c r="L721" s="123"/>
      <c r="M721" s="123"/>
      <c r="N721" s="123"/>
      <c r="O721" s="123"/>
      <c r="P721" s="123"/>
      <c r="W721" s="48"/>
      <c r="AA721" s="64"/>
    </row>
    <row r="722" spans="2:27" s="14" customFormat="1">
      <c r="B722" s="174"/>
      <c r="C722" s="174"/>
      <c r="D722" s="174"/>
      <c r="G722" s="12"/>
      <c r="L722" s="123"/>
      <c r="M722" s="123"/>
      <c r="N722" s="123"/>
      <c r="O722" s="123"/>
      <c r="P722" s="123"/>
      <c r="W722" s="48"/>
      <c r="AA722" s="64"/>
    </row>
    <row r="723" spans="2:27" s="14" customFormat="1">
      <c r="B723" s="174"/>
      <c r="C723" s="174"/>
      <c r="D723" s="174"/>
      <c r="G723" s="12"/>
      <c r="L723" s="123"/>
      <c r="M723" s="123"/>
      <c r="N723" s="123"/>
      <c r="O723" s="123"/>
      <c r="P723" s="123"/>
      <c r="W723" s="48"/>
      <c r="AA723" s="64"/>
    </row>
    <row r="724" spans="2:27" s="14" customFormat="1">
      <c r="B724" s="174"/>
      <c r="C724" s="174"/>
      <c r="D724" s="174"/>
      <c r="G724" s="12"/>
      <c r="L724" s="123"/>
      <c r="M724" s="123"/>
      <c r="N724" s="123"/>
      <c r="O724" s="123"/>
      <c r="P724" s="123"/>
      <c r="W724" s="48"/>
      <c r="AA724" s="64"/>
    </row>
    <row r="725" spans="2:27" s="14" customFormat="1">
      <c r="B725" s="174"/>
      <c r="C725" s="174"/>
      <c r="D725" s="174"/>
      <c r="G725" s="12"/>
      <c r="L725" s="123"/>
      <c r="M725" s="123"/>
      <c r="N725" s="123"/>
      <c r="O725" s="123"/>
      <c r="P725" s="123"/>
      <c r="W725" s="48"/>
      <c r="AA725" s="64"/>
    </row>
    <row r="726" spans="2:27" s="14" customFormat="1">
      <c r="B726" s="174"/>
      <c r="C726" s="174"/>
      <c r="D726" s="174"/>
      <c r="G726" s="12"/>
      <c r="L726" s="123"/>
      <c r="M726" s="123"/>
      <c r="N726" s="123"/>
      <c r="O726" s="123"/>
      <c r="P726" s="123"/>
      <c r="W726" s="48"/>
      <c r="AA726" s="64"/>
    </row>
    <row r="727" spans="2:27" s="14" customFormat="1">
      <c r="B727" s="174"/>
      <c r="C727" s="174"/>
      <c r="D727" s="174"/>
      <c r="G727" s="12"/>
      <c r="L727" s="123"/>
      <c r="M727" s="123"/>
      <c r="N727" s="123"/>
      <c r="O727" s="123"/>
      <c r="P727" s="123"/>
      <c r="W727" s="48"/>
      <c r="AA727" s="64"/>
    </row>
    <row r="728" spans="2:27" s="14" customFormat="1">
      <c r="B728" s="174"/>
      <c r="C728" s="174"/>
      <c r="D728" s="174"/>
      <c r="G728" s="12"/>
      <c r="L728" s="123"/>
      <c r="M728" s="123"/>
      <c r="N728" s="123"/>
      <c r="O728" s="123"/>
      <c r="P728" s="123"/>
      <c r="W728" s="48"/>
      <c r="AA728" s="64"/>
    </row>
    <row r="729" spans="2:27" s="14" customFormat="1">
      <c r="B729" s="174"/>
      <c r="C729" s="174"/>
      <c r="D729" s="174"/>
      <c r="G729" s="12"/>
      <c r="L729" s="123"/>
      <c r="M729" s="123"/>
      <c r="N729" s="123"/>
      <c r="O729" s="123"/>
      <c r="P729" s="123"/>
      <c r="W729" s="48"/>
      <c r="AA729" s="64"/>
    </row>
    <row r="730" spans="2:27" s="14" customFormat="1">
      <c r="B730" s="174"/>
      <c r="C730" s="174"/>
      <c r="D730" s="174"/>
      <c r="G730" s="12"/>
      <c r="L730" s="123"/>
      <c r="M730" s="123"/>
      <c r="N730" s="123"/>
      <c r="O730" s="123"/>
      <c r="P730" s="123"/>
      <c r="W730" s="48"/>
      <c r="AA730" s="64"/>
    </row>
    <row r="731" spans="2:27" s="14" customFormat="1">
      <c r="B731" s="174"/>
      <c r="C731" s="174"/>
      <c r="D731" s="174"/>
      <c r="G731" s="12"/>
      <c r="L731" s="123"/>
      <c r="M731" s="123"/>
      <c r="N731" s="123"/>
      <c r="O731" s="123"/>
      <c r="P731" s="123"/>
      <c r="W731" s="48"/>
      <c r="AA731" s="64"/>
    </row>
    <row r="732" spans="2:27" s="14" customFormat="1">
      <c r="B732" s="174"/>
      <c r="C732" s="174"/>
      <c r="D732" s="174"/>
      <c r="G732" s="12"/>
      <c r="L732" s="123"/>
      <c r="M732" s="123"/>
      <c r="N732" s="123"/>
      <c r="O732" s="123"/>
      <c r="P732" s="123"/>
      <c r="W732" s="48"/>
      <c r="AA732" s="64"/>
    </row>
    <row r="733" spans="2:27" s="14" customFormat="1">
      <c r="B733" s="174"/>
      <c r="C733" s="174"/>
      <c r="D733" s="174"/>
      <c r="G733" s="12"/>
      <c r="L733" s="123"/>
      <c r="M733" s="123"/>
      <c r="N733" s="123"/>
      <c r="O733" s="123"/>
      <c r="P733" s="123"/>
      <c r="W733" s="48"/>
      <c r="AA733" s="64"/>
    </row>
    <row r="734" spans="2:27" s="14" customFormat="1">
      <c r="B734" s="174"/>
      <c r="C734" s="174"/>
      <c r="D734" s="174"/>
      <c r="G734" s="12"/>
      <c r="L734" s="123"/>
      <c r="M734" s="123"/>
      <c r="N734" s="123"/>
      <c r="O734" s="123"/>
      <c r="P734" s="123"/>
      <c r="W734" s="48"/>
      <c r="AA734" s="64"/>
    </row>
    <row r="735" spans="2:27" s="14" customFormat="1">
      <c r="B735" s="174"/>
      <c r="C735" s="174"/>
      <c r="D735" s="174"/>
      <c r="G735" s="12"/>
      <c r="L735" s="123"/>
      <c r="M735" s="123"/>
      <c r="N735" s="123"/>
      <c r="O735" s="123"/>
      <c r="P735" s="123"/>
      <c r="W735" s="48"/>
      <c r="AA735" s="64"/>
    </row>
    <row r="736" spans="2:27" s="14" customFormat="1">
      <c r="B736" s="174"/>
      <c r="C736" s="174"/>
      <c r="D736" s="174"/>
      <c r="G736" s="12"/>
      <c r="L736" s="123"/>
      <c r="M736" s="123"/>
      <c r="N736" s="123"/>
      <c r="O736" s="123"/>
      <c r="P736" s="123"/>
      <c r="W736" s="48"/>
      <c r="AA736" s="64"/>
    </row>
    <row r="737" spans="2:27" s="14" customFormat="1">
      <c r="B737" s="174"/>
      <c r="C737" s="174"/>
      <c r="D737" s="174"/>
      <c r="G737" s="12"/>
      <c r="L737" s="123"/>
      <c r="M737" s="123"/>
      <c r="N737" s="123"/>
      <c r="O737" s="123"/>
      <c r="P737" s="123"/>
      <c r="W737" s="48"/>
      <c r="AA737" s="64"/>
    </row>
    <row r="738" spans="2:27" s="14" customFormat="1">
      <c r="B738" s="174"/>
      <c r="C738" s="174"/>
      <c r="D738" s="174"/>
      <c r="G738" s="12"/>
      <c r="L738" s="123"/>
      <c r="M738" s="123"/>
      <c r="N738" s="123"/>
      <c r="O738" s="123"/>
      <c r="P738" s="123"/>
      <c r="W738" s="48"/>
      <c r="AA738" s="64"/>
    </row>
    <row r="739" spans="2:27" s="14" customFormat="1">
      <c r="B739" s="174"/>
      <c r="C739" s="174"/>
      <c r="D739" s="174"/>
      <c r="G739" s="12"/>
      <c r="L739" s="123"/>
      <c r="M739" s="123"/>
      <c r="N739" s="123"/>
      <c r="O739" s="123"/>
      <c r="P739" s="123"/>
      <c r="W739" s="48"/>
      <c r="AA739" s="64"/>
    </row>
    <row r="740" spans="2:27" s="14" customFormat="1">
      <c r="B740" s="174"/>
      <c r="C740" s="174"/>
      <c r="D740" s="174"/>
      <c r="G740" s="12"/>
      <c r="L740" s="123"/>
      <c r="M740" s="123"/>
      <c r="N740" s="123"/>
      <c r="O740" s="123"/>
      <c r="P740" s="123"/>
      <c r="W740" s="48"/>
      <c r="AA740" s="64"/>
    </row>
    <row r="741" spans="2:27" s="14" customFormat="1">
      <c r="B741" s="174"/>
      <c r="C741" s="174"/>
      <c r="D741" s="174"/>
      <c r="G741" s="12"/>
      <c r="L741" s="123"/>
      <c r="M741" s="123"/>
      <c r="N741" s="123"/>
      <c r="O741" s="123"/>
      <c r="P741" s="123"/>
      <c r="W741" s="48"/>
      <c r="AA741" s="64"/>
    </row>
    <row r="742" spans="2:27" s="14" customFormat="1">
      <c r="B742" s="174"/>
      <c r="C742" s="174"/>
      <c r="D742" s="174"/>
      <c r="G742" s="12"/>
      <c r="L742" s="123"/>
      <c r="M742" s="123"/>
      <c r="N742" s="123"/>
      <c r="O742" s="123"/>
      <c r="P742" s="123"/>
      <c r="W742" s="48"/>
      <c r="AA742" s="64"/>
    </row>
    <row r="743" spans="2:27" s="14" customFormat="1">
      <c r="B743" s="174"/>
      <c r="C743" s="174"/>
      <c r="D743" s="174"/>
      <c r="G743" s="12"/>
      <c r="L743" s="123"/>
      <c r="M743" s="123"/>
      <c r="N743" s="123"/>
      <c r="O743" s="123"/>
      <c r="P743" s="123"/>
      <c r="W743" s="48"/>
      <c r="AA743" s="64"/>
    </row>
    <row r="744" spans="2:27" s="14" customFormat="1">
      <c r="B744" s="174"/>
      <c r="C744" s="174"/>
      <c r="D744" s="174"/>
      <c r="G744" s="12"/>
      <c r="L744" s="123"/>
      <c r="M744" s="123"/>
      <c r="N744" s="123"/>
      <c r="O744" s="123"/>
      <c r="P744" s="123"/>
      <c r="W744" s="48"/>
      <c r="AA744" s="64"/>
    </row>
    <row r="745" spans="2:27" s="14" customFormat="1">
      <c r="B745" s="174"/>
      <c r="C745" s="174"/>
      <c r="D745" s="174"/>
      <c r="G745" s="12"/>
      <c r="L745" s="123"/>
      <c r="M745" s="123"/>
      <c r="N745" s="123"/>
      <c r="O745" s="123"/>
      <c r="P745" s="123"/>
      <c r="W745" s="48"/>
      <c r="AA745" s="64"/>
    </row>
    <row r="746" spans="2:27" s="14" customFormat="1">
      <c r="B746" s="174"/>
      <c r="C746" s="174"/>
      <c r="D746" s="174"/>
      <c r="G746" s="12"/>
      <c r="L746" s="123"/>
      <c r="M746" s="123"/>
      <c r="N746" s="123"/>
      <c r="O746" s="123"/>
      <c r="P746" s="123"/>
      <c r="W746" s="48"/>
      <c r="AA746" s="64"/>
    </row>
    <row r="747" spans="2:27" s="14" customFormat="1">
      <c r="B747" s="174"/>
      <c r="C747" s="174"/>
      <c r="D747" s="174"/>
      <c r="G747" s="12"/>
      <c r="L747" s="123"/>
      <c r="M747" s="123"/>
      <c r="N747" s="123"/>
      <c r="O747" s="123"/>
      <c r="P747" s="123"/>
      <c r="W747" s="48"/>
      <c r="AA747" s="64"/>
    </row>
    <row r="748" spans="2:27" s="14" customFormat="1">
      <c r="B748" s="174"/>
      <c r="C748" s="174"/>
      <c r="D748" s="174"/>
      <c r="G748" s="12"/>
      <c r="L748" s="123"/>
      <c r="M748" s="123"/>
      <c r="N748" s="123"/>
      <c r="O748" s="123"/>
      <c r="P748" s="123"/>
      <c r="W748" s="48"/>
      <c r="AA748" s="64"/>
    </row>
    <row r="749" spans="2:27" s="14" customFormat="1">
      <c r="B749" s="174"/>
      <c r="C749" s="174"/>
      <c r="D749" s="174"/>
      <c r="G749" s="12"/>
      <c r="L749" s="123"/>
      <c r="M749" s="123"/>
      <c r="N749" s="123"/>
      <c r="O749" s="123"/>
      <c r="P749" s="123"/>
      <c r="W749" s="48"/>
      <c r="AA749" s="64"/>
    </row>
    <row r="750" spans="2:27" s="14" customFormat="1">
      <c r="B750" s="174"/>
      <c r="C750" s="174"/>
      <c r="D750" s="174"/>
      <c r="G750" s="12"/>
      <c r="L750" s="123"/>
      <c r="M750" s="123"/>
      <c r="N750" s="123"/>
      <c r="O750" s="123"/>
      <c r="P750" s="123"/>
      <c r="W750" s="48"/>
      <c r="AA750" s="64"/>
    </row>
    <row r="751" spans="2:27" s="14" customFormat="1">
      <c r="B751" s="174"/>
      <c r="C751" s="174"/>
      <c r="D751" s="174"/>
      <c r="G751" s="12"/>
      <c r="L751" s="123"/>
      <c r="M751" s="123"/>
      <c r="N751" s="123"/>
      <c r="O751" s="123"/>
      <c r="P751" s="123"/>
      <c r="W751" s="48"/>
      <c r="AA751" s="64"/>
    </row>
    <row r="752" spans="2:27" s="14" customFormat="1">
      <c r="B752" s="174"/>
      <c r="C752" s="174"/>
      <c r="D752" s="174"/>
      <c r="G752" s="12"/>
      <c r="L752" s="123"/>
      <c r="M752" s="123"/>
      <c r="N752" s="123"/>
      <c r="O752" s="123"/>
      <c r="P752" s="123"/>
      <c r="W752" s="48"/>
      <c r="AA752" s="64"/>
    </row>
    <row r="753" spans="2:27" s="14" customFormat="1">
      <c r="B753" s="174"/>
      <c r="C753" s="174"/>
      <c r="D753" s="174"/>
      <c r="G753" s="12"/>
      <c r="L753" s="123"/>
      <c r="M753" s="123"/>
      <c r="N753" s="123"/>
      <c r="O753" s="123"/>
      <c r="P753" s="123"/>
      <c r="W753" s="48"/>
      <c r="AA753" s="64"/>
    </row>
    <row r="754" spans="2:27" s="14" customFormat="1">
      <c r="B754" s="174"/>
      <c r="C754" s="174"/>
      <c r="D754" s="174"/>
      <c r="G754" s="12"/>
      <c r="L754" s="123"/>
      <c r="M754" s="123"/>
      <c r="N754" s="123"/>
      <c r="O754" s="123"/>
      <c r="P754" s="123"/>
      <c r="W754" s="48"/>
      <c r="AA754" s="64"/>
    </row>
    <row r="755" spans="2:27" s="14" customFormat="1">
      <c r="B755" s="174"/>
      <c r="C755" s="174"/>
      <c r="D755" s="174"/>
      <c r="G755" s="12"/>
      <c r="L755" s="123"/>
      <c r="M755" s="123"/>
      <c r="N755" s="123"/>
      <c r="O755" s="123"/>
      <c r="P755" s="123"/>
      <c r="W755" s="48"/>
      <c r="AA755" s="64"/>
    </row>
    <row r="756" spans="2:27" s="14" customFormat="1">
      <c r="B756" s="174"/>
      <c r="C756" s="174"/>
      <c r="D756" s="174"/>
      <c r="G756" s="12"/>
      <c r="L756" s="123"/>
      <c r="M756" s="123"/>
      <c r="N756" s="123"/>
      <c r="O756" s="123"/>
      <c r="P756" s="123"/>
      <c r="W756" s="48"/>
      <c r="AA756" s="64"/>
    </row>
    <row r="757" spans="2:27" s="14" customFormat="1">
      <c r="B757" s="174"/>
      <c r="C757" s="174"/>
      <c r="D757" s="174"/>
      <c r="G757" s="12"/>
      <c r="L757" s="123"/>
      <c r="M757" s="123"/>
      <c r="N757" s="123"/>
      <c r="O757" s="123"/>
      <c r="P757" s="123"/>
      <c r="W757" s="48"/>
      <c r="AA757" s="64"/>
    </row>
    <row r="758" spans="2:27" s="14" customFormat="1">
      <c r="B758" s="174"/>
      <c r="C758" s="174"/>
      <c r="D758" s="174"/>
      <c r="G758" s="12"/>
      <c r="L758" s="123"/>
      <c r="M758" s="123"/>
      <c r="N758" s="123"/>
      <c r="O758" s="123"/>
      <c r="P758" s="123"/>
      <c r="W758" s="48"/>
      <c r="AA758" s="64"/>
    </row>
    <row r="759" spans="2:27" s="14" customFormat="1">
      <c r="B759" s="174"/>
      <c r="C759" s="174"/>
      <c r="D759" s="174"/>
      <c r="G759" s="12"/>
      <c r="L759" s="123"/>
      <c r="M759" s="123"/>
      <c r="N759" s="123"/>
      <c r="O759" s="123"/>
      <c r="P759" s="123"/>
      <c r="W759" s="48"/>
      <c r="AA759" s="64"/>
    </row>
    <row r="760" spans="2:27" s="14" customFormat="1">
      <c r="B760" s="174"/>
      <c r="C760" s="174"/>
      <c r="D760" s="174"/>
      <c r="G760" s="12"/>
      <c r="L760" s="123"/>
      <c r="M760" s="123"/>
      <c r="N760" s="123"/>
      <c r="O760" s="123"/>
      <c r="P760" s="123"/>
      <c r="W760" s="48"/>
      <c r="AA760" s="64"/>
    </row>
    <row r="761" spans="2:27" s="14" customFormat="1">
      <c r="B761" s="174"/>
      <c r="C761" s="174"/>
      <c r="D761" s="174"/>
      <c r="G761" s="12"/>
      <c r="L761" s="123"/>
      <c r="M761" s="123"/>
      <c r="N761" s="123"/>
      <c r="O761" s="123"/>
      <c r="P761" s="123"/>
      <c r="W761" s="48"/>
      <c r="AA761" s="64"/>
    </row>
    <row r="762" spans="2:27" s="14" customFormat="1">
      <c r="B762" s="174"/>
      <c r="C762" s="174"/>
      <c r="D762" s="174"/>
      <c r="G762" s="12"/>
      <c r="L762" s="123"/>
      <c r="M762" s="123"/>
      <c r="N762" s="123"/>
      <c r="O762" s="123"/>
      <c r="P762" s="123"/>
      <c r="W762" s="48"/>
      <c r="AA762" s="64"/>
    </row>
    <row r="763" spans="2:27" s="14" customFormat="1">
      <c r="B763" s="174"/>
      <c r="C763" s="174"/>
      <c r="D763" s="174"/>
      <c r="G763" s="12"/>
      <c r="L763" s="123"/>
      <c r="M763" s="123"/>
      <c r="N763" s="123"/>
      <c r="O763" s="123"/>
      <c r="P763" s="123"/>
      <c r="W763" s="48"/>
      <c r="AA763" s="64"/>
    </row>
    <row r="764" spans="2:27" s="14" customFormat="1">
      <c r="B764" s="174"/>
      <c r="C764" s="174"/>
      <c r="D764" s="174"/>
      <c r="G764" s="12"/>
      <c r="L764" s="123"/>
      <c r="M764" s="123"/>
      <c r="N764" s="123"/>
      <c r="O764" s="123"/>
      <c r="P764" s="123"/>
      <c r="W764" s="48"/>
      <c r="AA764" s="64"/>
    </row>
    <row r="765" spans="2:27" s="14" customFormat="1">
      <c r="B765" s="174"/>
      <c r="C765" s="174"/>
      <c r="D765" s="174"/>
      <c r="G765" s="12"/>
      <c r="L765" s="123"/>
      <c r="M765" s="123"/>
      <c r="N765" s="123"/>
      <c r="O765" s="123"/>
      <c r="P765" s="123"/>
      <c r="W765" s="48"/>
      <c r="AA765" s="64"/>
    </row>
    <row r="766" spans="2:27" s="14" customFormat="1">
      <c r="B766" s="174"/>
      <c r="C766" s="174"/>
      <c r="D766" s="174"/>
      <c r="G766" s="12"/>
      <c r="L766" s="123"/>
      <c r="M766" s="123"/>
      <c r="N766" s="123"/>
      <c r="O766" s="123"/>
      <c r="P766" s="123"/>
      <c r="W766" s="48"/>
      <c r="AA766" s="64"/>
    </row>
    <row r="767" spans="2:27" s="14" customFormat="1">
      <c r="B767" s="174"/>
      <c r="C767" s="174"/>
      <c r="D767" s="174"/>
      <c r="G767" s="12"/>
      <c r="L767" s="123"/>
      <c r="M767" s="123"/>
      <c r="N767" s="123"/>
      <c r="O767" s="123"/>
      <c r="P767" s="123"/>
      <c r="W767" s="48"/>
      <c r="AA767" s="64"/>
    </row>
    <row r="768" spans="2:27" s="14" customFormat="1">
      <c r="B768" s="174"/>
      <c r="C768" s="174"/>
      <c r="D768" s="174"/>
      <c r="G768" s="12"/>
      <c r="L768" s="123"/>
      <c r="M768" s="123"/>
      <c r="N768" s="123"/>
      <c r="O768" s="123"/>
      <c r="P768" s="123"/>
      <c r="W768" s="48"/>
      <c r="AA768" s="64"/>
    </row>
    <row r="769" spans="2:27" s="14" customFormat="1">
      <c r="B769" s="174"/>
      <c r="C769" s="174"/>
      <c r="D769" s="174"/>
      <c r="G769" s="12"/>
      <c r="L769" s="123"/>
      <c r="M769" s="123"/>
      <c r="N769" s="123"/>
      <c r="O769" s="123"/>
      <c r="P769" s="123"/>
      <c r="W769" s="48"/>
      <c r="AA769" s="64"/>
    </row>
    <row r="770" spans="2:27" s="14" customFormat="1">
      <c r="B770" s="174"/>
      <c r="C770" s="174"/>
      <c r="D770" s="174"/>
      <c r="G770" s="12"/>
      <c r="L770" s="123"/>
      <c r="M770" s="123"/>
      <c r="N770" s="123"/>
      <c r="O770" s="123"/>
      <c r="P770" s="123"/>
      <c r="W770" s="48"/>
      <c r="AA770" s="64"/>
    </row>
    <row r="771" spans="2:27" s="14" customFormat="1">
      <c r="B771" s="174"/>
      <c r="C771" s="174"/>
      <c r="D771" s="174"/>
      <c r="G771" s="12"/>
      <c r="L771" s="123"/>
      <c r="M771" s="123"/>
      <c r="N771" s="123"/>
      <c r="O771" s="123"/>
      <c r="P771" s="123"/>
      <c r="W771" s="48"/>
      <c r="AA771" s="64"/>
    </row>
    <row r="772" spans="2:27" s="14" customFormat="1">
      <c r="B772" s="174"/>
      <c r="C772" s="174"/>
      <c r="D772" s="174"/>
      <c r="G772" s="12"/>
      <c r="L772" s="123"/>
      <c r="M772" s="123"/>
      <c r="N772" s="123"/>
      <c r="O772" s="123"/>
      <c r="P772" s="123"/>
      <c r="W772" s="48"/>
      <c r="AA772" s="64"/>
    </row>
    <row r="773" spans="2:27" s="14" customFormat="1">
      <c r="B773" s="174"/>
      <c r="C773" s="174"/>
      <c r="D773" s="174"/>
      <c r="G773" s="12"/>
      <c r="L773" s="123"/>
      <c r="M773" s="123"/>
      <c r="N773" s="123"/>
      <c r="O773" s="123"/>
      <c r="P773" s="123"/>
      <c r="W773" s="48"/>
      <c r="AA773" s="64"/>
    </row>
    <row r="774" spans="2:27" s="14" customFormat="1">
      <c r="B774" s="174"/>
      <c r="C774" s="174"/>
      <c r="D774" s="174"/>
      <c r="G774" s="12"/>
      <c r="L774" s="123"/>
      <c r="M774" s="123"/>
      <c r="N774" s="123"/>
      <c r="O774" s="123"/>
      <c r="P774" s="123"/>
      <c r="W774" s="48"/>
      <c r="AA774" s="64"/>
    </row>
    <row r="775" spans="2:27" s="14" customFormat="1">
      <c r="B775" s="174"/>
      <c r="C775" s="174"/>
      <c r="D775" s="174"/>
      <c r="G775" s="12"/>
      <c r="L775" s="123"/>
      <c r="M775" s="123"/>
      <c r="N775" s="123"/>
      <c r="O775" s="123"/>
      <c r="P775" s="123"/>
      <c r="W775" s="48"/>
      <c r="AA775" s="64"/>
    </row>
    <row r="776" spans="2:27" s="14" customFormat="1">
      <c r="B776" s="174"/>
      <c r="C776" s="174"/>
      <c r="D776" s="174"/>
      <c r="G776" s="12"/>
      <c r="L776" s="123"/>
      <c r="M776" s="123"/>
      <c r="N776" s="123"/>
      <c r="O776" s="123"/>
      <c r="P776" s="123"/>
      <c r="W776" s="48"/>
      <c r="AA776" s="64"/>
    </row>
    <row r="777" spans="2:27" s="14" customFormat="1">
      <c r="B777" s="174"/>
      <c r="C777" s="174"/>
      <c r="D777" s="174"/>
      <c r="G777" s="12"/>
      <c r="L777" s="123"/>
      <c r="M777" s="123"/>
      <c r="N777" s="123"/>
      <c r="O777" s="123"/>
      <c r="P777" s="123"/>
      <c r="W777" s="48"/>
      <c r="AA777" s="64"/>
    </row>
    <row r="778" spans="2:27" s="14" customFormat="1">
      <c r="B778" s="174"/>
      <c r="C778" s="174"/>
      <c r="D778" s="174"/>
      <c r="G778" s="12"/>
      <c r="L778" s="123"/>
      <c r="M778" s="123"/>
      <c r="N778" s="123"/>
      <c r="O778" s="123"/>
      <c r="P778" s="123"/>
      <c r="W778" s="48"/>
      <c r="AA778" s="64"/>
    </row>
    <row r="779" spans="2:27" s="14" customFormat="1">
      <c r="B779" s="174"/>
      <c r="C779" s="174"/>
      <c r="D779" s="174"/>
      <c r="G779" s="12"/>
      <c r="L779" s="123"/>
      <c r="M779" s="123"/>
      <c r="N779" s="123"/>
      <c r="O779" s="123"/>
      <c r="P779" s="123"/>
      <c r="W779" s="48"/>
      <c r="AA779" s="64"/>
    </row>
    <row r="780" spans="2:27" s="14" customFormat="1">
      <c r="B780" s="174"/>
      <c r="C780" s="174"/>
      <c r="D780" s="174"/>
      <c r="G780" s="12"/>
      <c r="L780" s="123"/>
      <c r="M780" s="123"/>
      <c r="N780" s="123"/>
      <c r="O780" s="123"/>
      <c r="P780" s="123"/>
      <c r="W780" s="48"/>
      <c r="AA780" s="64"/>
    </row>
    <row r="781" spans="2:27" s="14" customFormat="1">
      <c r="B781" s="174"/>
      <c r="C781" s="174"/>
      <c r="D781" s="174"/>
      <c r="G781" s="12"/>
      <c r="L781" s="123"/>
      <c r="M781" s="123"/>
      <c r="N781" s="123"/>
      <c r="O781" s="123"/>
      <c r="P781" s="123"/>
      <c r="W781" s="48"/>
      <c r="AA781" s="64"/>
    </row>
    <row r="782" spans="2:27" s="14" customFormat="1">
      <c r="B782" s="174"/>
      <c r="C782" s="174"/>
      <c r="D782" s="174"/>
      <c r="G782" s="12"/>
      <c r="L782" s="123"/>
      <c r="M782" s="123"/>
      <c r="N782" s="123"/>
      <c r="O782" s="123"/>
      <c r="P782" s="123"/>
      <c r="W782" s="48"/>
      <c r="AA782" s="64"/>
    </row>
    <row r="783" spans="2:27" s="14" customFormat="1">
      <c r="B783" s="174"/>
      <c r="C783" s="174"/>
      <c r="D783" s="174"/>
      <c r="G783" s="12"/>
      <c r="L783" s="123"/>
      <c r="M783" s="123"/>
      <c r="N783" s="123"/>
      <c r="O783" s="123"/>
      <c r="P783" s="123"/>
      <c r="W783" s="48"/>
      <c r="AA783" s="64"/>
    </row>
    <row r="784" spans="2:27" s="14" customFormat="1">
      <c r="B784" s="174"/>
      <c r="C784" s="174"/>
      <c r="D784" s="174"/>
      <c r="G784" s="12"/>
      <c r="L784" s="123"/>
      <c r="M784" s="123"/>
      <c r="N784" s="123"/>
      <c r="O784" s="123"/>
      <c r="P784" s="123"/>
      <c r="W784" s="48"/>
      <c r="AA784" s="64"/>
    </row>
    <row r="785" spans="2:27" s="14" customFormat="1">
      <c r="B785" s="174"/>
      <c r="C785" s="174"/>
      <c r="D785" s="174"/>
      <c r="G785" s="12"/>
      <c r="L785" s="123"/>
      <c r="M785" s="123"/>
      <c r="N785" s="123"/>
      <c r="O785" s="123"/>
      <c r="P785" s="123"/>
      <c r="W785" s="48"/>
      <c r="AA785" s="64"/>
    </row>
    <row r="786" spans="2:27" s="14" customFormat="1">
      <c r="B786" s="174"/>
      <c r="C786" s="174"/>
      <c r="D786" s="174"/>
      <c r="G786" s="12"/>
      <c r="L786" s="123"/>
      <c r="M786" s="123"/>
      <c r="N786" s="123"/>
      <c r="O786" s="123"/>
      <c r="P786" s="123"/>
      <c r="W786" s="48"/>
      <c r="AA786" s="64"/>
    </row>
    <row r="787" spans="2:27" s="14" customFormat="1">
      <c r="B787" s="174"/>
      <c r="C787" s="174"/>
      <c r="D787" s="174"/>
      <c r="G787" s="12"/>
      <c r="L787" s="123"/>
      <c r="M787" s="123"/>
      <c r="N787" s="123"/>
      <c r="O787" s="123"/>
      <c r="P787" s="123"/>
      <c r="W787" s="48"/>
      <c r="AA787" s="64"/>
    </row>
    <row r="788" spans="2:27" s="14" customFormat="1">
      <c r="B788" s="174"/>
      <c r="C788" s="174"/>
      <c r="D788" s="174"/>
      <c r="G788" s="12"/>
      <c r="L788" s="123"/>
      <c r="M788" s="123"/>
      <c r="N788" s="123"/>
      <c r="O788" s="123"/>
      <c r="P788" s="123"/>
      <c r="W788" s="48"/>
      <c r="AA788" s="64"/>
    </row>
    <row r="789" spans="2:27" s="14" customFormat="1">
      <c r="B789" s="174"/>
      <c r="C789" s="174"/>
      <c r="D789" s="174"/>
      <c r="G789" s="12"/>
      <c r="L789" s="123"/>
      <c r="M789" s="123"/>
      <c r="N789" s="123"/>
      <c r="O789" s="123"/>
      <c r="P789" s="123"/>
      <c r="W789" s="48"/>
      <c r="AA789" s="64"/>
    </row>
    <row r="790" spans="2:27" s="14" customFormat="1">
      <c r="B790" s="174"/>
      <c r="C790" s="174"/>
      <c r="D790" s="174"/>
      <c r="G790" s="12"/>
      <c r="L790" s="123"/>
      <c r="M790" s="123"/>
      <c r="N790" s="123"/>
      <c r="O790" s="123"/>
      <c r="P790" s="123"/>
      <c r="W790" s="48"/>
      <c r="AA790" s="64"/>
    </row>
    <row r="791" spans="2:27" s="14" customFormat="1">
      <c r="B791" s="174"/>
      <c r="C791" s="174"/>
      <c r="D791" s="174"/>
      <c r="G791" s="12"/>
      <c r="L791" s="123"/>
      <c r="M791" s="123"/>
      <c r="N791" s="123"/>
      <c r="O791" s="123"/>
      <c r="P791" s="123"/>
      <c r="W791" s="48"/>
      <c r="AA791" s="64"/>
    </row>
    <row r="792" spans="2:27" s="14" customFormat="1">
      <c r="B792" s="174"/>
      <c r="C792" s="174"/>
      <c r="D792" s="174"/>
      <c r="G792" s="12"/>
      <c r="L792" s="123"/>
      <c r="M792" s="123"/>
      <c r="N792" s="123"/>
      <c r="O792" s="123"/>
      <c r="P792" s="123"/>
      <c r="W792" s="48"/>
      <c r="AA792" s="64"/>
    </row>
    <row r="793" spans="2:27" s="14" customFormat="1">
      <c r="B793" s="174"/>
      <c r="C793" s="174"/>
      <c r="D793" s="174"/>
      <c r="G793" s="12"/>
      <c r="L793" s="123"/>
      <c r="M793" s="123"/>
      <c r="N793" s="123"/>
      <c r="O793" s="123"/>
      <c r="P793" s="123"/>
      <c r="W793" s="48"/>
      <c r="AA793" s="64"/>
    </row>
    <row r="794" spans="2:27" s="14" customFormat="1">
      <c r="B794" s="174"/>
      <c r="C794" s="174"/>
      <c r="D794" s="174"/>
      <c r="G794" s="12"/>
      <c r="L794" s="123"/>
      <c r="M794" s="123"/>
      <c r="N794" s="123"/>
      <c r="O794" s="123"/>
      <c r="P794" s="123"/>
      <c r="W794" s="48"/>
      <c r="AA794" s="64"/>
    </row>
    <row r="795" spans="2:27" s="14" customFormat="1">
      <c r="B795" s="174"/>
      <c r="C795" s="174"/>
      <c r="D795" s="174"/>
      <c r="G795" s="12"/>
      <c r="L795" s="123"/>
      <c r="M795" s="123"/>
      <c r="N795" s="123"/>
      <c r="O795" s="123"/>
      <c r="P795" s="123"/>
      <c r="W795" s="48"/>
      <c r="AA795" s="64"/>
    </row>
    <row r="796" spans="2:27" s="14" customFormat="1">
      <c r="B796" s="174"/>
      <c r="C796" s="174"/>
      <c r="D796" s="174"/>
      <c r="G796" s="12"/>
      <c r="L796" s="123"/>
      <c r="M796" s="123"/>
      <c r="N796" s="123"/>
      <c r="O796" s="123"/>
      <c r="P796" s="123"/>
      <c r="W796" s="48"/>
      <c r="AA796" s="64"/>
    </row>
    <row r="797" spans="2:27" s="14" customFormat="1">
      <c r="B797" s="174"/>
      <c r="C797" s="174"/>
      <c r="D797" s="174"/>
      <c r="G797" s="12"/>
      <c r="L797" s="123"/>
      <c r="M797" s="123"/>
      <c r="N797" s="123"/>
      <c r="O797" s="123"/>
      <c r="P797" s="123"/>
      <c r="W797" s="48"/>
      <c r="AA797" s="64"/>
    </row>
    <row r="798" spans="2:27" s="14" customFormat="1">
      <c r="B798" s="174"/>
      <c r="C798" s="174"/>
      <c r="D798" s="174"/>
      <c r="G798" s="12"/>
      <c r="L798" s="123"/>
      <c r="M798" s="123"/>
      <c r="N798" s="123"/>
      <c r="O798" s="123"/>
      <c r="P798" s="123"/>
      <c r="W798" s="48"/>
      <c r="AA798" s="64"/>
    </row>
    <row r="799" spans="2:27" s="14" customFormat="1">
      <c r="B799" s="174"/>
      <c r="C799" s="174"/>
      <c r="D799" s="174"/>
      <c r="G799" s="12"/>
      <c r="L799" s="123"/>
      <c r="M799" s="123"/>
      <c r="N799" s="123"/>
      <c r="O799" s="123"/>
      <c r="P799" s="123"/>
      <c r="W799" s="48"/>
      <c r="AA799" s="64"/>
    </row>
    <row r="800" spans="2:27" s="14" customFormat="1">
      <c r="B800" s="174"/>
      <c r="C800" s="174"/>
      <c r="D800" s="174"/>
      <c r="G800" s="12"/>
      <c r="L800" s="123"/>
      <c r="M800" s="123"/>
      <c r="N800" s="123"/>
      <c r="O800" s="123"/>
      <c r="P800" s="123"/>
      <c r="W800" s="48"/>
      <c r="AA800" s="64"/>
    </row>
    <row r="801" spans="2:27" s="14" customFormat="1">
      <c r="B801" s="174"/>
      <c r="C801" s="174"/>
      <c r="D801" s="174"/>
      <c r="G801" s="12"/>
      <c r="L801" s="123"/>
      <c r="M801" s="123"/>
      <c r="N801" s="123"/>
      <c r="O801" s="123"/>
      <c r="P801" s="123"/>
      <c r="W801" s="48"/>
      <c r="AA801" s="64"/>
    </row>
    <row r="802" spans="2:27" s="14" customFormat="1">
      <c r="B802" s="174"/>
      <c r="C802" s="174"/>
      <c r="D802" s="174"/>
      <c r="G802" s="12"/>
      <c r="L802" s="123"/>
      <c r="M802" s="123"/>
      <c r="N802" s="123"/>
      <c r="O802" s="123"/>
      <c r="P802" s="123"/>
      <c r="W802" s="48"/>
      <c r="AA802" s="64"/>
    </row>
    <row r="803" spans="2:27" s="14" customFormat="1">
      <c r="B803" s="174"/>
      <c r="C803" s="174"/>
      <c r="D803" s="174"/>
      <c r="G803" s="12"/>
      <c r="L803" s="123"/>
      <c r="M803" s="123"/>
      <c r="N803" s="123"/>
      <c r="O803" s="123"/>
      <c r="P803" s="123"/>
      <c r="W803" s="48"/>
      <c r="AA803" s="64"/>
    </row>
    <row r="804" spans="2:27" s="14" customFormat="1">
      <c r="B804" s="174"/>
      <c r="C804" s="174"/>
      <c r="D804" s="174"/>
      <c r="G804" s="12"/>
      <c r="L804" s="123"/>
      <c r="M804" s="123"/>
      <c r="N804" s="123"/>
      <c r="O804" s="123"/>
      <c r="P804" s="123"/>
      <c r="W804" s="48"/>
      <c r="AA804" s="64"/>
    </row>
    <row r="805" spans="2:27" s="14" customFormat="1">
      <c r="B805" s="174"/>
      <c r="C805" s="174"/>
      <c r="D805" s="174"/>
      <c r="G805" s="12"/>
      <c r="L805" s="123"/>
      <c r="M805" s="123"/>
      <c r="N805" s="123"/>
      <c r="O805" s="123"/>
      <c r="P805" s="123"/>
      <c r="W805" s="48"/>
      <c r="AA805" s="64"/>
    </row>
    <row r="806" spans="2:27" s="14" customFormat="1">
      <c r="B806" s="174"/>
      <c r="C806" s="174"/>
      <c r="D806" s="174"/>
      <c r="G806" s="12"/>
      <c r="L806" s="123"/>
      <c r="M806" s="123"/>
      <c r="N806" s="123"/>
      <c r="O806" s="123"/>
      <c r="P806" s="123"/>
      <c r="W806" s="48"/>
      <c r="AA806" s="64"/>
    </row>
    <row r="807" spans="2:27" s="14" customFormat="1">
      <c r="B807" s="174"/>
      <c r="C807" s="174"/>
      <c r="D807" s="174"/>
      <c r="G807" s="12"/>
      <c r="L807" s="123"/>
      <c r="M807" s="123"/>
      <c r="N807" s="123"/>
      <c r="O807" s="123"/>
      <c r="P807" s="123"/>
      <c r="W807" s="48"/>
      <c r="AA807" s="64"/>
    </row>
    <row r="808" spans="2:27" s="14" customFormat="1">
      <c r="B808" s="174"/>
      <c r="C808" s="174"/>
      <c r="D808" s="174"/>
      <c r="G808" s="12"/>
      <c r="L808" s="123"/>
      <c r="M808" s="123"/>
      <c r="N808" s="123"/>
      <c r="O808" s="123"/>
      <c r="P808" s="123"/>
      <c r="W808" s="48"/>
      <c r="AA808" s="64"/>
    </row>
    <row r="809" spans="2:27" s="14" customFormat="1">
      <c r="B809" s="174"/>
      <c r="C809" s="174"/>
      <c r="D809" s="174"/>
      <c r="G809" s="12"/>
      <c r="L809" s="123"/>
      <c r="M809" s="123"/>
      <c r="N809" s="123"/>
      <c r="O809" s="123"/>
      <c r="P809" s="123"/>
      <c r="W809" s="48"/>
      <c r="AA809" s="64"/>
    </row>
    <row r="810" spans="2:27" s="14" customFormat="1">
      <c r="B810" s="174"/>
      <c r="C810" s="174"/>
      <c r="D810" s="174"/>
      <c r="G810" s="12"/>
      <c r="L810" s="123"/>
      <c r="M810" s="123"/>
      <c r="N810" s="123"/>
      <c r="O810" s="123"/>
      <c r="P810" s="123"/>
      <c r="W810" s="48"/>
      <c r="AA810" s="64"/>
    </row>
    <row r="811" spans="2:27" s="14" customFormat="1">
      <c r="B811" s="174"/>
      <c r="C811" s="174"/>
      <c r="D811" s="174"/>
      <c r="G811" s="12"/>
      <c r="L811" s="123"/>
      <c r="M811" s="123"/>
      <c r="N811" s="123"/>
      <c r="O811" s="123"/>
      <c r="P811" s="123"/>
      <c r="W811" s="48"/>
      <c r="AA811" s="64"/>
    </row>
    <row r="812" spans="2:27" s="14" customFormat="1">
      <c r="B812" s="174"/>
      <c r="C812" s="174"/>
      <c r="D812" s="174"/>
      <c r="G812" s="12"/>
      <c r="L812" s="123"/>
      <c r="M812" s="123"/>
      <c r="N812" s="123"/>
      <c r="O812" s="123"/>
      <c r="P812" s="123"/>
      <c r="W812" s="48"/>
      <c r="AA812" s="64"/>
    </row>
    <row r="813" spans="2:27" s="14" customFormat="1">
      <c r="B813" s="174"/>
      <c r="C813" s="174"/>
      <c r="D813" s="174"/>
      <c r="G813" s="12"/>
      <c r="L813" s="123"/>
      <c r="M813" s="123"/>
      <c r="N813" s="123"/>
      <c r="O813" s="123"/>
      <c r="P813" s="123"/>
      <c r="W813" s="48"/>
      <c r="AA813" s="64"/>
    </row>
    <row r="814" spans="2:27" s="14" customFormat="1">
      <c r="B814" s="174"/>
      <c r="C814" s="174"/>
      <c r="D814" s="174"/>
      <c r="G814" s="12"/>
      <c r="L814" s="123"/>
      <c r="M814" s="123"/>
      <c r="N814" s="123"/>
      <c r="O814" s="123"/>
      <c r="P814" s="123"/>
      <c r="W814" s="48"/>
      <c r="AA814" s="64"/>
    </row>
    <row r="815" spans="2:27" s="14" customFormat="1">
      <c r="B815" s="174"/>
      <c r="C815" s="174"/>
      <c r="D815" s="174"/>
      <c r="G815" s="12"/>
      <c r="L815" s="123"/>
      <c r="M815" s="123"/>
      <c r="N815" s="123"/>
      <c r="O815" s="123"/>
      <c r="P815" s="123"/>
      <c r="W815" s="48"/>
      <c r="AA815" s="64"/>
    </row>
    <row r="816" spans="2:27" s="14" customFormat="1">
      <c r="B816" s="174"/>
      <c r="C816" s="174"/>
      <c r="D816" s="174"/>
      <c r="G816" s="12"/>
      <c r="L816" s="123"/>
      <c r="M816" s="123"/>
      <c r="N816" s="123"/>
      <c r="O816" s="123"/>
      <c r="P816" s="123"/>
      <c r="W816" s="48"/>
      <c r="AA816" s="64"/>
    </row>
    <row r="817" spans="2:27" s="14" customFormat="1">
      <c r="B817" s="174"/>
      <c r="C817" s="174"/>
      <c r="D817" s="174"/>
      <c r="G817" s="12"/>
      <c r="L817" s="123"/>
      <c r="M817" s="123"/>
      <c r="N817" s="123"/>
      <c r="O817" s="123"/>
      <c r="P817" s="123"/>
      <c r="W817" s="48"/>
      <c r="AA817" s="64"/>
    </row>
    <row r="818" spans="2:27" s="14" customFormat="1">
      <c r="B818" s="174"/>
      <c r="C818" s="174"/>
      <c r="D818" s="174"/>
      <c r="G818" s="12"/>
      <c r="L818" s="123"/>
      <c r="M818" s="123"/>
      <c r="N818" s="123"/>
      <c r="O818" s="123"/>
      <c r="P818" s="123"/>
      <c r="W818" s="48"/>
      <c r="AA818" s="64"/>
    </row>
    <row r="819" spans="2:27" s="14" customFormat="1">
      <c r="B819" s="174"/>
      <c r="C819" s="174"/>
      <c r="D819" s="174"/>
      <c r="G819" s="12"/>
      <c r="L819" s="123"/>
      <c r="M819" s="123"/>
      <c r="N819" s="123"/>
      <c r="O819" s="123"/>
      <c r="P819" s="123"/>
      <c r="W819" s="48"/>
      <c r="AA819" s="64"/>
    </row>
    <row r="820" spans="2:27" s="14" customFormat="1">
      <c r="B820" s="174"/>
      <c r="C820" s="174"/>
      <c r="D820" s="174"/>
      <c r="G820" s="12"/>
      <c r="L820" s="123"/>
      <c r="M820" s="123"/>
      <c r="N820" s="123"/>
      <c r="O820" s="123"/>
      <c r="P820" s="123"/>
      <c r="W820" s="48"/>
      <c r="AA820" s="64"/>
    </row>
    <row r="821" spans="2:27" s="14" customFormat="1">
      <c r="B821" s="174"/>
      <c r="C821" s="174"/>
      <c r="D821" s="174"/>
      <c r="G821" s="12"/>
      <c r="L821" s="123"/>
      <c r="M821" s="123"/>
      <c r="N821" s="123"/>
      <c r="O821" s="123"/>
      <c r="P821" s="123"/>
      <c r="W821" s="48"/>
      <c r="AA821" s="64"/>
    </row>
    <row r="822" spans="2:27" s="14" customFormat="1">
      <c r="B822" s="174"/>
      <c r="C822" s="174"/>
      <c r="D822" s="174"/>
      <c r="G822" s="12"/>
      <c r="L822" s="123"/>
      <c r="M822" s="123"/>
      <c r="N822" s="123"/>
      <c r="O822" s="123"/>
      <c r="P822" s="123"/>
      <c r="W822" s="48"/>
      <c r="AA822" s="64"/>
    </row>
    <row r="823" spans="2:27" s="14" customFormat="1">
      <c r="B823" s="174"/>
      <c r="C823" s="174"/>
      <c r="D823" s="174"/>
      <c r="G823" s="12"/>
      <c r="L823" s="123"/>
      <c r="M823" s="123"/>
      <c r="N823" s="123"/>
      <c r="O823" s="123"/>
      <c r="P823" s="123"/>
      <c r="W823" s="48"/>
      <c r="AA823" s="64"/>
    </row>
    <row r="824" spans="2:27" s="14" customFormat="1">
      <c r="B824" s="174"/>
      <c r="C824" s="174"/>
      <c r="D824" s="174"/>
      <c r="G824" s="12"/>
      <c r="L824" s="123"/>
      <c r="M824" s="123"/>
      <c r="N824" s="123"/>
      <c r="O824" s="123"/>
      <c r="P824" s="123"/>
      <c r="W824" s="48"/>
      <c r="AA824" s="64"/>
    </row>
    <row r="825" spans="2:27" s="14" customFormat="1">
      <c r="B825" s="174"/>
      <c r="C825" s="174"/>
      <c r="D825" s="174"/>
      <c r="G825" s="12"/>
      <c r="L825" s="123"/>
      <c r="M825" s="123"/>
      <c r="N825" s="123"/>
      <c r="O825" s="123"/>
      <c r="P825" s="123"/>
      <c r="W825" s="48"/>
      <c r="AA825" s="64"/>
    </row>
    <row r="826" spans="2:27" s="14" customFormat="1">
      <c r="B826" s="174"/>
      <c r="C826" s="174"/>
      <c r="D826" s="174"/>
      <c r="G826" s="12"/>
      <c r="L826" s="123"/>
      <c r="M826" s="123"/>
      <c r="N826" s="123"/>
      <c r="O826" s="123"/>
      <c r="P826" s="123"/>
      <c r="W826" s="48"/>
      <c r="AA826" s="64"/>
    </row>
    <row r="827" spans="2:27" s="14" customFormat="1">
      <c r="B827" s="174"/>
      <c r="C827" s="174"/>
      <c r="D827" s="174"/>
      <c r="G827" s="12"/>
      <c r="L827" s="123"/>
      <c r="M827" s="123"/>
      <c r="N827" s="123"/>
      <c r="O827" s="123"/>
      <c r="P827" s="123"/>
      <c r="W827" s="48"/>
      <c r="AA827" s="64"/>
    </row>
    <row r="828" spans="2:27" s="14" customFormat="1">
      <c r="B828" s="174"/>
      <c r="C828" s="174"/>
      <c r="D828" s="174"/>
      <c r="G828" s="12"/>
      <c r="L828" s="123"/>
      <c r="M828" s="123"/>
      <c r="N828" s="123"/>
      <c r="O828" s="123"/>
      <c r="P828" s="123"/>
      <c r="W828" s="48"/>
      <c r="AA828" s="64"/>
    </row>
    <row r="829" spans="2:27" s="14" customFormat="1">
      <c r="B829" s="174"/>
      <c r="C829" s="174"/>
      <c r="D829" s="174"/>
      <c r="G829" s="12"/>
      <c r="L829" s="123"/>
      <c r="M829" s="123"/>
      <c r="N829" s="123"/>
      <c r="O829" s="123"/>
      <c r="P829" s="123"/>
      <c r="W829" s="48"/>
      <c r="AA829" s="64"/>
    </row>
    <row r="830" spans="2:27" s="14" customFormat="1">
      <c r="B830" s="174"/>
      <c r="C830" s="174"/>
      <c r="D830" s="174"/>
      <c r="G830" s="12"/>
      <c r="L830" s="123"/>
      <c r="M830" s="123"/>
      <c r="N830" s="123"/>
      <c r="O830" s="123"/>
      <c r="P830" s="123"/>
      <c r="W830" s="48"/>
      <c r="AA830" s="64"/>
    </row>
    <row r="831" spans="2:27" s="14" customFormat="1">
      <c r="B831" s="174"/>
      <c r="C831" s="174"/>
      <c r="D831" s="174"/>
      <c r="G831" s="12"/>
      <c r="L831" s="123"/>
      <c r="M831" s="123"/>
      <c r="N831" s="123"/>
      <c r="O831" s="123"/>
      <c r="P831" s="123"/>
      <c r="W831" s="48"/>
      <c r="AA831" s="64"/>
    </row>
    <row r="832" spans="2:27" s="14" customFormat="1">
      <c r="B832" s="174"/>
      <c r="C832" s="174"/>
      <c r="D832" s="174"/>
      <c r="G832" s="12"/>
      <c r="L832" s="123"/>
      <c r="M832" s="123"/>
      <c r="N832" s="123"/>
      <c r="O832" s="123"/>
      <c r="P832" s="123"/>
      <c r="W832" s="48"/>
      <c r="AA832" s="64"/>
    </row>
    <row r="833" spans="2:27" s="14" customFormat="1">
      <c r="B833" s="174"/>
      <c r="C833" s="174"/>
      <c r="D833" s="174"/>
      <c r="G833" s="12"/>
      <c r="L833" s="123"/>
      <c r="M833" s="123"/>
      <c r="N833" s="123"/>
      <c r="O833" s="123"/>
      <c r="P833" s="123"/>
      <c r="W833" s="48"/>
      <c r="AA833" s="64"/>
    </row>
    <row r="834" spans="2:27" s="14" customFormat="1">
      <c r="B834" s="174"/>
      <c r="C834" s="174"/>
      <c r="D834" s="174"/>
      <c r="G834" s="12"/>
      <c r="L834" s="123"/>
      <c r="M834" s="123"/>
      <c r="N834" s="123"/>
      <c r="O834" s="123"/>
      <c r="P834" s="123"/>
      <c r="W834" s="48"/>
      <c r="AA834" s="64"/>
    </row>
    <row r="835" spans="2:27" s="14" customFormat="1">
      <c r="B835" s="174"/>
      <c r="C835" s="174"/>
      <c r="D835" s="174"/>
      <c r="G835" s="12"/>
      <c r="L835" s="123"/>
      <c r="M835" s="123"/>
      <c r="N835" s="123"/>
      <c r="O835" s="123"/>
      <c r="P835" s="123"/>
      <c r="W835" s="48"/>
      <c r="AA835" s="64"/>
    </row>
    <row r="836" spans="2:27" s="14" customFormat="1">
      <c r="B836" s="174"/>
      <c r="C836" s="174"/>
      <c r="D836" s="174"/>
      <c r="G836" s="12"/>
      <c r="L836" s="123"/>
      <c r="M836" s="123"/>
      <c r="N836" s="123"/>
      <c r="O836" s="123"/>
      <c r="P836" s="123"/>
      <c r="W836" s="48"/>
      <c r="AA836" s="64"/>
    </row>
    <row r="837" spans="2:27" s="14" customFormat="1">
      <c r="B837" s="174"/>
      <c r="C837" s="174"/>
      <c r="D837" s="174"/>
      <c r="G837" s="12"/>
      <c r="L837" s="123"/>
      <c r="M837" s="123"/>
      <c r="N837" s="123"/>
      <c r="O837" s="123"/>
      <c r="P837" s="123"/>
      <c r="W837" s="48"/>
      <c r="AA837" s="64"/>
    </row>
    <row r="838" spans="2:27" s="14" customFormat="1">
      <c r="B838" s="174"/>
      <c r="C838" s="174"/>
      <c r="D838" s="174"/>
      <c r="G838" s="12"/>
      <c r="L838" s="123"/>
      <c r="M838" s="123"/>
      <c r="N838" s="123"/>
      <c r="O838" s="123"/>
      <c r="P838" s="123"/>
      <c r="W838" s="48"/>
      <c r="AA838" s="64"/>
    </row>
    <row r="839" spans="2:27" s="14" customFormat="1">
      <c r="B839" s="174"/>
      <c r="C839" s="174"/>
      <c r="D839" s="174"/>
      <c r="G839" s="12"/>
      <c r="L839" s="123"/>
      <c r="M839" s="123"/>
      <c r="N839" s="123"/>
      <c r="O839" s="123"/>
      <c r="P839" s="123"/>
      <c r="W839" s="48"/>
      <c r="AA839" s="64"/>
    </row>
    <row r="840" spans="2:27" s="14" customFormat="1">
      <c r="B840" s="174"/>
      <c r="C840" s="174"/>
      <c r="D840" s="174"/>
      <c r="G840" s="12"/>
      <c r="L840" s="123"/>
      <c r="M840" s="123"/>
      <c r="N840" s="123"/>
      <c r="O840" s="123"/>
      <c r="P840" s="123"/>
      <c r="W840" s="48"/>
      <c r="AA840" s="64"/>
    </row>
    <row r="841" spans="2:27" s="14" customFormat="1">
      <c r="B841" s="174"/>
      <c r="C841" s="174"/>
      <c r="D841" s="174"/>
      <c r="G841" s="12"/>
      <c r="L841" s="123"/>
      <c r="M841" s="123"/>
      <c r="N841" s="123"/>
      <c r="O841" s="123"/>
      <c r="P841" s="123"/>
      <c r="W841" s="48"/>
      <c r="AA841" s="64"/>
    </row>
    <row r="842" spans="2:27" s="14" customFormat="1">
      <c r="B842" s="174"/>
      <c r="C842" s="174"/>
      <c r="D842" s="174"/>
      <c r="G842" s="12"/>
      <c r="L842" s="123"/>
      <c r="M842" s="123"/>
      <c r="N842" s="123"/>
      <c r="O842" s="123"/>
      <c r="P842" s="123"/>
      <c r="W842" s="48"/>
      <c r="AA842" s="64"/>
    </row>
    <row r="843" spans="2:27" s="14" customFormat="1">
      <c r="B843" s="174"/>
      <c r="C843" s="174"/>
      <c r="D843" s="174"/>
      <c r="G843" s="12"/>
      <c r="L843" s="123"/>
      <c r="M843" s="123"/>
      <c r="N843" s="123"/>
      <c r="O843" s="123"/>
      <c r="P843" s="123"/>
      <c r="W843" s="48"/>
      <c r="AA843" s="64"/>
    </row>
    <row r="844" spans="2:27" s="14" customFormat="1">
      <c r="B844" s="174"/>
      <c r="C844" s="174"/>
      <c r="D844" s="174"/>
      <c r="G844" s="12"/>
      <c r="L844" s="123"/>
      <c r="M844" s="123"/>
      <c r="N844" s="123"/>
      <c r="O844" s="123"/>
      <c r="P844" s="123"/>
      <c r="W844" s="48"/>
      <c r="AA844" s="64"/>
    </row>
    <row r="845" spans="2:27" s="14" customFormat="1">
      <c r="B845" s="174"/>
      <c r="C845" s="174"/>
      <c r="D845" s="174"/>
      <c r="G845" s="12"/>
      <c r="L845" s="123"/>
      <c r="M845" s="123"/>
      <c r="N845" s="123"/>
      <c r="O845" s="123"/>
      <c r="P845" s="123"/>
      <c r="W845" s="48"/>
      <c r="AA845" s="64"/>
    </row>
    <row r="846" spans="2:27" s="14" customFormat="1">
      <c r="B846" s="174"/>
      <c r="C846" s="174"/>
      <c r="D846" s="174"/>
      <c r="G846" s="12"/>
      <c r="L846" s="123"/>
      <c r="M846" s="123"/>
      <c r="N846" s="123"/>
      <c r="O846" s="123"/>
      <c r="P846" s="123"/>
      <c r="W846" s="48"/>
      <c r="AA846" s="64"/>
    </row>
    <row r="847" spans="2:27" s="14" customFormat="1">
      <c r="B847" s="174"/>
      <c r="C847" s="174"/>
      <c r="D847" s="174"/>
      <c r="G847" s="12"/>
      <c r="L847" s="123"/>
      <c r="M847" s="123"/>
      <c r="N847" s="123"/>
      <c r="O847" s="123"/>
      <c r="P847" s="123"/>
      <c r="W847" s="48"/>
      <c r="AA847" s="64"/>
    </row>
    <row r="848" spans="2:27" s="14" customFormat="1">
      <c r="B848" s="174"/>
      <c r="C848" s="174"/>
      <c r="D848" s="174"/>
      <c r="G848" s="12"/>
      <c r="L848" s="123"/>
      <c r="M848" s="123"/>
      <c r="N848" s="123"/>
      <c r="O848" s="123"/>
      <c r="P848" s="123"/>
      <c r="W848" s="48"/>
      <c r="AA848" s="64"/>
    </row>
    <row r="849" spans="2:27" s="14" customFormat="1">
      <c r="B849" s="174"/>
      <c r="C849" s="174"/>
      <c r="D849" s="174"/>
      <c r="G849" s="12"/>
      <c r="L849" s="123"/>
      <c r="M849" s="123"/>
      <c r="N849" s="123"/>
      <c r="O849" s="123"/>
      <c r="P849" s="123"/>
      <c r="W849" s="48"/>
      <c r="AA849" s="64"/>
    </row>
    <row r="850" spans="2:27" s="14" customFormat="1">
      <c r="B850" s="174"/>
      <c r="C850" s="174"/>
      <c r="D850" s="174"/>
      <c r="G850" s="12"/>
      <c r="L850" s="123"/>
      <c r="M850" s="123"/>
      <c r="N850" s="123"/>
      <c r="O850" s="123"/>
      <c r="P850" s="123"/>
      <c r="W850" s="48"/>
      <c r="AA850" s="64"/>
    </row>
    <row r="851" spans="2:27" s="14" customFormat="1">
      <c r="B851" s="174"/>
      <c r="C851" s="174"/>
      <c r="D851" s="174"/>
      <c r="G851" s="12"/>
      <c r="L851" s="123"/>
      <c r="M851" s="123"/>
      <c r="N851" s="123"/>
      <c r="O851" s="123"/>
      <c r="P851" s="123"/>
      <c r="W851" s="48"/>
      <c r="AA851" s="64"/>
    </row>
    <row r="852" spans="2:27" s="14" customFormat="1">
      <c r="B852" s="174"/>
      <c r="C852" s="174"/>
      <c r="D852" s="174"/>
      <c r="G852" s="12"/>
      <c r="L852" s="123"/>
      <c r="M852" s="123"/>
      <c r="N852" s="123"/>
      <c r="O852" s="123"/>
      <c r="P852" s="123"/>
      <c r="W852" s="48"/>
      <c r="AA852" s="64"/>
    </row>
    <row r="853" spans="2:27" s="14" customFormat="1">
      <c r="B853" s="174"/>
      <c r="C853" s="174"/>
      <c r="D853" s="174"/>
      <c r="G853" s="12"/>
      <c r="L853" s="123"/>
      <c r="M853" s="123"/>
      <c r="N853" s="123"/>
      <c r="O853" s="123"/>
      <c r="P853" s="123"/>
      <c r="W853" s="48"/>
      <c r="AA853" s="64"/>
    </row>
    <row r="854" spans="2:27" s="14" customFormat="1">
      <c r="B854" s="174"/>
      <c r="C854" s="174"/>
      <c r="D854" s="174"/>
      <c r="G854" s="12"/>
      <c r="L854" s="123"/>
      <c r="M854" s="123"/>
      <c r="N854" s="123"/>
      <c r="O854" s="123"/>
      <c r="P854" s="123"/>
      <c r="W854" s="48"/>
      <c r="AA854" s="64"/>
    </row>
    <row r="855" spans="2:27" s="14" customFormat="1">
      <c r="B855" s="174"/>
      <c r="C855" s="174"/>
      <c r="D855" s="174"/>
      <c r="G855" s="12"/>
      <c r="L855" s="123"/>
      <c r="M855" s="123"/>
      <c r="N855" s="123"/>
      <c r="O855" s="123"/>
      <c r="P855" s="123"/>
      <c r="W855" s="48"/>
      <c r="AA855" s="64"/>
    </row>
    <row r="856" spans="2:27" s="14" customFormat="1">
      <c r="B856" s="174"/>
      <c r="C856" s="174"/>
      <c r="D856" s="174"/>
      <c r="G856" s="12"/>
      <c r="L856" s="123"/>
      <c r="M856" s="123"/>
      <c r="N856" s="123"/>
      <c r="O856" s="123"/>
      <c r="P856" s="123"/>
      <c r="W856" s="48"/>
      <c r="AA856" s="64"/>
    </row>
    <row r="857" spans="2:27" s="14" customFormat="1">
      <c r="B857" s="174"/>
      <c r="C857" s="174"/>
      <c r="D857" s="174"/>
      <c r="G857" s="12"/>
      <c r="L857" s="123"/>
      <c r="M857" s="123"/>
      <c r="N857" s="123"/>
      <c r="O857" s="123"/>
      <c r="P857" s="123"/>
      <c r="W857" s="48"/>
      <c r="AA857" s="64"/>
    </row>
    <row r="858" spans="2:27" s="14" customFormat="1">
      <c r="B858" s="174"/>
      <c r="C858" s="174"/>
      <c r="D858" s="174"/>
      <c r="G858" s="12"/>
      <c r="L858" s="123"/>
      <c r="M858" s="123"/>
      <c r="N858" s="123"/>
      <c r="O858" s="123"/>
      <c r="P858" s="123"/>
      <c r="W858" s="48"/>
      <c r="AA858" s="64"/>
    </row>
    <row r="859" spans="2:27" s="14" customFormat="1">
      <c r="B859" s="174"/>
      <c r="C859" s="174"/>
      <c r="D859" s="174"/>
      <c r="G859" s="12"/>
      <c r="L859" s="123"/>
      <c r="M859" s="123"/>
      <c r="N859" s="123"/>
      <c r="O859" s="123"/>
      <c r="P859" s="123"/>
      <c r="W859" s="48"/>
      <c r="AA859" s="64"/>
    </row>
    <row r="860" spans="2:27" s="14" customFormat="1">
      <c r="B860" s="174"/>
      <c r="C860" s="174"/>
      <c r="D860" s="174"/>
      <c r="G860" s="12"/>
      <c r="L860" s="123"/>
      <c r="M860" s="123"/>
      <c r="N860" s="123"/>
      <c r="O860" s="123"/>
      <c r="P860" s="123"/>
      <c r="W860" s="48"/>
      <c r="AA860" s="64"/>
    </row>
    <row r="861" spans="2:27" s="14" customFormat="1">
      <c r="B861" s="174"/>
      <c r="C861" s="174"/>
      <c r="D861" s="174"/>
      <c r="G861" s="12"/>
      <c r="L861" s="123"/>
      <c r="M861" s="123"/>
      <c r="N861" s="123"/>
      <c r="O861" s="123"/>
      <c r="P861" s="123"/>
      <c r="W861" s="48"/>
      <c r="AA861" s="64"/>
    </row>
    <row r="862" spans="2:27" s="14" customFormat="1">
      <c r="B862" s="174"/>
      <c r="C862" s="174"/>
      <c r="D862" s="174"/>
      <c r="G862" s="12"/>
      <c r="L862" s="123"/>
      <c r="M862" s="123"/>
      <c r="N862" s="123"/>
      <c r="O862" s="123"/>
      <c r="P862" s="123"/>
      <c r="W862" s="48"/>
      <c r="AA862" s="64"/>
    </row>
    <row r="863" spans="2:27" s="14" customFormat="1">
      <c r="B863" s="174"/>
      <c r="C863" s="174"/>
      <c r="D863" s="174"/>
      <c r="G863" s="12"/>
      <c r="L863" s="123"/>
      <c r="M863" s="123"/>
      <c r="N863" s="123"/>
      <c r="O863" s="123"/>
      <c r="P863" s="123"/>
      <c r="W863" s="48"/>
      <c r="AA863" s="64"/>
    </row>
    <row r="864" spans="2:27" s="14" customFormat="1">
      <c r="B864" s="174"/>
      <c r="C864" s="174"/>
      <c r="D864" s="174"/>
      <c r="G864" s="12"/>
      <c r="L864" s="123"/>
      <c r="M864" s="123"/>
      <c r="N864" s="123"/>
      <c r="O864" s="123"/>
      <c r="P864" s="123"/>
      <c r="W864" s="48"/>
      <c r="AA864" s="64"/>
    </row>
    <row r="865" spans="2:27" s="14" customFormat="1">
      <c r="B865" s="174"/>
      <c r="C865" s="174"/>
      <c r="D865" s="174"/>
      <c r="G865" s="12"/>
      <c r="L865" s="123"/>
      <c r="M865" s="123"/>
      <c r="N865" s="123"/>
      <c r="O865" s="123"/>
      <c r="P865" s="123"/>
      <c r="W865" s="48"/>
      <c r="AA865" s="64"/>
    </row>
    <row r="866" spans="2:27" s="14" customFormat="1">
      <c r="B866" s="174"/>
      <c r="C866" s="174"/>
      <c r="D866" s="174"/>
      <c r="G866" s="12"/>
      <c r="L866" s="123"/>
      <c r="M866" s="123"/>
      <c r="N866" s="123"/>
      <c r="O866" s="123"/>
      <c r="P866" s="123"/>
      <c r="W866" s="48"/>
      <c r="AA866" s="64"/>
    </row>
    <row r="867" spans="2:27" s="14" customFormat="1">
      <c r="B867" s="174"/>
      <c r="C867" s="174"/>
      <c r="D867" s="174"/>
      <c r="G867" s="12"/>
      <c r="L867" s="123"/>
      <c r="M867" s="123"/>
      <c r="N867" s="123"/>
      <c r="O867" s="123"/>
      <c r="P867" s="123"/>
      <c r="W867" s="48"/>
      <c r="AA867" s="64"/>
    </row>
    <row r="868" spans="2:27" s="14" customFormat="1">
      <c r="B868" s="174"/>
      <c r="C868" s="174"/>
      <c r="D868" s="174"/>
      <c r="G868" s="12"/>
      <c r="L868" s="123"/>
      <c r="M868" s="123"/>
      <c r="N868" s="123"/>
      <c r="O868" s="123"/>
      <c r="P868" s="123"/>
      <c r="W868" s="48"/>
      <c r="AA868" s="64"/>
    </row>
    <row r="869" spans="2:27" s="14" customFormat="1">
      <c r="B869" s="174"/>
      <c r="C869" s="174"/>
      <c r="D869" s="174"/>
      <c r="G869" s="12"/>
      <c r="L869" s="123"/>
      <c r="M869" s="123"/>
      <c r="N869" s="123"/>
      <c r="O869" s="123"/>
      <c r="P869" s="123"/>
      <c r="W869" s="48"/>
      <c r="AA869" s="64"/>
    </row>
    <row r="870" spans="2:27" s="14" customFormat="1">
      <c r="B870" s="174"/>
      <c r="C870" s="174"/>
      <c r="D870" s="174"/>
      <c r="G870" s="12"/>
      <c r="L870" s="123"/>
      <c r="M870" s="123"/>
      <c r="N870" s="123"/>
      <c r="O870" s="123"/>
      <c r="P870" s="123"/>
      <c r="W870" s="48"/>
      <c r="AA870" s="64"/>
    </row>
    <row r="871" spans="2:27" s="14" customFormat="1">
      <c r="B871" s="174"/>
      <c r="C871" s="174"/>
      <c r="D871" s="174"/>
      <c r="G871" s="12"/>
      <c r="L871" s="123"/>
      <c r="M871" s="123"/>
      <c r="N871" s="123"/>
      <c r="O871" s="123"/>
      <c r="P871" s="123"/>
      <c r="W871" s="48"/>
      <c r="AA871" s="64"/>
    </row>
    <row r="872" spans="2:27" s="14" customFormat="1">
      <c r="B872" s="174"/>
      <c r="C872" s="174"/>
      <c r="D872" s="174"/>
      <c r="G872" s="12"/>
      <c r="L872" s="123"/>
      <c r="M872" s="123"/>
      <c r="N872" s="123"/>
      <c r="O872" s="123"/>
      <c r="P872" s="123"/>
      <c r="W872" s="48"/>
      <c r="AA872" s="64"/>
    </row>
    <row r="873" spans="2:27" s="14" customFormat="1">
      <c r="B873" s="174"/>
      <c r="C873" s="174"/>
      <c r="D873" s="174"/>
      <c r="G873" s="12"/>
      <c r="L873" s="123"/>
      <c r="M873" s="123"/>
      <c r="N873" s="123"/>
      <c r="O873" s="123"/>
      <c r="P873" s="123"/>
      <c r="W873" s="48"/>
      <c r="AA873" s="64"/>
    </row>
    <row r="874" spans="2:27" s="14" customFormat="1">
      <c r="B874" s="174"/>
      <c r="C874" s="174"/>
      <c r="D874" s="174"/>
      <c r="G874" s="12"/>
      <c r="L874" s="123"/>
      <c r="M874" s="123"/>
      <c r="N874" s="123"/>
      <c r="O874" s="123"/>
      <c r="P874" s="123"/>
      <c r="W874" s="48"/>
      <c r="AA874" s="64"/>
    </row>
    <row r="875" spans="2:27" s="14" customFormat="1">
      <c r="B875" s="174"/>
      <c r="C875" s="174"/>
      <c r="D875" s="174"/>
      <c r="G875" s="12"/>
      <c r="L875" s="123"/>
      <c r="M875" s="123"/>
      <c r="N875" s="123"/>
      <c r="O875" s="123"/>
      <c r="P875" s="123"/>
      <c r="W875" s="48"/>
      <c r="AA875" s="64"/>
    </row>
    <row r="876" spans="2:27" s="14" customFormat="1">
      <c r="B876" s="174"/>
      <c r="C876" s="174"/>
      <c r="D876" s="174"/>
      <c r="G876" s="12"/>
      <c r="L876" s="123"/>
      <c r="M876" s="123"/>
      <c r="N876" s="123"/>
      <c r="O876" s="123"/>
      <c r="P876" s="123"/>
      <c r="W876" s="48"/>
      <c r="AA876" s="64"/>
    </row>
    <row r="877" spans="2:27" s="14" customFormat="1">
      <c r="B877" s="174"/>
      <c r="C877" s="174"/>
      <c r="D877" s="174"/>
      <c r="G877" s="12"/>
      <c r="L877" s="123"/>
      <c r="M877" s="123"/>
      <c r="N877" s="123"/>
      <c r="O877" s="123"/>
      <c r="P877" s="123"/>
      <c r="W877" s="48"/>
      <c r="AA877" s="64"/>
    </row>
    <row r="878" spans="2:27" s="14" customFormat="1">
      <c r="B878" s="174"/>
      <c r="C878" s="174"/>
      <c r="D878" s="174"/>
      <c r="G878" s="12"/>
      <c r="L878" s="123"/>
      <c r="M878" s="123"/>
      <c r="N878" s="123"/>
      <c r="O878" s="123"/>
      <c r="P878" s="123"/>
      <c r="W878" s="48"/>
      <c r="AA878" s="64"/>
    </row>
    <row r="879" spans="2:27" s="14" customFormat="1">
      <c r="B879" s="174"/>
      <c r="C879" s="174"/>
      <c r="D879" s="174"/>
      <c r="G879" s="12"/>
      <c r="L879" s="123"/>
      <c r="M879" s="123"/>
      <c r="N879" s="123"/>
      <c r="O879" s="123"/>
      <c r="P879" s="123"/>
      <c r="W879" s="48"/>
      <c r="AA879" s="64"/>
    </row>
    <row r="880" spans="2:27" s="14" customFormat="1">
      <c r="B880" s="174"/>
      <c r="C880" s="174"/>
      <c r="D880" s="174"/>
      <c r="G880" s="12"/>
      <c r="L880" s="123"/>
      <c r="M880" s="123"/>
      <c r="N880" s="123"/>
      <c r="O880" s="123"/>
      <c r="P880" s="123"/>
      <c r="W880" s="48"/>
      <c r="AA880" s="64"/>
    </row>
    <row r="881" spans="2:27" s="14" customFormat="1">
      <c r="B881" s="174"/>
      <c r="C881" s="174"/>
      <c r="D881" s="174"/>
      <c r="G881" s="12"/>
      <c r="L881" s="123"/>
      <c r="M881" s="123"/>
      <c r="N881" s="123"/>
      <c r="O881" s="123"/>
      <c r="P881" s="123"/>
      <c r="W881" s="48"/>
      <c r="AA881" s="64"/>
    </row>
    <row r="882" spans="2:27" s="14" customFormat="1">
      <c r="B882" s="174"/>
      <c r="C882" s="174"/>
      <c r="D882" s="174"/>
      <c r="G882" s="12"/>
      <c r="L882" s="123"/>
      <c r="M882" s="123"/>
      <c r="N882" s="123"/>
      <c r="O882" s="123"/>
      <c r="P882" s="123"/>
      <c r="W882" s="48"/>
      <c r="AA882" s="64"/>
    </row>
    <row r="883" spans="2:27" s="14" customFormat="1">
      <c r="B883" s="174"/>
      <c r="C883" s="174"/>
      <c r="D883" s="174"/>
      <c r="G883" s="12"/>
      <c r="L883" s="123"/>
      <c r="M883" s="123"/>
      <c r="N883" s="123"/>
      <c r="O883" s="123"/>
      <c r="P883" s="123"/>
      <c r="W883" s="48"/>
      <c r="AA883" s="64"/>
    </row>
    <row r="884" spans="2:27" s="14" customFormat="1">
      <c r="B884" s="174"/>
      <c r="C884" s="174"/>
      <c r="D884" s="174"/>
      <c r="G884" s="12"/>
      <c r="L884" s="123"/>
      <c r="M884" s="123"/>
      <c r="N884" s="123"/>
      <c r="O884" s="123"/>
      <c r="P884" s="123"/>
      <c r="W884" s="48"/>
      <c r="AA884" s="64"/>
    </row>
    <row r="885" spans="2:27" s="14" customFormat="1">
      <c r="B885" s="174"/>
      <c r="C885" s="174"/>
      <c r="D885" s="174"/>
      <c r="G885" s="12"/>
      <c r="L885" s="123"/>
      <c r="M885" s="123"/>
      <c r="N885" s="123"/>
      <c r="O885" s="123"/>
      <c r="P885" s="123"/>
      <c r="W885" s="48"/>
      <c r="AA885" s="64"/>
    </row>
    <row r="886" spans="2:27" s="14" customFormat="1">
      <c r="B886" s="174"/>
      <c r="C886" s="174"/>
      <c r="D886" s="174"/>
      <c r="G886" s="12"/>
      <c r="L886" s="123"/>
      <c r="M886" s="123"/>
      <c r="N886" s="123"/>
      <c r="O886" s="123"/>
      <c r="P886" s="123"/>
      <c r="W886" s="48"/>
      <c r="AA886" s="64"/>
    </row>
    <row r="887" spans="2:27" s="14" customFormat="1">
      <c r="B887" s="174"/>
      <c r="C887" s="174"/>
      <c r="D887" s="174"/>
      <c r="G887" s="12"/>
      <c r="L887" s="123"/>
      <c r="M887" s="123"/>
      <c r="N887" s="123"/>
      <c r="O887" s="123"/>
      <c r="P887" s="123"/>
      <c r="W887" s="48"/>
      <c r="AA887" s="64"/>
    </row>
    <row r="888" spans="2:27" s="14" customFormat="1">
      <c r="B888" s="174"/>
      <c r="C888" s="174"/>
      <c r="D888" s="174"/>
      <c r="G888" s="12"/>
      <c r="L888" s="123"/>
      <c r="M888" s="123"/>
      <c r="N888" s="123"/>
      <c r="O888" s="123"/>
      <c r="P888" s="123"/>
      <c r="W888" s="48"/>
      <c r="AA888" s="64"/>
    </row>
    <row r="889" spans="2:27" s="14" customFormat="1">
      <c r="B889" s="174"/>
      <c r="C889" s="174"/>
      <c r="D889" s="174"/>
      <c r="G889" s="12"/>
      <c r="L889" s="123"/>
      <c r="M889" s="123"/>
      <c r="N889" s="123"/>
      <c r="O889" s="123"/>
      <c r="P889" s="123"/>
      <c r="W889" s="48"/>
      <c r="AA889" s="64"/>
    </row>
    <row r="890" spans="2:27" s="14" customFormat="1">
      <c r="B890" s="174"/>
      <c r="C890" s="174"/>
      <c r="D890" s="174"/>
      <c r="G890" s="12"/>
      <c r="L890" s="123"/>
      <c r="M890" s="123"/>
      <c r="N890" s="123"/>
      <c r="O890" s="123"/>
      <c r="P890" s="123"/>
      <c r="W890" s="48"/>
      <c r="AA890" s="64"/>
    </row>
    <row r="891" spans="2:27" s="14" customFormat="1">
      <c r="B891" s="174"/>
      <c r="C891" s="174"/>
      <c r="D891" s="174"/>
      <c r="G891" s="12"/>
      <c r="L891" s="123"/>
      <c r="M891" s="123"/>
      <c r="N891" s="123"/>
      <c r="O891" s="123"/>
      <c r="P891" s="123"/>
      <c r="W891" s="48"/>
      <c r="AA891" s="64"/>
    </row>
    <row r="892" spans="2:27" s="14" customFormat="1">
      <c r="B892" s="174"/>
      <c r="C892" s="174"/>
      <c r="D892" s="174"/>
      <c r="G892" s="12"/>
      <c r="L892" s="123"/>
      <c r="M892" s="123"/>
      <c r="N892" s="123"/>
      <c r="O892" s="123"/>
      <c r="P892" s="123"/>
      <c r="W892" s="48"/>
      <c r="AA892" s="64"/>
    </row>
    <row r="893" spans="2:27" s="14" customFormat="1">
      <c r="B893" s="174"/>
      <c r="C893" s="174"/>
      <c r="D893" s="174"/>
      <c r="G893" s="12"/>
      <c r="L893" s="123"/>
      <c r="M893" s="123"/>
      <c r="N893" s="123"/>
      <c r="O893" s="123"/>
      <c r="P893" s="123"/>
      <c r="W893" s="48"/>
      <c r="AA893" s="64"/>
    </row>
    <row r="894" spans="2:27" s="14" customFormat="1">
      <c r="B894" s="174"/>
      <c r="C894" s="174"/>
      <c r="D894" s="174"/>
      <c r="G894" s="12"/>
      <c r="L894" s="123"/>
      <c r="M894" s="123"/>
      <c r="N894" s="123"/>
      <c r="O894" s="123"/>
      <c r="P894" s="123"/>
      <c r="W894" s="48"/>
      <c r="AA894" s="64"/>
    </row>
    <row r="895" spans="2:27" s="14" customFormat="1">
      <c r="B895" s="174"/>
      <c r="C895" s="174"/>
      <c r="D895" s="174"/>
      <c r="G895" s="12"/>
      <c r="L895" s="123"/>
      <c r="M895" s="123"/>
      <c r="N895" s="123"/>
      <c r="O895" s="123"/>
      <c r="P895" s="123"/>
      <c r="W895" s="48"/>
      <c r="AA895" s="64"/>
    </row>
    <row r="896" spans="2:27" s="14" customFormat="1">
      <c r="B896" s="174"/>
      <c r="C896" s="174"/>
      <c r="D896" s="174"/>
      <c r="G896" s="12"/>
      <c r="L896" s="123"/>
      <c r="M896" s="123"/>
      <c r="N896" s="123"/>
      <c r="O896" s="123"/>
      <c r="P896" s="123"/>
      <c r="W896" s="48"/>
      <c r="AA896" s="64"/>
    </row>
    <row r="897" spans="2:27" s="14" customFormat="1">
      <c r="B897" s="174"/>
      <c r="C897" s="174"/>
      <c r="D897" s="174"/>
      <c r="G897" s="12"/>
      <c r="L897" s="123"/>
      <c r="M897" s="123"/>
      <c r="N897" s="123"/>
      <c r="O897" s="123"/>
      <c r="P897" s="123"/>
      <c r="W897" s="48"/>
      <c r="AA897" s="64"/>
    </row>
    <row r="898" spans="2:27" s="14" customFormat="1">
      <c r="B898" s="174"/>
      <c r="C898" s="174"/>
      <c r="D898" s="174"/>
      <c r="G898" s="12"/>
      <c r="L898" s="123"/>
      <c r="M898" s="123"/>
      <c r="N898" s="123"/>
      <c r="O898" s="123"/>
      <c r="P898" s="123"/>
      <c r="W898" s="48"/>
      <c r="AA898" s="64"/>
    </row>
    <row r="899" spans="2:27" s="14" customFormat="1">
      <c r="B899" s="174"/>
      <c r="C899" s="174"/>
      <c r="D899" s="174"/>
      <c r="G899" s="12"/>
      <c r="L899" s="123"/>
      <c r="M899" s="123"/>
      <c r="N899" s="123"/>
      <c r="O899" s="123"/>
      <c r="P899" s="123"/>
      <c r="W899" s="48"/>
      <c r="AA899" s="64"/>
    </row>
    <row r="900" spans="2:27" s="14" customFormat="1">
      <c r="B900" s="174"/>
      <c r="C900" s="174"/>
      <c r="D900" s="174"/>
      <c r="G900" s="12"/>
      <c r="L900" s="123"/>
      <c r="M900" s="123"/>
      <c r="N900" s="123"/>
      <c r="O900" s="123"/>
      <c r="P900" s="123"/>
      <c r="W900" s="48"/>
      <c r="AA900" s="64"/>
    </row>
    <row r="901" spans="2:27" s="14" customFormat="1">
      <c r="B901" s="174"/>
      <c r="C901" s="174"/>
      <c r="D901" s="174"/>
      <c r="G901" s="12"/>
      <c r="L901" s="123"/>
      <c r="M901" s="123"/>
      <c r="N901" s="123"/>
      <c r="O901" s="123"/>
      <c r="P901" s="123"/>
      <c r="W901" s="48"/>
      <c r="AA901" s="64"/>
    </row>
  </sheetData>
  <mergeCells count="134">
    <mergeCell ref="AD1:AF1"/>
    <mergeCell ref="W4:AD4"/>
    <mergeCell ref="D6:D7"/>
    <mergeCell ref="E6:G6"/>
    <mergeCell ref="I6:I7"/>
    <mergeCell ref="AE6:AF6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I27:I28"/>
    <mergeCell ref="K27:K28"/>
    <mergeCell ref="Q27:Q28"/>
    <mergeCell ref="R27:R28"/>
    <mergeCell ref="AE27:AE28"/>
    <mergeCell ref="AF27:AF28"/>
    <mergeCell ref="K25:K26"/>
    <mergeCell ref="Q25:Q26"/>
    <mergeCell ref="R25:R26"/>
    <mergeCell ref="AE25:AE26"/>
    <mergeCell ref="AF25:AF26"/>
    <mergeCell ref="I25:I26"/>
    <mergeCell ref="D31:D32"/>
    <mergeCell ref="E31:E32"/>
    <mergeCell ref="F31:F32"/>
    <mergeCell ref="G31:G32"/>
    <mergeCell ref="H31:H32"/>
    <mergeCell ref="D29:D30"/>
    <mergeCell ref="E29:E30"/>
    <mergeCell ref="F29:F30"/>
    <mergeCell ref="G29:G30"/>
    <mergeCell ref="H29:H30"/>
    <mergeCell ref="I31:I32"/>
    <mergeCell ref="K31:K32"/>
    <mergeCell ref="Q31:Q32"/>
    <mergeCell ref="R31:R32"/>
    <mergeCell ref="AE31:AE32"/>
    <mergeCell ref="AF31:AF32"/>
    <mergeCell ref="K29:K30"/>
    <mergeCell ref="Q29:Q30"/>
    <mergeCell ref="R29:R30"/>
    <mergeCell ref="AE29:AE30"/>
    <mergeCell ref="AF29:AF30"/>
    <mergeCell ref="I29:I30"/>
    <mergeCell ref="AE82:AF82"/>
    <mergeCell ref="D86:D87"/>
    <mergeCell ref="E86:E87"/>
    <mergeCell ref="F86:F87"/>
    <mergeCell ref="G86:G87"/>
    <mergeCell ref="H86:H87"/>
    <mergeCell ref="I86:I87"/>
    <mergeCell ref="K86:K87"/>
    <mergeCell ref="Q86:Q87"/>
    <mergeCell ref="R86:R87"/>
    <mergeCell ref="F105:F106"/>
    <mergeCell ref="H105:H106"/>
    <mergeCell ref="I105:I106"/>
    <mergeCell ref="J105:J106"/>
    <mergeCell ref="K105:K106"/>
    <mergeCell ref="AE86:AE87"/>
    <mergeCell ref="AF86:AF87"/>
    <mergeCell ref="D99:D101"/>
    <mergeCell ref="E99:E101"/>
    <mergeCell ref="F99:F101"/>
    <mergeCell ref="G99:G101"/>
    <mergeCell ref="H99:H101"/>
    <mergeCell ref="I99:I101"/>
    <mergeCell ref="K99:K101"/>
    <mergeCell ref="Q99:Q101"/>
    <mergeCell ref="Q105:Q106"/>
    <mergeCell ref="R105:R106"/>
    <mergeCell ref="AE105:AE106"/>
    <mergeCell ref="AF105:AF106"/>
    <mergeCell ref="E166:F166"/>
    <mergeCell ref="E167:F167"/>
    <mergeCell ref="R99:R101"/>
    <mergeCell ref="AE99:AE101"/>
    <mergeCell ref="AF99:AF101"/>
    <mergeCell ref="E174:F174"/>
    <mergeCell ref="E175:F175"/>
    <mergeCell ref="E176:F176"/>
    <mergeCell ref="D177:D178"/>
    <mergeCell ref="E177:F178"/>
    <mergeCell ref="G177:G178"/>
    <mergeCell ref="E168:F168"/>
    <mergeCell ref="E169:F169"/>
    <mergeCell ref="E170:F170"/>
    <mergeCell ref="E171:F171"/>
    <mergeCell ref="E172:F172"/>
    <mergeCell ref="E173:F173"/>
    <mergeCell ref="I177:I178"/>
    <mergeCell ref="J177:J178"/>
    <mergeCell ref="K177:K178"/>
    <mergeCell ref="Q177:Q178"/>
    <mergeCell ref="R177:R178"/>
    <mergeCell ref="D105:D106"/>
    <mergeCell ref="E105:E106"/>
    <mergeCell ref="D179:D180"/>
    <mergeCell ref="E179:F180"/>
    <mergeCell ref="G179:G180"/>
    <mergeCell ref="I179:I180"/>
    <mergeCell ref="J179:J180"/>
    <mergeCell ref="E185:F185"/>
    <mergeCell ref="E186:F186"/>
    <mergeCell ref="D187:D188"/>
    <mergeCell ref="E187:F188"/>
    <mergeCell ref="G187:G188"/>
    <mergeCell ref="H187:H188"/>
    <mergeCell ref="K179:K180"/>
    <mergeCell ref="Q179:Q180"/>
    <mergeCell ref="E181:F181"/>
    <mergeCell ref="E182:F182"/>
    <mergeCell ref="E183:F183"/>
    <mergeCell ref="E184:F184"/>
    <mergeCell ref="E193:F193"/>
    <mergeCell ref="E194:F194"/>
    <mergeCell ref="E195:F195"/>
    <mergeCell ref="E196:F196"/>
    <mergeCell ref="E197:F197"/>
    <mergeCell ref="R187:R188"/>
    <mergeCell ref="E189:F189"/>
    <mergeCell ref="E190:F190"/>
    <mergeCell ref="E191:F192"/>
    <mergeCell ref="G191:G192"/>
    <mergeCell ref="I191:I192"/>
    <mergeCell ref="J191:J192"/>
    <mergeCell ref="K191:K192"/>
    <mergeCell ref="Q191:Q192"/>
  </mergeCells>
  <phoneticPr fontId="1"/>
  <conditionalFormatting sqref="D5">
    <cfRule type="cellIs" dxfId="5" priority="1" operator="equal">
      <formula>1</formula>
    </cfRule>
  </conditionalFormatting>
  <conditionalFormatting sqref="L1:L107 L111:L130 L133:L1048576">
    <cfRule type="cellIs" dxfId="4" priority="6" operator="equal">
      <formula>1</formula>
    </cfRule>
  </conditionalFormatting>
  <conditionalFormatting sqref="M1:M1048576 E108:L110 N108:AD110 E131:L132">
    <cfRule type="cellIs" dxfId="3" priority="5" operator="equal">
      <formula>1</formula>
    </cfRule>
  </conditionalFormatting>
  <conditionalFormatting sqref="N1:N107 N111:N1048576 O131:AD132">
    <cfRule type="cellIs" dxfId="2" priority="4" operator="equal">
      <formula>1</formula>
    </cfRule>
  </conditionalFormatting>
  <conditionalFormatting sqref="O1:O107 O111:O130 O133:O1048576">
    <cfRule type="cellIs" dxfId="1" priority="3" operator="equal">
      <formula>1</formula>
    </cfRule>
  </conditionalFormatting>
  <conditionalFormatting sqref="P1:P107 P111:P130 P133:P1048576">
    <cfRule type="cellIs" dxfId="0" priority="2" operator="equal">
      <formula>1</formula>
    </cfRule>
  </conditionalFormatting>
  <pageMargins left="0.31496062992125984" right="0" top="0.74803149606299213" bottom="0.74803149606299213" header="0.31496062992125984" footer="0.31496062992125984"/>
  <pageSetup paperSize="9" scale="75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6DB1-F056-4E47-AB20-169416F55E0F}">
  <dimension ref="A1:M160"/>
  <sheetViews>
    <sheetView topLeftCell="A123" workbookViewId="0">
      <selection activeCell="A139" sqref="A139:L139"/>
    </sheetView>
  </sheetViews>
  <sheetFormatPr defaultRowHeight="16.5"/>
  <cols>
    <col min="1" max="1" width="9.140625" style="185"/>
    <col min="2" max="2" width="0" style="185" hidden="1" customWidth="1"/>
    <col min="3" max="4" width="12" style="185" hidden="1" customWidth="1"/>
    <col min="5" max="5" width="48.42578125" style="185" customWidth="1"/>
    <col min="6" max="6" width="15.5703125" style="185" customWidth="1"/>
    <col min="7" max="8" width="16.7109375" style="185" customWidth="1"/>
    <col min="9" max="9" width="11" style="185" customWidth="1"/>
    <col min="10" max="10" width="8.7109375" style="185" customWidth="1"/>
    <col min="11" max="11" width="14.42578125" style="185" customWidth="1"/>
    <col min="12" max="260" width="9.140625" style="185"/>
    <col min="261" max="261" width="53.28515625" style="185" customWidth="1"/>
    <col min="262" max="262" width="15.5703125" style="185" customWidth="1"/>
    <col min="263" max="264" width="16.7109375" style="185" customWidth="1"/>
    <col min="265" max="265" width="11" style="185" customWidth="1"/>
    <col min="266" max="266" width="8.7109375" style="185" customWidth="1"/>
    <col min="267" max="267" width="14.42578125" style="185" customWidth="1"/>
    <col min="268" max="516" width="9.140625" style="185"/>
    <col min="517" max="517" width="53.28515625" style="185" customWidth="1"/>
    <col min="518" max="518" width="15.5703125" style="185" customWidth="1"/>
    <col min="519" max="520" width="16.7109375" style="185" customWidth="1"/>
    <col min="521" max="521" width="11" style="185" customWidth="1"/>
    <col min="522" max="522" width="8.7109375" style="185" customWidth="1"/>
    <col min="523" max="523" width="14.42578125" style="185" customWidth="1"/>
    <col min="524" max="772" width="9.140625" style="185"/>
    <col min="773" max="773" width="53.28515625" style="185" customWidth="1"/>
    <col min="774" max="774" width="15.5703125" style="185" customWidth="1"/>
    <col min="775" max="776" width="16.7109375" style="185" customWidth="1"/>
    <col min="777" max="777" width="11" style="185" customWidth="1"/>
    <col min="778" max="778" width="8.7109375" style="185" customWidth="1"/>
    <col min="779" max="779" width="14.42578125" style="185" customWidth="1"/>
    <col min="780" max="1028" width="9.140625" style="185"/>
    <col min="1029" max="1029" width="53.28515625" style="185" customWidth="1"/>
    <col min="1030" max="1030" width="15.5703125" style="185" customWidth="1"/>
    <col min="1031" max="1032" width="16.7109375" style="185" customWidth="1"/>
    <col min="1033" max="1033" width="11" style="185" customWidth="1"/>
    <col min="1034" max="1034" width="8.7109375" style="185" customWidth="1"/>
    <col min="1035" max="1035" width="14.42578125" style="185" customWidth="1"/>
    <col min="1036" max="1284" width="9.140625" style="185"/>
    <col min="1285" max="1285" width="53.28515625" style="185" customWidth="1"/>
    <col min="1286" max="1286" width="15.5703125" style="185" customWidth="1"/>
    <col min="1287" max="1288" width="16.7109375" style="185" customWidth="1"/>
    <col min="1289" max="1289" width="11" style="185" customWidth="1"/>
    <col min="1290" max="1290" width="8.7109375" style="185" customWidth="1"/>
    <col min="1291" max="1291" width="14.42578125" style="185" customWidth="1"/>
    <col min="1292" max="1540" width="9.140625" style="185"/>
    <col min="1541" max="1541" width="53.28515625" style="185" customWidth="1"/>
    <col min="1542" max="1542" width="15.5703125" style="185" customWidth="1"/>
    <col min="1543" max="1544" width="16.7109375" style="185" customWidth="1"/>
    <col min="1545" max="1545" width="11" style="185" customWidth="1"/>
    <col min="1546" max="1546" width="8.7109375" style="185" customWidth="1"/>
    <col min="1547" max="1547" width="14.42578125" style="185" customWidth="1"/>
    <col min="1548" max="1796" width="9.140625" style="185"/>
    <col min="1797" max="1797" width="53.28515625" style="185" customWidth="1"/>
    <col min="1798" max="1798" width="15.5703125" style="185" customWidth="1"/>
    <col min="1799" max="1800" width="16.7109375" style="185" customWidth="1"/>
    <col min="1801" max="1801" width="11" style="185" customWidth="1"/>
    <col min="1802" max="1802" width="8.7109375" style="185" customWidth="1"/>
    <col min="1803" max="1803" width="14.42578125" style="185" customWidth="1"/>
    <col min="1804" max="2052" width="9.140625" style="185"/>
    <col min="2053" max="2053" width="53.28515625" style="185" customWidth="1"/>
    <col min="2054" max="2054" width="15.5703125" style="185" customWidth="1"/>
    <col min="2055" max="2056" width="16.7109375" style="185" customWidth="1"/>
    <col min="2057" max="2057" width="11" style="185" customWidth="1"/>
    <col min="2058" max="2058" width="8.7109375" style="185" customWidth="1"/>
    <col min="2059" max="2059" width="14.42578125" style="185" customWidth="1"/>
    <col min="2060" max="2308" width="9.140625" style="185"/>
    <col min="2309" max="2309" width="53.28515625" style="185" customWidth="1"/>
    <col min="2310" max="2310" width="15.5703125" style="185" customWidth="1"/>
    <col min="2311" max="2312" width="16.7109375" style="185" customWidth="1"/>
    <col min="2313" max="2313" width="11" style="185" customWidth="1"/>
    <col min="2314" max="2314" width="8.7109375" style="185" customWidth="1"/>
    <col min="2315" max="2315" width="14.42578125" style="185" customWidth="1"/>
    <col min="2316" max="2564" width="9.140625" style="185"/>
    <col min="2565" max="2565" width="53.28515625" style="185" customWidth="1"/>
    <col min="2566" max="2566" width="15.5703125" style="185" customWidth="1"/>
    <col min="2567" max="2568" width="16.7109375" style="185" customWidth="1"/>
    <col min="2569" max="2569" width="11" style="185" customWidth="1"/>
    <col min="2570" max="2570" width="8.7109375" style="185" customWidth="1"/>
    <col min="2571" max="2571" width="14.42578125" style="185" customWidth="1"/>
    <col min="2572" max="2820" width="9.140625" style="185"/>
    <col min="2821" max="2821" width="53.28515625" style="185" customWidth="1"/>
    <col min="2822" max="2822" width="15.5703125" style="185" customWidth="1"/>
    <col min="2823" max="2824" width="16.7109375" style="185" customWidth="1"/>
    <col min="2825" max="2825" width="11" style="185" customWidth="1"/>
    <col min="2826" max="2826" width="8.7109375" style="185" customWidth="1"/>
    <col min="2827" max="2827" width="14.42578125" style="185" customWidth="1"/>
    <col min="2828" max="3076" width="9.140625" style="185"/>
    <col min="3077" max="3077" width="53.28515625" style="185" customWidth="1"/>
    <col min="3078" max="3078" width="15.5703125" style="185" customWidth="1"/>
    <col min="3079" max="3080" width="16.7109375" style="185" customWidth="1"/>
    <col min="3081" max="3081" width="11" style="185" customWidth="1"/>
    <col min="3082" max="3082" width="8.7109375" style="185" customWidth="1"/>
    <col min="3083" max="3083" width="14.42578125" style="185" customWidth="1"/>
    <col min="3084" max="3332" width="9.140625" style="185"/>
    <col min="3333" max="3333" width="53.28515625" style="185" customWidth="1"/>
    <col min="3334" max="3334" width="15.5703125" style="185" customWidth="1"/>
    <col min="3335" max="3336" width="16.7109375" style="185" customWidth="1"/>
    <col min="3337" max="3337" width="11" style="185" customWidth="1"/>
    <col min="3338" max="3338" width="8.7109375" style="185" customWidth="1"/>
    <col min="3339" max="3339" width="14.42578125" style="185" customWidth="1"/>
    <col min="3340" max="3588" width="9.140625" style="185"/>
    <col min="3589" max="3589" width="53.28515625" style="185" customWidth="1"/>
    <col min="3590" max="3590" width="15.5703125" style="185" customWidth="1"/>
    <col min="3591" max="3592" width="16.7109375" style="185" customWidth="1"/>
    <col min="3593" max="3593" width="11" style="185" customWidth="1"/>
    <col min="3594" max="3594" width="8.7109375" style="185" customWidth="1"/>
    <col min="3595" max="3595" width="14.42578125" style="185" customWidth="1"/>
    <col min="3596" max="3844" width="9.140625" style="185"/>
    <col min="3845" max="3845" width="53.28515625" style="185" customWidth="1"/>
    <col min="3846" max="3846" width="15.5703125" style="185" customWidth="1"/>
    <col min="3847" max="3848" width="16.7109375" style="185" customWidth="1"/>
    <col min="3849" max="3849" width="11" style="185" customWidth="1"/>
    <col min="3850" max="3850" width="8.7109375" style="185" customWidth="1"/>
    <col min="3851" max="3851" width="14.42578125" style="185" customWidth="1"/>
    <col min="3852" max="4100" width="9.140625" style="185"/>
    <col min="4101" max="4101" width="53.28515625" style="185" customWidth="1"/>
    <col min="4102" max="4102" width="15.5703125" style="185" customWidth="1"/>
    <col min="4103" max="4104" width="16.7109375" style="185" customWidth="1"/>
    <col min="4105" max="4105" width="11" style="185" customWidth="1"/>
    <col min="4106" max="4106" width="8.7109375" style="185" customWidth="1"/>
    <col min="4107" max="4107" width="14.42578125" style="185" customWidth="1"/>
    <col min="4108" max="4356" width="9.140625" style="185"/>
    <col min="4357" max="4357" width="53.28515625" style="185" customWidth="1"/>
    <col min="4358" max="4358" width="15.5703125" style="185" customWidth="1"/>
    <col min="4359" max="4360" width="16.7109375" style="185" customWidth="1"/>
    <col min="4361" max="4361" width="11" style="185" customWidth="1"/>
    <col min="4362" max="4362" width="8.7109375" style="185" customWidth="1"/>
    <col min="4363" max="4363" width="14.42578125" style="185" customWidth="1"/>
    <col min="4364" max="4612" width="9.140625" style="185"/>
    <col min="4613" max="4613" width="53.28515625" style="185" customWidth="1"/>
    <col min="4614" max="4614" width="15.5703125" style="185" customWidth="1"/>
    <col min="4615" max="4616" width="16.7109375" style="185" customWidth="1"/>
    <col min="4617" max="4617" width="11" style="185" customWidth="1"/>
    <col min="4618" max="4618" width="8.7109375" style="185" customWidth="1"/>
    <col min="4619" max="4619" width="14.42578125" style="185" customWidth="1"/>
    <col min="4620" max="4868" width="9.140625" style="185"/>
    <col min="4869" max="4869" width="53.28515625" style="185" customWidth="1"/>
    <col min="4870" max="4870" width="15.5703125" style="185" customWidth="1"/>
    <col min="4871" max="4872" width="16.7109375" style="185" customWidth="1"/>
    <col min="4873" max="4873" width="11" style="185" customWidth="1"/>
    <col min="4874" max="4874" width="8.7109375" style="185" customWidth="1"/>
    <col min="4875" max="4875" width="14.42578125" style="185" customWidth="1"/>
    <col min="4876" max="5124" width="9.140625" style="185"/>
    <col min="5125" max="5125" width="53.28515625" style="185" customWidth="1"/>
    <col min="5126" max="5126" width="15.5703125" style="185" customWidth="1"/>
    <col min="5127" max="5128" width="16.7109375" style="185" customWidth="1"/>
    <col min="5129" max="5129" width="11" style="185" customWidth="1"/>
    <col min="5130" max="5130" width="8.7109375" style="185" customWidth="1"/>
    <col min="5131" max="5131" width="14.42578125" style="185" customWidth="1"/>
    <col min="5132" max="5380" width="9.140625" style="185"/>
    <col min="5381" max="5381" width="53.28515625" style="185" customWidth="1"/>
    <col min="5382" max="5382" width="15.5703125" style="185" customWidth="1"/>
    <col min="5383" max="5384" width="16.7109375" style="185" customWidth="1"/>
    <col min="5385" max="5385" width="11" style="185" customWidth="1"/>
    <col min="5386" max="5386" width="8.7109375" style="185" customWidth="1"/>
    <col min="5387" max="5387" width="14.42578125" style="185" customWidth="1"/>
    <col min="5388" max="5636" width="9.140625" style="185"/>
    <col min="5637" max="5637" width="53.28515625" style="185" customWidth="1"/>
    <col min="5638" max="5638" width="15.5703125" style="185" customWidth="1"/>
    <col min="5639" max="5640" width="16.7109375" style="185" customWidth="1"/>
    <col min="5641" max="5641" width="11" style="185" customWidth="1"/>
    <col min="5642" max="5642" width="8.7109375" style="185" customWidth="1"/>
    <col min="5643" max="5643" width="14.42578125" style="185" customWidth="1"/>
    <col min="5644" max="5892" width="9.140625" style="185"/>
    <col min="5893" max="5893" width="53.28515625" style="185" customWidth="1"/>
    <col min="5894" max="5894" width="15.5703125" style="185" customWidth="1"/>
    <col min="5895" max="5896" width="16.7109375" style="185" customWidth="1"/>
    <col min="5897" max="5897" width="11" style="185" customWidth="1"/>
    <col min="5898" max="5898" width="8.7109375" style="185" customWidth="1"/>
    <col min="5899" max="5899" width="14.42578125" style="185" customWidth="1"/>
    <col min="5900" max="6148" width="9.140625" style="185"/>
    <col min="6149" max="6149" width="53.28515625" style="185" customWidth="1"/>
    <col min="6150" max="6150" width="15.5703125" style="185" customWidth="1"/>
    <col min="6151" max="6152" width="16.7109375" style="185" customWidth="1"/>
    <col min="6153" max="6153" width="11" style="185" customWidth="1"/>
    <col min="6154" max="6154" width="8.7109375" style="185" customWidth="1"/>
    <col min="6155" max="6155" width="14.42578125" style="185" customWidth="1"/>
    <col min="6156" max="6404" width="9.140625" style="185"/>
    <col min="6405" max="6405" width="53.28515625" style="185" customWidth="1"/>
    <col min="6406" max="6406" width="15.5703125" style="185" customWidth="1"/>
    <col min="6407" max="6408" width="16.7109375" style="185" customWidth="1"/>
    <col min="6409" max="6409" width="11" style="185" customWidth="1"/>
    <col min="6410" max="6410" width="8.7109375" style="185" customWidth="1"/>
    <col min="6411" max="6411" width="14.42578125" style="185" customWidth="1"/>
    <col min="6412" max="6660" width="9.140625" style="185"/>
    <col min="6661" max="6661" width="53.28515625" style="185" customWidth="1"/>
    <col min="6662" max="6662" width="15.5703125" style="185" customWidth="1"/>
    <col min="6663" max="6664" width="16.7109375" style="185" customWidth="1"/>
    <col min="6665" max="6665" width="11" style="185" customWidth="1"/>
    <col min="6666" max="6666" width="8.7109375" style="185" customWidth="1"/>
    <col min="6667" max="6667" width="14.42578125" style="185" customWidth="1"/>
    <col min="6668" max="6916" width="9.140625" style="185"/>
    <col min="6917" max="6917" width="53.28515625" style="185" customWidth="1"/>
    <col min="6918" max="6918" width="15.5703125" style="185" customWidth="1"/>
    <col min="6919" max="6920" width="16.7109375" style="185" customWidth="1"/>
    <col min="6921" max="6921" width="11" style="185" customWidth="1"/>
    <col min="6922" max="6922" width="8.7109375" style="185" customWidth="1"/>
    <col min="6923" max="6923" width="14.42578125" style="185" customWidth="1"/>
    <col min="6924" max="7172" width="9.140625" style="185"/>
    <col min="7173" max="7173" width="53.28515625" style="185" customWidth="1"/>
    <col min="7174" max="7174" width="15.5703125" style="185" customWidth="1"/>
    <col min="7175" max="7176" width="16.7109375" style="185" customWidth="1"/>
    <col min="7177" max="7177" width="11" style="185" customWidth="1"/>
    <col min="7178" max="7178" width="8.7109375" style="185" customWidth="1"/>
    <col min="7179" max="7179" width="14.42578125" style="185" customWidth="1"/>
    <col min="7180" max="7428" width="9.140625" style="185"/>
    <col min="7429" max="7429" width="53.28515625" style="185" customWidth="1"/>
    <col min="7430" max="7430" width="15.5703125" style="185" customWidth="1"/>
    <col min="7431" max="7432" width="16.7109375" style="185" customWidth="1"/>
    <col min="7433" max="7433" width="11" style="185" customWidth="1"/>
    <col min="7434" max="7434" width="8.7109375" style="185" customWidth="1"/>
    <col min="7435" max="7435" width="14.42578125" style="185" customWidth="1"/>
    <col min="7436" max="7684" width="9.140625" style="185"/>
    <col min="7685" max="7685" width="53.28515625" style="185" customWidth="1"/>
    <col min="7686" max="7686" width="15.5703125" style="185" customWidth="1"/>
    <col min="7687" max="7688" width="16.7109375" style="185" customWidth="1"/>
    <col min="7689" max="7689" width="11" style="185" customWidth="1"/>
    <col min="7690" max="7690" width="8.7109375" style="185" customWidth="1"/>
    <col min="7691" max="7691" width="14.42578125" style="185" customWidth="1"/>
    <col min="7692" max="7940" width="9.140625" style="185"/>
    <col min="7941" max="7941" width="53.28515625" style="185" customWidth="1"/>
    <col min="7942" max="7942" width="15.5703125" style="185" customWidth="1"/>
    <col min="7943" max="7944" width="16.7109375" style="185" customWidth="1"/>
    <col min="7945" max="7945" width="11" style="185" customWidth="1"/>
    <col min="7946" max="7946" width="8.7109375" style="185" customWidth="1"/>
    <col min="7947" max="7947" width="14.42578125" style="185" customWidth="1"/>
    <col min="7948" max="8196" width="9.140625" style="185"/>
    <col min="8197" max="8197" width="53.28515625" style="185" customWidth="1"/>
    <col min="8198" max="8198" width="15.5703125" style="185" customWidth="1"/>
    <col min="8199" max="8200" width="16.7109375" style="185" customWidth="1"/>
    <col min="8201" max="8201" width="11" style="185" customWidth="1"/>
    <col min="8202" max="8202" width="8.7109375" style="185" customWidth="1"/>
    <col min="8203" max="8203" width="14.42578125" style="185" customWidth="1"/>
    <col min="8204" max="8452" width="9.140625" style="185"/>
    <col min="8453" max="8453" width="53.28515625" style="185" customWidth="1"/>
    <col min="8454" max="8454" width="15.5703125" style="185" customWidth="1"/>
    <col min="8455" max="8456" width="16.7109375" style="185" customWidth="1"/>
    <col min="8457" max="8457" width="11" style="185" customWidth="1"/>
    <col min="8458" max="8458" width="8.7109375" style="185" customWidth="1"/>
    <col min="8459" max="8459" width="14.42578125" style="185" customWidth="1"/>
    <col min="8460" max="8708" width="9.140625" style="185"/>
    <col min="8709" max="8709" width="53.28515625" style="185" customWidth="1"/>
    <col min="8710" max="8710" width="15.5703125" style="185" customWidth="1"/>
    <col min="8711" max="8712" width="16.7109375" style="185" customWidth="1"/>
    <col min="8713" max="8713" width="11" style="185" customWidth="1"/>
    <col min="8714" max="8714" width="8.7109375" style="185" customWidth="1"/>
    <col min="8715" max="8715" width="14.42578125" style="185" customWidth="1"/>
    <col min="8716" max="8964" width="9.140625" style="185"/>
    <col min="8965" max="8965" width="53.28515625" style="185" customWidth="1"/>
    <col min="8966" max="8966" width="15.5703125" style="185" customWidth="1"/>
    <col min="8967" max="8968" width="16.7109375" style="185" customWidth="1"/>
    <col min="8969" max="8969" width="11" style="185" customWidth="1"/>
    <col min="8970" max="8970" width="8.7109375" style="185" customWidth="1"/>
    <col min="8971" max="8971" width="14.42578125" style="185" customWidth="1"/>
    <col min="8972" max="9220" width="9.140625" style="185"/>
    <col min="9221" max="9221" width="53.28515625" style="185" customWidth="1"/>
    <col min="9222" max="9222" width="15.5703125" style="185" customWidth="1"/>
    <col min="9223" max="9224" width="16.7109375" style="185" customWidth="1"/>
    <col min="9225" max="9225" width="11" style="185" customWidth="1"/>
    <col min="9226" max="9226" width="8.7109375" style="185" customWidth="1"/>
    <col min="9227" max="9227" width="14.42578125" style="185" customWidth="1"/>
    <col min="9228" max="9476" width="9.140625" style="185"/>
    <col min="9477" max="9477" width="53.28515625" style="185" customWidth="1"/>
    <col min="9478" max="9478" width="15.5703125" style="185" customWidth="1"/>
    <col min="9479" max="9480" width="16.7109375" style="185" customWidth="1"/>
    <col min="9481" max="9481" width="11" style="185" customWidth="1"/>
    <col min="9482" max="9482" width="8.7109375" style="185" customWidth="1"/>
    <col min="9483" max="9483" width="14.42578125" style="185" customWidth="1"/>
    <col min="9484" max="9732" width="9.140625" style="185"/>
    <col min="9733" max="9733" width="53.28515625" style="185" customWidth="1"/>
    <col min="9734" max="9734" width="15.5703125" style="185" customWidth="1"/>
    <col min="9735" max="9736" width="16.7109375" style="185" customWidth="1"/>
    <col min="9737" max="9737" width="11" style="185" customWidth="1"/>
    <col min="9738" max="9738" width="8.7109375" style="185" customWidth="1"/>
    <col min="9739" max="9739" width="14.42578125" style="185" customWidth="1"/>
    <col min="9740" max="9988" width="9.140625" style="185"/>
    <col min="9989" max="9989" width="53.28515625" style="185" customWidth="1"/>
    <col min="9990" max="9990" width="15.5703125" style="185" customWidth="1"/>
    <col min="9991" max="9992" width="16.7109375" style="185" customWidth="1"/>
    <col min="9993" max="9993" width="11" style="185" customWidth="1"/>
    <col min="9994" max="9994" width="8.7109375" style="185" customWidth="1"/>
    <col min="9995" max="9995" width="14.42578125" style="185" customWidth="1"/>
    <col min="9996" max="10244" width="9.140625" style="185"/>
    <col min="10245" max="10245" width="53.28515625" style="185" customWidth="1"/>
    <col min="10246" max="10246" width="15.5703125" style="185" customWidth="1"/>
    <col min="10247" max="10248" width="16.7109375" style="185" customWidth="1"/>
    <col min="10249" max="10249" width="11" style="185" customWidth="1"/>
    <col min="10250" max="10250" width="8.7109375" style="185" customWidth="1"/>
    <col min="10251" max="10251" width="14.42578125" style="185" customWidth="1"/>
    <col min="10252" max="10500" width="9.140625" style="185"/>
    <col min="10501" max="10501" width="53.28515625" style="185" customWidth="1"/>
    <col min="10502" max="10502" width="15.5703125" style="185" customWidth="1"/>
    <col min="10503" max="10504" width="16.7109375" style="185" customWidth="1"/>
    <col min="10505" max="10505" width="11" style="185" customWidth="1"/>
    <col min="10506" max="10506" width="8.7109375" style="185" customWidth="1"/>
    <col min="10507" max="10507" width="14.42578125" style="185" customWidth="1"/>
    <col min="10508" max="10756" width="9.140625" style="185"/>
    <col min="10757" max="10757" width="53.28515625" style="185" customWidth="1"/>
    <col min="10758" max="10758" width="15.5703125" style="185" customWidth="1"/>
    <col min="10759" max="10760" width="16.7109375" style="185" customWidth="1"/>
    <col min="10761" max="10761" width="11" style="185" customWidth="1"/>
    <col min="10762" max="10762" width="8.7109375" style="185" customWidth="1"/>
    <col min="10763" max="10763" width="14.42578125" style="185" customWidth="1"/>
    <col min="10764" max="11012" width="9.140625" style="185"/>
    <col min="11013" max="11013" width="53.28515625" style="185" customWidth="1"/>
    <col min="11014" max="11014" width="15.5703125" style="185" customWidth="1"/>
    <col min="11015" max="11016" width="16.7109375" style="185" customWidth="1"/>
    <col min="11017" max="11017" width="11" style="185" customWidth="1"/>
    <col min="11018" max="11018" width="8.7109375" style="185" customWidth="1"/>
    <col min="11019" max="11019" width="14.42578125" style="185" customWidth="1"/>
    <col min="11020" max="11268" width="9.140625" style="185"/>
    <col min="11269" max="11269" width="53.28515625" style="185" customWidth="1"/>
    <col min="11270" max="11270" width="15.5703125" style="185" customWidth="1"/>
    <col min="11271" max="11272" width="16.7109375" style="185" customWidth="1"/>
    <col min="11273" max="11273" width="11" style="185" customWidth="1"/>
    <col min="11274" max="11274" width="8.7109375" style="185" customWidth="1"/>
    <col min="11275" max="11275" width="14.42578125" style="185" customWidth="1"/>
    <col min="11276" max="11524" width="9.140625" style="185"/>
    <col min="11525" max="11525" width="53.28515625" style="185" customWidth="1"/>
    <col min="11526" max="11526" width="15.5703125" style="185" customWidth="1"/>
    <col min="11527" max="11528" width="16.7109375" style="185" customWidth="1"/>
    <col min="11529" max="11529" width="11" style="185" customWidth="1"/>
    <col min="11530" max="11530" width="8.7109375" style="185" customWidth="1"/>
    <col min="11531" max="11531" width="14.42578125" style="185" customWidth="1"/>
    <col min="11532" max="11780" width="9.140625" style="185"/>
    <col min="11781" max="11781" width="53.28515625" style="185" customWidth="1"/>
    <col min="11782" max="11782" width="15.5703125" style="185" customWidth="1"/>
    <col min="11783" max="11784" width="16.7109375" style="185" customWidth="1"/>
    <col min="11785" max="11785" width="11" style="185" customWidth="1"/>
    <col min="11786" max="11786" width="8.7109375" style="185" customWidth="1"/>
    <col min="11787" max="11787" width="14.42578125" style="185" customWidth="1"/>
    <col min="11788" max="12036" width="9.140625" style="185"/>
    <col min="12037" max="12037" width="53.28515625" style="185" customWidth="1"/>
    <col min="12038" max="12038" width="15.5703125" style="185" customWidth="1"/>
    <col min="12039" max="12040" width="16.7109375" style="185" customWidth="1"/>
    <col min="12041" max="12041" width="11" style="185" customWidth="1"/>
    <col min="12042" max="12042" width="8.7109375" style="185" customWidth="1"/>
    <col min="12043" max="12043" width="14.42578125" style="185" customWidth="1"/>
    <col min="12044" max="12292" width="9.140625" style="185"/>
    <col min="12293" max="12293" width="53.28515625" style="185" customWidth="1"/>
    <col min="12294" max="12294" width="15.5703125" style="185" customWidth="1"/>
    <col min="12295" max="12296" width="16.7109375" style="185" customWidth="1"/>
    <col min="12297" max="12297" width="11" style="185" customWidth="1"/>
    <col min="12298" max="12298" width="8.7109375" style="185" customWidth="1"/>
    <col min="12299" max="12299" width="14.42578125" style="185" customWidth="1"/>
    <col min="12300" max="12548" width="9.140625" style="185"/>
    <col min="12549" max="12549" width="53.28515625" style="185" customWidth="1"/>
    <col min="12550" max="12550" width="15.5703125" style="185" customWidth="1"/>
    <col min="12551" max="12552" width="16.7109375" style="185" customWidth="1"/>
    <col min="12553" max="12553" width="11" style="185" customWidth="1"/>
    <col min="12554" max="12554" width="8.7109375" style="185" customWidth="1"/>
    <col min="12555" max="12555" width="14.42578125" style="185" customWidth="1"/>
    <col min="12556" max="12804" width="9.140625" style="185"/>
    <col min="12805" max="12805" width="53.28515625" style="185" customWidth="1"/>
    <col min="12806" max="12806" width="15.5703125" style="185" customWidth="1"/>
    <col min="12807" max="12808" width="16.7109375" style="185" customWidth="1"/>
    <col min="12809" max="12809" width="11" style="185" customWidth="1"/>
    <col min="12810" max="12810" width="8.7109375" style="185" customWidth="1"/>
    <col min="12811" max="12811" width="14.42578125" style="185" customWidth="1"/>
    <col min="12812" max="13060" width="9.140625" style="185"/>
    <col min="13061" max="13061" width="53.28515625" style="185" customWidth="1"/>
    <col min="13062" max="13062" width="15.5703125" style="185" customWidth="1"/>
    <col min="13063" max="13064" width="16.7109375" style="185" customWidth="1"/>
    <col min="13065" max="13065" width="11" style="185" customWidth="1"/>
    <col min="13066" max="13066" width="8.7109375" style="185" customWidth="1"/>
    <col min="13067" max="13067" width="14.42578125" style="185" customWidth="1"/>
    <col min="13068" max="13316" width="9.140625" style="185"/>
    <col min="13317" max="13317" width="53.28515625" style="185" customWidth="1"/>
    <col min="13318" max="13318" width="15.5703125" style="185" customWidth="1"/>
    <col min="13319" max="13320" width="16.7109375" style="185" customWidth="1"/>
    <col min="13321" max="13321" width="11" style="185" customWidth="1"/>
    <col min="13322" max="13322" width="8.7109375" style="185" customWidth="1"/>
    <col min="13323" max="13323" width="14.42578125" style="185" customWidth="1"/>
    <col min="13324" max="13572" width="9.140625" style="185"/>
    <col min="13573" max="13573" width="53.28515625" style="185" customWidth="1"/>
    <col min="13574" max="13574" width="15.5703125" style="185" customWidth="1"/>
    <col min="13575" max="13576" width="16.7109375" style="185" customWidth="1"/>
    <col min="13577" max="13577" width="11" style="185" customWidth="1"/>
    <col min="13578" max="13578" width="8.7109375" style="185" customWidth="1"/>
    <col min="13579" max="13579" width="14.42578125" style="185" customWidth="1"/>
    <col min="13580" max="13828" width="9.140625" style="185"/>
    <col min="13829" max="13829" width="53.28515625" style="185" customWidth="1"/>
    <col min="13830" max="13830" width="15.5703125" style="185" customWidth="1"/>
    <col min="13831" max="13832" width="16.7109375" style="185" customWidth="1"/>
    <col min="13833" max="13833" width="11" style="185" customWidth="1"/>
    <col min="13834" max="13834" width="8.7109375" style="185" customWidth="1"/>
    <col min="13835" max="13835" width="14.42578125" style="185" customWidth="1"/>
    <col min="13836" max="14084" width="9.140625" style="185"/>
    <col min="14085" max="14085" width="53.28515625" style="185" customWidth="1"/>
    <col min="14086" max="14086" width="15.5703125" style="185" customWidth="1"/>
    <col min="14087" max="14088" width="16.7109375" style="185" customWidth="1"/>
    <col min="14089" max="14089" width="11" style="185" customWidth="1"/>
    <col min="14090" max="14090" width="8.7109375" style="185" customWidth="1"/>
    <col min="14091" max="14091" width="14.42578125" style="185" customWidth="1"/>
    <col min="14092" max="14340" width="9.140625" style="185"/>
    <col min="14341" max="14341" width="53.28515625" style="185" customWidth="1"/>
    <col min="14342" max="14342" width="15.5703125" style="185" customWidth="1"/>
    <col min="14343" max="14344" width="16.7109375" style="185" customWidth="1"/>
    <col min="14345" max="14345" width="11" style="185" customWidth="1"/>
    <col min="14346" max="14346" width="8.7109375" style="185" customWidth="1"/>
    <col min="14347" max="14347" width="14.42578125" style="185" customWidth="1"/>
    <col min="14348" max="14596" width="9.140625" style="185"/>
    <col min="14597" max="14597" width="53.28515625" style="185" customWidth="1"/>
    <col min="14598" max="14598" width="15.5703125" style="185" customWidth="1"/>
    <col min="14599" max="14600" width="16.7109375" style="185" customWidth="1"/>
    <col min="14601" max="14601" width="11" style="185" customWidth="1"/>
    <col min="14602" max="14602" width="8.7109375" style="185" customWidth="1"/>
    <col min="14603" max="14603" width="14.42578125" style="185" customWidth="1"/>
    <col min="14604" max="14852" width="9.140625" style="185"/>
    <col min="14853" max="14853" width="53.28515625" style="185" customWidth="1"/>
    <col min="14854" max="14854" width="15.5703125" style="185" customWidth="1"/>
    <col min="14855" max="14856" width="16.7109375" style="185" customWidth="1"/>
    <col min="14857" max="14857" width="11" style="185" customWidth="1"/>
    <col min="14858" max="14858" width="8.7109375" style="185" customWidth="1"/>
    <col min="14859" max="14859" width="14.42578125" style="185" customWidth="1"/>
    <col min="14860" max="15108" width="9.140625" style="185"/>
    <col min="15109" max="15109" width="53.28515625" style="185" customWidth="1"/>
    <col min="15110" max="15110" width="15.5703125" style="185" customWidth="1"/>
    <col min="15111" max="15112" width="16.7109375" style="185" customWidth="1"/>
    <col min="15113" max="15113" width="11" style="185" customWidth="1"/>
    <col min="15114" max="15114" width="8.7109375" style="185" customWidth="1"/>
    <col min="15115" max="15115" width="14.42578125" style="185" customWidth="1"/>
    <col min="15116" max="15364" width="9.140625" style="185"/>
    <col min="15365" max="15365" width="53.28515625" style="185" customWidth="1"/>
    <col min="15366" max="15366" width="15.5703125" style="185" customWidth="1"/>
    <col min="15367" max="15368" width="16.7109375" style="185" customWidth="1"/>
    <col min="15369" max="15369" width="11" style="185" customWidth="1"/>
    <col min="15370" max="15370" width="8.7109375" style="185" customWidth="1"/>
    <col min="15371" max="15371" width="14.42578125" style="185" customWidth="1"/>
    <col min="15372" max="15620" width="9.140625" style="185"/>
    <col min="15621" max="15621" width="53.28515625" style="185" customWidth="1"/>
    <col min="15622" max="15622" width="15.5703125" style="185" customWidth="1"/>
    <col min="15623" max="15624" width="16.7109375" style="185" customWidth="1"/>
    <col min="15625" max="15625" width="11" style="185" customWidth="1"/>
    <col min="15626" max="15626" width="8.7109375" style="185" customWidth="1"/>
    <col min="15627" max="15627" width="14.42578125" style="185" customWidth="1"/>
    <col min="15628" max="15876" width="9.140625" style="185"/>
    <col min="15877" max="15877" width="53.28515625" style="185" customWidth="1"/>
    <col min="15878" max="15878" width="15.5703125" style="185" customWidth="1"/>
    <col min="15879" max="15880" width="16.7109375" style="185" customWidth="1"/>
    <col min="15881" max="15881" width="11" style="185" customWidth="1"/>
    <col min="15882" max="15882" width="8.7109375" style="185" customWidth="1"/>
    <col min="15883" max="15883" width="14.42578125" style="185" customWidth="1"/>
    <col min="15884" max="16132" width="9.140625" style="185"/>
    <col min="16133" max="16133" width="53.28515625" style="185" customWidth="1"/>
    <col min="16134" max="16134" width="15.5703125" style="185" customWidth="1"/>
    <col min="16135" max="16136" width="16.7109375" style="185" customWidth="1"/>
    <col min="16137" max="16137" width="11" style="185" customWidth="1"/>
    <col min="16138" max="16138" width="8.7109375" style="185" customWidth="1"/>
    <col min="16139" max="16139" width="14.42578125" style="185" customWidth="1"/>
    <col min="16140" max="16384" width="9.140625" style="185"/>
  </cols>
  <sheetData>
    <row r="1" spans="1:12">
      <c r="E1" s="185" t="s">
        <v>488</v>
      </c>
      <c r="F1" s="185" t="s">
        <v>489</v>
      </c>
      <c r="G1" s="185" t="s">
        <v>490</v>
      </c>
      <c r="H1" s="185" t="s">
        <v>491</v>
      </c>
      <c r="I1" s="185" t="s">
        <v>492</v>
      </c>
      <c r="J1" s="185" t="s">
        <v>493</v>
      </c>
      <c r="K1" s="185" t="s">
        <v>494</v>
      </c>
    </row>
    <row r="2" spans="1:12">
      <c r="A2" s="185">
        <f>INT(B2)</f>
        <v>355</v>
      </c>
      <c r="B2" s="185" t="str">
        <f>LEFT(RIGHT(C2,4),3)</f>
        <v>355</v>
      </c>
      <c r="C2" s="185" t="s">
        <v>495</v>
      </c>
      <c r="D2" s="185" t="str">
        <f>RIGHT(E2,7)</f>
        <v>35X9X16</v>
      </c>
      <c r="E2" s="185" t="s">
        <v>496</v>
      </c>
      <c r="F2" s="185">
        <v>326012</v>
      </c>
      <c r="G2" s="185">
        <v>1806400</v>
      </c>
      <c r="H2" s="185">
        <v>681358</v>
      </c>
      <c r="I2" s="185">
        <v>37.700000000000003</v>
      </c>
      <c r="J2" s="185">
        <v>35</v>
      </c>
      <c r="K2" s="185">
        <v>0.38</v>
      </c>
      <c r="L2" s="185">
        <f>VLOOKUP(A2,'営業技術資料（ストレーナーデータ一覧（参考）'!$D$8:$F$300,1,FALSE)</f>
        <v>355</v>
      </c>
    </row>
    <row r="3" spans="1:12">
      <c r="A3" s="185">
        <f t="shared" ref="A3:A66" si="0">INT(B3)</f>
        <v>380</v>
      </c>
      <c r="B3" s="185" t="str">
        <f t="shared" ref="B3:B66" si="1">LEFT(RIGHT(C3,4),3)</f>
        <v>380</v>
      </c>
      <c r="C3" s="185" t="s">
        <v>497</v>
      </c>
      <c r="D3" s="185" t="str">
        <f t="shared" ref="D3:D66" si="2">RIGHT(E3,7)</f>
        <v>38X6X29</v>
      </c>
      <c r="E3" s="185" t="s">
        <v>498</v>
      </c>
      <c r="F3" s="185">
        <v>745800</v>
      </c>
      <c r="G3" s="185">
        <v>4262280</v>
      </c>
      <c r="H3" s="185">
        <v>1633280</v>
      </c>
      <c r="I3" s="185">
        <v>38.299999999999997</v>
      </c>
      <c r="J3" s="185">
        <v>16</v>
      </c>
      <c r="K3" s="185">
        <v>0.89</v>
      </c>
      <c r="L3" s="185">
        <f>VLOOKUP(A3,'営業技術資料（ストレーナーデータ一覧（参考）'!$D$8:$F$300,1,FALSE)</f>
        <v>380</v>
      </c>
    </row>
    <row r="4" spans="1:12">
      <c r="A4" s="185">
        <f t="shared" si="0"/>
        <v>381</v>
      </c>
      <c r="B4" s="185" t="str">
        <f t="shared" si="1"/>
        <v>381</v>
      </c>
      <c r="C4" s="185" t="s">
        <v>499</v>
      </c>
      <c r="D4" s="185" t="str">
        <f t="shared" si="2"/>
        <v xml:space="preserve">38X6X7 </v>
      </c>
      <c r="E4" s="185" t="s">
        <v>500</v>
      </c>
      <c r="F4" s="185">
        <v>17600</v>
      </c>
      <c r="G4" s="185">
        <v>126280</v>
      </c>
      <c r="H4" s="185">
        <v>63580</v>
      </c>
      <c r="I4" s="185">
        <v>50.3</v>
      </c>
      <c r="J4" s="185">
        <v>121</v>
      </c>
      <c r="K4" s="185">
        <v>0.03</v>
      </c>
      <c r="L4" s="185">
        <f>VLOOKUP(A4,'営業技術資料（ストレーナーデータ一覧（参考）'!$D$8:$F$300,1,FALSE)</f>
        <v>381</v>
      </c>
    </row>
    <row r="5" spans="1:12">
      <c r="A5" s="185">
        <f t="shared" si="0"/>
        <v>383</v>
      </c>
      <c r="B5" s="185" t="str">
        <f t="shared" si="1"/>
        <v>383</v>
      </c>
      <c r="C5" s="185" t="s">
        <v>501</v>
      </c>
      <c r="D5" s="185" t="str">
        <f t="shared" si="2"/>
        <v>38X6X11</v>
      </c>
      <c r="E5" s="185" t="s">
        <v>502</v>
      </c>
      <c r="F5" s="185">
        <v>13200</v>
      </c>
      <c r="G5" s="185">
        <v>0</v>
      </c>
      <c r="H5" s="185">
        <v>0</v>
      </c>
      <c r="I5" s="185">
        <v>0</v>
      </c>
      <c r="J5" s="185">
        <v>172</v>
      </c>
      <c r="K5" s="185">
        <v>0</v>
      </c>
      <c r="L5" s="185">
        <f>VLOOKUP(A5,'営業技術資料（ストレーナーデータ一覧（参考）'!$D$8:$F$300,1,FALSE)</f>
        <v>383</v>
      </c>
    </row>
    <row r="6" spans="1:12">
      <c r="A6" s="185">
        <f t="shared" si="0"/>
        <v>386</v>
      </c>
      <c r="B6" s="185" t="str">
        <f t="shared" si="1"/>
        <v>386</v>
      </c>
      <c r="C6" s="185" t="s">
        <v>503</v>
      </c>
      <c r="D6" s="185" t="str">
        <f t="shared" si="2"/>
        <v>38X6X22</v>
      </c>
      <c r="E6" s="185" t="s">
        <v>504</v>
      </c>
      <c r="F6" s="185">
        <v>19800</v>
      </c>
      <c r="G6" s="185">
        <v>104940</v>
      </c>
      <c r="H6" s="185">
        <v>35640</v>
      </c>
      <c r="I6" s="185">
        <v>34</v>
      </c>
      <c r="J6" s="185">
        <v>127</v>
      </c>
      <c r="K6" s="185">
        <v>0.02</v>
      </c>
      <c r="L6" s="185">
        <f>VLOOKUP(A6,'営業技術資料（ストレーナーデータ一覧（参考）'!$D$8:$F$300,1,FALSE)</f>
        <v>386</v>
      </c>
    </row>
    <row r="7" spans="1:12">
      <c r="A7" s="185">
        <f t="shared" si="0"/>
        <v>400</v>
      </c>
      <c r="B7" s="185" t="str">
        <f t="shared" si="1"/>
        <v>400</v>
      </c>
      <c r="C7" s="185" t="s">
        <v>505</v>
      </c>
      <c r="D7" s="185" t="str">
        <f>RIGHT(E7,6)</f>
        <v>40X6X8</v>
      </c>
      <c r="E7" s="185" t="s">
        <v>506</v>
      </c>
      <c r="F7" s="185">
        <v>96800</v>
      </c>
      <c r="G7" s="185">
        <v>550000</v>
      </c>
      <c r="H7" s="185">
        <v>195800</v>
      </c>
      <c r="I7" s="185">
        <v>35.6</v>
      </c>
      <c r="J7" s="185">
        <v>74</v>
      </c>
      <c r="K7" s="185">
        <v>0.12</v>
      </c>
      <c r="L7" s="185">
        <f>VLOOKUP(A7,'営業技術資料（ストレーナーデータ一覧（参考）'!$D$8:$F$300,1,FALSE)</f>
        <v>400</v>
      </c>
    </row>
    <row r="8" spans="1:12">
      <c r="A8" s="185">
        <f t="shared" si="0"/>
        <v>402</v>
      </c>
      <c r="B8" s="185" t="str">
        <f t="shared" si="1"/>
        <v>402</v>
      </c>
      <c r="C8" s="185" t="s">
        <v>507</v>
      </c>
      <c r="D8" s="185" t="str">
        <f t="shared" si="2"/>
        <v>40X6X11</v>
      </c>
      <c r="E8" s="185" t="s">
        <v>508</v>
      </c>
      <c r="F8" s="185">
        <v>219310</v>
      </c>
      <c r="G8" s="185">
        <v>1243210</v>
      </c>
      <c r="H8" s="185">
        <v>449275</v>
      </c>
      <c r="I8" s="185">
        <v>36.1</v>
      </c>
      <c r="J8" s="185">
        <v>49</v>
      </c>
      <c r="K8" s="185">
        <v>0.26</v>
      </c>
      <c r="L8" s="185">
        <f>VLOOKUP(A8,'営業技術資料（ストレーナーデータ一覧（参考）'!$D$8:$F$300,1,FALSE)</f>
        <v>402</v>
      </c>
    </row>
    <row r="9" spans="1:12">
      <c r="A9" s="185">
        <f t="shared" si="0"/>
        <v>403</v>
      </c>
      <c r="B9" s="185" t="str">
        <f t="shared" si="1"/>
        <v>403</v>
      </c>
      <c r="C9" s="185" t="s">
        <v>509</v>
      </c>
      <c r="D9" s="185" t="str">
        <f t="shared" si="2"/>
        <v>40X6X11</v>
      </c>
      <c r="E9" s="185" t="s">
        <v>510</v>
      </c>
      <c r="F9" s="185">
        <v>41820</v>
      </c>
      <c r="G9" s="185">
        <v>152680</v>
      </c>
      <c r="H9" s="185">
        <v>10705</v>
      </c>
      <c r="I9" s="185">
        <v>7</v>
      </c>
      <c r="J9" s="185">
        <v>119</v>
      </c>
      <c r="K9" s="185">
        <v>0.03</v>
      </c>
      <c r="L9" s="185">
        <f>VLOOKUP(A9,'営業技術資料（ストレーナーデータ一覧（参考）'!$D$8:$F$300,1,FALSE)</f>
        <v>403</v>
      </c>
    </row>
    <row r="10" spans="1:12">
      <c r="A10" s="185">
        <f t="shared" si="0"/>
        <v>411</v>
      </c>
      <c r="B10" s="185" t="str">
        <f t="shared" si="1"/>
        <v>411</v>
      </c>
      <c r="C10" s="185" t="s">
        <v>511</v>
      </c>
      <c r="D10" s="185" t="str">
        <f t="shared" si="2"/>
        <v>41X8X19</v>
      </c>
      <c r="E10" s="185" t="s">
        <v>512</v>
      </c>
      <c r="F10" s="185">
        <v>3412</v>
      </c>
      <c r="G10" s="185">
        <v>9350</v>
      </c>
      <c r="H10" s="185">
        <v>3353</v>
      </c>
      <c r="I10" s="185">
        <v>35.9</v>
      </c>
      <c r="J10" s="185">
        <v>167</v>
      </c>
      <c r="K10" s="185">
        <v>0</v>
      </c>
      <c r="L10" s="185">
        <f>VLOOKUP(A10,'営業技術資料（ストレーナーデータ一覧（参考）'!$D$8:$F$300,1,FALSE)</f>
        <v>411</v>
      </c>
    </row>
    <row r="11" spans="1:12">
      <c r="A11" s="185">
        <f t="shared" si="0"/>
        <v>412</v>
      </c>
      <c r="B11" s="185" t="str">
        <f t="shared" si="1"/>
        <v>412</v>
      </c>
      <c r="C11" s="185" t="s">
        <v>513</v>
      </c>
      <c r="D11" s="185" t="str">
        <f t="shared" si="2"/>
        <v>41X9X19</v>
      </c>
      <c r="E11" s="185" t="s">
        <v>514</v>
      </c>
      <c r="F11" s="185">
        <v>60200</v>
      </c>
      <c r="G11" s="185">
        <v>341040</v>
      </c>
      <c r="H11" s="185">
        <v>121940</v>
      </c>
      <c r="I11" s="185">
        <v>35.799999999999997</v>
      </c>
      <c r="J11" s="185">
        <v>97</v>
      </c>
      <c r="K11" s="185">
        <v>7.0000000000000007E-2</v>
      </c>
      <c r="L11" s="185">
        <f>VLOOKUP(A11,'営業技術資料（ストレーナーデータ一覧（参考）'!$D$8:$F$300,1,FALSE)</f>
        <v>412</v>
      </c>
    </row>
    <row r="12" spans="1:12">
      <c r="A12" s="185">
        <f t="shared" si="0"/>
        <v>431</v>
      </c>
      <c r="B12" s="185" t="str">
        <f t="shared" si="1"/>
        <v>431</v>
      </c>
      <c r="C12" s="185" t="s">
        <v>515</v>
      </c>
      <c r="D12" s="185" t="str">
        <f t="shared" si="2"/>
        <v>43X9X16</v>
      </c>
      <c r="E12" s="185" t="s">
        <v>516</v>
      </c>
      <c r="F12" s="185">
        <v>248300</v>
      </c>
      <c r="G12" s="185">
        <v>1372670</v>
      </c>
      <c r="H12" s="185">
        <v>478920</v>
      </c>
      <c r="I12" s="185">
        <v>34.9</v>
      </c>
      <c r="J12" s="185">
        <v>44</v>
      </c>
      <c r="K12" s="185">
        <v>0.28999999999999998</v>
      </c>
      <c r="L12" s="185">
        <f>VLOOKUP(A12,'営業技術資料（ストレーナーデータ一覧（参考）'!$D$8:$F$300,1,FALSE)</f>
        <v>431</v>
      </c>
    </row>
    <row r="13" spans="1:12">
      <c r="A13" s="185">
        <f t="shared" si="0"/>
        <v>432</v>
      </c>
      <c r="B13" s="185" t="str">
        <f t="shared" si="1"/>
        <v>432</v>
      </c>
      <c r="C13" s="185" t="s">
        <v>517</v>
      </c>
      <c r="D13" s="185" t="str">
        <f t="shared" si="2"/>
        <v xml:space="preserve">43X9X9 </v>
      </c>
      <c r="E13" s="185" t="s">
        <v>518</v>
      </c>
      <c r="F13" s="185">
        <v>56100</v>
      </c>
      <c r="G13" s="185">
        <v>329940</v>
      </c>
      <c r="H13" s="185">
        <v>137490</v>
      </c>
      <c r="I13" s="185">
        <v>41.7</v>
      </c>
      <c r="J13" s="185">
        <v>98</v>
      </c>
      <c r="K13" s="185">
        <v>7.0000000000000007E-2</v>
      </c>
      <c r="L13" s="185">
        <f>VLOOKUP(A13,'営業技術資料（ストレーナーデータ一覧（参考）'!$D$8:$F$300,1,FALSE)</f>
        <v>432</v>
      </c>
    </row>
    <row r="14" spans="1:12">
      <c r="A14" s="185">
        <f t="shared" si="0"/>
        <v>433</v>
      </c>
      <c r="B14" s="185" t="str">
        <f t="shared" si="1"/>
        <v>433</v>
      </c>
      <c r="C14" s="185" t="s">
        <v>519</v>
      </c>
      <c r="D14" s="185" t="str">
        <f t="shared" si="2"/>
        <v>43X9X19</v>
      </c>
      <c r="E14" s="185" t="s">
        <v>520</v>
      </c>
      <c r="F14" s="185">
        <v>523900</v>
      </c>
      <c r="G14" s="185">
        <v>2763540</v>
      </c>
      <c r="H14" s="185">
        <v>889590</v>
      </c>
      <c r="I14" s="185">
        <v>32.200000000000003</v>
      </c>
      <c r="J14" s="185">
        <v>23</v>
      </c>
      <c r="K14" s="185">
        <v>0.57999999999999996</v>
      </c>
      <c r="L14" s="185">
        <f>VLOOKUP(A14,'営業技術資料（ストレーナーデータ一覧（参考）'!$D$8:$F$300,1,FALSE)</f>
        <v>433</v>
      </c>
    </row>
    <row r="15" spans="1:12">
      <c r="A15" s="185">
        <f t="shared" si="0"/>
        <v>434</v>
      </c>
      <c r="B15" s="185" t="str">
        <f t="shared" si="1"/>
        <v>434</v>
      </c>
      <c r="C15" s="185" t="s">
        <v>521</v>
      </c>
      <c r="D15" s="185" t="str">
        <f t="shared" si="2"/>
        <v>43X9X19</v>
      </c>
      <c r="E15" s="185" t="s">
        <v>522</v>
      </c>
      <c r="F15" s="185">
        <v>150800</v>
      </c>
      <c r="G15" s="185">
        <v>677300</v>
      </c>
      <c r="H15" s="185">
        <v>146250</v>
      </c>
      <c r="I15" s="185">
        <v>21.6</v>
      </c>
      <c r="J15" s="185">
        <v>66</v>
      </c>
      <c r="K15" s="185">
        <v>0.14000000000000001</v>
      </c>
      <c r="L15" s="185">
        <f>VLOOKUP(A15,'営業技術資料（ストレーナーデータ一覧（参考）'!$D$8:$F$300,1,FALSE)</f>
        <v>434</v>
      </c>
    </row>
    <row r="16" spans="1:12">
      <c r="A16" s="185">
        <f t="shared" si="0"/>
        <v>435</v>
      </c>
      <c r="B16" s="185" t="str">
        <f t="shared" si="1"/>
        <v>435</v>
      </c>
      <c r="C16" s="185" t="s">
        <v>523</v>
      </c>
      <c r="D16" s="185" t="str">
        <f t="shared" si="2"/>
        <v>43X9X16</v>
      </c>
      <c r="E16" s="185" t="s">
        <v>524</v>
      </c>
      <c r="F16" s="185">
        <v>50700</v>
      </c>
      <c r="G16" s="185">
        <v>234650</v>
      </c>
      <c r="H16" s="185">
        <v>50700</v>
      </c>
      <c r="I16" s="185">
        <v>21.6</v>
      </c>
      <c r="J16" s="185">
        <v>110</v>
      </c>
      <c r="K16" s="185">
        <v>0.05</v>
      </c>
      <c r="L16" s="185">
        <f>VLOOKUP(A16,'営業技術資料（ストレーナーデータ一覧（参考）'!$D$8:$F$300,1,FALSE)</f>
        <v>435</v>
      </c>
    </row>
    <row r="17" spans="1:12">
      <c r="A17" s="185">
        <f t="shared" si="0"/>
        <v>450</v>
      </c>
      <c r="B17" s="185" t="str">
        <f t="shared" si="1"/>
        <v>450</v>
      </c>
      <c r="C17" s="185" t="s">
        <v>525</v>
      </c>
      <c r="D17" s="185" t="str">
        <f t="shared" si="2"/>
        <v>45X8X12</v>
      </c>
      <c r="E17" s="185" t="s">
        <v>526</v>
      </c>
      <c r="F17" s="185">
        <v>12510</v>
      </c>
      <c r="G17" s="185">
        <v>56000</v>
      </c>
      <c r="H17" s="185">
        <v>10960</v>
      </c>
      <c r="I17" s="185">
        <v>19.600000000000001</v>
      </c>
      <c r="J17" s="185">
        <v>137</v>
      </c>
      <c r="K17" s="185">
        <v>0.01</v>
      </c>
      <c r="L17" s="185">
        <f>VLOOKUP(A17,'営業技術資料（ストレーナーデータ一覧（参考）'!$D$8:$F$300,1,FALSE)</f>
        <v>450</v>
      </c>
    </row>
    <row r="18" spans="1:12">
      <c r="A18" s="185">
        <f t="shared" si="0"/>
        <v>451</v>
      </c>
      <c r="B18" s="185" t="str">
        <f t="shared" si="1"/>
        <v>451</v>
      </c>
      <c r="C18" s="185" t="s">
        <v>527</v>
      </c>
      <c r="D18" s="185" t="str">
        <f t="shared" si="2"/>
        <v>10X12 小</v>
      </c>
      <c r="E18" s="185" t="s">
        <v>528</v>
      </c>
      <c r="F18" s="185">
        <v>105450</v>
      </c>
      <c r="G18" s="185">
        <v>458945</v>
      </c>
      <c r="H18" s="185">
        <v>103170</v>
      </c>
      <c r="I18" s="185">
        <v>22.5</v>
      </c>
      <c r="J18" s="185">
        <v>87</v>
      </c>
      <c r="K18" s="185">
        <v>0.1</v>
      </c>
      <c r="L18" s="185">
        <f>VLOOKUP(A18,'営業技術資料（ストレーナーデータ一覧（参考）'!$D$8:$F$300,1,FALSE)</f>
        <v>451</v>
      </c>
    </row>
    <row r="19" spans="1:12">
      <c r="A19" s="185">
        <f t="shared" si="0"/>
        <v>452</v>
      </c>
      <c r="B19" s="185" t="str">
        <f t="shared" si="1"/>
        <v>452</v>
      </c>
      <c r="C19" s="185" t="s">
        <v>529</v>
      </c>
      <c r="D19" s="185" t="str">
        <f t="shared" si="2"/>
        <v>10X12 大</v>
      </c>
      <c r="E19" s="185" t="s">
        <v>530</v>
      </c>
      <c r="F19" s="185">
        <v>174800</v>
      </c>
      <c r="G19" s="185">
        <v>1001110</v>
      </c>
      <c r="H19" s="185">
        <v>392160</v>
      </c>
      <c r="I19" s="185">
        <v>39.200000000000003</v>
      </c>
      <c r="J19" s="185">
        <v>57</v>
      </c>
      <c r="K19" s="185">
        <v>0.21</v>
      </c>
      <c r="L19" s="185">
        <f>VLOOKUP(A19,'営業技術資料（ストレーナーデータ一覧（参考）'!$D$8:$F$300,1,FALSE)</f>
        <v>452</v>
      </c>
    </row>
    <row r="20" spans="1:12">
      <c r="A20" s="185">
        <f t="shared" si="0"/>
        <v>453</v>
      </c>
      <c r="B20" s="185" t="str">
        <f t="shared" si="1"/>
        <v>453</v>
      </c>
      <c r="C20" s="185" t="s">
        <v>531</v>
      </c>
      <c r="D20" s="185" t="str">
        <f t="shared" si="2"/>
        <v>5X10X17</v>
      </c>
      <c r="E20" s="185" t="s">
        <v>532</v>
      </c>
      <c r="F20" s="185">
        <v>26600</v>
      </c>
      <c r="G20" s="185">
        <v>192850</v>
      </c>
      <c r="H20" s="185">
        <v>101650</v>
      </c>
      <c r="I20" s="185">
        <v>52.7</v>
      </c>
      <c r="J20" s="185">
        <v>113</v>
      </c>
      <c r="K20" s="185">
        <v>0.04</v>
      </c>
      <c r="L20" s="185">
        <f>VLOOKUP(A20,'営業技術資料（ストレーナーデータ一覧（参考）'!$D$8:$F$300,1,FALSE)</f>
        <v>453</v>
      </c>
    </row>
    <row r="21" spans="1:12">
      <c r="A21" s="185">
        <f t="shared" si="0"/>
        <v>460</v>
      </c>
      <c r="B21" s="185" t="str">
        <f t="shared" si="1"/>
        <v>460</v>
      </c>
      <c r="C21" s="185" t="s">
        <v>533</v>
      </c>
      <c r="D21" s="185" t="str">
        <f t="shared" si="2"/>
        <v>46X6X10</v>
      </c>
      <c r="E21" s="185" t="s">
        <v>534</v>
      </c>
      <c r="F21" s="185">
        <v>216000</v>
      </c>
      <c r="G21" s="185">
        <v>1329440</v>
      </c>
      <c r="H21" s="185">
        <v>452640</v>
      </c>
      <c r="I21" s="185">
        <v>34</v>
      </c>
      <c r="J21" s="185">
        <v>46</v>
      </c>
      <c r="K21" s="185">
        <v>0.28000000000000003</v>
      </c>
      <c r="L21" s="185">
        <f>VLOOKUP(A21,'営業技術資料（ストレーナーデータ一覧（参考）'!$D$8:$F$300,1,FALSE)</f>
        <v>460</v>
      </c>
    </row>
    <row r="22" spans="1:12">
      <c r="A22" s="185">
        <f t="shared" si="0"/>
        <v>471</v>
      </c>
      <c r="B22" s="185" t="str">
        <f t="shared" si="1"/>
        <v>471</v>
      </c>
      <c r="C22" s="185" t="s">
        <v>535</v>
      </c>
      <c r="D22" s="185" t="str">
        <f t="shared" si="2"/>
        <v>47X9X13</v>
      </c>
      <c r="E22" s="185" t="s">
        <v>536</v>
      </c>
      <c r="F22" s="185">
        <v>59867</v>
      </c>
      <c r="G22" s="185">
        <v>370125</v>
      </c>
      <c r="H22" s="185">
        <v>122252</v>
      </c>
      <c r="I22" s="185">
        <v>33</v>
      </c>
      <c r="J22" s="185">
        <v>95</v>
      </c>
      <c r="K22" s="185">
        <v>0.08</v>
      </c>
      <c r="L22" s="185">
        <f>VLOOKUP(A22,'営業技術資料（ストレーナーデータ一覧（参考）'!$D$8:$F$300,1,FALSE)</f>
        <v>471</v>
      </c>
    </row>
    <row r="23" spans="1:12">
      <c r="A23" s="185">
        <f t="shared" si="0"/>
        <v>480</v>
      </c>
      <c r="B23" s="185" t="str">
        <f t="shared" si="1"/>
        <v>480</v>
      </c>
      <c r="C23" s="185" t="s">
        <v>537</v>
      </c>
      <c r="D23" s="185" t="str">
        <f t="shared" si="2"/>
        <v>48X8X17</v>
      </c>
      <c r="E23" s="185" t="s">
        <v>538</v>
      </c>
      <c r="F23" s="185">
        <v>106723</v>
      </c>
      <c r="G23" s="185">
        <v>868560</v>
      </c>
      <c r="H23" s="185">
        <v>426807</v>
      </c>
      <c r="I23" s="185">
        <v>49.1</v>
      </c>
      <c r="J23" s="185">
        <v>59</v>
      </c>
      <c r="K23" s="185">
        <v>0.18</v>
      </c>
      <c r="L23" s="185">
        <f>VLOOKUP(A23,'営業技術資料（ストレーナーデータ一覧（参考）'!$D$8:$F$300,1,FALSE)</f>
        <v>480</v>
      </c>
    </row>
    <row r="24" spans="1:12">
      <c r="A24" s="185">
        <f t="shared" si="0"/>
        <v>499</v>
      </c>
      <c r="B24" s="185" t="str">
        <f t="shared" si="1"/>
        <v>499</v>
      </c>
      <c r="C24" s="185" t="s">
        <v>539</v>
      </c>
      <c r="D24" s="185" t="str">
        <f t="shared" si="2"/>
        <v>0X10X22</v>
      </c>
      <c r="E24" s="185" t="s">
        <v>540</v>
      </c>
      <c r="F24" s="185">
        <v>22405</v>
      </c>
      <c r="G24" s="185">
        <v>107760</v>
      </c>
      <c r="H24" s="185">
        <v>37340</v>
      </c>
      <c r="I24" s="185">
        <v>34.700000000000003</v>
      </c>
      <c r="J24" s="185">
        <v>126</v>
      </c>
      <c r="K24" s="185">
        <v>0.02</v>
      </c>
      <c r="L24" s="185">
        <f>VLOOKUP(A24,'営業技術資料（ストレーナーデータ一覧（参考）'!$D$8:$F$300,1,FALSE)</f>
        <v>499</v>
      </c>
    </row>
    <row r="25" spans="1:12">
      <c r="A25" s="185">
        <f t="shared" si="0"/>
        <v>501</v>
      </c>
      <c r="B25" s="185" t="str">
        <f t="shared" si="1"/>
        <v>501</v>
      </c>
      <c r="C25" s="185" t="s">
        <v>541</v>
      </c>
      <c r="D25" s="185" t="str">
        <f t="shared" si="2"/>
        <v>50X7X12</v>
      </c>
      <c r="E25" s="185" t="s">
        <v>542</v>
      </c>
      <c r="F25" s="185">
        <v>33020</v>
      </c>
      <c r="G25" s="185">
        <v>300300</v>
      </c>
      <c r="H25" s="185">
        <v>177570</v>
      </c>
      <c r="I25" s="185">
        <v>59.1</v>
      </c>
      <c r="J25" s="185">
        <v>101</v>
      </c>
      <c r="K25" s="185">
        <v>0.06</v>
      </c>
      <c r="L25" s="185">
        <f>VLOOKUP(A25,'営業技術資料（ストレーナーデータ一覧（参考）'!$D$8:$F$300,1,FALSE)</f>
        <v>501</v>
      </c>
    </row>
    <row r="26" spans="1:12">
      <c r="A26" s="185">
        <f t="shared" si="0"/>
        <v>502</v>
      </c>
      <c r="B26" s="185" t="str">
        <f t="shared" si="1"/>
        <v>502</v>
      </c>
      <c r="C26" s="185" t="s">
        <v>543</v>
      </c>
      <c r="D26" s="185" t="str">
        <f t="shared" si="2"/>
        <v>50X7X15</v>
      </c>
      <c r="E26" s="185" t="s">
        <v>544</v>
      </c>
      <c r="F26" s="185">
        <v>75905</v>
      </c>
      <c r="G26" s="185">
        <v>583000</v>
      </c>
      <c r="H26" s="185">
        <v>311280</v>
      </c>
      <c r="I26" s="185">
        <v>53.4</v>
      </c>
      <c r="J26" s="185">
        <v>70</v>
      </c>
      <c r="K26" s="185">
        <v>0.12</v>
      </c>
      <c r="L26" s="185">
        <f>VLOOKUP(A26,'営業技術資料（ストレーナーデータ一覧（参考）'!$D$8:$F$300,1,FALSE)</f>
        <v>502</v>
      </c>
    </row>
    <row r="27" spans="1:12">
      <c r="A27" s="185">
        <f t="shared" si="0"/>
        <v>503</v>
      </c>
      <c r="B27" s="185" t="str">
        <f t="shared" si="1"/>
        <v>503</v>
      </c>
      <c r="C27" s="185" t="s">
        <v>545</v>
      </c>
      <c r="D27" s="185" t="str">
        <f t="shared" si="2"/>
        <v>50X8X11</v>
      </c>
      <c r="E27" s="185" t="s">
        <v>546</v>
      </c>
      <c r="F27" s="185">
        <v>67000</v>
      </c>
      <c r="G27" s="185">
        <v>475300</v>
      </c>
      <c r="H27" s="185">
        <v>197300</v>
      </c>
      <c r="I27" s="185">
        <v>41.5</v>
      </c>
      <c r="J27" s="185">
        <v>82</v>
      </c>
      <c r="K27" s="185">
        <v>0.1</v>
      </c>
      <c r="L27" s="185">
        <f>VLOOKUP(A27,'営業技術資料（ストレーナーデータ一覧（参考）'!$D$8:$F$300,1,FALSE)</f>
        <v>503</v>
      </c>
    </row>
    <row r="28" spans="1:12">
      <c r="A28" s="185">
        <f t="shared" si="0"/>
        <v>507</v>
      </c>
      <c r="B28" s="185" t="str">
        <f t="shared" si="1"/>
        <v>507</v>
      </c>
      <c r="C28" s="185" t="s">
        <v>547</v>
      </c>
      <c r="D28" s="185" t="str">
        <f t="shared" si="2"/>
        <v>50X8X19</v>
      </c>
      <c r="E28" s="185" t="s">
        <v>548</v>
      </c>
      <c r="F28" s="185">
        <v>792035</v>
      </c>
      <c r="G28" s="185">
        <v>4682000</v>
      </c>
      <c r="H28" s="185">
        <v>1376352</v>
      </c>
      <c r="I28" s="185">
        <v>29.4</v>
      </c>
      <c r="J28" s="185">
        <v>15</v>
      </c>
      <c r="K28" s="185">
        <v>0.98</v>
      </c>
      <c r="L28" s="185">
        <f>VLOOKUP(A28,'営業技術資料（ストレーナーデータ一覧（参考）'!$D$8:$F$300,1,FALSE)</f>
        <v>507</v>
      </c>
    </row>
    <row r="29" spans="1:12">
      <c r="A29" s="185">
        <f t="shared" si="0"/>
        <v>508</v>
      </c>
      <c r="B29" s="185" t="str">
        <f t="shared" si="1"/>
        <v>508</v>
      </c>
      <c r="C29" s="185" t="s">
        <v>549</v>
      </c>
      <c r="D29" s="185" t="str">
        <f>RIGHT(E29,8)</f>
        <v>50X10X18</v>
      </c>
      <c r="E29" s="185" t="s">
        <v>550</v>
      </c>
      <c r="F29" s="185">
        <v>61615</v>
      </c>
      <c r="G29" s="185">
        <v>383520</v>
      </c>
      <c r="H29" s="185">
        <v>133900</v>
      </c>
      <c r="I29" s="185">
        <v>34.9</v>
      </c>
      <c r="J29" s="185">
        <v>94</v>
      </c>
      <c r="K29" s="185">
        <v>0.08</v>
      </c>
      <c r="L29" s="185">
        <f>VLOOKUP(A29,'営業技術資料（ストレーナーデータ一覧（参考）'!$D$8:$F$300,1,FALSE)</f>
        <v>508</v>
      </c>
    </row>
    <row r="30" spans="1:12">
      <c r="A30" s="185">
        <f t="shared" si="0"/>
        <v>509</v>
      </c>
      <c r="B30" s="185" t="str">
        <f t="shared" si="1"/>
        <v>509</v>
      </c>
      <c r="C30" s="185" t="s">
        <v>551</v>
      </c>
      <c r="D30" s="185" t="str">
        <f t="shared" ref="D30:D45" si="3">RIGHT(E30,8)</f>
        <v>50X10X19</v>
      </c>
      <c r="E30" s="185" t="s">
        <v>552</v>
      </c>
      <c r="F30" s="185">
        <v>100800</v>
      </c>
      <c r="G30" s="185">
        <v>726240</v>
      </c>
      <c r="H30" s="185">
        <v>315440</v>
      </c>
      <c r="I30" s="185">
        <v>43.4</v>
      </c>
      <c r="J30" s="185">
        <v>63</v>
      </c>
      <c r="K30" s="185">
        <v>0.15</v>
      </c>
      <c r="L30" s="185">
        <f>VLOOKUP(A30,'営業技術資料（ストレーナーデータ一覧（参考）'!$D$8:$F$300,1,FALSE)</f>
        <v>509</v>
      </c>
    </row>
    <row r="31" spans="1:12">
      <c r="A31" s="185">
        <f t="shared" si="0"/>
        <v>510</v>
      </c>
      <c r="B31" s="185" t="str">
        <f t="shared" si="1"/>
        <v>510</v>
      </c>
      <c r="C31" s="185" t="s">
        <v>553</v>
      </c>
      <c r="D31" s="185" t="str">
        <f t="shared" si="3"/>
        <v xml:space="preserve"> 51X7X11</v>
      </c>
      <c r="E31" s="185" t="s">
        <v>554</v>
      </c>
      <c r="F31" s="185">
        <v>19800</v>
      </c>
      <c r="G31" s="185">
        <v>110330</v>
      </c>
      <c r="H31" s="185">
        <v>36630</v>
      </c>
      <c r="I31" s="185">
        <v>33.200000000000003</v>
      </c>
      <c r="J31" s="185">
        <v>125</v>
      </c>
      <c r="K31" s="185">
        <v>0.02</v>
      </c>
      <c r="L31" s="185">
        <f>VLOOKUP(A31,'営業技術資料（ストレーナーデータ一覧（参考）'!$D$8:$F$300,1,FALSE)</f>
        <v>510</v>
      </c>
    </row>
    <row r="32" spans="1:12">
      <c r="A32" s="185">
        <f t="shared" si="0"/>
        <v>540</v>
      </c>
      <c r="B32" s="185" t="str">
        <f t="shared" si="1"/>
        <v>540</v>
      </c>
      <c r="C32" s="185" t="s">
        <v>555</v>
      </c>
      <c r="D32" s="185" t="str">
        <f t="shared" si="3"/>
        <v xml:space="preserve"> 54X7X12</v>
      </c>
      <c r="E32" s="185" t="s">
        <v>556</v>
      </c>
      <c r="F32" s="185">
        <v>8800</v>
      </c>
      <c r="G32" s="185">
        <v>56320</v>
      </c>
      <c r="H32" s="185">
        <v>19470</v>
      </c>
      <c r="I32" s="185">
        <v>34.6</v>
      </c>
      <c r="J32" s="185">
        <v>136</v>
      </c>
      <c r="K32" s="185">
        <v>0.01</v>
      </c>
      <c r="L32" s="185">
        <f>VLOOKUP(A32,'営業技術資料（ストレーナーデータ一覧（参考）'!$D$8:$F$300,1,FALSE)</f>
        <v>540</v>
      </c>
    </row>
    <row r="33" spans="1:12">
      <c r="A33" s="185">
        <f t="shared" si="0"/>
        <v>541</v>
      </c>
      <c r="B33" s="185" t="str">
        <f t="shared" si="1"/>
        <v>541</v>
      </c>
      <c r="C33" s="185" t="s">
        <v>557</v>
      </c>
      <c r="D33" s="185" t="str">
        <f t="shared" si="3"/>
        <v xml:space="preserve"> 54X9X32</v>
      </c>
      <c r="E33" s="185" t="s">
        <v>558</v>
      </c>
      <c r="F33" s="185">
        <v>80000</v>
      </c>
      <c r="G33" s="185">
        <v>536800</v>
      </c>
      <c r="H33" s="185">
        <v>206800</v>
      </c>
      <c r="I33" s="185">
        <v>38.5</v>
      </c>
      <c r="J33" s="185">
        <v>76</v>
      </c>
      <c r="K33" s="185">
        <v>0.11</v>
      </c>
      <c r="L33" s="185">
        <f>VLOOKUP(A33,'営業技術資料（ストレーナーデータ一覧（参考）'!$D$8:$F$300,1,FALSE)</f>
        <v>541</v>
      </c>
    </row>
    <row r="34" spans="1:12">
      <c r="A34" s="185">
        <f t="shared" si="0"/>
        <v>560</v>
      </c>
      <c r="B34" s="185" t="str">
        <f t="shared" si="1"/>
        <v>560</v>
      </c>
      <c r="C34" s="185" t="s">
        <v>559</v>
      </c>
      <c r="D34" s="185" t="str">
        <f t="shared" si="3"/>
        <v>56X10X13</v>
      </c>
      <c r="E34" s="185" t="s">
        <v>560</v>
      </c>
      <c r="F34" s="185">
        <v>2850</v>
      </c>
      <c r="G34" s="185">
        <v>10773</v>
      </c>
      <c r="H34" s="185">
        <v>6213</v>
      </c>
      <c r="I34" s="185">
        <v>57.7</v>
      </c>
      <c r="J34" s="185">
        <v>164</v>
      </c>
      <c r="K34" s="185">
        <v>0</v>
      </c>
      <c r="L34" s="185">
        <f>VLOOKUP(A34,'営業技術資料（ストレーナーデータ一覧（参考）'!$D$8:$F$300,1,FALSE)</f>
        <v>560</v>
      </c>
    </row>
    <row r="35" spans="1:12">
      <c r="A35" s="185">
        <f t="shared" si="0"/>
        <v>560</v>
      </c>
      <c r="B35" s="185" t="str">
        <f t="shared" si="1"/>
        <v>560</v>
      </c>
      <c r="C35" s="185" t="s">
        <v>561</v>
      </c>
      <c r="D35" s="185" t="str">
        <f>RIGHT(E35,14)</f>
        <v>56X10X13  ｶ-ﾄﾝ</v>
      </c>
      <c r="E35" s="185" t="s">
        <v>562</v>
      </c>
      <c r="F35" s="185">
        <v>410400</v>
      </c>
      <c r="G35" s="185">
        <v>2292768</v>
      </c>
      <c r="H35" s="185">
        <v>562248</v>
      </c>
      <c r="I35" s="185">
        <v>24.5</v>
      </c>
      <c r="J35" s="185">
        <v>29</v>
      </c>
      <c r="K35" s="185">
        <v>0.48</v>
      </c>
      <c r="L35" s="185">
        <f>VLOOKUP(A35,'営業技術資料（ストレーナーデータ一覧（参考）'!$D$8:$F$300,1,FALSE)</f>
        <v>560</v>
      </c>
    </row>
    <row r="36" spans="1:12">
      <c r="A36" s="185">
        <f t="shared" si="0"/>
        <v>562</v>
      </c>
      <c r="B36" s="185" t="str">
        <f t="shared" si="1"/>
        <v>562</v>
      </c>
      <c r="C36" s="185" t="s">
        <v>563</v>
      </c>
      <c r="D36" s="185" t="str">
        <f t="shared" si="3"/>
        <v>56X10X19</v>
      </c>
      <c r="E36" s="185" t="s">
        <v>564</v>
      </c>
      <c r="F36" s="185">
        <v>6840</v>
      </c>
      <c r="G36" s="185">
        <v>0</v>
      </c>
      <c r="H36" s="185">
        <v>0</v>
      </c>
      <c r="I36" s="185">
        <v>0</v>
      </c>
      <c r="J36" s="185">
        <v>172</v>
      </c>
      <c r="K36" s="185">
        <v>0</v>
      </c>
      <c r="L36" s="185">
        <f>VLOOKUP(A36,'営業技術資料（ストレーナーデータ一覧（参考）'!$D$8:$F$300,1,FALSE)</f>
        <v>562</v>
      </c>
    </row>
    <row r="37" spans="1:12">
      <c r="A37" s="185">
        <f t="shared" si="0"/>
        <v>562</v>
      </c>
      <c r="B37" s="185" t="str">
        <f t="shared" si="1"/>
        <v>562</v>
      </c>
      <c r="C37" s="185" t="s">
        <v>565</v>
      </c>
      <c r="D37" s="185" t="str">
        <f t="shared" si="3"/>
        <v>56X10X19</v>
      </c>
      <c r="E37" s="185" t="s">
        <v>566</v>
      </c>
      <c r="F37" s="185">
        <v>506730</v>
      </c>
      <c r="G37" s="185">
        <v>2746944</v>
      </c>
      <c r="H37" s="185">
        <v>674424</v>
      </c>
      <c r="I37" s="185">
        <v>24.6</v>
      </c>
      <c r="J37" s="185">
        <v>24</v>
      </c>
      <c r="K37" s="185">
        <v>0.56999999999999995</v>
      </c>
      <c r="L37" s="185">
        <f>VLOOKUP(A37,'営業技術資料（ストレーナーデータ一覧（参考）'!$D$8:$F$300,1,FALSE)</f>
        <v>562</v>
      </c>
    </row>
    <row r="38" spans="1:12">
      <c r="A38" s="185">
        <f t="shared" si="0"/>
        <v>564</v>
      </c>
      <c r="B38" s="185" t="str">
        <f t="shared" si="1"/>
        <v>564</v>
      </c>
      <c r="C38" s="185" t="s">
        <v>567</v>
      </c>
      <c r="D38" s="185" t="str">
        <f t="shared" si="3"/>
        <v>56X10X19</v>
      </c>
      <c r="E38" s="185" t="s">
        <v>568</v>
      </c>
      <c r="F38" s="185">
        <v>29070</v>
      </c>
      <c r="G38" s="185">
        <v>275310</v>
      </c>
      <c r="H38" s="185">
        <v>184680</v>
      </c>
      <c r="I38" s="185">
        <v>67.099999999999994</v>
      </c>
      <c r="J38" s="185">
        <v>105</v>
      </c>
      <c r="K38" s="185">
        <v>0.06</v>
      </c>
      <c r="L38" s="185">
        <f>VLOOKUP(A38,'営業技術資料（ストレーナーデータ一覧（参考）'!$D$8:$F$300,1,FALSE)</f>
        <v>564</v>
      </c>
    </row>
    <row r="39" spans="1:12">
      <c r="A39" s="185">
        <f t="shared" si="0"/>
        <v>564</v>
      </c>
      <c r="B39" s="185" t="str">
        <f t="shared" si="1"/>
        <v>564</v>
      </c>
      <c r="C39" s="185" t="s">
        <v>569</v>
      </c>
      <c r="D39" s="185" t="str">
        <f t="shared" si="3"/>
        <v>56X10X19</v>
      </c>
      <c r="E39" s="185" t="s">
        <v>570</v>
      </c>
      <c r="F39" s="185">
        <v>355680</v>
      </c>
      <c r="G39" s="185">
        <v>2158704</v>
      </c>
      <c r="H39" s="185">
        <v>667584</v>
      </c>
      <c r="I39" s="185">
        <v>30.9</v>
      </c>
      <c r="J39" s="185">
        <v>30</v>
      </c>
      <c r="K39" s="185">
        <v>0.45</v>
      </c>
      <c r="L39" s="185">
        <f>VLOOKUP(A39,'営業技術資料（ストレーナーデータ一覧（参考）'!$D$8:$F$300,1,FALSE)</f>
        <v>564</v>
      </c>
    </row>
    <row r="40" spans="1:12">
      <c r="A40" s="185">
        <f t="shared" si="0"/>
        <v>566</v>
      </c>
      <c r="B40" s="185" t="str">
        <f t="shared" si="1"/>
        <v>566</v>
      </c>
      <c r="C40" s="185" t="s">
        <v>571</v>
      </c>
      <c r="D40" s="185" t="str">
        <f t="shared" si="3"/>
        <v>56X10X20</v>
      </c>
      <c r="E40" s="185" t="s">
        <v>572</v>
      </c>
      <c r="F40" s="185">
        <v>6270</v>
      </c>
      <c r="G40" s="185">
        <v>16530</v>
      </c>
      <c r="H40" s="185">
        <v>9405</v>
      </c>
      <c r="I40" s="185">
        <v>56.9</v>
      </c>
      <c r="J40" s="185">
        <v>159</v>
      </c>
      <c r="K40" s="185">
        <v>0</v>
      </c>
      <c r="L40" s="185">
        <f>VLOOKUP(A40,'営業技術資料（ストレーナーデータ一覧（参考）'!$D$8:$F$300,1,FALSE)</f>
        <v>566</v>
      </c>
    </row>
    <row r="41" spans="1:12">
      <c r="A41" s="185">
        <f t="shared" si="0"/>
        <v>566</v>
      </c>
      <c r="B41" s="185" t="str">
        <f t="shared" si="1"/>
        <v>566</v>
      </c>
      <c r="C41" s="185" t="s">
        <v>573</v>
      </c>
      <c r="D41" s="185" t="str">
        <f>RIGHT(E41,14)</f>
        <v>56X10X20  ｶ-ﾄﾝ</v>
      </c>
      <c r="E41" s="185" t="s">
        <v>574</v>
      </c>
      <c r="F41" s="185">
        <v>246810</v>
      </c>
      <c r="G41" s="185">
        <v>1496592</v>
      </c>
      <c r="H41" s="185">
        <v>463752</v>
      </c>
      <c r="I41" s="185">
        <v>31</v>
      </c>
      <c r="J41" s="185">
        <v>40</v>
      </c>
      <c r="K41" s="185">
        <v>0.31</v>
      </c>
      <c r="L41" s="185">
        <f>VLOOKUP(A41,'営業技術資料（ストレーナーデータ一覧（参考）'!$D$8:$F$300,1,FALSE)</f>
        <v>566</v>
      </c>
    </row>
    <row r="42" spans="1:12">
      <c r="A42" s="185">
        <f t="shared" si="0"/>
        <v>568</v>
      </c>
      <c r="B42" s="185" t="str">
        <f t="shared" si="1"/>
        <v>568</v>
      </c>
      <c r="C42" s="185" t="s">
        <v>575</v>
      </c>
      <c r="D42" s="185" t="str">
        <f t="shared" si="3"/>
        <v>56X10X22</v>
      </c>
      <c r="E42" s="185" t="s">
        <v>576</v>
      </c>
      <c r="F42" s="185">
        <v>35350</v>
      </c>
      <c r="G42" s="185">
        <v>269895</v>
      </c>
      <c r="H42" s="185">
        <v>123930</v>
      </c>
      <c r="I42" s="185">
        <v>45.9</v>
      </c>
      <c r="J42" s="185">
        <v>106</v>
      </c>
      <c r="K42" s="185">
        <v>0.06</v>
      </c>
      <c r="L42" s="185">
        <f>VLOOKUP(A42,'営業技術資料（ストレーナーデータ一覧（参考）'!$D$8:$F$300,1,FALSE)</f>
        <v>568</v>
      </c>
    </row>
    <row r="43" spans="1:12">
      <c r="A43" s="185">
        <f t="shared" si="0"/>
        <v>570</v>
      </c>
      <c r="B43" s="185" t="str">
        <f t="shared" si="1"/>
        <v>570</v>
      </c>
      <c r="C43" s="185" t="s">
        <v>577</v>
      </c>
      <c r="D43" s="185" t="str">
        <f t="shared" si="3"/>
        <v>56X10X15</v>
      </c>
      <c r="E43" s="185" t="s">
        <v>578</v>
      </c>
      <c r="F43" s="185">
        <v>29650</v>
      </c>
      <c r="G43" s="185">
        <v>288420</v>
      </c>
      <c r="H43" s="185">
        <v>168680</v>
      </c>
      <c r="I43" s="185">
        <v>58.5</v>
      </c>
      <c r="J43" s="185">
        <v>103</v>
      </c>
      <c r="K43" s="185">
        <v>0.06</v>
      </c>
      <c r="L43" s="185">
        <f>VLOOKUP(A43,'営業技術資料（ストレーナーデータ一覧（参考）'!$D$8:$F$300,1,FALSE)</f>
        <v>570</v>
      </c>
    </row>
    <row r="44" spans="1:12">
      <c r="A44" s="185">
        <f t="shared" si="0"/>
        <v>570</v>
      </c>
      <c r="B44" s="185" t="str">
        <f t="shared" si="1"/>
        <v>570</v>
      </c>
      <c r="C44" s="185" t="s">
        <v>579</v>
      </c>
      <c r="D44" s="185" t="str">
        <f t="shared" si="3"/>
        <v>56X10X15</v>
      </c>
      <c r="E44" s="185" t="s">
        <v>580</v>
      </c>
      <c r="F44" s="185">
        <v>14250</v>
      </c>
      <c r="G44" s="185">
        <v>80712</v>
      </c>
      <c r="H44" s="185">
        <v>25992</v>
      </c>
      <c r="I44" s="185">
        <v>32.200000000000003</v>
      </c>
      <c r="J44" s="185">
        <v>131</v>
      </c>
      <c r="K44" s="185">
        <v>0.02</v>
      </c>
      <c r="L44" s="185">
        <f>VLOOKUP(A44,'営業技術資料（ストレーナーデータ一覧（参考）'!$D$8:$F$300,1,FALSE)</f>
        <v>570</v>
      </c>
    </row>
    <row r="45" spans="1:12">
      <c r="A45" s="185">
        <f t="shared" si="0"/>
        <v>573</v>
      </c>
      <c r="B45" s="185" t="str">
        <f t="shared" si="1"/>
        <v>573</v>
      </c>
      <c r="C45" s="185" t="s">
        <v>581</v>
      </c>
      <c r="D45" s="185" t="str">
        <f t="shared" si="3"/>
        <v>56X10X17</v>
      </c>
      <c r="E45" s="185" t="s">
        <v>582</v>
      </c>
      <c r="F45" s="185">
        <v>38760</v>
      </c>
      <c r="G45" s="185">
        <v>516420</v>
      </c>
      <c r="H45" s="185">
        <v>355680</v>
      </c>
      <c r="I45" s="185">
        <v>68.900000000000006</v>
      </c>
      <c r="J45" s="185">
        <v>77</v>
      </c>
      <c r="K45" s="185">
        <v>0.11</v>
      </c>
      <c r="L45" s="185">
        <f>VLOOKUP(A45,'営業技術資料（ストレーナーデータ一覧（参考）'!$D$8:$F$300,1,FALSE)</f>
        <v>573</v>
      </c>
    </row>
    <row r="46" spans="1:12">
      <c r="A46" s="185">
        <f t="shared" si="0"/>
        <v>573</v>
      </c>
      <c r="B46" s="185" t="str">
        <f t="shared" si="1"/>
        <v>573</v>
      </c>
      <c r="C46" s="185" t="s">
        <v>583</v>
      </c>
      <c r="D46" s="185" t="str">
        <f>RIGHT(E46,14)</f>
        <v>56X10X17  ｶ-ﾄﾝ</v>
      </c>
      <c r="E46" s="185" t="s">
        <v>584</v>
      </c>
      <c r="F46" s="185">
        <v>96330</v>
      </c>
      <c r="G46" s="185">
        <v>581400</v>
      </c>
      <c r="H46" s="185">
        <v>177840</v>
      </c>
      <c r="I46" s="185">
        <v>30.6</v>
      </c>
      <c r="J46" s="185">
        <v>71</v>
      </c>
      <c r="K46" s="185">
        <v>0.12</v>
      </c>
      <c r="L46" s="185">
        <f>VLOOKUP(A46,'営業技術資料（ストレーナーデータ一覧（参考）'!$D$8:$F$300,1,FALSE)</f>
        <v>573</v>
      </c>
    </row>
    <row r="47" spans="1:12">
      <c r="A47" s="185">
        <f t="shared" si="0"/>
        <v>600</v>
      </c>
      <c r="B47" s="185" t="str">
        <f t="shared" si="1"/>
        <v>600</v>
      </c>
      <c r="C47" s="185" t="s">
        <v>585</v>
      </c>
      <c r="D47" s="185" t="str">
        <f t="shared" si="2"/>
        <v>X7.5X12</v>
      </c>
      <c r="E47" s="185" t="s">
        <v>586</v>
      </c>
      <c r="F47" s="185">
        <v>9000</v>
      </c>
      <c r="G47" s="185">
        <v>52200</v>
      </c>
      <c r="H47" s="185">
        <v>20700</v>
      </c>
      <c r="I47" s="185">
        <v>39.700000000000003</v>
      </c>
      <c r="J47" s="185">
        <v>139</v>
      </c>
      <c r="K47" s="185">
        <v>0.01</v>
      </c>
      <c r="L47" s="185">
        <f>VLOOKUP(A47,'営業技術資料（ストレーナーデータ一覧（参考）'!$D$8:$F$300,1,FALSE)</f>
        <v>600</v>
      </c>
    </row>
    <row r="48" spans="1:12">
      <c r="A48" s="185">
        <f t="shared" si="0"/>
        <v>601</v>
      </c>
      <c r="B48" s="185" t="str">
        <f t="shared" si="1"/>
        <v>601</v>
      </c>
      <c r="C48" s="185" t="s">
        <v>587</v>
      </c>
      <c r="D48" s="185" t="str">
        <f t="shared" si="2"/>
        <v>0X10X17</v>
      </c>
      <c r="E48" s="185" t="s">
        <v>588</v>
      </c>
      <c r="F48" s="185">
        <v>25950</v>
      </c>
      <c r="G48" s="185">
        <v>258965</v>
      </c>
      <c r="H48" s="185">
        <v>136415</v>
      </c>
      <c r="I48" s="185">
        <v>52.7</v>
      </c>
      <c r="J48" s="185">
        <v>107</v>
      </c>
      <c r="K48" s="185">
        <v>0.05</v>
      </c>
      <c r="L48" s="185">
        <f>VLOOKUP(A48,'営業技術資料（ストレーナーデータ一覧（参考）'!$D$8:$F$300,1,FALSE)</f>
        <v>601</v>
      </c>
    </row>
    <row r="49" spans="1:12">
      <c r="A49" s="185">
        <f t="shared" si="0"/>
        <v>603</v>
      </c>
      <c r="B49" s="185" t="str">
        <f t="shared" si="1"/>
        <v>603</v>
      </c>
      <c r="C49" s="185" t="s">
        <v>589</v>
      </c>
      <c r="D49" s="185" t="str">
        <f t="shared" si="2"/>
        <v>0X12X18</v>
      </c>
      <c r="E49" s="185" t="s">
        <v>590</v>
      </c>
      <c r="F49" s="185">
        <v>3160</v>
      </c>
      <c r="G49" s="185">
        <v>33750</v>
      </c>
      <c r="H49" s="185">
        <v>20430</v>
      </c>
      <c r="I49" s="185">
        <v>60.5</v>
      </c>
      <c r="J49" s="185">
        <v>145</v>
      </c>
      <c r="K49" s="185">
        <v>0.01</v>
      </c>
      <c r="L49" s="185">
        <f>VLOOKUP(A49,'営業技術資料（ストレーナーデータ一覧（参考）'!$D$8:$F$300,1,FALSE)</f>
        <v>603</v>
      </c>
    </row>
    <row r="50" spans="1:12">
      <c r="A50" s="185">
        <f t="shared" si="0"/>
        <v>610</v>
      </c>
      <c r="B50" s="185" t="str">
        <f t="shared" si="1"/>
        <v>610</v>
      </c>
      <c r="C50" s="185" t="s">
        <v>591</v>
      </c>
      <c r="D50" s="185" t="str">
        <f t="shared" si="2"/>
        <v xml:space="preserve">1X7X15 </v>
      </c>
      <c r="E50" s="185" t="s">
        <v>592</v>
      </c>
      <c r="F50" s="185">
        <v>4798</v>
      </c>
      <c r="G50" s="185">
        <v>36144</v>
      </c>
      <c r="H50" s="185">
        <v>5758</v>
      </c>
      <c r="I50" s="185">
        <v>15.9</v>
      </c>
      <c r="J50" s="185">
        <v>143</v>
      </c>
      <c r="K50" s="185">
        <v>0.01</v>
      </c>
      <c r="L50" s="185">
        <f>VLOOKUP(A50,'営業技術資料（ストレーナーデータ一覧（参考）'!$D$8:$F$300,1,FALSE)</f>
        <v>610</v>
      </c>
    </row>
    <row r="51" spans="1:12">
      <c r="A51" s="185">
        <f t="shared" si="0"/>
        <v>620</v>
      </c>
      <c r="B51" s="185" t="str">
        <f t="shared" si="1"/>
        <v>620</v>
      </c>
      <c r="C51" s="185" t="s">
        <v>593</v>
      </c>
      <c r="D51" s="185" t="str">
        <f t="shared" si="2"/>
        <v>2X10X17</v>
      </c>
      <c r="E51" s="185" t="s">
        <v>594</v>
      </c>
      <c r="F51" s="185">
        <v>35640</v>
      </c>
      <c r="G51" s="185">
        <v>322326</v>
      </c>
      <c r="H51" s="185">
        <v>114966</v>
      </c>
      <c r="I51" s="185">
        <v>35.700000000000003</v>
      </c>
      <c r="J51" s="185">
        <v>100</v>
      </c>
      <c r="K51" s="185">
        <v>7.0000000000000007E-2</v>
      </c>
      <c r="L51" s="185">
        <f>VLOOKUP(A51,'営業技術資料（ストレーナーデータ一覧（参考）'!$D$8:$F$300,1,FALSE)</f>
        <v>620</v>
      </c>
    </row>
    <row r="52" spans="1:12">
      <c r="A52" s="185">
        <f t="shared" si="0"/>
        <v>650</v>
      </c>
      <c r="B52" s="185" t="str">
        <f t="shared" si="1"/>
        <v>650</v>
      </c>
      <c r="C52" s="185" t="s">
        <v>595</v>
      </c>
      <c r="D52" s="185" t="str">
        <f t="shared" si="2"/>
        <v>X7.5X15</v>
      </c>
      <c r="E52" s="185" t="s">
        <v>596</v>
      </c>
      <c r="F52" s="185">
        <v>2600</v>
      </c>
      <c r="G52" s="185">
        <v>24180</v>
      </c>
      <c r="H52" s="185">
        <v>11830</v>
      </c>
      <c r="I52" s="185">
        <v>48.9</v>
      </c>
      <c r="J52" s="185">
        <v>153</v>
      </c>
      <c r="K52" s="185">
        <v>0.01</v>
      </c>
      <c r="L52" s="185">
        <f>VLOOKUP(A52,'営業技術資料（ストレーナーデータ一覧（参考）'!$D$8:$F$300,1,FALSE)</f>
        <v>650</v>
      </c>
    </row>
    <row r="53" spans="1:12">
      <c r="A53" s="185">
        <f t="shared" si="0"/>
        <v>651</v>
      </c>
      <c r="B53" s="185" t="str">
        <f t="shared" si="1"/>
        <v>651</v>
      </c>
      <c r="C53" s="185" t="s">
        <v>597</v>
      </c>
      <c r="D53" s="185" t="str">
        <f t="shared" si="2"/>
        <v>5X10X33</v>
      </c>
      <c r="E53" s="185" t="s">
        <v>598</v>
      </c>
      <c r="F53" s="185">
        <v>1500</v>
      </c>
      <c r="G53" s="185">
        <v>15300</v>
      </c>
      <c r="H53" s="185">
        <v>4800</v>
      </c>
      <c r="I53" s="185">
        <v>31.4</v>
      </c>
      <c r="J53" s="185">
        <v>160</v>
      </c>
      <c r="K53" s="185">
        <v>0</v>
      </c>
      <c r="L53" s="185">
        <f>VLOOKUP(A53,'営業技術資料（ストレーナーデータ一覧（参考）'!$D$8:$F$300,1,FALSE)</f>
        <v>651</v>
      </c>
    </row>
    <row r="54" spans="1:12">
      <c r="A54" s="185">
        <f t="shared" si="0"/>
        <v>652</v>
      </c>
      <c r="B54" s="185" t="str">
        <f t="shared" si="1"/>
        <v>652</v>
      </c>
      <c r="C54" s="186" t="s">
        <v>599</v>
      </c>
      <c r="D54" s="186" t="str">
        <f t="shared" si="2"/>
        <v>5X17X33</v>
      </c>
      <c r="E54" s="186" t="s">
        <v>405</v>
      </c>
      <c r="F54" s="186">
        <v>900</v>
      </c>
      <c r="G54" s="186">
        <v>31500</v>
      </c>
      <c r="H54" s="186">
        <v>24300</v>
      </c>
      <c r="I54" s="186">
        <v>77.099999999999994</v>
      </c>
      <c r="J54" s="186">
        <v>150</v>
      </c>
      <c r="K54" s="186">
        <v>0.01</v>
      </c>
      <c r="L54" s="186" t="e">
        <f>VLOOKUP(A54,'営業技術資料（ストレーナーデータ一覧（参考）'!$D$8:$F$300,1,FALSE)</f>
        <v>#N/A</v>
      </c>
    </row>
    <row r="55" spans="1:12">
      <c r="A55" s="185">
        <f t="shared" si="0"/>
        <v>660</v>
      </c>
      <c r="B55" s="185" t="str">
        <f t="shared" si="1"/>
        <v>660</v>
      </c>
      <c r="C55" s="185" t="s">
        <v>600</v>
      </c>
      <c r="D55" s="185" t="str">
        <f t="shared" si="2"/>
        <v xml:space="preserve">6X8X16 </v>
      </c>
      <c r="E55" s="185" t="s">
        <v>601</v>
      </c>
      <c r="F55" s="185">
        <v>600</v>
      </c>
      <c r="G55" s="185">
        <v>5700</v>
      </c>
      <c r="H55" s="185">
        <v>900</v>
      </c>
      <c r="I55" s="185">
        <v>15.8</v>
      </c>
      <c r="J55" s="185">
        <v>170</v>
      </c>
      <c r="K55" s="185">
        <v>0</v>
      </c>
      <c r="L55" s="185">
        <f>VLOOKUP(A55,'営業技術資料（ストレーナーデータ一覧（参考）'!$D$8:$F$300,1,FALSE)</f>
        <v>660</v>
      </c>
    </row>
    <row r="56" spans="1:12">
      <c r="A56" s="185">
        <f t="shared" si="0"/>
        <v>700</v>
      </c>
      <c r="B56" s="185" t="str">
        <f t="shared" si="1"/>
        <v>700</v>
      </c>
      <c r="C56" s="185" t="s">
        <v>602</v>
      </c>
      <c r="D56" s="185" t="str">
        <f t="shared" si="2"/>
        <v>0X10X17</v>
      </c>
      <c r="E56" s="185" t="s">
        <v>603</v>
      </c>
      <c r="F56" s="185">
        <v>3960</v>
      </c>
      <c r="G56" s="185">
        <v>64020</v>
      </c>
      <c r="H56" s="185">
        <v>31900</v>
      </c>
      <c r="I56" s="185">
        <v>49.8</v>
      </c>
      <c r="J56" s="185">
        <v>134</v>
      </c>
      <c r="K56" s="185">
        <v>0.01</v>
      </c>
      <c r="L56" s="185">
        <f>VLOOKUP(A56,'営業技術資料（ストレーナーデータ一覧（参考）'!$D$8:$F$300,1,FALSE)</f>
        <v>700</v>
      </c>
    </row>
    <row r="57" spans="1:12">
      <c r="A57" s="185">
        <f t="shared" si="0"/>
        <v>701</v>
      </c>
      <c r="B57" s="185" t="str">
        <f t="shared" si="1"/>
        <v>701</v>
      </c>
      <c r="C57" s="185" t="s">
        <v>604</v>
      </c>
      <c r="D57" s="185" t="str">
        <f t="shared" si="2"/>
        <v>0X10X21</v>
      </c>
      <c r="E57" s="185" t="s">
        <v>605</v>
      </c>
      <c r="F57" s="185">
        <v>30360</v>
      </c>
      <c r="G57" s="185">
        <v>425524</v>
      </c>
      <c r="H57" s="185">
        <v>201554</v>
      </c>
      <c r="I57" s="185">
        <v>47.4</v>
      </c>
      <c r="J57" s="185">
        <v>92</v>
      </c>
      <c r="K57" s="185">
        <v>0.09</v>
      </c>
      <c r="L57" s="185">
        <f>VLOOKUP(A57,'営業技術資料（ストレーナーデータ一覧（参考）'!$D$8:$F$300,1,FALSE)</f>
        <v>701</v>
      </c>
    </row>
    <row r="58" spans="1:12">
      <c r="A58" s="185">
        <f t="shared" si="0"/>
        <v>701</v>
      </c>
      <c r="B58" s="185" t="str">
        <f t="shared" si="1"/>
        <v>701</v>
      </c>
      <c r="C58" s="185" t="s">
        <v>606</v>
      </c>
      <c r="D58" s="185" t="str">
        <f t="shared" si="2"/>
        <v>1  ｶ-ﾄﾝ</v>
      </c>
      <c r="E58" s="185" t="s">
        <v>607</v>
      </c>
      <c r="F58" s="185">
        <v>232000</v>
      </c>
      <c r="G58" s="185">
        <v>2571360</v>
      </c>
      <c r="H58" s="185">
        <v>676160</v>
      </c>
      <c r="I58" s="185">
        <v>26.3</v>
      </c>
      <c r="J58" s="185">
        <v>26</v>
      </c>
      <c r="K58" s="185">
        <v>0.54</v>
      </c>
      <c r="L58" s="185">
        <f>VLOOKUP(A58,'営業技術資料（ストレーナーデータ一覧（参考）'!$D$8:$F$300,1,FALSE)</f>
        <v>701</v>
      </c>
    </row>
    <row r="59" spans="1:12">
      <c r="A59" s="185">
        <f t="shared" si="0"/>
        <v>702</v>
      </c>
      <c r="B59" s="185" t="str">
        <f t="shared" si="1"/>
        <v>702</v>
      </c>
      <c r="C59" s="185" t="s">
        <v>608</v>
      </c>
      <c r="D59" s="185" t="str">
        <f t="shared" si="2"/>
        <v>0X10X16</v>
      </c>
      <c r="E59" s="185" t="s">
        <v>609</v>
      </c>
      <c r="F59" s="185">
        <v>2205</v>
      </c>
      <c r="G59" s="185">
        <v>31680</v>
      </c>
      <c r="H59" s="185">
        <v>21080</v>
      </c>
      <c r="I59" s="185">
        <v>66.5</v>
      </c>
      <c r="J59" s="185">
        <v>149</v>
      </c>
      <c r="K59" s="185">
        <v>0.01</v>
      </c>
      <c r="L59" s="185">
        <f>VLOOKUP(A59,'営業技術資料（ストレーナーデータ一覧（参考）'!$D$8:$F$300,1,FALSE)</f>
        <v>702</v>
      </c>
    </row>
    <row r="60" spans="1:12">
      <c r="A60" s="185">
        <f t="shared" si="0"/>
        <v>744</v>
      </c>
      <c r="B60" s="185" t="str">
        <f t="shared" si="1"/>
        <v>744</v>
      </c>
      <c r="C60" s="185" t="s">
        <v>610</v>
      </c>
      <c r="D60" s="185" t="str">
        <f t="shared" si="2"/>
        <v>0 フタφ４０</v>
      </c>
      <c r="E60" s="185" t="s">
        <v>611</v>
      </c>
      <c r="F60" s="185">
        <v>129001</v>
      </c>
      <c r="G60" s="185">
        <v>1428750</v>
      </c>
      <c r="H60" s="185">
        <v>353241</v>
      </c>
      <c r="I60" s="185">
        <v>24.7</v>
      </c>
      <c r="J60" s="185">
        <v>41</v>
      </c>
      <c r="K60" s="185">
        <v>0.3</v>
      </c>
    </row>
    <row r="61" spans="1:12">
      <c r="A61" s="185">
        <f t="shared" si="0"/>
        <v>746</v>
      </c>
      <c r="B61" s="185" t="str">
        <f t="shared" si="1"/>
        <v>746</v>
      </c>
      <c r="C61" s="185" t="s">
        <v>612</v>
      </c>
      <c r="D61" s="185" t="str">
        <f t="shared" si="2"/>
        <v>1017460</v>
      </c>
      <c r="E61" s="185">
        <v>1017460</v>
      </c>
      <c r="F61" s="185">
        <v>37122</v>
      </c>
      <c r="G61" s="185">
        <v>748400</v>
      </c>
      <c r="H61" s="185">
        <v>379278</v>
      </c>
      <c r="I61" s="185">
        <v>50.7</v>
      </c>
      <c r="J61" s="185">
        <v>60</v>
      </c>
      <c r="K61" s="185">
        <v>0.16</v>
      </c>
    </row>
    <row r="62" spans="1:12">
      <c r="A62" s="185">
        <f t="shared" si="0"/>
        <v>750</v>
      </c>
      <c r="B62" s="185" t="str">
        <f t="shared" si="1"/>
        <v>750</v>
      </c>
      <c r="C62" s="185" t="s">
        <v>613</v>
      </c>
      <c r="D62" s="185" t="str">
        <f t="shared" si="2"/>
        <v>5X10X18</v>
      </c>
      <c r="E62" s="185" t="s">
        <v>614</v>
      </c>
      <c r="F62" s="185">
        <v>600</v>
      </c>
      <c r="G62" s="185">
        <v>10050</v>
      </c>
      <c r="H62" s="185">
        <v>5250</v>
      </c>
      <c r="I62" s="185">
        <v>52.2</v>
      </c>
      <c r="J62" s="185">
        <v>165</v>
      </c>
      <c r="K62" s="185">
        <v>0</v>
      </c>
      <c r="L62" s="185">
        <f>VLOOKUP(A62,'営業技術資料（ストレーナーデータ一覧（参考）'!$D$8:$F$300,1,FALSE)</f>
        <v>750</v>
      </c>
    </row>
    <row r="63" spans="1:12">
      <c r="A63" s="185">
        <f t="shared" si="0"/>
        <v>752</v>
      </c>
      <c r="B63" s="185" t="str">
        <f t="shared" si="1"/>
        <v>752</v>
      </c>
      <c r="C63" s="185" t="s">
        <v>615</v>
      </c>
      <c r="D63" s="185" t="str">
        <f t="shared" si="2"/>
        <v>5X13X17</v>
      </c>
      <c r="E63" s="185" t="s">
        <v>616</v>
      </c>
      <c r="F63" s="185">
        <v>1540</v>
      </c>
      <c r="G63" s="185">
        <v>33000</v>
      </c>
      <c r="H63" s="185">
        <v>20020</v>
      </c>
      <c r="I63" s="185">
        <v>60.7</v>
      </c>
      <c r="J63" s="185">
        <v>147</v>
      </c>
      <c r="K63" s="185">
        <v>0.01</v>
      </c>
      <c r="L63" s="185">
        <f>VLOOKUP(A63,'営業技術資料（ストレーナーデータ一覧（参考）'!$D$8:$F$300,1,FALSE)</f>
        <v>752</v>
      </c>
    </row>
    <row r="64" spans="1:12">
      <c r="A64" s="185">
        <f t="shared" si="0"/>
        <v>753</v>
      </c>
      <c r="B64" s="185" t="str">
        <f t="shared" si="1"/>
        <v>753</v>
      </c>
      <c r="C64" s="185" t="s">
        <v>617</v>
      </c>
      <c r="D64" s="185" t="str">
        <f t="shared" si="2"/>
        <v>75X9X19</v>
      </c>
      <c r="E64" s="185" t="s">
        <v>618</v>
      </c>
      <c r="F64" s="185">
        <v>6400</v>
      </c>
      <c r="G64" s="185">
        <v>89600</v>
      </c>
      <c r="H64" s="185">
        <v>38400</v>
      </c>
      <c r="I64" s="185">
        <v>42.9</v>
      </c>
      <c r="J64" s="185">
        <v>129</v>
      </c>
      <c r="K64" s="185">
        <v>0.02</v>
      </c>
      <c r="L64" s="185">
        <f>VLOOKUP(A64,'営業技術資料（ストレーナーデータ一覧（参考）'!$D$8:$F$300,1,FALSE)</f>
        <v>753</v>
      </c>
    </row>
    <row r="65" spans="1:12">
      <c r="A65" s="185">
        <f t="shared" si="0"/>
        <v>760</v>
      </c>
      <c r="B65" s="185" t="str">
        <f t="shared" si="1"/>
        <v>760</v>
      </c>
      <c r="C65" s="185" t="s">
        <v>619</v>
      </c>
      <c r="D65" s="185" t="str">
        <f t="shared" si="2"/>
        <v>6X10X19</v>
      </c>
      <c r="E65" s="185" t="s">
        <v>620</v>
      </c>
      <c r="F65" s="185">
        <v>14560</v>
      </c>
      <c r="G65" s="185">
        <v>247576</v>
      </c>
      <c r="H65" s="185">
        <v>98056</v>
      </c>
      <c r="I65" s="185">
        <v>39.6</v>
      </c>
      <c r="J65" s="185">
        <v>109</v>
      </c>
      <c r="K65" s="185">
        <v>0.05</v>
      </c>
      <c r="L65" s="185">
        <f>VLOOKUP(A65,'営業技術資料（ストレーナーデータ一覧（参考）'!$D$8:$F$300,1,FALSE)</f>
        <v>760</v>
      </c>
    </row>
    <row r="66" spans="1:12">
      <c r="A66" s="185">
        <f t="shared" si="0"/>
        <v>800</v>
      </c>
      <c r="B66" s="185" t="str">
        <f t="shared" si="1"/>
        <v>800</v>
      </c>
      <c r="C66" s="185" t="s">
        <v>621</v>
      </c>
      <c r="D66" s="185" t="str">
        <f t="shared" si="2"/>
        <v>0X10X16</v>
      </c>
      <c r="E66" s="185" t="s">
        <v>622</v>
      </c>
      <c r="F66" s="185">
        <v>4430</v>
      </c>
      <c r="G66" s="185">
        <v>113932</v>
      </c>
      <c r="H66" s="185">
        <v>62852</v>
      </c>
      <c r="I66" s="185">
        <v>55.2</v>
      </c>
      <c r="J66" s="185">
        <v>123</v>
      </c>
      <c r="K66" s="185">
        <v>0.02</v>
      </c>
      <c r="L66" s="185">
        <f>VLOOKUP(A66,'営業技術資料（ストレーナーデータ一覧（参考）'!$D$8:$F$300,1,FALSE)</f>
        <v>800</v>
      </c>
    </row>
    <row r="67" spans="1:12">
      <c r="A67" s="185">
        <f t="shared" ref="A67:A112" si="4">INT(B67)</f>
        <v>802</v>
      </c>
      <c r="B67" s="185" t="str">
        <f t="shared" ref="B67:B122" si="5">LEFT(RIGHT(C67,4),3)</f>
        <v>802</v>
      </c>
      <c r="C67" s="185" t="s">
        <v>623</v>
      </c>
      <c r="D67" s="185" t="str">
        <f t="shared" ref="D67:D130" si="6">RIGHT(E67,7)</f>
        <v>0X11X23</v>
      </c>
      <c r="E67" s="185" t="s">
        <v>624</v>
      </c>
      <c r="F67" s="185">
        <v>80770</v>
      </c>
      <c r="G67" s="185">
        <v>1827525</v>
      </c>
      <c r="H67" s="185">
        <v>830515</v>
      </c>
      <c r="I67" s="185">
        <v>45.4</v>
      </c>
      <c r="J67" s="185">
        <v>34</v>
      </c>
      <c r="K67" s="185">
        <v>0.38</v>
      </c>
      <c r="L67" s="185">
        <f>VLOOKUP(A67,'営業技術資料（ストレーナーデータ一覧（参考）'!$D$8:$F$300,1,FALSE)</f>
        <v>802</v>
      </c>
    </row>
    <row r="68" spans="1:12">
      <c r="A68" s="185">
        <f t="shared" si="4"/>
        <v>802</v>
      </c>
      <c r="B68" s="185" t="str">
        <f t="shared" si="5"/>
        <v>802</v>
      </c>
      <c r="C68" s="185" t="s">
        <v>625</v>
      </c>
      <c r="D68" s="185" t="str">
        <f t="shared" si="6"/>
        <v>3  ｶｰﾄﾝ</v>
      </c>
      <c r="E68" s="185" t="s">
        <v>626</v>
      </c>
      <c r="F68" s="185">
        <v>81500</v>
      </c>
      <c r="G68" s="185">
        <v>1409750</v>
      </c>
      <c r="H68" s="185">
        <v>432750</v>
      </c>
      <c r="I68" s="185">
        <v>30.7</v>
      </c>
      <c r="J68" s="185">
        <v>42</v>
      </c>
      <c r="K68" s="185">
        <v>0.28999999999999998</v>
      </c>
      <c r="L68" s="185">
        <f>VLOOKUP(A68,'営業技術資料（ストレーナーデータ一覧（参考）'!$D$8:$F$300,1,FALSE)</f>
        <v>802</v>
      </c>
    </row>
    <row r="69" spans="1:12">
      <c r="A69" s="185">
        <f t="shared" si="4"/>
        <v>804</v>
      </c>
      <c r="B69" s="185" t="str">
        <f t="shared" si="5"/>
        <v>804</v>
      </c>
      <c r="C69" s="185" t="s">
        <v>627</v>
      </c>
      <c r="D69" s="185" t="str">
        <f t="shared" si="6"/>
        <v>0X12X23</v>
      </c>
      <c r="E69" s="185" t="s">
        <v>628</v>
      </c>
      <c r="F69" s="185">
        <v>1100</v>
      </c>
      <c r="G69" s="185">
        <v>32120</v>
      </c>
      <c r="H69" s="185">
        <v>18480</v>
      </c>
      <c r="I69" s="185">
        <v>57.5</v>
      </c>
      <c r="J69" s="185">
        <v>148</v>
      </c>
      <c r="K69" s="185">
        <v>0.01</v>
      </c>
      <c r="L69" s="185">
        <f>VLOOKUP(A69,'営業技術資料（ストレーナーデータ一覧（参考）'!$D$8:$F$300,1,FALSE)</f>
        <v>804</v>
      </c>
    </row>
    <row r="70" spans="1:12">
      <c r="A70" s="185">
        <f t="shared" si="4"/>
        <v>841</v>
      </c>
      <c r="B70" s="185" t="str">
        <f t="shared" si="5"/>
        <v>841</v>
      </c>
      <c r="C70" s="185" t="s">
        <v>629</v>
      </c>
      <c r="D70" s="185" t="str">
        <f t="shared" si="6"/>
        <v>4x12x13</v>
      </c>
      <c r="E70" s="185" t="s">
        <v>630</v>
      </c>
      <c r="F70" s="185">
        <v>70000</v>
      </c>
      <c r="G70" s="185">
        <v>1163500</v>
      </c>
      <c r="H70" s="185">
        <v>248500</v>
      </c>
      <c r="I70" s="185">
        <v>21.4</v>
      </c>
      <c r="J70" s="185">
        <v>51</v>
      </c>
      <c r="K70" s="185">
        <v>0.24</v>
      </c>
      <c r="L70" s="185">
        <f>VLOOKUP(A70,'営業技術資料（ストレーナーデータ一覧（参考）'!$D$8:$F$300,1,FALSE)</f>
        <v>841</v>
      </c>
    </row>
    <row r="71" spans="1:12">
      <c r="A71" s="185">
        <f t="shared" si="4"/>
        <v>842</v>
      </c>
      <c r="B71" s="185" t="str">
        <f t="shared" si="5"/>
        <v>842</v>
      </c>
      <c r="C71" s="185" t="s">
        <v>631</v>
      </c>
      <c r="D71" s="185" t="str">
        <f t="shared" si="6"/>
        <v>4X12X20</v>
      </c>
      <c r="E71" s="185" t="s">
        <v>632</v>
      </c>
      <c r="F71" s="185">
        <v>95000</v>
      </c>
      <c r="G71" s="185">
        <v>1520500</v>
      </c>
      <c r="H71" s="185">
        <v>255500</v>
      </c>
      <c r="I71" s="185">
        <v>16.8</v>
      </c>
      <c r="J71" s="185">
        <v>39</v>
      </c>
      <c r="K71" s="185">
        <v>0.32</v>
      </c>
      <c r="L71" s="185">
        <f>VLOOKUP(A71,'営業技術資料（ストレーナーデータ一覧（参考）'!$D$8:$F$300,1,FALSE)</f>
        <v>842</v>
      </c>
    </row>
    <row r="72" spans="1:12">
      <c r="A72" s="185">
        <f t="shared" si="4"/>
        <v>843</v>
      </c>
      <c r="B72" s="185" t="str">
        <f t="shared" si="5"/>
        <v>843</v>
      </c>
      <c r="C72" s="185" t="s">
        <v>633</v>
      </c>
      <c r="D72" s="185" t="str">
        <f t="shared" si="6"/>
        <v>84x12x8</v>
      </c>
      <c r="E72" s="185" t="s">
        <v>634</v>
      </c>
      <c r="F72" s="185">
        <v>79400</v>
      </c>
      <c r="G72" s="185">
        <v>1364940</v>
      </c>
      <c r="H72" s="185">
        <v>301140</v>
      </c>
      <c r="I72" s="185">
        <v>22.1</v>
      </c>
      <c r="J72" s="185">
        <v>45</v>
      </c>
      <c r="K72" s="185">
        <v>0.28999999999999998</v>
      </c>
      <c r="L72" s="185">
        <f>VLOOKUP(A72,'営業技術資料（ストレーナーデータ一覧（参考）'!$D$8:$F$300,1,FALSE)</f>
        <v>843</v>
      </c>
    </row>
    <row r="73" spans="1:12">
      <c r="A73" s="185">
        <f t="shared" si="4"/>
        <v>845</v>
      </c>
      <c r="B73" s="185" t="str">
        <f t="shared" si="5"/>
        <v>845</v>
      </c>
      <c r="C73" s="185" t="s">
        <v>635</v>
      </c>
      <c r="D73" s="185" t="str">
        <f t="shared" si="6"/>
        <v>4x12x10</v>
      </c>
      <c r="E73" s="185" t="s">
        <v>636</v>
      </c>
      <c r="F73" s="185">
        <v>10000</v>
      </c>
      <c r="G73" s="185">
        <v>166700</v>
      </c>
      <c r="H73" s="185">
        <v>35700</v>
      </c>
      <c r="I73" s="185">
        <v>21.4</v>
      </c>
      <c r="J73" s="185">
        <v>116</v>
      </c>
      <c r="K73" s="185">
        <v>0.03</v>
      </c>
      <c r="L73" s="185">
        <f>VLOOKUP(A73,'営業技術資料（ストレーナーデータ一覧（参考）'!$D$8:$F$300,1,FALSE)</f>
        <v>845</v>
      </c>
    </row>
    <row r="74" spans="1:12">
      <c r="A74" s="185">
        <f t="shared" si="4"/>
        <v>890</v>
      </c>
      <c r="B74" s="185" t="str">
        <f t="shared" si="5"/>
        <v>890</v>
      </c>
      <c r="C74" s="185" t="s">
        <v>637</v>
      </c>
      <c r="D74" s="185" t="str">
        <f t="shared" si="6"/>
        <v>9X14X21</v>
      </c>
      <c r="E74" s="185" t="s">
        <v>638</v>
      </c>
      <c r="F74" s="185">
        <v>2080</v>
      </c>
      <c r="G74" s="185">
        <v>84160</v>
      </c>
      <c r="H74" s="185">
        <v>50240</v>
      </c>
      <c r="I74" s="185">
        <v>59.7</v>
      </c>
      <c r="J74" s="185">
        <v>130</v>
      </c>
      <c r="K74" s="185">
        <v>0.02</v>
      </c>
      <c r="L74" s="185">
        <f>VLOOKUP(A74,'営業技術資料（ストレーナーデータ一覧（参考）'!$D$8:$F$300,1,FALSE)</f>
        <v>890</v>
      </c>
    </row>
    <row r="75" spans="1:12">
      <c r="A75" s="185">
        <f t="shared" si="4"/>
        <v>900</v>
      </c>
      <c r="B75" s="185" t="str">
        <f t="shared" si="5"/>
        <v>900</v>
      </c>
      <c r="C75" s="185" t="s">
        <v>639</v>
      </c>
      <c r="D75" s="185" t="str">
        <f t="shared" si="6"/>
        <v>0X13X19</v>
      </c>
      <c r="E75" s="185" t="s">
        <v>640</v>
      </c>
      <c r="F75" s="185">
        <v>8100</v>
      </c>
      <c r="G75" s="185">
        <v>277164</v>
      </c>
      <c r="H75" s="185">
        <v>137844</v>
      </c>
      <c r="I75" s="185">
        <v>49.7</v>
      </c>
      <c r="J75" s="185">
        <v>104</v>
      </c>
      <c r="K75" s="185">
        <v>0.06</v>
      </c>
      <c r="L75" s="185">
        <f>VLOOKUP(A75,'営業技術資料（ストレーナーデータ一覧（参考）'!$D$8:$F$300,1,FALSE)</f>
        <v>900</v>
      </c>
    </row>
    <row r="76" spans="1:12">
      <c r="A76" s="185">
        <f t="shared" si="4"/>
        <v>900</v>
      </c>
      <c r="B76" s="185" t="str">
        <f t="shared" si="5"/>
        <v>900</v>
      </c>
      <c r="C76" s="185" t="s">
        <v>641</v>
      </c>
      <c r="D76" s="185" t="str">
        <f t="shared" si="6"/>
        <v>9  ｶｰﾄﾝ</v>
      </c>
      <c r="E76" s="185" t="s">
        <v>642</v>
      </c>
      <c r="F76" s="185">
        <v>20520</v>
      </c>
      <c r="G76" s="185">
        <v>473706</v>
      </c>
      <c r="H76" s="185">
        <v>134946</v>
      </c>
      <c r="I76" s="185">
        <v>28.5</v>
      </c>
      <c r="J76" s="185">
        <v>83</v>
      </c>
      <c r="K76" s="185">
        <v>0.1</v>
      </c>
      <c r="L76" s="185">
        <f>VLOOKUP(A76,'営業技術資料（ストレーナーデータ一覧（参考）'!$D$8:$F$300,1,FALSE)</f>
        <v>900</v>
      </c>
    </row>
    <row r="77" spans="1:12">
      <c r="A77" s="185">
        <f t="shared" si="4"/>
        <v>901</v>
      </c>
      <c r="B77" s="185" t="str">
        <f t="shared" si="5"/>
        <v>901</v>
      </c>
      <c r="C77" s="185" t="s">
        <v>643</v>
      </c>
      <c r="D77" s="185" t="str">
        <f t="shared" si="6"/>
        <v>0X14X36</v>
      </c>
      <c r="E77" s="185" t="s">
        <v>644</v>
      </c>
      <c r="F77" s="185">
        <v>9440</v>
      </c>
      <c r="G77" s="185">
        <v>324640</v>
      </c>
      <c r="H77" s="185">
        <v>169440</v>
      </c>
      <c r="I77" s="185">
        <v>52.2</v>
      </c>
      <c r="J77" s="185">
        <v>99</v>
      </c>
      <c r="K77" s="185">
        <v>7.0000000000000007E-2</v>
      </c>
      <c r="L77" s="185">
        <f>VLOOKUP(A77,'営業技術資料（ストレーナーデータ一覧（参考）'!$D$8:$F$300,1,FALSE)</f>
        <v>901</v>
      </c>
    </row>
    <row r="78" spans="1:12">
      <c r="A78" s="185">
        <f t="shared" si="4"/>
        <v>902</v>
      </c>
      <c r="B78" s="185" t="str">
        <f t="shared" si="5"/>
        <v>902</v>
      </c>
      <c r="C78" s="185" t="s">
        <v>645</v>
      </c>
      <c r="D78" s="185" t="str">
        <f t="shared" si="6"/>
        <v>0X17X37</v>
      </c>
      <c r="E78" s="185" t="s">
        <v>646</v>
      </c>
      <c r="F78" s="185">
        <v>26537</v>
      </c>
      <c r="G78" s="185">
        <v>1168086</v>
      </c>
      <c r="H78" s="185">
        <v>735434</v>
      </c>
      <c r="I78" s="185">
        <v>63</v>
      </c>
      <c r="J78" s="185">
        <v>50</v>
      </c>
      <c r="K78" s="185">
        <v>0.24</v>
      </c>
      <c r="L78" s="185">
        <f>VLOOKUP(A78,'営業技術資料（ストレーナーデータ一覧（参考）'!$D$8:$F$300,1,FALSE)</f>
        <v>902</v>
      </c>
    </row>
    <row r="79" spans="1:12">
      <c r="A79" s="185">
        <f t="shared" si="4"/>
        <v>920</v>
      </c>
      <c r="B79" s="185" t="str">
        <f t="shared" si="5"/>
        <v>920</v>
      </c>
      <c r="C79" s="185" t="s">
        <v>647</v>
      </c>
      <c r="D79" s="185" t="str">
        <f t="shared" si="6"/>
        <v>2X14X19</v>
      </c>
      <c r="E79" s="185" t="s">
        <v>648</v>
      </c>
      <c r="F79" s="185">
        <v>12320</v>
      </c>
      <c r="G79" s="185">
        <v>444640</v>
      </c>
      <c r="H79" s="185">
        <v>166880</v>
      </c>
      <c r="I79" s="185">
        <v>37.5</v>
      </c>
      <c r="J79" s="185">
        <v>88</v>
      </c>
      <c r="K79" s="185">
        <v>0.09</v>
      </c>
      <c r="L79" s="185">
        <f>VLOOKUP(A79,'営業技術資料（ストレーナーデータ一覧（参考）'!$D$8:$F$300,1,FALSE)</f>
        <v>920</v>
      </c>
    </row>
    <row r="80" spans="1:12">
      <c r="A80" s="185">
        <f t="shared" si="4"/>
        <v>940</v>
      </c>
      <c r="B80" s="185" t="str">
        <f t="shared" si="5"/>
        <v>940</v>
      </c>
      <c r="C80" s="185" t="s">
        <v>649</v>
      </c>
      <c r="D80" s="185" t="str">
        <f t="shared" si="6"/>
        <v>4X12X37</v>
      </c>
      <c r="E80" s="185" t="s">
        <v>650</v>
      </c>
      <c r="F80" s="185">
        <v>3600</v>
      </c>
      <c r="G80" s="185">
        <v>212400</v>
      </c>
      <c r="H80" s="185">
        <v>130800</v>
      </c>
      <c r="I80" s="185">
        <v>61.6</v>
      </c>
      <c r="J80" s="185">
        <v>111</v>
      </c>
      <c r="K80" s="185">
        <v>0.04</v>
      </c>
      <c r="L80" s="185">
        <f>VLOOKUP(A80,'営業技術資料（ストレーナーデータ一覧（参考）'!$D$8:$F$300,1,FALSE)</f>
        <v>940</v>
      </c>
    </row>
    <row r="81" spans="1:12">
      <c r="A81" s="185">
        <f t="shared" si="4"/>
        <v>950</v>
      </c>
      <c r="B81" s="185" t="str">
        <f t="shared" si="5"/>
        <v>950</v>
      </c>
      <c r="C81" s="185" t="s">
        <v>651</v>
      </c>
      <c r="D81" s="185" t="str">
        <f t="shared" si="6"/>
        <v>4X15X31</v>
      </c>
      <c r="E81" s="185" t="s">
        <v>652</v>
      </c>
      <c r="F81" s="185">
        <v>405</v>
      </c>
      <c r="G81" s="185">
        <v>20800</v>
      </c>
      <c r="H81" s="185">
        <v>7840</v>
      </c>
      <c r="I81" s="185">
        <v>37.700000000000003</v>
      </c>
      <c r="J81" s="185">
        <v>156</v>
      </c>
      <c r="K81" s="185">
        <v>0</v>
      </c>
      <c r="L81" s="185">
        <f>VLOOKUP(A81,'営業技術資料（ストレーナーデータ一覧（参考）'!$D$8:$F$300,1,FALSE)</f>
        <v>950</v>
      </c>
    </row>
    <row r="82" spans="1:12">
      <c r="A82" s="185">
        <f t="shared" si="4"/>
        <v>951</v>
      </c>
      <c r="B82" s="185" t="str">
        <f t="shared" si="5"/>
        <v>951</v>
      </c>
      <c r="C82" s="185" t="s">
        <v>653</v>
      </c>
      <c r="D82" s="185" t="str">
        <f t="shared" si="6"/>
        <v>5X15X32</v>
      </c>
      <c r="E82" s="185" t="s">
        <v>654</v>
      </c>
      <c r="F82" s="185">
        <v>5605</v>
      </c>
      <c r="G82" s="185">
        <v>428900</v>
      </c>
      <c r="H82" s="185">
        <v>226705</v>
      </c>
      <c r="I82" s="185">
        <v>52.9</v>
      </c>
      <c r="J82" s="185">
        <v>91</v>
      </c>
      <c r="K82" s="185">
        <v>0.09</v>
      </c>
      <c r="L82" s="185">
        <f>VLOOKUP(A82,'営業技術資料（ストレーナーデータ一覧（参考）'!$D$8:$F$300,1,FALSE)</f>
        <v>951</v>
      </c>
    </row>
    <row r="83" spans="1:12">
      <c r="A83" s="185">
        <f t="shared" si="4"/>
        <v>952</v>
      </c>
      <c r="B83" s="185" t="str">
        <f t="shared" si="5"/>
        <v>952</v>
      </c>
      <c r="C83" s="185" t="s">
        <v>655</v>
      </c>
      <c r="D83" s="185" t="str">
        <f t="shared" si="6"/>
        <v>5X15X56</v>
      </c>
      <c r="E83" s="185" t="s">
        <v>656</v>
      </c>
      <c r="F83" s="185">
        <v>12305</v>
      </c>
      <c r="G83" s="185">
        <v>560300</v>
      </c>
      <c r="H83" s="185">
        <v>256805</v>
      </c>
      <c r="I83" s="185">
        <v>45.8</v>
      </c>
      <c r="J83" s="185">
        <v>72</v>
      </c>
      <c r="K83" s="185">
        <v>0.12</v>
      </c>
      <c r="L83" s="185">
        <f>VLOOKUP(A83,'営業技術資料（ストレーナーデータ一覧（参考）'!$D$8:$F$300,1,FALSE)</f>
        <v>952</v>
      </c>
    </row>
    <row r="84" spans="1:12">
      <c r="A84" s="185">
        <f t="shared" si="4"/>
        <v>956</v>
      </c>
      <c r="B84" s="185" t="str">
        <f t="shared" si="5"/>
        <v>956</v>
      </c>
      <c r="C84" s="185" t="s">
        <v>657</v>
      </c>
      <c r="D84" s="185" t="str">
        <f t="shared" si="6"/>
        <v>0X20X30</v>
      </c>
      <c r="E84" s="185" t="s">
        <v>658</v>
      </c>
      <c r="F84" s="185">
        <v>45540</v>
      </c>
      <c r="G84" s="185">
        <v>3031200</v>
      </c>
      <c r="H84" s="185">
        <v>1777860</v>
      </c>
      <c r="I84" s="185">
        <v>58.7</v>
      </c>
      <c r="J84" s="185">
        <v>22</v>
      </c>
      <c r="K84" s="185">
        <v>0.63</v>
      </c>
      <c r="L84" s="185">
        <f>VLOOKUP(A84,'営業技術資料（ストレーナーデータ一覧（参考）'!$D$8:$F$300,1,FALSE)</f>
        <v>956</v>
      </c>
    </row>
    <row r="85" spans="1:12">
      <c r="A85" s="185">
        <f t="shared" si="4"/>
        <v>956</v>
      </c>
      <c r="B85" s="185" t="str">
        <f t="shared" si="5"/>
        <v>956</v>
      </c>
      <c r="C85" s="185" t="s">
        <v>659</v>
      </c>
      <c r="D85" s="185" t="str">
        <f t="shared" si="6"/>
        <v>20X30 検</v>
      </c>
      <c r="E85" s="185" t="s">
        <v>660</v>
      </c>
      <c r="F85" s="185">
        <v>22275</v>
      </c>
      <c r="G85" s="185">
        <v>1009800</v>
      </c>
      <c r="H85" s="185">
        <v>466200</v>
      </c>
      <c r="I85" s="185">
        <v>46.2</v>
      </c>
      <c r="J85" s="185">
        <v>56</v>
      </c>
      <c r="K85" s="185">
        <v>0.21</v>
      </c>
      <c r="L85" s="185">
        <f>VLOOKUP(A85,'営業技術資料（ストレーナーデータ一覧（参考）'!$D$8:$F$300,1,FALSE)</f>
        <v>956</v>
      </c>
    </row>
    <row r="86" spans="1:12">
      <c r="A86" s="185">
        <f t="shared" si="4"/>
        <v>956</v>
      </c>
      <c r="B86" s="185" t="str">
        <f t="shared" si="5"/>
        <v>956</v>
      </c>
      <c r="C86" s="185" t="s">
        <v>661</v>
      </c>
      <c r="D86" s="185" t="str">
        <f t="shared" si="6"/>
        <v>30 ｶｰﾄﾝ</v>
      </c>
      <c r="E86" s="185" t="s">
        <v>662</v>
      </c>
      <c r="F86" s="185">
        <v>6825</v>
      </c>
      <c r="G86" s="185">
        <v>359100</v>
      </c>
      <c r="H86" s="185">
        <v>114300</v>
      </c>
      <c r="I86" s="185">
        <v>31.8</v>
      </c>
      <c r="J86" s="185">
        <v>96</v>
      </c>
      <c r="K86" s="185">
        <v>0.08</v>
      </c>
      <c r="L86" s="185">
        <f>VLOOKUP(A86,'営業技術資料（ストレーナーデータ一覧（参考）'!$D$8:$F$300,1,FALSE)</f>
        <v>956</v>
      </c>
    </row>
    <row r="87" spans="1:12">
      <c r="A87" s="185">
        <f t="shared" si="4"/>
        <v>959</v>
      </c>
      <c r="B87" s="185" t="str">
        <f t="shared" si="5"/>
        <v>959</v>
      </c>
      <c r="C87" s="185" t="s">
        <v>663</v>
      </c>
      <c r="D87" s="185" t="str">
        <f t="shared" si="6"/>
        <v>9X16X26</v>
      </c>
      <c r="E87" s="185" t="s">
        <v>664</v>
      </c>
      <c r="F87" s="185">
        <v>324</v>
      </c>
      <c r="G87" s="185">
        <v>0</v>
      </c>
      <c r="H87" s="185">
        <v>0</v>
      </c>
      <c r="I87" s="185">
        <v>0</v>
      </c>
      <c r="J87" s="185">
        <v>172</v>
      </c>
      <c r="K87" s="185">
        <v>0</v>
      </c>
      <c r="L87" s="185">
        <f>VLOOKUP(A87,'営業技術資料（ストレーナーデータ一覧（参考）'!$D$8:$F$300,1,FALSE)</f>
        <v>959</v>
      </c>
    </row>
    <row r="88" spans="1:12">
      <c r="A88" s="185">
        <f t="shared" si="4"/>
        <v>964</v>
      </c>
      <c r="B88" s="185" t="str">
        <f t="shared" si="5"/>
        <v>964</v>
      </c>
      <c r="C88" s="185" t="s">
        <v>665</v>
      </c>
      <c r="D88" s="185" t="str">
        <f t="shared" si="6"/>
        <v>0X15X37</v>
      </c>
      <c r="E88" s="185" t="s">
        <v>666</v>
      </c>
      <c r="F88" s="185">
        <v>6165</v>
      </c>
      <c r="G88" s="185">
        <v>492360</v>
      </c>
      <c r="H88" s="185">
        <v>206135</v>
      </c>
      <c r="I88" s="185">
        <v>41.9</v>
      </c>
      <c r="J88" s="185">
        <v>79</v>
      </c>
      <c r="K88" s="185">
        <v>0.1</v>
      </c>
      <c r="L88" s="185">
        <f>VLOOKUP(A88,'営業技術資料（ストレーナーデータ一覧（参考）'!$D$8:$F$300,1,FALSE)</f>
        <v>964</v>
      </c>
    </row>
    <row r="89" spans="1:12">
      <c r="A89" s="185">
        <f t="shared" si="4"/>
        <v>965</v>
      </c>
      <c r="B89" s="185" t="str">
        <f t="shared" si="5"/>
        <v>965</v>
      </c>
      <c r="C89" s="185" t="s">
        <v>667</v>
      </c>
      <c r="D89" s="185" t="str">
        <f t="shared" si="6"/>
        <v>0X20X37</v>
      </c>
      <c r="E89" s="185" t="s">
        <v>668</v>
      </c>
      <c r="F89" s="185">
        <v>14644</v>
      </c>
      <c r="G89" s="185">
        <v>1536680</v>
      </c>
      <c r="H89" s="185">
        <v>704140</v>
      </c>
      <c r="I89" s="185">
        <v>45.8</v>
      </c>
      <c r="J89" s="185">
        <v>38</v>
      </c>
      <c r="K89" s="185">
        <v>0.32</v>
      </c>
      <c r="L89" s="185">
        <f>VLOOKUP(A89,'営業技術資料（ストレーナーデータ一覧（参考）'!$D$8:$F$300,1,FALSE)</f>
        <v>965</v>
      </c>
    </row>
    <row r="90" spans="1:12">
      <c r="A90" s="185">
        <f t="shared" si="4"/>
        <v>965</v>
      </c>
      <c r="B90" s="185" t="str">
        <f t="shared" si="5"/>
        <v>965</v>
      </c>
      <c r="C90" s="185" t="s">
        <v>669</v>
      </c>
      <c r="D90" s="185" t="str">
        <f t="shared" si="6"/>
        <v>20X37 検</v>
      </c>
      <c r="E90" s="185" t="s">
        <v>670</v>
      </c>
      <c r="F90" s="185">
        <v>27600</v>
      </c>
      <c r="G90" s="185">
        <v>1280400</v>
      </c>
      <c r="H90" s="185">
        <v>513600</v>
      </c>
      <c r="I90" s="185">
        <v>40.1</v>
      </c>
      <c r="J90" s="185">
        <v>48</v>
      </c>
      <c r="K90" s="185">
        <v>0.27</v>
      </c>
      <c r="L90" s="185">
        <f>VLOOKUP(A90,'営業技術資料（ストレーナーデータ一覧（参考）'!$D$8:$F$300,1,FALSE)</f>
        <v>965</v>
      </c>
    </row>
    <row r="91" spans="1:12">
      <c r="A91" s="185">
        <f t="shared" si="4"/>
        <v>967</v>
      </c>
      <c r="B91" s="185" t="str">
        <f t="shared" si="5"/>
        <v>967</v>
      </c>
      <c r="C91" s="185" t="s">
        <v>671</v>
      </c>
      <c r="D91" s="185" t="str">
        <f t="shared" si="6"/>
        <v>0X20X27</v>
      </c>
      <c r="E91" s="185" t="s">
        <v>672</v>
      </c>
      <c r="F91" s="185">
        <v>1400</v>
      </c>
      <c r="G91" s="185">
        <v>99120</v>
      </c>
      <c r="H91" s="185">
        <v>18760</v>
      </c>
      <c r="I91" s="185">
        <v>18.899999999999999</v>
      </c>
      <c r="J91" s="185">
        <v>128</v>
      </c>
      <c r="K91" s="185">
        <v>0.02</v>
      </c>
      <c r="L91" s="185">
        <f>VLOOKUP(A91,'営業技術資料（ストレーナーデータ一覧（参考）'!$D$8:$F$300,1,FALSE)</f>
        <v>967</v>
      </c>
    </row>
    <row r="92" spans="1:12">
      <c r="A92" s="185">
        <f t="shared" si="4"/>
        <v>967</v>
      </c>
      <c r="B92" s="185" t="str">
        <f t="shared" si="5"/>
        <v>967</v>
      </c>
      <c r="C92" s="185" t="s">
        <v>673</v>
      </c>
      <c r="D92" s="185" t="str">
        <f t="shared" si="6"/>
        <v>27 ｶ-ﾄﾝ</v>
      </c>
      <c r="E92" s="185" t="s">
        <v>674</v>
      </c>
      <c r="F92" s="185">
        <v>200</v>
      </c>
      <c r="G92" s="185">
        <v>13600</v>
      </c>
      <c r="H92" s="185">
        <v>2600</v>
      </c>
      <c r="I92" s="185">
        <v>19.100000000000001</v>
      </c>
      <c r="J92" s="185">
        <v>161</v>
      </c>
      <c r="K92" s="185">
        <v>0</v>
      </c>
      <c r="L92" s="185">
        <f>VLOOKUP(A92,'営業技術資料（ストレーナーデータ一覧（参考）'!$D$8:$F$300,1,FALSE)</f>
        <v>967</v>
      </c>
    </row>
    <row r="93" spans="1:12">
      <c r="A93" s="185">
        <f t="shared" si="4"/>
        <v>970</v>
      </c>
      <c r="B93" s="185" t="str">
        <f t="shared" si="5"/>
        <v>970</v>
      </c>
      <c r="C93" s="185" t="s">
        <v>675</v>
      </c>
      <c r="D93" s="185" t="str">
        <f t="shared" si="6"/>
        <v>0X20X38</v>
      </c>
      <c r="E93" s="185" t="s">
        <v>676</v>
      </c>
      <c r="F93" s="185">
        <v>5068</v>
      </c>
      <c r="G93" s="185">
        <v>1930282</v>
      </c>
      <c r="H93" s="185">
        <v>503262</v>
      </c>
      <c r="I93" s="185">
        <v>26.1</v>
      </c>
      <c r="J93" s="185">
        <v>31</v>
      </c>
      <c r="K93" s="185">
        <v>0.4</v>
      </c>
      <c r="L93" s="185">
        <f>VLOOKUP(A93,'営業技術資料（ストレーナーデータ一覧（参考）'!$D$8:$F$300,1,FALSE)</f>
        <v>970</v>
      </c>
    </row>
    <row r="94" spans="1:12">
      <c r="A94" s="185">
        <f t="shared" si="4"/>
        <v>999</v>
      </c>
      <c r="B94" s="185" t="str">
        <f t="shared" si="5"/>
        <v>999</v>
      </c>
      <c r="C94" s="185" t="s">
        <v>677</v>
      </c>
      <c r="D94" s="185" t="str">
        <f t="shared" si="6"/>
        <v>999 特注品</v>
      </c>
      <c r="E94" s="185" t="s">
        <v>678</v>
      </c>
      <c r="F94" s="185">
        <v>6</v>
      </c>
      <c r="G94" s="185">
        <v>0</v>
      </c>
      <c r="H94" s="185">
        <v>0</v>
      </c>
      <c r="I94" s="185">
        <v>0</v>
      </c>
      <c r="J94" s="185">
        <v>172</v>
      </c>
      <c r="K94" s="185">
        <v>0</v>
      </c>
      <c r="L94" s="185" t="e">
        <f>VLOOKUP(A94,'営業技術資料（ストレーナーデータ一覧（参考）'!$D$8:$F$300,1,FALSE)</f>
        <v>#N/A</v>
      </c>
    </row>
    <row r="95" spans="1:12">
      <c r="A95" s="185">
        <v>31</v>
      </c>
      <c r="B95" s="185" t="str">
        <f>RIGHT(C95,3)</f>
        <v>310</v>
      </c>
      <c r="C95" s="185" t="s">
        <v>679</v>
      </c>
      <c r="D95" s="185" t="str">
        <f t="shared" si="6"/>
        <v>30X5X36</v>
      </c>
      <c r="E95" s="185" t="s">
        <v>680</v>
      </c>
      <c r="F95" s="185">
        <v>61200</v>
      </c>
      <c r="G95" s="185">
        <v>629000</v>
      </c>
      <c r="H95" s="185">
        <v>61200</v>
      </c>
      <c r="I95" s="185">
        <v>9.6999999999999993</v>
      </c>
      <c r="J95" s="185">
        <v>68</v>
      </c>
      <c r="K95" s="185">
        <v>0.13</v>
      </c>
      <c r="L95" s="185">
        <f>VLOOKUP(A95,'営業技術資料（ストレーナーデータ一覧（参考）'!$D$8:$F$300,1,FALSE)</f>
        <v>31</v>
      </c>
    </row>
    <row r="96" spans="1:12">
      <c r="A96" s="185">
        <f t="shared" si="4"/>
        <v>35</v>
      </c>
      <c r="B96" s="185" t="str">
        <f t="shared" si="5"/>
        <v>035</v>
      </c>
      <c r="C96" s="185" t="s">
        <v>681</v>
      </c>
      <c r="D96" s="185" t="str">
        <f t="shared" si="6"/>
        <v xml:space="preserve">5X4X33 </v>
      </c>
      <c r="E96" s="185" t="s">
        <v>682</v>
      </c>
      <c r="F96" s="185">
        <v>3200</v>
      </c>
      <c r="G96" s="185">
        <v>52800</v>
      </c>
      <c r="H96" s="185">
        <v>24000</v>
      </c>
      <c r="I96" s="185">
        <v>45.5</v>
      </c>
      <c r="J96" s="185">
        <v>138</v>
      </c>
      <c r="K96" s="185">
        <v>0.01</v>
      </c>
      <c r="L96" s="185">
        <f>VLOOKUP(A96,'営業技術資料（ストレーナーデータ一覧（参考）'!$D$8:$F$300,1,FALSE)</f>
        <v>35</v>
      </c>
    </row>
    <row r="97" spans="1:12">
      <c r="A97" s="185">
        <f t="shared" si="4"/>
        <v>40</v>
      </c>
      <c r="B97" s="185" t="str">
        <f t="shared" si="5"/>
        <v>040</v>
      </c>
      <c r="C97" s="185" t="s">
        <v>683</v>
      </c>
      <c r="D97" s="185" t="str">
        <f t="shared" si="6"/>
        <v xml:space="preserve">0X4X46 </v>
      </c>
      <c r="E97" s="185" t="s">
        <v>684</v>
      </c>
      <c r="F97" s="185">
        <v>45901</v>
      </c>
      <c r="G97" s="185">
        <v>514620</v>
      </c>
      <c r="H97" s="185">
        <v>204111</v>
      </c>
      <c r="I97" s="185">
        <v>39.700000000000003</v>
      </c>
      <c r="J97" s="185">
        <v>78</v>
      </c>
      <c r="K97" s="185">
        <v>0.11</v>
      </c>
      <c r="L97" s="185">
        <f>VLOOKUP(A97,'営業技術資料（ストレーナーデータ一覧（参考）'!$D$8:$F$300,1,FALSE)</f>
        <v>40</v>
      </c>
    </row>
    <row r="98" spans="1:12">
      <c r="A98" s="185">
        <f t="shared" si="4"/>
        <v>42</v>
      </c>
      <c r="B98" s="186" t="str">
        <f t="shared" si="5"/>
        <v>042</v>
      </c>
      <c r="C98" s="186" t="s">
        <v>685</v>
      </c>
      <c r="D98" s="186" t="str">
        <f t="shared" si="6"/>
        <v>2X10X62</v>
      </c>
      <c r="E98" s="186" t="s">
        <v>406</v>
      </c>
      <c r="F98" s="186">
        <v>6300</v>
      </c>
      <c r="G98" s="186">
        <v>172800</v>
      </c>
      <c r="H98" s="186">
        <v>115200</v>
      </c>
      <c r="I98" s="186">
        <v>66.7</v>
      </c>
      <c r="J98" s="186">
        <v>115</v>
      </c>
      <c r="K98" s="186">
        <v>0.04</v>
      </c>
      <c r="L98" s="186" t="e">
        <f>VLOOKUP(A98,'営業技術資料（ストレーナーデータ一覧（参考）'!$D$8:$F$300,1,FALSE)</f>
        <v>#N/A</v>
      </c>
    </row>
    <row r="99" spans="1:12">
      <c r="A99" s="185">
        <f t="shared" si="4"/>
        <v>45</v>
      </c>
      <c r="B99" s="185" t="str">
        <f t="shared" si="5"/>
        <v>045</v>
      </c>
      <c r="C99" s="185" t="s">
        <v>686</v>
      </c>
      <c r="D99" s="185" t="str">
        <f t="shared" si="6"/>
        <v xml:space="preserve">5X5X53 </v>
      </c>
      <c r="E99" s="185" t="s">
        <v>687</v>
      </c>
      <c r="F99" s="185">
        <v>129610</v>
      </c>
      <c r="G99" s="185">
        <v>2314400</v>
      </c>
      <c r="H99" s="185">
        <v>1107900</v>
      </c>
      <c r="I99" s="185">
        <v>47.9</v>
      </c>
      <c r="J99" s="185">
        <v>28</v>
      </c>
      <c r="K99" s="185">
        <v>0.48</v>
      </c>
      <c r="L99" s="185">
        <f>VLOOKUP(A99,'営業技術資料（ストレーナーデータ一覧（参考）'!$D$8:$F$300,1,FALSE)</f>
        <v>45</v>
      </c>
    </row>
    <row r="100" spans="1:12">
      <c r="A100" s="185">
        <f t="shared" si="4"/>
        <v>46</v>
      </c>
      <c r="B100" s="185" t="str">
        <f t="shared" si="5"/>
        <v>046</v>
      </c>
      <c r="C100" s="185" t="s">
        <v>688</v>
      </c>
      <c r="D100" s="185" t="str">
        <f t="shared" si="6"/>
        <v xml:space="preserve">5X5X62 </v>
      </c>
      <c r="E100" s="185" t="s">
        <v>689</v>
      </c>
      <c r="F100" s="185">
        <v>1600</v>
      </c>
      <c r="G100" s="185">
        <v>24000</v>
      </c>
      <c r="H100" s="185">
        <v>9600</v>
      </c>
      <c r="I100" s="185">
        <v>40</v>
      </c>
      <c r="J100" s="185">
        <v>154</v>
      </c>
      <c r="K100" s="185">
        <v>0.01</v>
      </c>
      <c r="L100" s="185">
        <f>VLOOKUP(A100,'営業技術資料（ストレーナーデータ一覧（参考）'!$D$8:$F$300,1,FALSE)</f>
        <v>46</v>
      </c>
    </row>
    <row r="101" spans="1:12">
      <c r="A101" s="185">
        <f t="shared" si="4"/>
        <v>50</v>
      </c>
      <c r="B101" s="185" t="str">
        <f t="shared" si="5"/>
        <v>050</v>
      </c>
      <c r="C101" s="185" t="s">
        <v>690</v>
      </c>
      <c r="D101" s="185" t="str">
        <f t="shared" si="6"/>
        <v xml:space="preserve">0X6X61 </v>
      </c>
      <c r="E101" s="185" t="s">
        <v>691</v>
      </c>
      <c r="F101" s="185">
        <v>34670</v>
      </c>
      <c r="G101" s="185">
        <v>625808</v>
      </c>
      <c r="H101" s="185">
        <v>267328</v>
      </c>
      <c r="I101" s="185">
        <v>42.7</v>
      </c>
      <c r="J101" s="185">
        <v>69</v>
      </c>
      <c r="K101" s="185">
        <v>0.13</v>
      </c>
      <c r="L101" s="185">
        <f>VLOOKUP(A101,'営業技術資料（ストレーナーデータ一覧（参考）'!$D$8:$F$300,1,FALSE)</f>
        <v>50</v>
      </c>
    </row>
    <row r="102" spans="1:12">
      <c r="A102" s="185">
        <f t="shared" si="4"/>
        <v>51</v>
      </c>
      <c r="B102" s="185" t="str">
        <f t="shared" si="5"/>
        <v>051</v>
      </c>
      <c r="C102" s="185" t="s">
        <v>692</v>
      </c>
      <c r="D102" s="185" t="str">
        <f t="shared" si="6"/>
        <v>0X6X143</v>
      </c>
      <c r="E102" s="185" t="s">
        <v>693</v>
      </c>
      <c r="F102" s="185">
        <v>2160</v>
      </c>
      <c r="G102" s="185">
        <v>17280</v>
      </c>
      <c r="H102" s="185">
        <v>3240</v>
      </c>
      <c r="I102" s="185">
        <v>18.8</v>
      </c>
      <c r="J102" s="185">
        <v>158</v>
      </c>
      <c r="K102" s="185">
        <v>0</v>
      </c>
      <c r="L102" s="185">
        <f>VLOOKUP(A102,'営業技術資料（ストレーナーデータ一覧（参考）'!$D$8:$F$300,1,FALSE)</f>
        <v>51</v>
      </c>
    </row>
    <row r="103" spans="1:12">
      <c r="A103" s="185">
        <f t="shared" si="4"/>
        <v>52</v>
      </c>
      <c r="B103" s="185" t="str">
        <f t="shared" si="5"/>
        <v>052</v>
      </c>
      <c r="C103" s="185" t="s">
        <v>694</v>
      </c>
      <c r="D103" s="185" t="str">
        <f t="shared" si="6"/>
        <v>0X6X139</v>
      </c>
      <c r="E103" s="185" t="s">
        <v>695</v>
      </c>
      <c r="F103" s="185">
        <v>43200</v>
      </c>
      <c r="G103" s="185">
        <v>675540</v>
      </c>
      <c r="H103" s="185">
        <v>96660</v>
      </c>
      <c r="I103" s="185">
        <v>14.3</v>
      </c>
      <c r="J103" s="185">
        <v>67</v>
      </c>
      <c r="K103" s="185">
        <v>0.14000000000000001</v>
      </c>
      <c r="L103" s="185">
        <f>VLOOKUP(A103,'営業技術資料（ストレーナーデータ一覧（参考）'!$D$8:$F$300,1,FALSE)</f>
        <v>52</v>
      </c>
    </row>
    <row r="104" spans="1:12">
      <c r="A104" s="185">
        <f t="shared" si="4"/>
        <v>55</v>
      </c>
      <c r="B104" s="185" t="str">
        <f t="shared" si="5"/>
        <v>055</v>
      </c>
      <c r="C104" s="185" t="s">
        <v>696</v>
      </c>
      <c r="D104" s="185" t="str">
        <f t="shared" si="6"/>
        <v xml:space="preserve">6X6X95 </v>
      </c>
      <c r="E104" s="185" t="s">
        <v>697</v>
      </c>
      <c r="F104" s="185">
        <v>6565</v>
      </c>
      <c r="G104" s="185">
        <v>112176</v>
      </c>
      <c r="H104" s="185">
        <v>23546</v>
      </c>
      <c r="I104" s="185">
        <v>21</v>
      </c>
      <c r="J104" s="185">
        <v>124</v>
      </c>
      <c r="K104" s="185">
        <v>0.02</v>
      </c>
      <c r="L104" s="185">
        <f>VLOOKUP(A104,'営業技術資料（ストレーナーデータ一覧（参考）'!$D$8:$F$300,1,FALSE)</f>
        <v>55</v>
      </c>
    </row>
    <row r="105" spans="1:12">
      <c r="A105" s="185">
        <f t="shared" si="4"/>
        <v>60</v>
      </c>
      <c r="B105" s="185" t="str">
        <f t="shared" si="5"/>
        <v>060</v>
      </c>
      <c r="C105" s="185" t="s">
        <v>698</v>
      </c>
      <c r="D105" s="185" t="str">
        <f t="shared" si="6"/>
        <v xml:space="preserve">0X7X72 </v>
      </c>
      <c r="E105" s="185" t="s">
        <v>699</v>
      </c>
      <c r="F105" s="185">
        <v>20460</v>
      </c>
      <c r="G105" s="185">
        <v>684420</v>
      </c>
      <c r="H105" s="185">
        <v>396000</v>
      </c>
      <c r="I105" s="185">
        <v>57.9</v>
      </c>
      <c r="J105" s="185">
        <v>65</v>
      </c>
      <c r="K105" s="185">
        <v>0.14000000000000001</v>
      </c>
      <c r="L105" s="185">
        <f>VLOOKUP(A105,'営業技術資料（ストレーナーデータ一覧（参考）'!$D$8:$F$300,1,FALSE)</f>
        <v>60</v>
      </c>
    </row>
    <row r="106" spans="1:12">
      <c r="A106" s="185">
        <f t="shared" si="4"/>
        <v>70</v>
      </c>
      <c r="B106" s="185" t="str">
        <f t="shared" si="5"/>
        <v>070</v>
      </c>
      <c r="C106" s="185" t="s">
        <v>700</v>
      </c>
      <c r="D106" s="185" t="str">
        <f t="shared" si="6"/>
        <v>99　ｶｰﾄﾝ</v>
      </c>
      <c r="E106" s="185" t="s">
        <v>701</v>
      </c>
      <c r="F106" s="185">
        <v>93000</v>
      </c>
      <c r="G106" s="185">
        <v>2631000</v>
      </c>
      <c r="H106" s="185">
        <v>753000</v>
      </c>
      <c r="I106" s="185">
        <v>28.6</v>
      </c>
      <c r="J106" s="185">
        <v>25</v>
      </c>
      <c r="K106" s="185">
        <v>0.55000000000000004</v>
      </c>
      <c r="L106" s="185">
        <f>VLOOKUP(A106,'営業技術資料（ストレーナーデータ一覧（参考）'!$D$8:$F$300,1,FALSE)</f>
        <v>70</v>
      </c>
    </row>
    <row r="107" spans="1:12">
      <c r="A107" s="185">
        <f t="shared" si="4"/>
        <v>71</v>
      </c>
      <c r="B107" s="185" t="str">
        <f t="shared" si="5"/>
        <v>071</v>
      </c>
      <c r="C107" s="185" t="s">
        <v>702</v>
      </c>
      <c r="D107" s="185" t="str">
        <f t="shared" si="6"/>
        <v>0X10X94</v>
      </c>
      <c r="E107" s="185" t="s">
        <v>703</v>
      </c>
      <c r="F107" s="185">
        <v>183420</v>
      </c>
      <c r="G107" s="185">
        <v>3388000</v>
      </c>
      <c r="H107" s="185">
        <v>958450</v>
      </c>
      <c r="I107" s="185">
        <v>28.3</v>
      </c>
      <c r="J107" s="185">
        <v>20</v>
      </c>
      <c r="K107" s="185">
        <v>0.71</v>
      </c>
      <c r="L107" s="185">
        <f>VLOOKUP(A107,'営業技術資料（ストレーナーデータ一覧（参考）'!$D$8:$F$300,1,FALSE)</f>
        <v>71</v>
      </c>
    </row>
    <row r="108" spans="1:12">
      <c r="A108" s="185">
        <f t="shared" si="4"/>
        <v>71</v>
      </c>
      <c r="B108" s="185" t="str">
        <f t="shared" si="5"/>
        <v>071</v>
      </c>
      <c r="C108" s="185" t="s">
        <v>704</v>
      </c>
      <c r="D108" s="185" t="str">
        <f t="shared" si="6"/>
        <v>0X12X94</v>
      </c>
      <c r="E108" s="185" t="s">
        <v>705</v>
      </c>
      <c r="F108" s="185">
        <v>5400</v>
      </c>
      <c r="G108" s="185">
        <v>250200</v>
      </c>
      <c r="H108" s="185">
        <v>99000</v>
      </c>
      <c r="I108" s="185">
        <v>39.6</v>
      </c>
      <c r="J108" s="185">
        <v>108</v>
      </c>
      <c r="K108" s="185">
        <v>0.05</v>
      </c>
      <c r="L108" s="185">
        <f>VLOOKUP(A108,'営業技術資料（ストレーナーデータ一覧（参考）'!$D$8:$F$300,1,FALSE)</f>
        <v>71</v>
      </c>
    </row>
    <row r="109" spans="1:12">
      <c r="A109" s="185">
        <f t="shared" si="4"/>
        <v>72</v>
      </c>
      <c r="B109" s="185" t="str">
        <f t="shared" si="5"/>
        <v>072</v>
      </c>
      <c r="C109" s="185" t="s">
        <v>706</v>
      </c>
      <c r="D109" s="185" t="str">
        <f t="shared" si="6"/>
        <v>X12X199</v>
      </c>
      <c r="E109" s="185" t="s">
        <v>707</v>
      </c>
      <c r="F109" s="185">
        <v>2950</v>
      </c>
      <c r="G109" s="185">
        <v>0</v>
      </c>
      <c r="H109" s="185">
        <v>-2660</v>
      </c>
      <c r="I109" s="185">
        <v>0</v>
      </c>
      <c r="J109" s="185">
        <v>172</v>
      </c>
      <c r="K109" s="185">
        <v>0</v>
      </c>
      <c r="L109" s="185">
        <f>VLOOKUP(A109,'営業技術資料（ストレーナーデータ一覧（参考）'!$D$8:$F$300,1,FALSE)</f>
        <v>72</v>
      </c>
    </row>
    <row r="110" spans="1:12">
      <c r="A110" s="185">
        <f t="shared" si="4"/>
        <v>72</v>
      </c>
      <c r="B110" s="185" t="str">
        <f t="shared" si="5"/>
        <v>072</v>
      </c>
      <c r="C110" s="185" t="s">
        <v>708</v>
      </c>
      <c r="D110" s="185" t="str">
        <f t="shared" si="6"/>
        <v>ｶ-ﾄﾝ 日産</v>
      </c>
      <c r="E110" s="185" t="s">
        <v>709</v>
      </c>
      <c r="F110" s="185">
        <v>929450</v>
      </c>
      <c r="G110" s="185">
        <v>21558600</v>
      </c>
      <c r="H110" s="185">
        <v>2592600</v>
      </c>
      <c r="I110" s="185">
        <v>12</v>
      </c>
      <c r="J110" s="185">
        <v>2</v>
      </c>
      <c r="K110" s="185">
        <v>4.51</v>
      </c>
      <c r="L110" s="185">
        <f>VLOOKUP(A110,'営業技術資料（ストレーナーデータ一覧（参考）'!$D$8:$F$300,1,FALSE)</f>
        <v>72</v>
      </c>
    </row>
    <row r="111" spans="1:12">
      <c r="A111" s="185">
        <f t="shared" si="4"/>
        <v>80</v>
      </c>
      <c r="B111" s="185" t="str">
        <f t="shared" si="5"/>
        <v>080</v>
      </c>
      <c r="C111" s="185" t="s">
        <v>710</v>
      </c>
      <c r="D111" s="185" t="str">
        <f t="shared" si="6"/>
        <v>X12X109</v>
      </c>
      <c r="E111" s="185" t="s">
        <v>711</v>
      </c>
      <c r="F111" s="185">
        <v>85320</v>
      </c>
      <c r="G111" s="185">
        <v>6353820</v>
      </c>
      <c r="H111" s="185">
        <v>3284820</v>
      </c>
      <c r="I111" s="185">
        <v>51.7</v>
      </c>
      <c r="J111" s="185">
        <v>10</v>
      </c>
      <c r="K111" s="185">
        <v>1.33</v>
      </c>
      <c r="L111" s="185">
        <f>VLOOKUP(A111,'営業技術資料（ストレーナーデータ一覧（参考）'!$D$8:$F$300,1,FALSE)</f>
        <v>80</v>
      </c>
    </row>
    <row r="112" spans="1:12">
      <c r="A112" s="185">
        <f t="shared" si="4"/>
        <v>105</v>
      </c>
      <c r="B112" s="185" t="str">
        <f t="shared" si="5"/>
        <v>105</v>
      </c>
      <c r="C112" s="185" t="s">
        <v>712</v>
      </c>
      <c r="D112" s="185" t="str">
        <f t="shared" si="6"/>
        <v>X15X188</v>
      </c>
      <c r="E112" s="185" t="s">
        <v>713</v>
      </c>
      <c r="F112" s="185">
        <v>8100</v>
      </c>
      <c r="G112" s="185">
        <v>1128900</v>
      </c>
      <c r="H112" s="185">
        <v>393600</v>
      </c>
      <c r="I112" s="185">
        <v>34.9</v>
      </c>
      <c r="J112" s="185">
        <v>52</v>
      </c>
      <c r="K112" s="185">
        <v>0.24</v>
      </c>
      <c r="L112" s="185">
        <f>VLOOKUP(A112,'営業技術資料（ストレーナーデータ一覧（参考）'!$D$8:$F$300,1,FALSE)</f>
        <v>105</v>
      </c>
    </row>
    <row r="113" spans="1:13">
      <c r="A113" s="185" t="s">
        <v>258</v>
      </c>
      <c r="B113" s="185" t="str">
        <f>"T"&amp;LEFT(RIGHT(C113,3),2)</f>
        <v>T40</v>
      </c>
      <c r="C113" s="185" t="s">
        <v>714</v>
      </c>
      <c r="D113" s="185" t="str">
        <f t="shared" si="6"/>
        <v xml:space="preserve">0X5X62 </v>
      </c>
      <c r="E113" s="185" t="s">
        <v>715</v>
      </c>
      <c r="F113" s="185">
        <v>64000</v>
      </c>
      <c r="G113" s="185">
        <v>473200</v>
      </c>
      <c r="H113" s="185">
        <v>229200</v>
      </c>
      <c r="I113" s="185">
        <v>48.4</v>
      </c>
      <c r="J113" s="185">
        <v>85</v>
      </c>
      <c r="K113" s="185">
        <v>0.1</v>
      </c>
      <c r="L113" s="185" t="str">
        <f>VLOOKUP(A113,'営業技術資料（ストレーナーデータ一覧（参考）'!$D$8:$F$300,1,FALSE)</f>
        <v>T40</v>
      </c>
    </row>
    <row r="114" spans="1:13">
      <c r="A114" s="185" t="s">
        <v>260</v>
      </c>
      <c r="B114" s="185" t="str">
        <f t="shared" ref="B114:B120" si="7">"T"&amp;LEFT(RIGHT(C114,3),2)</f>
        <v>T41</v>
      </c>
      <c r="C114" s="185" t="s">
        <v>716</v>
      </c>
      <c r="D114" s="185" t="str">
        <f t="shared" si="6"/>
        <v xml:space="preserve">0X8X62 </v>
      </c>
      <c r="E114" s="185" t="s">
        <v>717</v>
      </c>
      <c r="F114" s="185">
        <v>146910</v>
      </c>
      <c r="G114" s="185">
        <v>1863550</v>
      </c>
      <c r="H114" s="185">
        <v>936590</v>
      </c>
      <c r="I114" s="185">
        <v>50.3</v>
      </c>
      <c r="J114" s="185">
        <v>32</v>
      </c>
      <c r="K114" s="185">
        <v>0.39</v>
      </c>
      <c r="L114" s="185" t="str">
        <f>VLOOKUP(A114,'営業技術資料（ストレーナーデータ一覧（参考）'!$D$8:$F$300,1,FALSE)</f>
        <v>T41</v>
      </c>
    </row>
    <row r="115" spans="1:13">
      <c r="A115" s="185" t="s">
        <v>264</v>
      </c>
      <c r="B115" s="185" t="str">
        <f t="shared" si="7"/>
        <v>T45</v>
      </c>
      <c r="C115" s="185" t="s">
        <v>718</v>
      </c>
      <c r="D115" s="185" t="str">
        <f t="shared" si="6"/>
        <v xml:space="preserve">5X8X62 </v>
      </c>
      <c r="E115" s="185" t="s">
        <v>719</v>
      </c>
      <c r="F115" s="185">
        <v>3000</v>
      </c>
      <c r="G115" s="185">
        <v>49000</v>
      </c>
      <c r="H115" s="185">
        <v>30000</v>
      </c>
      <c r="I115" s="185">
        <v>61.2</v>
      </c>
      <c r="J115" s="185">
        <v>140</v>
      </c>
      <c r="K115" s="185">
        <v>0.01</v>
      </c>
      <c r="L115" s="185" t="str">
        <f>VLOOKUP(A115,'営業技術資料（ストレーナーデータ一覧（参考）'!$D$8:$F$300,1,FALSE)</f>
        <v>T45</v>
      </c>
    </row>
    <row r="116" spans="1:13">
      <c r="A116" s="185" t="s">
        <v>268</v>
      </c>
      <c r="B116" s="185" t="str">
        <f t="shared" si="7"/>
        <v>T47</v>
      </c>
      <c r="C116" s="185" t="s">
        <v>720</v>
      </c>
      <c r="D116" s="185" t="str">
        <f t="shared" si="6"/>
        <v xml:space="preserve">5X8X80 </v>
      </c>
      <c r="E116" s="185" t="s">
        <v>721</v>
      </c>
      <c r="F116" s="185">
        <v>3000</v>
      </c>
      <c r="G116" s="185">
        <v>22000</v>
      </c>
      <c r="H116" s="185">
        <v>8000</v>
      </c>
      <c r="I116" s="185">
        <v>36.4</v>
      </c>
      <c r="J116" s="185">
        <v>155</v>
      </c>
      <c r="K116" s="185">
        <v>0</v>
      </c>
      <c r="L116" s="185" t="str">
        <f>VLOOKUP(A116,'営業技術資料（ストレーナーデータ一覧（参考）'!$D$8:$F$300,1,FALSE)</f>
        <v>T47</v>
      </c>
    </row>
    <row r="117" spans="1:13">
      <c r="A117" s="185" t="s">
        <v>407</v>
      </c>
      <c r="B117" s="185" t="str">
        <f t="shared" si="7"/>
        <v>T48</v>
      </c>
      <c r="C117" s="186" t="s">
        <v>722</v>
      </c>
      <c r="D117" s="186" t="str">
        <f t="shared" si="6"/>
        <v xml:space="preserve">0X8X61 </v>
      </c>
      <c r="E117" s="186" t="s">
        <v>408</v>
      </c>
      <c r="F117" s="186">
        <v>225400</v>
      </c>
      <c r="G117" s="186">
        <v>3929380</v>
      </c>
      <c r="H117" s="186">
        <v>1617980</v>
      </c>
      <c r="I117" s="186">
        <v>41.2</v>
      </c>
      <c r="J117" s="186">
        <v>19</v>
      </c>
      <c r="K117" s="186">
        <v>0.82</v>
      </c>
      <c r="L117" s="186" t="e">
        <f>VLOOKUP(A117,'営業技術資料（ストレーナーデータ一覧（参考）'!$D$8:$F$300,1,FALSE)</f>
        <v>#N/A</v>
      </c>
      <c r="M117" s="187" t="s">
        <v>409</v>
      </c>
    </row>
    <row r="118" spans="1:13">
      <c r="A118" s="185" t="s">
        <v>270</v>
      </c>
      <c r="B118" s="185" t="str">
        <f t="shared" si="7"/>
        <v>T49</v>
      </c>
      <c r="C118" s="185" t="s">
        <v>723</v>
      </c>
      <c r="D118" s="185" t="str">
        <f t="shared" si="6"/>
        <v>0X10X34</v>
      </c>
      <c r="E118" s="185" t="s">
        <v>724</v>
      </c>
      <c r="F118" s="185">
        <v>6400</v>
      </c>
      <c r="G118" s="185">
        <v>72000</v>
      </c>
      <c r="H118" s="185">
        <v>46400</v>
      </c>
      <c r="I118" s="185">
        <v>64.400000000000006</v>
      </c>
      <c r="J118" s="185">
        <v>132</v>
      </c>
      <c r="K118" s="185">
        <v>0.02</v>
      </c>
      <c r="L118" s="185" t="str">
        <f>VLOOKUP(A118,'営業技術資料（ストレーナーデータ一覧（参考）'!$D$8:$F$300,1,FALSE)</f>
        <v>T49</v>
      </c>
    </row>
    <row r="119" spans="1:13">
      <c r="A119" s="185" t="s">
        <v>272</v>
      </c>
      <c r="B119" s="185" t="str">
        <f t="shared" si="7"/>
        <v>T50</v>
      </c>
      <c r="C119" s="185" t="s">
        <v>725</v>
      </c>
      <c r="D119" s="185" t="str">
        <f t="shared" si="6"/>
        <v xml:space="preserve">0X8X96 </v>
      </c>
      <c r="E119" s="185" t="s">
        <v>726</v>
      </c>
      <c r="F119" s="185">
        <v>93115</v>
      </c>
      <c r="G119" s="185">
        <v>1328600</v>
      </c>
      <c r="H119" s="185">
        <v>440845</v>
      </c>
      <c r="I119" s="185">
        <v>33.200000000000003</v>
      </c>
      <c r="J119" s="185">
        <v>47</v>
      </c>
      <c r="K119" s="185">
        <v>0.28000000000000003</v>
      </c>
      <c r="L119" s="185" t="str">
        <f>VLOOKUP(A119,'営業技術資料（ストレーナーデータ一覧（参考）'!$D$8:$F$300,1,FALSE)</f>
        <v>T50</v>
      </c>
    </row>
    <row r="120" spans="1:13">
      <c r="A120" s="185" t="s">
        <v>272</v>
      </c>
      <c r="B120" s="185" t="str">
        <f t="shared" si="7"/>
        <v>T50</v>
      </c>
      <c r="C120" s="185" t="s">
        <v>727</v>
      </c>
      <c r="D120" s="185" t="str">
        <f t="shared" si="6"/>
        <v>X8X96　検</v>
      </c>
      <c r="E120" s="185" t="s">
        <v>728</v>
      </c>
      <c r="F120" s="185">
        <v>2100</v>
      </c>
      <c r="G120" s="185">
        <v>35700</v>
      </c>
      <c r="H120" s="185">
        <v>14700</v>
      </c>
      <c r="I120" s="185">
        <v>41.2</v>
      </c>
      <c r="J120" s="185">
        <v>144</v>
      </c>
      <c r="K120" s="185">
        <v>0.01</v>
      </c>
      <c r="L120" s="185" t="str">
        <f>VLOOKUP(A120,'営業技術資料（ストレーナーデータ一覧（参考）'!$D$8:$F$300,1,FALSE)</f>
        <v>T50</v>
      </c>
    </row>
    <row r="121" spans="1:13">
      <c r="A121" s="185" t="s">
        <v>729</v>
      </c>
      <c r="B121" s="185" t="str">
        <f t="shared" si="5"/>
        <v>050</v>
      </c>
      <c r="C121" s="185" t="s">
        <v>730</v>
      </c>
      <c r="D121" s="185" t="str">
        <f t="shared" si="6"/>
        <v>96　ｶｰﾄﾝ</v>
      </c>
      <c r="E121" s="185" t="s">
        <v>731</v>
      </c>
      <c r="F121" s="185">
        <v>436800</v>
      </c>
      <c r="G121" s="185">
        <v>6192480</v>
      </c>
      <c r="H121" s="185">
        <v>1706880</v>
      </c>
      <c r="I121" s="185">
        <v>27.6</v>
      </c>
      <c r="J121" s="185">
        <v>11</v>
      </c>
      <c r="K121" s="185">
        <v>1.3</v>
      </c>
    </row>
    <row r="122" spans="1:13">
      <c r="A122" s="185" t="s">
        <v>732</v>
      </c>
      <c r="B122" s="185" t="str">
        <f t="shared" si="5"/>
        <v>050</v>
      </c>
      <c r="C122" s="185" t="s">
        <v>733</v>
      </c>
      <c r="D122" s="185" t="str">
        <f t="shared" si="6"/>
        <v>96　ｶｰﾄﾝ</v>
      </c>
      <c r="E122" s="185" t="s">
        <v>734</v>
      </c>
      <c r="F122" s="185">
        <v>362600</v>
      </c>
      <c r="G122" s="185">
        <v>4760070</v>
      </c>
      <c r="H122" s="185">
        <v>1092070</v>
      </c>
      <c r="I122" s="185">
        <v>22.9</v>
      </c>
      <c r="J122" s="185">
        <v>14</v>
      </c>
      <c r="K122" s="185">
        <v>1</v>
      </c>
      <c r="L122" s="185" t="str">
        <f>VLOOKUP(A122,'営業技術資料（ストレーナーデータ一覧（参考）'!$D$8:$F$300,1,FALSE)</f>
        <v>S50</v>
      </c>
    </row>
    <row r="123" spans="1:13">
      <c r="A123" s="185" t="s">
        <v>274</v>
      </c>
      <c r="B123" s="185" t="str">
        <f t="shared" ref="B123:B133" si="8">"T"&amp;LEFT(RIGHT(C123,3),2)</f>
        <v>T51</v>
      </c>
      <c r="C123" s="185" t="s">
        <v>735</v>
      </c>
      <c r="D123" s="185" t="str">
        <f t="shared" si="6"/>
        <v xml:space="preserve">X12X96 </v>
      </c>
      <c r="E123" s="185" t="s">
        <v>736</v>
      </c>
      <c r="F123" s="185">
        <v>520</v>
      </c>
      <c r="G123" s="185">
        <v>20800</v>
      </c>
      <c r="H123" s="185">
        <v>14040</v>
      </c>
      <c r="I123" s="185">
        <v>67.5</v>
      </c>
      <c r="J123" s="185">
        <v>156</v>
      </c>
      <c r="K123" s="185">
        <v>0</v>
      </c>
      <c r="L123" s="185" t="str">
        <f>VLOOKUP(A123,'営業技術資料（ストレーナーデータ一覧（参考）'!$D$8:$F$300,1,FALSE)</f>
        <v>T51</v>
      </c>
    </row>
    <row r="124" spans="1:13">
      <c r="A124" s="185" t="s">
        <v>276</v>
      </c>
      <c r="B124" s="185" t="str">
        <f t="shared" si="8"/>
        <v>T53</v>
      </c>
      <c r="C124" s="185" t="s">
        <v>737</v>
      </c>
      <c r="D124" s="185" t="str">
        <f t="shared" si="6"/>
        <v>0X10X62</v>
      </c>
      <c r="E124" s="185" t="s">
        <v>738</v>
      </c>
      <c r="F124" s="185">
        <v>25810</v>
      </c>
      <c r="G124" s="185">
        <v>473700</v>
      </c>
      <c r="H124" s="185">
        <v>209600</v>
      </c>
      <c r="I124" s="185">
        <v>44.2</v>
      </c>
      <c r="J124" s="185">
        <v>84</v>
      </c>
      <c r="K124" s="185">
        <v>0.1</v>
      </c>
      <c r="L124" s="185" t="str">
        <f>VLOOKUP(A124,'営業技術資料（ストレーナーデータ一覧（参考）'!$D$8:$F$300,1,FALSE)</f>
        <v>T53</v>
      </c>
    </row>
    <row r="125" spans="1:13">
      <c r="A125" s="185" t="s">
        <v>284</v>
      </c>
      <c r="B125" s="185" t="str">
        <f t="shared" si="8"/>
        <v>T58</v>
      </c>
      <c r="C125" s="185" t="s">
        <v>739</v>
      </c>
      <c r="D125" s="185" t="str">
        <f t="shared" si="6"/>
        <v>8X10X95</v>
      </c>
      <c r="E125" s="185" t="s">
        <v>740</v>
      </c>
      <c r="F125" s="185">
        <v>10450</v>
      </c>
      <c r="G125" s="185">
        <v>156420</v>
      </c>
      <c r="H125" s="185">
        <v>48620</v>
      </c>
      <c r="I125" s="185">
        <v>31.1</v>
      </c>
      <c r="J125" s="185">
        <v>117</v>
      </c>
      <c r="K125" s="185">
        <v>0.03</v>
      </c>
      <c r="L125" s="185" t="str">
        <f>VLOOKUP(A125,'営業技術資料（ストレーナーデータ一覧（参考）'!$D$8:$F$300,1,FALSE)</f>
        <v>T58</v>
      </c>
    </row>
    <row r="126" spans="1:13">
      <c r="A126" s="185" t="s">
        <v>286</v>
      </c>
      <c r="B126" s="185" t="str">
        <f t="shared" si="8"/>
        <v>T60</v>
      </c>
      <c r="C126" s="185" t="s">
        <v>741</v>
      </c>
      <c r="D126" s="185" t="str">
        <f t="shared" si="6"/>
        <v>0X10X34</v>
      </c>
      <c r="E126" s="185" t="s">
        <v>742</v>
      </c>
      <c r="F126" s="185">
        <v>1080</v>
      </c>
      <c r="G126" s="185">
        <v>24840</v>
      </c>
      <c r="H126" s="185">
        <v>18360</v>
      </c>
      <c r="I126" s="185">
        <v>73.900000000000006</v>
      </c>
      <c r="J126" s="185">
        <v>152</v>
      </c>
      <c r="K126" s="185">
        <v>0.01</v>
      </c>
      <c r="L126" s="185" t="str">
        <f>VLOOKUP(A126,'営業技術資料（ストレーナーデータ一覧（参考）'!$D$8:$F$300,1,FALSE)</f>
        <v>T60</v>
      </c>
    </row>
    <row r="127" spans="1:13">
      <c r="A127" s="185" t="s">
        <v>286</v>
      </c>
      <c r="B127" s="185" t="str">
        <f t="shared" si="8"/>
        <v>T60</v>
      </c>
      <c r="C127" s="185" t="s">
        <v>743</v>
      </c>
      <c r="D127" s="185" t="str">
        <f t="shared" si="6"/>
        <v>34　ｶ-ﾄﾝ</v>
      </c>
      <c r="E127" s="185" t="s">
        <v>744</v>
      </c>
      <c r="F127" s="185">
        <v>131760</v>
      </c>
      <c r="G127" s="185">
        <v>1623888</v>
      </c>
      <c r="H127" s="185">
        <v>797688</v>
      </c>
      <c r="I127" s="185">
        <v>49.1</v>
      </c>
      <c r="J127" s="185">
        <v>37</v>
      </c>
      <c r="K127" s="185">
        <v>0.34</v>
      </c>
      <c r="L127" s="185" t="str">
        <f>VLOOKUP(A127,'営業技術資料（ストレーナーデータ一覧（参考）'!$D$8:$F$300,1,FALSE)</f>
        <v>T60</v>
      </c>
    </row>
    <row r="128" spans="1:13">
      <c r="A128" s="185" t="s">
        <v>289</v>
      </c>
      <c r="B128" s="185" t="str">
        <f t="shared" si="8"/>
        <v>T62</v>
      </c>
      <c r="C128" s="185" t="s">
        <v>745</v>
      </c>
      <c r="D128" s="185" t="str">
        <f t="shared" si="6"/>
        <v xml:space="preserve">0X7X93 </v>
      </c>
      <c r="E128" s="185" t="s">
        <v>746</v>
      </c>
      <c r="F128" s="185">
        <v>9900</v>
      </c>
      <c r="G128" s="185">
        <v>179982</v>
      </c>
      <c r="H128" s="185">
        <v>50622</v>
      </c>
      <c r="I128" s="185">
        <v>28.1</v>
      </c>
      <c r="J128" s="185">
        <v>114</v>
      </c>
      <c r="K128" s="185">
        <v>0.04</v>
      </c>
      <c r="L128" s="185" t="str">
        <f>VLOOKUP(A128,'営業技術資料（ストレーナーデータ一覧（参考）'!$D$8:$F$300,1,FALSE)</f>
        <v>T62</v>
      </c>
    </row>
    <row r="129" spans="1:12">
      <c r="A129" s="185" t="s">
        <v>294</v>
      </c>
      <c r="B129" s="185" t="str">
        <f t="shared" si="8"/>
        <v>T65</v>
      </c>
      <c r="C129" s="185" t="s">
        <v>747</v>
      </c>
      <c r="D129" s="185" t="str">
        <f t="shared" si="6"/>
        <v>X10X112</v>
      </c>
      <c r="E129" s="185" t="s">
        <v>748</v>
      </c>
      <c r="F129" s="185">
        <v>16471</v>
      </c>
      <c r="G129" s="185">
        <v>491072</v>
      </c>
      <c r="H129" s="185">
        <v>218594</v>
      </c>
      <c r="I129" s="185">
        <v>44.5</v>
      </c>
      <c r="J129" s="185">
        <v>80</v>
      </c>
      <c r="K129" s="185">
        <v>0.1</v>
      </c>
      <c r="L129" s="185" t="str">
        <f>VLOOKUP(A129,'営業技術資料（ストレーナーデータ一覧（参考）'!$D$8:$F$300,1,FALSE)</f>
        <v>T65</v>
      </c>
    </row>
    <row r="130" spans="1:12">
      <c r="A130" s="185" t="s">
        <v>410</v>
      </c>
      <c r="B130" s="186" t="str">
        <f t="shared" si="8"/>
        <v>T66</v>
      </c>
      <c r="C130" s="186" t="s">
        <v>749</v>
      </c>
      <c r="D130" s="186" t="str">
        <f t="shared" si="6"/>
        <v>0X8X163</v>
      </c>
      <c r="E130" s="186" t="s">
        <v>411</v>
      </c>
      <c r="F130" s="186">
        <v>423005</v>
      </c>
      <c r="G130" s="186">
        <v>15228000</v>
      </c>
      <c r="H130" s="186">
        <v>5881880</v>
      </c>
      <c r="I130" s="186">
        <v>38.6</v>
      </c>
      <c r="J130" s="186">
        <v>4</v>
      </c>
      <c r="K130" s="186">
        <v>3.19</v>
      </c>
      <c r="L130" s="186" t="e">
        <f>VLOOKUP(A130,'営業技術資料（ストレーナーデータ一覧（参考）'!$D$8:$F$300,1,FALSE)</f>
        <v>#N/A</v>
      </c>
    </row>
    <row r="131" spans="1:12">
      <c r="A131" s="185" t="s">
        <v>296</v>
      </c>
      <c r="B131" s="185" t="str">
        <f t="shared" si="8"/>
        <v>T70</v>
      </c>
      <c r="C131" s="185" t="s">
        <v>750</v>
      </c>
      <c r="D131" s="185" t="str">
        <f t="shared" ref="D131:D160" si="9">RIGHT(E131,7)</f>
        <v>X10X144</v>
      </c>
      <c r="E131" s="185" t="s">
        <v>751</v>
      </c>
      <c r="F131" s="185">
        <v>113970</v>
      </c>
      <c r="G131" s="185">
        <v>2509760</v>
      </c>
      <c r="H131" s="185">
        <v>405500</v>
      </c>
      <c r="I131" s="185">
        <v>16.2</v>
      </c>
      <c r="J131" s="185">
        <v>27</v>
      </c>
      <c r="K131" s="185">
        <v>0.53</v>
      </c>
      <c r="L131" s="185" t="str">
        <f>VLOOKUP(A131,'営業技術資料（ストレーナーデータ一覧（参考）'!$D$8:$F$300,1,FALSE)</f>
        <v>T70</v>
      </c>
    </row>
    <row r="132" spans="1:12">
      <c r="A132" s="185" t="s">
        <v>300</v>
      </c>
      <c r="B132" s="185" t="str">
        <f t="shared" si="8"/>
        <v>T76</v>
      </c>
      <c r="C132" s="185" t="s">
        <v>752</v>
      </c>
      <c r="D132" s="185" t="str">
        <f t="shared" si="9"/>
        <v>5X10X94</v>
      </c>
      <c r="E132" s="185" t="s">
        <v>753</v>
      </c>
      <c r="F132" s="185">
        <v>461280</v>
      </c>
      <c r="G132" s="185">
        <v>9256800</v>
      </c>
      <c r="H132" s="185">
        <v>-194880</v>
      </c>
      <c r="I132" s="185">
        <v>-2.1</v>
      </c>
      <c r="J132" s="185">
        <v>7</v>
      </c>
      <c r="K132" s="185">
        <v>1.94</v>
      </c>
      <c r="L132" s="185" t="str">
        <f>VLOOKUP(A132,'営業技術資料（ストレーナーデータ一覧（参考）'!$D$8:$F$300,1,FALSE)</f>
        <v>T76</v>
      </c>
    </row>
    <row r="133" spans="1:12">
      <c r="A133" s="185" t="s">
        <v>303</v>
      </c>
      <c r="B133" s="185" t="str">
        <f t="shared" si="8"/>
        <v>T88</v>
      </c>
      <c r="C133" s="185" t="s">
        <v>754</v>
      </c>
      <c r="D133" s="185" t="str">
        <f t="shared" si="9"/>
        <v>8X12X89</v>
      </c>
      <c r="E133" s="185" t="s">
        <v>755</v>
      </c>
      <c r="F133" s="185">
        <v>23606</v>
      </c>
      <c r="G133" s="185">
        <v>1388800</v>
      </c>
      <c r="H133" s="185">
        <v>821435</v>
      </c>
      <c r="I133" s="185">
        <v>59.1</v>
      </c>
      <c r="J133" s="185">
        <v>43</v>
      </c>
      <c r="K133" s="185">
        <v>0.28999999999999998</v>
      </c>
      <c r="L133" s="185" t="str">
        <f>VLOOKUP(A133,'営業技術資料（ストレーナーデータ一覧（参考）'!$D$8:$F$300,1,FALSE)</f>
        <v>T88</v>
      </c>
    </row>
    <row r="134" spans="1:12">
      <c r="A134" s="185" t="s">
        <v>756</v>
      </c>
      <c r="B134" s="185" t="str">
        <f t="shared" ref="B134:B160" si="10">LEFT(RIGHT(C134,4),3)</f>
        <v>041</v>
      </c>
      <c r="C134" s="185" t="s">
        <v>757</v>
      </c>
      <c r="D134" s="185" t="str">
        <f t="shared" si="9"/>
        <v>X10　90穴</v>
      </c>
      <c r="E134" s="185" t="s">
        <v>758</v>
      </c>
      <c r="F134" s="185">
        <v>350100</v>
      </c>
      <c r="G134" s="185">
        <v>4125780</v>
      </c>
      <c r="H134" s="185">
        <v>251280</v>
      </c>
      <c r="I134" s="185">
        <v>6.1</v>
      </c>
      <c r="J134" s="185">
        <v>17</v>
      </c>
      <c r="K134" s="185">
        <v>0.86</v>
      </c>
      <c r="L134" s="185" t="str">
        <f>VLOOKUP(A134,'営業技術資料（ストレーナーデータ一覧（参考）'!$D$8:$F$300,1,FALSE)</f>
        <v>S角41</v>
      </c>
    </row>
    <row r="135" spans="1:12">
      <c r="A135" s="185" t="s">
        <v>759</v>
      </c>
      <c r="B135" s="185" t="str">
        <f t="shared" si="10"/>
        <v>042</v>
      </c>
      <c r="C135" s="185" t="s">
        <v>760</v>
      </c>
      <c r="D135" s="185" t="str">
        <f t="shared" si="9"/>
        <v>X20　90穴</v>
      </c>
      <c r="E135" s="185" t="s">
        <v>761</v>
      </c>
      <c r="F135" s="185">
        <v>33440</v>
      </c>
      <c r="G135" s="185">
        <v>442640</v>
      </c>
      <c r="H135" s="185">
        <v>80080</v>
      </c>
      <c r="I135" s="185">
        <v>18.100000000000001</v>
      </c>
      <c r="J135" s="185">
        <v>89</v>
      </c>
      <c r="K135" s="185">
        <v>0.09</v>
      </c>
      <c r="L135" s="185" t="str">
        <f>VLOOKUP(A135,'営業技術資料（ストレーナーデータ一覧（参考）'!$D$8:$F$300,1,FALSE)</f>
        <v>S角42</v>
      </c>
    </row>
    <row r="136" spans="1:12">
      <c r="A136" s="185" t="s">
        <v>762</v>
      </c>
      <c r="B136" s="185" t="str">
        <f t="shared" si="10"/>
        <v>048</v>
      </c>
      <c r="C136" s="185" t="s">
        <v>763</v>
      </c>
      <c r="D136" s="185" t="str">
        <f t="shared" si="9"/>
        <v>9X7　97穴</v>
      </c>
      <c r="E136" s="185" t="s">
        <v>764</v>
      </c>
      <c r="F136" s="185">
        <v>2</v>
      </c>
      <c r="G136" s="185">
        <v>0</v>
      </c>
      <c r="H136" s="185">
        <v>0</v>
      </c>
      <c r="I136" s="185">
        <v>0</v>
      </c>
      <c r="J136" s="185">
        <v>172</v>
      </c>
      <c r="K136" s="185">
        <v>0</v>
      </c>
      <c r="L136" s="185" t="str">
        <f>VLOOKUP(A136,'営業技術資料（ストレーナーデータ一覧（参考）'!$D$8:$F$300,1,FALSE)</f>
        <v>S角48</v>
      </c>
    </row>
    <row r="137" spans="1:12">
      <c r="A137" s="185" t="s">
        <v>765</v>
      </c>
      <c r="B137" s="185" t="str">
        <f t="shared" si="10"/>
        <v>049</v>
      </c>
      <c r="C137" s="185" t="s">
        <v>766</v>
      </c>
      <c r="D137" s="185" t="str">
        <f t="shared" si="9"/>
        <v>X14　97穴</v>
      </c>
      <c r="E137" s="185" t="s">
        <v>767</v>
      </c>
      <c r="F137" s="185">
        <v>171182</v>
      </c>
      <c r="G137" s="185">
        <v>1857900</v>
      </c>
      <c r="H137" s="185">
        <v>293394</v>
      </c>
      <c r="I137" s="185">
        <v>15.8</v>
      </c>
      <c r="J137" s="185">
        <v>33</v>
      </c>
      <c r="K137" s="185">
        <v>0.39</v>
      </c>
      <c r="L137" s="185" t="str">
        <f>VLOOKUP(A137,'営業技術資料（ストレーナーデータ一覧（参考）'!$D$8:$F$300,1,FALSE)</f>
        <v>S角49</v>
      </c>
    </row>
    <row r="138" spans="1:12">
      <c r="A138" s="185" t="s">
        <v>768</v>
      </c>
      <c r="B138" s="185" t="str">
        <f t="shared" si="10"/>
        <v>051</v>
      </c>
      <c r="C138" s="185" t="s">
        <v>769</v>
      </c>
      <c r="D138" s="185" t="str">
        <f t="shared" si="9"/>
        <v>0  142穴</v>
      </c>
      <c r="E138" s="185" t="s">
        <v>770</v>
      </c>
      <c r="F138" s="185">
        <v>928484</v>
      </c>
      <c r="G138" s="185">
        <v>15912512</v>
      </c>
      <c r="H138" s="185">
        <v>1060160</v>
      </c>
      <c r="I138" s="185">
        <v>6.7</v>
      </c>
      <c r="J138" s="185">
        <v>3</v>
      </c>
      <c r="K138" s="185">
        <v>3.33</v>
      </c>
      <c r="L138" s="185" t="str">
        <f>VLOOKUP(A138,'営業技術資料（ストレーナーデータ一覧（参考）'!$D$8:$F$300,1,FALSE)</f>
        <v>S角51</v>
      </c>
    </row>
    <row r="139" spans="1:12">
      <c r="A139" s="185" t="s">
        <v>771</v>
      </c>
      <c r="B139" s="185" t="str">
        <f t="shared" si="10"/>
        <v>052</v>
      </c>
      <c r="C139" s="185" t="s">
        <v>772</v>
      </c>
      <c r="D139" s="185" t="str">
        <f t="shared" si="9"/>
        <v>1  142穴</v>
      </c>
      <c r="E139" s="185" t="s">
        <v>773</v>
      </c>
      <c r="F139" s="185">
        <v>29410</v>
      </c>
      <c r="G139" s="185">
        <v>538710</v>
      </c>
      <c r="H139" s="185">
        <v>4540</v>
      </c>
      <c r="I139" s="185">
        <v>0.8</v>
      </c>
      <c r="J139" s="185">
        <v>75</v>
      </c>
      <c r="K139" s="185">
        <v>0.11</v>
      </c>
      <c r="L139" s="185" t="str">
        <f>VLOOKUP(A139,'営業技術資料（ストレーナーデータ一覧（参考）'!$D$8:$F$300,1,FALSE)</f>
        <v>S角52</v>
      </c>
    </row>
    <row r="140" spans="1:12">
      <c r="A140" s="185" t="s">
        <v>774</v>
      </c>
      <c r="B140" s="185" t="str">
        <f t="shared" si="10"/>
        <v>057</v>
      </c>
      <c r="C140" s="185" t="s">
        <v>775</v>
      </c>
      <c r="D140" s="185" t="str">
        <f t="shared" si="9"/>
        <v>10　287穴</v>
      </c>
      <c r="E140" s="185" t="s">
        <v>776</v>
      </c>
      <c r="F140" s="185">
        <v>8140</v>
      </c>
      <c r="G140" s="185">
        <v>435450</v>
      </c>
      <c r="H140" s="185">
        <v>191250</v>
      </c>
      <c r="I140" s="185">
        <v>43.9</v>
      </c>
      <c r="J140" s="185">
        <v>90</v>
      </c>
      <c r="K140" s="185">
        <v>0.09</v>
      </c>
      <c r="L140" s="185" t="str">
        <f>VLOOKUP(A140,'営業技術資料（ストレーナーデータ一覧（参考）'!$D$8:$F$300,1,FALSE)</f>
        <v>S角57</v>
      </c>
    </row>
    <row r="141" spans="1:12">
      <c r="A141" s="185" t="s">
        <v>774</v>
      </c>
      <c r="B141" s="185" t="str">
        <f t="shared" si="10"/>
        <v>057</v>
      </c>
      <c r="C141" s="185" t="s">
        <v>777</v>
      </c>
      <c r="D141" s="185" t="str">
        <f t="shared" si="9"/>
        <v>153穴　段付</v>
      </c>
      <c r="E141" s="185" t="s">
        <v>778</v>
      </c>
      <c r="F141" s="185">
        <v>87200</v>
      </c>
      <c r="G141" s="185">
        <v>8960000</v>
      </c>
      <c r="H141" s="185">
        <v>2746800</v>
      </c>
      <c r="I141" s="185">
        <v>30.7</v>
      </c>
      <c r="J141" s="185">
        <v>8</v>
      </c>
      <c r="K141" s="185">
        <v>1.87</v>
      </c>
      <c r="L141" s="185" t="str">
        <f>VLOOKUP(A141,'営業技術資料（ストレーナーデータ一覧（参考）'!$D$8:$F$300,1,FALSE)</f>
        <v>S角57</v>
      </c>
    </row>
    <row r="142" spans="1:12">
      <c r="A142" s="185" t="s">
        <v>779</v>
      </c>
      <c r="B142" s="185" t="str">
        <f t="shared" si="10"/>
        <v>058</v>
      </c>
      <c r="C142" s="185" t="s">
        <v>780</v>
      </c>
      <c r="D142" s="185" t="str">
        <f t="shared" si="9"/>
        <v>0  187穴</v>
      </c>
      <c r="E142" s="185" t="s">
        <v>781</v>
      </c>
      <c r="F142" s="185">
        <v>170</v>
      </c>
      <c r="G142" s="185">
        <v>7650</v>
      </c>
      <c r="H142" s="185">
        <v>3570</v>
      </c>
      <c r="I142" s="185">
        <v>46.7</v>
      </c>
      <c r="J142" s="185">
        <v>169</v>
      </c>
      <c r="K142" s="185">
        <v>0</v>
      </c>
      <c r="L142" s="185" t="str">
        <f>VLOOKUP(A142,'営業技術資料（ストレーナーデータ一覧（参考）'!$D$8:$F$300,1,FALSE)</f>
        <v>S角58</v>
      </c>
    </row>
    <row r="143" spans="1:12">
      <c r="A143" s="185" t="s">
        <v>782</v>
      </c>
      <c r="B143" s="185" t="str">
        <f t="shared" si="10"/>
        <v>060</v>
      </c>
      <c r="C143" s="185" t="s">
        <v>783</v>
      </c>
      <c r="D143" s="185" t="str">
        <f t="shared" si="9"/>
        <v>12　202穴</v>
      </c>
      <c r="E143" s="185" t="s">
        <v>784</v>
      </c>
      <c r="F143" s="185">
        <v>35650</v>
      </c>
      <c r="G143" s="185">
        <v>1098240</v>
      </c>
      <c r="H143" s="185">
        <v>224800</v>
      </c>
      <c r="I143" s="185">
        <v>20.5</v>
      </c>
      <c r="J143" s="185">
        <v>53</v>
      </c>
      <c r="K143" s="185">
        <v>0.23</v>
      </c>
      <c r="L143" s="185" t="str">
        <f>VLOOKUP(A143,'営業技術資料（ストレーナーデータ一覧（参考）'!$D$8:$F$300,1,FALSE)</f>
        <v>S角60</v>
      </c>
    </row>
    <row r="144" spans="1:12">
      <c r="A144" s="185" t="s">
        <v>785</v>
      </c>
      <c r="B144" s="185" t="str">
        <f t="shared" si="10"/>
        <v>062</v>
      </c>
      <c r="C144" s="185" t="s">
        <v>786</v>
      </c>
      <c r="D144" s="185" t="str">
        <f t="shared" si="9"/>
        <v>20　188穴</v>
      </c>
      <c r="E144" s="185" t="s">
        <v>787</v>
      </c>
      <c r="F144" s="185">
        <v>18380</v>
      </c>
      <c r="G144" s="185">
        <v>552420</v>
      </c>
      <c r="H144" s="185">
        <v>41580</v>
      </c>
      <c r="I144" s="185">
        <v>7.5</v>
      </c>
      <c r="J144" s="185">
        <v>73</v>
      </c>
      <c r="K144" s="185">
        <v>0.12</v>
      </c>
      <c r="L144" s="185" t="str">
        <f>VLOOKUP(A144,'営業技術資料（ストレーナーデータ一覧（参考）'!$D$8:$F$300,1,FALSE)</f>
        <v>S角62</v>
      </c>
    </row>
    <row r="145" spans="1:13">
      <c r="A145" s="185" t="s">
        <v>788</v>
      </c>
      <c r="B145" s="185" t="str">
        <f t="shared" si="10"/>
        <v>074</v>
      </c>
      <c r="C145" s="185" t="s">
        <v>789</v>
      </c>
      <c r="D145" s="185" t="str">
        <f t="shared" si="9"/>
        <v>41　3.2φ</v>
      </c>
      <c r="E145" s="185" t="s">
        <v>790</v>
      </c>
      <c r="F145" s="185">
        <v>13220</v>
      </c>
      <c r="G145" s="185">
        <v>737730</v>
      </c>
      <c r="H145" s="185">
        <v>320415</v>
      </c>
      <c r="I145" s="185">
        <v>43.4</v>
      </c>
      <c r="J145" s="185">
        <v>62</v>
      </c>
      <c r="K145" s="185">
        <v>0.15</v>
      </c>
      <c r="L145" s="185" t="str">
        <f>VLOOKUP(A145,'営業技術資料（ストレーナーデータ一覧（参考）'!$D$8:$F$300,1,FALSE)</f>
        <v>S角74</v>
      </c>
    </row>
    <row r="146" spans="1:13">
      <c r="A146" s="185" t="s">
        <v>791</v>
      </c>
      <c r="B146" s="185" t="str">
        <f t="shared" si="10"/>
        <v>100</v>
      </c>
      <c r="C146" s="185" t="s">
        <v>792</v>
      </c>
      <c r="D146" s="185" t="str">
        <f t="shared" si="9"/>
        <v>0  459穴</v>
      </c>
      <c r="E146" s="185" t="s">
        <v>793</v>
      </c>
      <c r="F146" s="185">
        <v>9723</v>
      </c>
      <c r="G146" s="185">
        <v>1076400</v>
      </c>
      <c r="H146" s="185">
        <v>443402</v>
      </c>
      <c r="I146" s="185">
        <v>41.2</v>
      </c>
      <c r="J146" s="185">
        <v>54</v>
      </c>
      <c r="K146" s="185">
        <v>0.23</v>
      </c>
      <c r="L146" s="185" t="str">
        <f>VLOOKUP(A146,'営業技術資料（ストレーナーデータ一覧（参考）'!$D$8:$F$300,1,FALSE)</f>
        <v>S角100</v>
      </c>
    </row>
    <row r="147" spans="1:13">
      <c r="A147" s="185" t="s">
        <v>794</v>
      </c>
      <c r="B147" s="185" t="str">
        <f t="shared" si="10"/>
        <v>530</v>
      </c>
      <c r="C147" s="185" t="s">
        <v>795</v>
      </c>
      <c r="D147" s="185" t="str">
        <f t="shared" si="9"/>
        <v>30X5X55</v>
      </c>
      <c r="E147" s="185" t="s">
        <v>796</v>
      </c>
      <c r="F147" s="185">
        <v>57800</v>
      </c>
      <c r="G147" s="185">
        <v>409020</v>
      </c>
      <c r="H147" s="185">
        <v>58820</v>
      </c>
      <c r="I147" s="185">
        <v>14.4</v>
      </c>
      <c r="J147" s="185">
        <v>93</v>
      </c>
      <c r="K147" s="185">
        <v>0.09</v>
      </c>
      <c r="L147" s="185" t="str">
        <f>VLOOKUP(A147,'営業技術資料（ストレーナーデータ一覧（参考）'!$D$8:$F$300,1,FALSE)</f>
        <v>S30</v>
      </c>
    </row>
    <row r="148" spans="1:13">
      <c r="A148" s="185">
        <f t="shared" ref="A148:A154" si="11">INT(B148)</f>
        <v>651</v>
      </c>
      <c r="B148" s="185" t="str">
        <f t="shared" si="10"/>
        <v>651</v>
      </c>
      <c r="C148" s="185" t="s">
        <v>797</v>
      </c>
      <c r="D148" s="185" t="str">
        <f t="shared" si="9"/>
        <v>5X10X33</v>
      </c>
      <c r="E148" s="185" t="s">
        <v>798</v>
      </c>
      <c r="F148" s="185">
        <v>10000</v>
      </c>
      <c r="G148" s="185">
        <v>747500</v>
      </c>
      <c r="H148" s="185">
        <v>490000</v>
      </c>
      <c r="I148" s="185">
        <v>65.599999999999994</v>
      </c>
      <c r="J148" s="185">
        <v>61</v>
      </c>
      <c r="K148" s="185">
        <v>0.16</v>
      </c>
      <c r="L148" s="185">
        <f>VLOOKUP(A148,'営業技術資料（ストレーナーデータ一覧（参考）'!$D$8:$F$300,1,FALSE)</f>
        <v>651</v>
      </c>
    </row>
    <row r="149" spans="1:13">
      <c r="A149" s="185">
        <f t="shared" si="11"/>
        <v>804</v>
      </c>
      <c r="B149" s="185" t="str">
        <f t="shared" si="10"/>
        <v>804</v>
      </c>
      <c r="C149" s="185" t="s">
        <v>799</v>
      </c>
      <c r="D149" s="185" t="str">
        <f t="shared" si="9"/>
        <v>0X12X23</v>
      </c>
      <c r="E149" s="185" t="s">
        <v>800</v>
      </c>
      <c r="F149" s="185">
        <v>1980</v>
      </c>
      <c r="G149" s="185">
        <v>194700</v>
      </c>
      <c r="H149" s="185">
        <v>127380</v>
      </c>
      <c r="I149" s="185">
        <v>65.400000000000006</v>
      </c>
      <c r="J149" s="185">
        <v>112</v>
      </c>
      <c r="K149" s="185">
        <v>0.04</v>
      </c>
      <c r="L149" s="185">
        <f>VLOOKUP(A149,'営業技術資料（ストレーナーデータ一覧（参考）'!$D$8:$F$300,1,FALSE)</f>
        <v>804</v>
      </c>
    </row>
    <row r="150" spans="1:13">
      <c r="A150" s="185">
        <f t="shared" si="11"/>
        <v>951</v>
      </c>
      <c r="B150" s="185" t="str">
        <f t="shared" si="10"/>
        <v>951</v>
      </c>
      <c r="C150" s="185" t="s">
        <v>801</v>
      </c>
      <c r="D150" s="185" t="str">
        <f t="shared" si="9"/>
        <v>5X15X32</v>
      </c>
      <c r="E150" s="185" t="s">
        <v>802</v>
      </c>
      <c r="F150" s="185">
        <v>900</v>
      </c>
      <c r="G150" s="185">
        <v>156400</v>
      </c>
      <c r="H150" s="185">
        <v>-395600</v>
      </c>
      <c r="I150" s="185">
        <v>0</v>
      </c>
      <c r="J150" s="185">
        <v>118</v>
      </c>
      <c r="K150" s="185">
        <v>0.03</v>
      </c>
      <c r="L150" s="185">
        <f>VLOOKUP(A150,'営業技術資料（ストレーナーデータ一覧（参考）'!$D$8:$F$300,1,FALSE)</f>
        <v>951</v>
      </c>
    </row>
    <row r="151" spans="1:13">
      <c r="A151" s="185">
        <f t="shared" si="11"/>
        <v>959</v>
      </c>
      <c r="B151" s="185" t="str">
        <f t="shared" si="10"/>
        <v>959</v>
      </c>
      <c r="C151" s="185" t="s">
        <v>803</v>
      </c>
      <c r="D151" s="185" t="str">
        <f t="shared" si="9"/>
        <v>9X16X26</v>
      </c>
      <c r="E151" s="185" t="s">
        <v>804</v>
      </c>
      <c r="F151" s="185">
        <v>202</v>
      </c>
      <c r="G151" s="185">
        <v>33600</v>
      </c>
      <c r="H151" s="185">
        <v>18874</v>
      </c>
      <c r="I151" s="185">
        <v>56.2</v>
      </c>
      <c r="J151" s="185">
        <v>146</v>
      </c>
      <c r="K151" s="185">
        <v>0.01</v>
      </c>
      <c r="L151" s="185">
        <f>VLOOKUP(A151,'営業技術資料（ストレーナーデータ一覧（参考）'!$D$8:$F$300,1,FALSE)</f>
        <v>959</v>
      </c>
    </row>
    <row r="152" spans="1:13">
      <c r="A152" s="185">
        <f t="shared" si="11"/>
        <v>959</v>
      </c>
      <c r="B152" s="185" t="str">
        <f t="shared" si="10"/>
        <v>959</v>
      </c>
      <c r="C152" s="185" t="s">
        <v>805</v>
      </c>
      <c r="D152" s="185" t="str">
        <f t="shared" si="9"/>
        <v>9X16X26</v>
      </c>
      <c r="E152" s="185" t="s">
        <v>806</v>
      </c>
      <c r="F152" s="185">
        <v>250</v>
      </c>
      <c r="G152" s="185">
        <v>8800</v>
      </c>
      <c r="H152" s="185">
        <v>4400</v>
      </c>
      <c r="I152" s="185">
        <v>50</v>
      </c>
      <c r="J152" s="185">
        <v>168</v>
      </c>
      <c r="K152" s="185">
        <v>0</v>
      </c>
      <c r="L152" s="185">
        <f>VLOOKUP(A152,'営業技術資料（ストレーナーデータ一覧（参考）'!$D$8:$F$300,1,FALSE)</f>
        <v>959</v>
      </c>
    </row>
    <row r="153" spans="1:13">
      <c r="A153" s="185">
        <f t="shared" si="11"/>
        <v>970</v>
      </c>
      <c r="B153" s="185" t="str">
        <f t="shared" si="10"/>
        <v>970</v>
      </c>
      <c r="C153" s="185" t="s">
        <v>807</v>
      </c>
      <c r="D153" s="185" t="str">
        <f t="shared" si="9"/>
        <v>20X38　検</v>
      </c>
      <c r="E153" s="185" t="s">
        <v>808</v>
      </c>
      <c r="F153" s="185">
        <v>12070</v>
      </c>
      <c r="G153" s="185">
        <v>5865000</v>
      </c>
      <c r="H153" s="185">
        <v>-61200</v>
      </c>
      <c r="I153" s="185">
        <v>-1</v>
      </c>
      <c r="J153" s="185">
        <v>12</v>
      </c>
      <c r="K153" s="185">
        <v>1.23</v>
      </c>
      <c r="L153" s="185">
        <f>VLOOKUP(A153,'営業技術資料（ストレーナーデータ一覧（参考）'!$D$8:$F$300,1,FALSE)</f>
        <v>970</v>
      </c>
    </row>
    <row r="154" spans="1:13">
      <c r="A154" s="185">
        <f t="shared" si="11"/>
        <v>71</v>
      </c>
      <c r="B154" s="185" t="str">
        <f t="shared" si="10"/>
        <v>071</v>
      </c>
      <c r="C154" s="185" t="s">
        <v>809</v>
      </c>
      <c r="D154" s="185" t="str">
        <f t="shared" si="9"/>
        <v>0X10X94</v>
      </c>
      <c r="E154" s="185" t="s">
        <v>810</v>
      </c>
      <c r="F154" s="185">
        <v>5</v>
      </c>
      <c r="G154" s="185">
        <v>0</v>
      </c>
      <c r="H154" s="185">
        <v>0</v>
      </c>
      <c r="I154" s="185">
        <v>0</v>
      </c>
      <c r="J154" s="185">
        <v>172</v>
      </c>
      <c r="K154" s="185">
        <v>0</v>
      </c>
      <c r="L154" s="185">
        <f>VLOOKUP(A154,'営業技術資料（ストレーナーデータ一覧（参考）'!$D$8:$F$300,1,FALSE)</f>
        <v>71</v>
      </c>
    </row>
    <row r="155" spans="1:13">
      <c r="A155" s="188" t="s">
        <v>811</v>
      </c>
      <c r="B155" s="188" t="str">
        <f t="shared" si="10"/>
        <v>063</v>
      </c>
      <c r="C155" s="188" t="s">
        <v>812</v>
      </c>
      <c r="D155" s="188" t="str">
        <f t="shared" si="9"/>
        <v>0.2X163</v>
      </c>
      <c r="E155" s="188" t="s">
        <v>412</v>
      </c>
      <c r="F155" s="188">
        <v>118405</v>
      </c>
      <c r="G155" s="188">
        <v>14523520</v>
      </c>
      <c r="H155" s="188">
        <v>2433420</v>
      </c>
      <c r="I155" s="188">
        <v>16.8</v>
      </c>
      <c r="J155" s="188">
        <v>5</v>
      </c>
      <c r="K155" s="188">
        <v>3.04</v>
      </c>
      <c r="L155" s="188" t="str">
        <f>VLOOKUP(A155,'営業技術資料（ストレーナーデータ一覧（参考）'!$D$8:$F$300,1,FALSE)</f>
        <v>T63</v>
      </c>
      <c r="M155" s="185" t="s">
        <v>413</v>
      </c>
    </row>
    <row r="156" spans="1:13">
      <c r="A156" s="185" t="s">
        <v>788</v>
      </c>
      <c r="B156" s="185" t="str">
        <f>LEFT(RIGHT(C156,4),3)</f>
        <v>074</v>
      </c>
      <c r="C156" s="185" t="s">
        <v>813</v>
      </c>
      <c r="D156" s="185" t="str">
        <f t="shared" si="9"/>
        <v>41　3.2φ</v>
      </c>
      <c r="E156" s="185" t="s">
        <v>814</v>
      </c>
      <c r="F156" s="185">
        <v>1475889</v>
      </c>
      <c r="G156" s="185">
        <v>227944800</v>
      </c>
      <c r="H156" s="185">
        <v>76899800</v>
      </c>
      <c r="I156" s="185">
        <v>33.700000000000003</v>
      </c>
      <c r="J156" s="185">
        <v>1</v>
      </c>
      <c r="K156" s="185">
        <v>47.69</v>
      </c>
      <c r="L156" s="185" t="str">
        <f>VLOOKUP(A156,'営業技術資料（ストレーナーデータ一覧（参考）'!$D$8:$F$300,1,FALSE)</f>
        <v>S角74</v>
      </c>
    </row>
    <row r="157" spans="1:13">
      <c r="A157" s="185" t="s">
        <v>791</v>
      </c>
      <c r="B157" s="185" t="str">
        <f t="shared" si="10"/>
        <v>100</v>
      </c>
      <c r="C157" s="185" t="s">
        <v>815</v>
      </c>
      <c r="D157" s="185" t="str">
        <f t="shared" si="9"/>
        <v>59穴φ3.2</v>
      </c>
      <c r="E157" s="185" t="s">
        <v>816</v>
      </c>
      <c r="F157" s="185">
        <v>7000</v>
      </c>
      <c r="G157" s="185">
        <v>1750000</v>
      </c>
      <c r="H157" s="185">
        <v>304000</v>
      </c>
      <c r="I157" s="185">
        <v>17.399999999999999</v>
      </c>
      <c r="J157" s="185">
        <v>36</v>
      </c>
      <c r="K157" s="185">
        <v>0.37</v>
      </c>
      <c r="L157" s="185" t="str">
        <f>VLOOKUP(A157,'営業技術資料（ストレーナーデータ一覧（参考）'!$D$8:$F$300,1,FALSE)</f>
        <v>S角100</v>
      </c>
    </row>
    <row r="158" spans="1:13">
      <c r="A158" s="185" t="s">
        <v>817</v>
      </c>
      <c r="B158" s="185" t="str">
        <f t="shared" si="10"/>
        <v>133</v>
      </c>
      <c r="C158" s="185" t="s">
        <v>818</v>
      </c>
      <c r="D158" s="185" t="str">
        <f t="shared" si="9"/>
        <v>20　449穴</v>
      </c>
      <c r="E158" s="185" t="s">
        <v>819</v>
      </c>
      <c r="F158" s="185">
        <v>4760</v>
      </c>
      <c r="G158" s="185">
        <v>3382400</v>
      </c>
      <c r="H158" s="185">
        <v>966400</v>
      </c>
      <c r="I158" s="185">
        <v>28.6</v>
      </c>
      <c r="J158" s="185">
        <v>21</v>
      </c>
      <c r="K158" s="185">
        <v>0.71</v>
      </c>
      <c r="L158" s="185" t="str">
        <f>VLOOKUP(A158,'営業技術資料（ストレーナーデータ一覧（参考）'!$D$8:$F$300,1,FALSE)</f>
        <v>S角133</v>
      </c>
    </row>
    <row r="159" spans="1:13">
      <c r="A159" s="185" t="s">
        <v>817</v>
      </c>
      <c r="B159" s="185" t="str">
        <f t="shared" si="10"/>
        <v>133</v>
      </c>
      <c r="C159" s="185" t="s">
        <v>820</v>
      </c>
      <c r="D159" s="185" t="str">
        <f t="shared" si="9"/>
        <v>19　449穴</v>
      </c>
      <c r="E159" s="185" t="s">
        <v>821</v>
      </c>
      <c r="F159" s="185">
        <v>28586</v>
      </c>
      <c r="G159" s="185">
        <v>9416400</v>
      </c>
      <c r="H159" s="185">
        <v>2135325</v>
      </c>
      <c r="I159" s="185">
        <v>22.7</v>
      </c>
      <c r="J159" s="185">
        <v>6</v>
      </c>
      <c r="K159" s="185">
        <v>1.97</v>
      </c>
      <c r="L159" s="185" t="str">
        <f>VLOOKUP(A159,'営業技術資料（ストレーナーデータ一覧（参考）'!$D$8:$F$300,1,FALSE)</f>
        <v>S角133</v>
      </c>
    </row>
    <row r="160" spans="1:13">
      <c r="A160" s="185" t="s">
        <v>817</v>
      </c>
      <c r="B160" s="185" t="str">
        <f t="shared" si="10"/>
        <v>133</v>
      </c>
      <c r="C160" s="185" t="s">
        <v>822</v>
      </c>
      <c r="D160" s="185" t="str">
        <f t="shared" si="9"/>
        <v>9穴　ｶｰﾄﾝ</v>
      </c>
      <c r="E160" s="185" t="s">
        <v>823</v>
      </c>
      <c r="F160" s="185">
        <v>12280</v>
      </c>
      <c r="G160" s="185">
        <v>3969600</v>
      </c>
      <c r="H160" s="185">
        <v>661600</v>
      </c>
      <c r="I160" s="185">
        <v>16.7</v>
      </c>
      <c r="J160" s="185">
        <v>18</v>
      </c>
      <c r="K160" s="185">
        <v>0.83</v>
      </c>
      <c r="L160" s="185" t="str">
        <f>VLOOKUP(A160,'営業技術資料（ストレーナーデータ一覧（参考）'!$D$8:$F$300,1,FALSE)</f>
        <v>S角133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P62"/>
  <sheetViews>
    <sheetView showGridLines="0" showRowColHeaders="0" zoomScaleNormal="100" workbookViewId="0">
      <selection activeCell="N4" sqref="N4"/>
    </sheetView>
  </sheetViews>
  <sheetFormatPr defaultRowHeight="14.25"/>
  <cols>
    <col min="1" max="1" width="1.28515625" style="1" customWidth="1"/>
    <col min="2" max="2" width="8" style="1" customWidth="1"/>
    <col min="3" max="3" width="7" style="1" customWidth="1"/>
    <col min="4" max="4" width="5.85546875" style="1" customWidth="1"/>
    <col min="5" max="5" width="5.85546875" style="41" customWidth="1"/>
    <col min="6" max="6" width="9.7109375" style="1" customWidth="1"/>
    <col min="7" max="7" width="7.7109375" style="1" customWidth="1"/>
    <col min="8" max="9" width="8.28515625" style="1" customWidth="1"/>
    <col min="10" max="10" width="6" style="1" customWidth="1"/>
    <col min="11" max="11" width="6.7109375" style="1" customWidth="1"/>
    <col min="12" max="12" width="6.85546875" style="1" customWidth="1"/>
    <col min="13" max="16" width="5" style="1" customWidth="1"/>
    <col min="17" max="16384" width="9.140625" style="1"/>
  </cols>
  <sheetData>
    <row r="1" spans="1:16" ht="21.75" customHeight="1">
      <c r="A1" s="65"/>
      <c r="B1" s="66" t="s">
        <v>824</v>
      </c>
      <c r="C1" s="67"/>
      <c r="D1" s="67"/>
      <c r="E1" s="68"/>
      <c r="F1" s="67"/>
      <c r="G1" s="67"/>
      <c r="H1" s="67"/>
      <c r="I1" s="67"/>
      <c r="J1" s="67"/>
      <c r="K1" s="67"/>
      <c r="L1" s="69"/>
      <c r="M1" s="69"/>
      <c r="N1" s="69"/>
      <c r="O1" s="253" t="s">
        <v>825</v>
      </c>
      <c r="P1" s="253"/>
    </row>
    <row r="2" spans="1:16" ht="21.75" customHeight="1">
      <c r="A2" s="65"/>
      <c r="B2" s="66" t="s">
        <v>826</v>
      </c>
      <c r="C2" s="67"/>
      <c r="D2" s="67"/>
      <c r="E2" s="68"/>
      <c r="F2" s="67"/>
      <c r="G2" s="67"/>
      <c r="H2" s="67"/>
      <c r="I2" s="67"/>
      <c r="J2" s="67"/>
      <c r="K2" s="67"/>
      <c r="L2" s="69"/>
      <c r="M2" s="69"/>
      <c r="N2" s="69"/>
      <c r="O2" s="69"/>
      <c r="P2" s="69"/>
    </row>
    <row r="3" spans="1:16" ht="30" customHeight="1">
      <c r="A3" s="65"/>
      <c r="B3" s="70" t="s">
        <v>827</v>
      </c>
      <c r="C3" s="67"/>
      <c r="D3" s="67"/>
      <c r="E3" s="68"/>
      <c r="F3" s="67"/>
      <c r="G3" s="67"/>
      <c r="H3" s="67"/>
      <c r="I3" s="67"/>
      <c r="J3" s="67"/>
      <c r="K3" s="67"/>
      <c r="L3" s="69"/>
      <c r="M3" s="69"/>
      <c r="N3" s="69"/>
      <c r="O3" s="69"/>
      <c r="P3" s="69"/>
    </row>
    <row r="4" spans="1:16" ht="16.5" customHeight="1" thickBot="1">
      <c r="A4" s="65"/>
      <c r="B4" s="93" t="s">
        <v>828</v>
      </c>
      <c r="C4" s="94"/>
      <c r="D4" s="94"/>
      <c r="E4" s="68"/>
      <c r="F4" s="67"/>
      <c r="G4" s="67"/>
      <c r="H4" s="67"/>
      <c r="I4" s="67"/>
      <c r="J4" s="67"/>
      <c r="K4" s="67"/>
      <c r="L4" s="69"/>
      <c r="M4" s="69"/>
      <c r="N4" s="69"/>
      <c r="O4" s="69"/>
      <c r="P4" s="69"/>
    </row>
    <row r="5" spans="1:16" ht="22.5" customHeight="1" thickBot="1">
      <c r="B5" s="119" t="s">
        <v>829</v>
      </c>
      <c r="C5" s="92">
        <v>80</v>
      </c>
      <c r="D5" s="91" t="s">
        <v>463</v>
      </c>
      <c r="E5" s="95"/>
      <c r="F5" s="98" t="s">
        <v>830</v>
      </c>
      <c r="G5" s="100" t="s">
        <v>831</v>
      </c>
      <c r="H5" s="67"/>
      <c r="I5" s="98" t="s">
        <v>832</v>
      </c>
      <c r="J5" s="99">
        <v>1.5</v>
      </c>
      <c r="K5" s="97" t="s">
        <v>833</v>
      </c>
      <c r="L5" s="69"/>
      <c r="M5" s="69"/>
      <c r="N5" s="69"/>
      <c r="O5" s="69"/>
      <c r="P5" s="69"/>
    </row>
    <row r="6" spans="1:16" ht="15" thickBot="1">
      <c r="B6" s="69"/>
      <c r="C6" s="69"/>
      <c r="D6" s="69"/>
      <c r="E6" s="71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 ht="15.75" customHeight="1">
      <c r="B7" s="256" t="s">
        <v>834</v>
      </c>
      <c r="C7" s="257"/>
      <c r="D7" s="110"/>
      <c r="E7" s="108" t="s">
        <v>835</v>
      </c>
      <c r="F7" s="151">
        <f>J5*SQRT($C$5)</f>
        <v>13.416407864998739</v>
      </c>
      <c r="G7" s="109" t="s">
        <v>836</v>
      </c>
      <c r="H7" s="69"/>
      <c r="I7" s="69"/>
      <c r="J7" s="69"/>
      <c r="K7" s="69"/>
      <c r="L7" s="69"/>
      <c r="M7" s="69"/>
      <c r="N7" s="69"/>
      <c r="O7" s="69"/>
      <c r="P7" s="69"/>
    </row>
    <row r="8" spans="1:16" ht="18.75" customHeight="1" thickBot="1">
      <c r="B8" s="258"/>
      <c r="C8" s="259"/>
      <c r="D8" s="111"/>
      <c r="E8" s="103" t="s">
        <v>837</v>
      </c>
      <c r="F8" s="102">
        <f>IF(G5="FCD",C5/0.7*100/F7,IF(G5="FC",C5/0.8*100/F7))</f>
        <v>745.35599249992981</v>
      </c>
      <c r="G8" s="101" t="s">
        <v>838</v>
      </c>
      <c r="H8" s="69"/>
      <c r="I8" s="69"/>
      <c r="J8" s="69"/>
      <c r="K8" s="69"/>
      <c r="L8" s="69"/>
      <c r="M8" s="69"/>
      <c r="N8" s="69"/>
      <c r="O8" s="69"/>
      <c r="P8" s="69"/>
    </row>
    <row r="9" spans="1:16">
      <c r="B9" s="69"/>
      <c r="C9" s="69"/>
      <c r="D9" s="69"/>
      <c r="E9" s="71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>
      <c r="B10" s="69" t="s">
        <v>839</v>
      </c>
      <c r="C10" s="69"/>
      <c r="D10" s="69"/>
      <c r="E10" s="71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1:16" s="14" customFormat="1" ht="29.25" customHeight="1" thickBot="1">
      <c r="B11" s="72"/>
      <c r="C11" s="73" t="s">
        <v>840</v>
      </c>
      <c r="D11" s="73" t="s">
        <v>841</v>
      </c>
      <c r="E11" s="74" t="s">
        <v>842</v>
      </c>
      <c r="F11" s="86" t="s">
        <v>843</v>
      </c>
      <c r="G11" s="75"/>
      <c r="H11" s="76"/>
      <c r="I11" s="77"/>
      <c r="J11" s="77"/>
      <c r="K11" s="77"/>
      <c r="L11" s="77"/>
      <c r="M11" s="77"/>
      <c r="N11" s="77"/>
      <c r="O11" s="77"/>
      <c r="P11" s="77"/>
    </row>
    <row r="12" spans="1:16" ht="16.5" customHeight="1" thickTop="1">
      <c r="B12" s="255" t="s">
        <v>844</v>
      </c>
      <c r="C12" s="78" t="s">
        <v>845</v>
      </c>
      <c r="D12" s="78">
        <v>1.2</v>
      </c>
      <c r="E12" s="79">
        <f>D12*SQRT($C$5)</f>
        <v>10.733126291998991</v>
      </c>
      <c r="F12" s="87">
        <f>SQRT($C$5)/0.84*100</f>
        <v>1064.7942749998999</v>
      </c>
      <c r="G12" s="80"/>
      <c r="H12" s="81" t="s">
        <v>846</v>
      </c>
      <c r="I12" s="69"/>
      <c r="J12" s="69"/>
      <c r="K12" s="69"/>
      <c r="L12" s="69"/>
      <c r="M12" s="69"/>
      <c r="N12" s="69"/>
      <c r="O12" s="69"/>
      <c r="P12" s="69"/>
    </row>
    <row r="13" spans="1:16" ht="16.5" customHeight="1">
      <c r="B13" s="254"/>
      <c r="C13" s="82" t="s">
        <v>847</v>
      </c>
      <c r="D13" s="82">
        <v>1.5</v>
      </c>
      <c r="E13" s="83">
        <f>D13*SQRT($C$5)</f>
        <v>13.416407864998739</v>
      </c>
      <c r="F13" s="88">
        <f>SQRT($C$5)/1.05*100</f>
        <v>851.83541999991985</v>
      </c>
      <c r="G13" s="80"/>
      <c r="H13" s="81" t="s">
        <v>848</v>
      </c>
      <c r="I13" s="69"/>
      <c r="J13" s="69"/>
      <c r="K13" s="69"/>
      <c r="L13" s="69"/>
      <c r="M13" s="69"/>
      <c r="N13" s="69"/>
      <c r="O13" s="69"/>
      <c r="P13" s="69"/>
    </row>
    <row r="14" spans="1:16" ht="16.5" customHeight="1">
      <c r="B14" s="254" t="s">
        <v>849</v>
      </c>
      <c r="C14" s="82" t="s">
        <v>845</v>
      </c>
      <c r="D14" s="82">
        <v>1.2</v>
      </c>
      <c r="E14" s="83">
        <f>D14*SQRT($C$5)</f>
        <v>10.733126291998991</v>
      </c>
      <c r="F14" s="88">
        <f>SQRT($C$5)/0.96*100</f>
        <v>931.69499062491252</v>
      </c>
      <c r="G14" s="80"/>
      <c r="H14" s="69" t="s">
        <v>850</v>
      </c>
      <c r="I14" s="69"/>
      <c r="J14" s="69"/>
      <c r="K14" s="69"/>
      <c r="L14" s="69"/>
      <c r="M14" s="69"/>
      <c r="N14" s="69"/>
      <c r="O14" s="69"/>
      <c r="P14" s="69"/>
    </row>
    <row r="15" spans="1:16" ht="16.5" customHeight="1">
      <c r="B15" s="254"/>
      <c r="C15" s="82" t="s">
        <v>847</v>
      </c>
      <c r="D15" s="82">
        <v>1.5</v>
      </c>
      <c r="E15" s="83">
        <f>D15*SQRT($C$5)</f>
        <v>13.416407864998739</v>
      </c>
      <c r="F15" s="88">
        <f>SQRT($C$5)/1.2*100</f>
        <v>745.35599249992993</v>
      </c>
      <c r="G15" s="80"/>
      <c r="H15" s="81" t="s">
        <v>851</v>
      </c>
      <c r="I15" s="69"/>
      <c r="J15" s="69"/>
      <c r="K15" s="69"/>
      <c r="L15" s="69"/>
      <c r="M15" s="69"/>
      <c r="N15" s="69"/>
      <c r="O15" s="69"/>
      <c r="P15" s="69"/>
    </row>
    <row r="16" spans="1:16">
      <c r="B16" s="69"/>
      <c r="C16" s="69"/>
      <c r="D16" s="69"/>
      <c r="E16" s="7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2:16" ht="18" customHeight="1">
      <c r="B17" s="69" t="s">
        <v>852</v>
      </c>
      <c r="C17" s="69"/>
      <c r="D17" s="69"/>
      <c r="E17" s="71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2:16">
      <c r="B18" s="69" t="s">
        <v>853</v>
      </c>
      <c r="C18" s="69"/>
      <c r="D18" s="69"/>
      <c r="E18" s="71"/>
      <c r="F18" s="69"/>
      <c r="G18" s="69"/>
      <c r="H18" s="69"/>
      <c r="I18" s="69" t="s">
        <v>854</v>
      </c>
      <c r="J18" s="69"/>
      <c r="K18" s="69"/>
      <c r="L18" s="69"/>
      <c r="M18" s="69"/>
      <c r="N18" s="69"/>
      <c r="O18" s="69"/>
      <c r="P18" s="69"/>
    </row>
    <row r="19" spans="2:16">
      <c r="B19" s="69" t="s">
        <v>853</v>
      </c>
      <c r="C19" s="69"/>
      <c r="D19" s="69"/>
      <c r="E19" s="71"/>
      <c r="F19" s="69"/>
      <c r="G19" s="69"/>
      <c r="H19" s="69"/>
      <c r="I19" s="69" t="s">
        <v>855</v>
      </c>
      <c r="J19" s="69"/>
      <c r="K19" s="69"/>
      <c r="L19" s="69"/>
      <c r="M19" s="69"/>
      <c r="N19" s="69"/>
      <c r="O19" s="69"/>
      <c r="P19" s="69"/>
    </row>
    <row r="20" spans="2:16">
      <c r="B20" s="69" t="s">
        <v>856</v>
      </c>
      <c r="C20" s="69"/>
      <c r="D20" s="69"/>
      <c r="E20" s="71"/>
      <c r="F20" s="69"/>
      <c r="G20" s="69"/>
      <c r="H20" s="69"/>
      <c r="I20" s="69" t="s">
        <v>854</v>
      </c>
      <c r="J20" s="69"/>
      <c r="K20" s="69"/>
      <c r="L20" s="69"/>
      <c r="M20" s="69"/>
      <c r="N20" s="69"/>
      <c r="O20" s="69"/>
      <c r="P20" s="69"/>
    </row>
    <row r="21" spans="2:16">
      <c r="B21" s="69" t="s">
        <v>856</v>
      </c>
      <c r="C21" s="69"/>
      <c r="D21" s="69"/>
      <c r="E21" s="71"/>
      <c r="F21" s="69"/>
      <c r="G21" s="69"/>
      <c r="H21" s="69"/>
      <c r="I21" s="69" t="s">
        <v>855</v>
      </c>
      <c r="J21" s="69"/>
      <c r="K21" s="69"/>
      <c r="L21" s="69"/>
      <c r="M21" s="69"/>
      <c r="N21" s="69"/>
      <c r="O21" s="69"/>
      <c r="P21" s="69"/>
    </row>
    <row r="22" spans="2:16">
      <c r="B22" s="69"/>
      <c r="C22" s="69"/>
      <c r="D22" s="69"/>
      <c r="E22" s="71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2:16" ht="18.75" customHeight="1" thickBot="1">
      <c r="B23" s="96" t="s">
        <v>857</v>
      </c>
      <c r="C23" s="91"/>
      <c r="D23" s="91"/>
      <c r="E23" s="71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2:16" ht="22.5" customHeight="1" thickBot="1">
      <c r="B24" s="119" t="s">
        <v>829</v>
      </c>
      <c r="C24" s="104">
        <v>2000</v>
      </c>
      <c r="D24" s="97" t="s">
        <v>463</v>
      </c>
      <c r="E24" s="95"/>
      <c r="F24" s="98" t="s">
        <v>830</v>
      </c>
      <c r="G24" s="100" t="s">
        <v>858</v>
      </c>
      <c r="H24" s="67"/>
      <c r="I24" s="98" t="s">
        <v>832</v>
      </c>
      <c r="J24" s="99">
        <v>1.1000000000000001</v>
      </c>
      <c r="K24" s="97" t="s">
        <v>833</v>
      </c>
      <c r="L24" s="69"/>
      <c r="M24" s="69"/>
      <c r="N24" s="69"/>
      <c r="O24" s="69"/>
      <c r="P24" s="69"/>
    </row>
    <row r="25" spans="2:16">
      <c r="B25" s="69" t="s">
        <v>859</v>
      </c>
      <c r="C25" s="69"/>
      <c r="D25" s="69"/>
      <c r="E25" s="71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2:16" ht="15" thickBot="1">
      <c r="B26" s="69"/>
      <c r="C26" s="69"/>
      <c r="D26" s="69"/>
      <c r="E26" s="71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2:16" ht="15.75" customHeight="1">
      <c r="B27" s="260" t="s">
        <v>834</v>
      </c>
      <c r="C27" s="261"/>
      <c r="D27" s="112"/>
      <c r="E27" s="113" t="s">
        <v>835</v>
      </c>
      <c r="F27" s="114">
        <f>J24*SQRT(C24)</f>
        <v>49.193495504995383</v>
      </c>
      <c r="G27" s="115" t="s">
        <v>836</v>
      </c>
      <c r="H27" s="69"/>
      <c r="I27" s="69"/>
      <c r="J27" s="69"/>
      <c r="K27" s="69"/>
      <c r="L27" s="69"/>
      <c r="M27" s="69"/>
      <c r="N27" s="69"/>
      <c r="O27" s="69"/>
      <c r="P27" s="69"/>
    </row>
    <row r="28" spans="2:16" ht="18.75" customHeight="1">
      <c r="B28" s="262"/>
      <c r="C28" s="263"/>
      <c r="D28" s="105"/>
      <c r="E28" s="106" t="s">
        <v>837</v>
      </c>
      <c r="F28" s="107">
        <f>IF(G24="FCD",C24/0.7*100/F27,IF(G24="FC",C24/0.8*100/F27))</f>
        <v>5807.9687727267255</v>
      </c>
      <c r="G28" s="116" t="s">
        <v>838</v>
      </c>
      <c r="H28" s="69"/>
      <c r="I28" s="69"/>
      <c r="J28" s="69"/>
      <c r="K28" s="69"/>
      <c r="L28" s="69"/>
      <c r="M28" s="69"/>
      <c r="N28" s="69"/>
      <c r="O28" s="69"/>
      <c r="P28" s="69"/>
    </row>
    <row r="29" spans="2:16" ht="18.75" customHeight="1">
      <c r="B29" s="262"/>
      <c r="C29" s="263"/>
      <c r="D29" s="105"/>
      <c r="E29" s="106" t="s">
        <v>860</v>
      </c>
      <c r="F29" s="107">
        <f>F28/(10^2*PI())</f>
        <v>18.487338790056544</v>
      </c>
      <c r="G29" s="116" t="s">
        <v>861</v>
      </c>
      <c r="H29" s="69"/>
      <c r="I29" s="69"/>
      <c r="J29" s="69"/>
      <c r="K29" s="69"/>
      <c r="L29" s="69"/>
      <c r="M29" s="69"/>
      <c r="N29" s="69"/>
      <c r="O29" s="69"/>
      <c r="P29" s="69"/>
    </row>
    <row r="30" spans="2:16" ht="18.75" customHeight="1">
      <c r="B30" s="262"/>
      <c r="C30" s="263"/>
      <c r="D30" s="266" t="s">
        <v>862</v>
      </c>
      <c r="E30" s="267"/>
      <c r="F30" s="107">
        <f>10*10*3.14</f>
        <v>314</v>
      </c>
      <c r="G30" s="116" t="s">
        <v>838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2:16" ht="18.75" customHeight="1">
      <c r="B31" s="262"/>
      <c r="C31" s="263"/>
      <c r="D31" s="105"/>
      <c r="E31" s="106" t="s">
        <v>863</v>
      </c>
      <c r="F31" s="107">
        <f>F28/(12.5^2*PI())</f>
        <v>11.831896825636189</v>
      </c>
      <c r="G31" s="116" t="s">
        <v>861</v>
      </c>
      <c r="H31" s="69"/>
      <c r="I31" s="69"/>
      <c r="J31" s="69"/>
      <c r="K31" s="69"/>
      <c r="L31" s="69"/>
      <c r="M31" s="69"/>
      <c r="N31" s="69"/>
      <c r="O31" s="69"/>
      <c r="P31" s="69"/>
    </row>
    <row r="32" spans="2:16" ht="18.75" customHeight="1">
      <c r="B32" s="262"/>
      <c r="C32" s="263"/>
      <c r="D32" s="266" t="s">
        <v>862</v>
      </c>
      <c r="E32" s="267"/>
      <c r="F32" s="107">
        <f>(12.5)^2*3.14</f>
        <v>490.625</v>
      </c>
      <c r="G32" s="116" t="s">
        <v>838</v>
      </c>
      <c r="H32" s="69"/>
      <c r="I32" s="69"/>
      <c r="J32" s="69"/>
      <c r="K32" s="69"/>
      <c r="L32" s="69"/>
      <c r="M32" s="69"/>
      <c r="N32" s="69"/>
      <c r="O32" s="69"/>
      <c r="P32" s="69"/>
    </row>
    <row r="33" spans="2:16" ht="18.75" customHeight="1">
      <c r="B33" s="262"/>
      <c r="C33" s="263"/>
      <c r="D33" s="105"/>
      <c r="E33" s="106" t="s">
        <v>864</v>
      </c>
      <c r="F33" s="107">
        <f>F28/(15^2*PI())</f>
        <v>8.2165950178029092</v>
      </c>
      <c r="G33" s="116" t="s">
        <v>861</v>
      </c>
      <c r="H33" s="69"/>
      <c r="I33" s="69"/>
      <c r="J33" s="69"/>
      <c r="K33" s="69"/>
      <c r="L33" s="69"/>
      <c r="M33" s="69"/>
      <c r="N33" s="69"/>
      <c r="O33" s="69"/>
      <c r="P33" s="69"/>
    </row>
    <row r="34" spans="2:16" ht="18.75" customHeight="1">
      <c r="B34" s="262"/>
      <c r="C34" s="263"/>
      <c r="D34" s="266" t="s">
        <v>862</v>
      </c>
      <c r="E34" s="267"/>
      <c r="F34" s="107">
        <f>(15)^2*3.14</f>
        <v>706.5</v>
      </c>
      <c r="G34" s="116" t="s">
        <v>838</v>
      </c>
      <c r="H34" s="69"/>
      <c r="I34" s="69"/>
      <c r="J34" s="69"/>
      <c r="K34" s="69"/>
      <c r="L34" s="69"/>
      <c r="M34" s="69"/>
      <c r="N34" s="69"/>
      <c r="O34" s="69"/>
      <c r="P34" s="69"/>
    </row>
    <row r="35" spans="2:16" ht="18.75" customHeight="1">
      <c r="B35" s="262"/>
      <c r="C35" s="263"/>
      <c r="D35" s="105"/>
      <c r="E35" s="106" t="s">
        <v>865</v>
      </c>
      <c r="F35" s="107">
        <f>F28/(20^2*PI())</f>
        <v>4.621834697514136</v>
      </c>
      <c r="G35" s="116" t="s">
        <v>861</v>
      </c>
      <c r="H35" s="69"/>
      <c r="I35" s="69"/>
      <c r="J35" s="69"/>
      <c r="K35" s="69"/>
      <c r="L35" s="69"/>
      <c r="M35" s="69"/>
      <c r="N35" s="69"/>
      <c r="O35" s="69"/>
      <c r="P35" s="69"/>
    </row>
    <row r="36" spans="2:16" ht="18" customHeight="1" thickBot="1">
      <c r="B36" s="264"/>
      <c r="C36" s="265"/>
      <c r="D36" s="268" t="s">
        <v>862</v>
      </c>
      <c r="E36" s="269"/>
      <c r="F36" s="117">
        <f>(20)^2*3.14</f>
        <v>1256</v>
      </c>
      <c r="G36" s="118" t="s">
        <v>838</v>
      </c>
      <c r="H36" s="69"/>
      <c r="I36" s="69"/>
      <c r="J36" s="69"/>
      <c r="K36" s="69"/>
      <c r="L36" s="69"/>
      <c r="M36" s="69"/>
      <c r="N36" s="69"/>
      <c r="O36" s="69"/>
      <c r="P36" s="69"/>
    </row>
    <row r="37" spans="2:16" ht="18" customHeight="1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2:16">
      <c r="B38" s="69" t="s">
        <v>839</v>
      </c>
      <c r="C38" s="69"/>
      <c r="D38" s="69"/>
      <c r="E38" s="71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2:16" s="14" customFormat="1" ht="24.75" thickBot="1">
      <c r="B39" s="72"/>
      <c r="C39" s="73" t="s">
        <v>840</v>
      </c>
      <c r="D39" s="73" t="s">
        <v>841</v>
      </c>
      <c r="E39" s="74" t="s">
        <v>842</v>
      </c>
      <c r="F39" s="86" t="s">
        <v>843</v>
      </c>
      <c r="G39" s="89" t="s">
        <v>866</v>
      </c>
      <c r="H39" s="89" t="s">
        <v>867</v>
      </c>
      <c r="I39" s="89" t="s">
        <v>868</v>
      </c>
      <c r="J39" s="77"/>
      <c r="K39" s="76"/>
      <c r="L39" s="77"/>
      <c r="M39" s="77"/>
      <c r="N39" s="77"/>
      <c r="O39" s="77"/>
      <c r="P39" s="77"/>
    </row>
    <row r="40" spans="2:16" ht="15" thickTop="1">
      <c r="B40" s="255" t="s">
        <v>844</v>
      </c>
      <c r="C40" s="78" t="s">
        <v>845</v>
      </c>
      <c r="D40" s="78">
        <v>0.7</v>
      </c>
      <c r="E40" s="79">
        <f>D40*SQRT(C24)</f>
        <v>31.304951684997054</v>
      </c>
      <c r="F40" s="87">
        <f>SQRT(C24)/0.77*100</f>
        <v>5807.9687727267265</v>
      </c>
      <c r="G40" s="90">
        <f>F40/(15^2*PI())</f>
        <v>8.216595017802911</v>
      </c>
      <c r="H40" s="90">
        <f>F40/(25^2*PI())</f>
        <v>2.9579742064090477</v>
      </c>
      <c r="I40" s="90">
        <f>F40/(35^2*PI())</f>
        <v>1.5091705134740039</v>
      </c>
      <c r="J40" s="69"/>
      <c r="K40" s="85" t="s">
        <v>869</v>
      </c>
      <c r="L40" s="69"/>
      <c r="M40" s="69"/>
      <c r="N40" s="69"/>
      <c r="O40" s="69"/>
      <c r="P40" s="69"/>
    </row>
    <row r="41" spans="2:16">
      <c r="B41" s="254"/>
      <c r="C41" s="82" t="s">
        <v>847</v>
      </c>
      <c r="D41" s="82">
        <v>1.1000000000000001</v>
      </c>
      <c r="E41" s="83">
        <f>D41*SQRT(C24)</f>
        <v>49.193495504995383</v>
      </c>
      <c r="F41" s="88">
        <f>SQRT(C24)/0.49*100</f>
        <v>9126.808071427713</v>
      </c>
      <c r="G41" s="90">
        <f>F41/(15^2*PI())</f>
        <v>12.911792170833145</v>
      </c>
      <c r="H41" s="90">
        <f>F41/(25^2*PI())</f>
        <v>4.6482451814999317</v>
      </c>
      <c r="I41" s="90">
        <f>F41/(35^2*PI())</f>
        <v>2.3715536640305777</v>
      </c>
      <c r="J41" s="69"/>
      <c r="K41" s="85" t="s">
        <v>870</v>
      </c>
      <c r="L41" s="69"/>
      <c r="M41" s="69"/>
      <c r="N41" s="69"/>
      <c r="O41" s="69"/>
      <c r="P41" s="69"/>
    </row>
    <row r="42" spans="2:16">
      <c r="B42" s="254" t="s">
        <v>849</v>
      </c>
      <c r="C42" s="82" t="s">
        <v>845</v>
      </c>
      <c r="D42" s="82">
        <v>0.7</v>
      </c>
      <c r="E42" s="83">
        <f>D42*SQRT(C24)</f>
        <v>31.304951684997054</v>
      </c>
      <c r="F42" s="88">
        <f>SQRT(C24)/0.88*100</f>
        <v>5081.9726761358861</v>
      </c>
      <c r="G42" s="90">
        <f>F42/(15^2*PI())</f>
        <v>7.1895206405775474</v>
      </c>
      <c r="H42" s="90">
        <f>F42/(25^2*PI())</f>
        <v>2.5882274306079167</v>
      </c>
      <c r="I42" s="90">
        <f>F42/(35^2*PI())</f>
        <v>1.3205241992897536</v>
      </c>
      <c r="J42" s="69"/>
      <c r="K42" s="77" t="s">
        <v>850</v>
      </c>
      <c r="L42" s="69"/>
      <c r="M42" s="69"/>
      <c r="N42" s="69"/>
      <c r="O42" s="69"/>
      <c r="P42" s="69"/>
    </row>
    <row r="43" spans="2:16">
      <c r="B43" s="254"/>
      <c r="C43" s="82" t="s">
        <v>847</v>
      </c>
      <c r="D43" s="82">
        <v>1.1000000000000001</v>
      </c>
      <c r="E43" s="83">
        <f>D43*SQRT(C24)</f>
        <v>49.193495504995383</v>
      </c>
      <c r="F43" s="88">
        <f>SQRT(C24)/0.56*100</f>
        <v>7985.9570624992484</v>
      </c>
      <c r="G43" s="90">
        <f>F43/(15^2*PI())</f>
        <v>11.297818149479001</v>
      </c>
      <c r="H43" s="90">
        <f>F43/(25^2*PI())</f>
        <v>4.0672145338124404</v>
      </c>
      <c r="I43" s="90">
        <f>F43/(35^2*PI())</f>
        <v>2.0751094560267553</v>
      </c>
      <c r="J43" s="69"/>
      <c r="K43" s="85" t="s">
        <v>851</v>
      </c>
      <c r="L43" s="69"/>
      <c r="M43" s="69"/>
      <c r="N43" s="69"/>
      <c r="O43" s="69"/>
      <c r="P43" s="69"/>
    </row>
    <row r="44" spans="2:16">
      <c r="B44" s="69"/>
      <c r="C44" s="69"/>
      <c r="D44" s="69"/>
      <c r="E44" s="71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</row>
    <row r="45" spans="2:16" ht="16.5" customHeight="1">
      <c r="B45" s="69" t="s">
        <v>852</v>
      </c>
      <c r="C45" s="69"/>
      <c r="D45" s="69"/>
      <c r="E45" s="71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</row>
    <row r="46" spans="2:16">
      <c r="B46" s="69" t="s">
        <v>853</v>
      </c>
      <c r="C46" s="69"/>
      <c r="D46" s="69"/>
      <c r="E46" s="71"/>
      <c r="F46" s="69"/>
      <c r="G46" s="69"/>
      <c r="H46" s="69"/>
      <c r="I46" s="69" t="s">
        <v>854</v>
      </c>
      <c r="J46" s="69"/>
      <c r="K46" s="77"/>
      <c r="L46" s="69"/>
      <c r="M46" s="69"/>
      <c r="N46" s="69"/>
      <c r="O46" s="69"/>
      <c r="P46" s="69"/>
    </row>
    <row r="47" spans="2:16">
      <c r="B47" s="69" t="s">
        <v>853</v>
      </c>
      <c r="C47" s="69"/>
      <c r="D47" s="69"/>
      <c r="E47" s="71"/>
      <c r="F47" s="69"/>
      <c r="G47" s="69"/>
      <c r="H47" s="69"/>
      <c r="I47" s="69" t="s">
        <v>855</v>
      </c>
      <c r="J47" s="69"/>
      <c r="K47" s="69"/>
      <c r="L47" s="69"/>
      <c r="M47" s="69"/>
      <c r="N47" s="69"/>
      <c r="O47" s="69"/>
      <c r="P47" s="69"/>
    </row>
    <row r="48" spans="2:16">
      <c r="B48" s="69" t="s">
        <v>856</v>
      </c>
      <c r="C48" s="69"/>
      <c r="D48" s="69"/>
      <c r="E48" s="71"/>
      <c r="F48" s="69"/>
      <c r="G48" s="69"/>
      <c r="H48" s="69"/>
      <c r="I48" s="69" t="s">
        <v>854</v>
      </c>
      <c r="J48" s="69"/>
      <c r="K48" s="69"/>
      <c r="L48" s="69"/>
      <c r="M48" s="69"/>
      <c r="N48" s="69"/>
      <c r="O48" s="69"/>
      <c r="P48" s="69"/>
    </row>
    <row r="49" spans="2:16">
      <c r="B49" s="69" t="s">
        <v>856</v>
      </c>
      <c r="C49" s="69"/>
      <c r="D49" s="69"/>
      <c r="E49" s="71"/>
      <c r="F49" s="69"/>
      <c r="G49" s="69"/>
      <c r="H49" s="69"/>
      <c r="I49" s="69" t="s">
        <v>855</v>
      </c>
      <c r="J49" s="69"/>
      <c r="K49" s="69"/>
      <c r="L49" s="69"/>
      <c r="M49" s="69"/>
      <c r="N49" s="69"/>
      <c r="O49" s="69"/>
      <c r="P49" s="69"/>
    </row>
    <row r="50" spans="2:16">
      <c r="B50" s="69"/>
      <c r="C50" s="69"/>
      <c r="D50" s="69"/>
      <c r="E50" s="71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</row>
    <row r="51" spans="2:16">
      <c r="B51" s="84" t="s">
        <v>871</v>
      </c>
      <c r="C51" s="69"/>
      <c r="D51" s="69"/>
      <c r="E51" s="71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</row>
    <row r="52" spans="2:16">
      <c r="B52" s="69" t="s">
        <v>872</v>
      </c>
      <c r="C52" s="69"/>
      <c r="D52" s="69"/>
      <c r="E52" s="71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</row>
    <row r="53" spans="2:16">
      <c r="B53" s="69" t="s">
        <v>873</v>
      </c>
      <c r="C53" s="69"/>
      <c r="D53" s="69"/>
      <c r="E53" s="71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</row>
    <row r="54" spans="2:16">
      <c r="B54" s="69" t="s">
        <v>874</v>
      </c>
      <c r="C54" s="69"/>
      <c r="D54" s="69"/>
      <c r="E54" s="71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</row>
    <row r="55" spans="2:16">
      <c r="B55" s="69" t="s">
        <v>875</v>
      </c>
      <c r="C55" s="69"/>
      <c r="D55" s="69"/>
      <c r="E55" s="71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2:16">
      <c r="B56" s="69" t="s">
        <v>876</v>
      </c>
      <c r="C56" s="69"/>
      <c r="D56" s="69"/>
      <c r="E56" s="71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</row>
    <row r="57" spans="2:16">
      <c r="B57" s="69" t="s">
        <v>877</v>
      </c>
      <c r="C57" s="69"/>
      <c r="D57" s="69"/>
      <c r="E57" s="71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</row>
    <row r="58" spans="2:16">
      <c r="B58" s="69" t="s">
        <v>878</v>
      </c>
      <c r="C58" s="69"/>
      <c r="D58" s="69"/>
      <c r="E58" s="71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</row>
    <row r="59" spans="2:16">
      <c r="B59" s="69" t="s">
        <v>879</v>
      </c>
      <c r="C59" s="69"/>
      <c r="D59" s="69"/>
      <c r="E59" s="71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</row>
    <row r="60" spans="2:16">
      <c r="B60" s="69" t="s">
        <v>880</v>
      </c>
      <c r="C60" s="69"/>
      <c r="D60" s="69"/>
      <c r="E60" s="71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</row>
    <row r="61" spans="2:16">
      <c r="B61" s="69" t="s">
        <v>881</v>
      </c>
      <c r="C61" s="69"/>
      <c r="D61" s="69"/>
      <c r="E61" s="71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</row>
    <row r="62" spans="2:16">
      <c r="B62" s="69" t="s">
        <v>882</v>
      </c>
      <c r="C62" s="69"/>
      <c r="D62" s="69"/>
      <c r="E62" s="71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</sheetData>
  <customSheetViews>
    <customSheetView guid="{E0EA2619-00D5-4BEE-B74D-E78210539F45}" showGridLines="0" showRowCol="0">
      <selection activeCell="E1" sqref="E1"/>
      <pageMargins left="0" right="0" top="0" bottom="0" header="0" footer="0"/>
      <pageSetup paperSize="9" fitToHeight="0" orientation="portrait" r:id="rId1"/>
    </customSheetView>
  </customSheetViews>
  <mergeCells count="11">
    <mergeCell ref="O1:P1"/>
    <mergeCell ref="B42:B43"/>
    <mergeCell ref="B40:B41"/>
    <mergeCell ref="B7:C8"/>
    <mergeCell ref="B27:C36"/>
    <mergeCell ref="D30:E30"/>
    <mergeCell ref="D32:E32"/>
    <mergeCell ref="D34:E34"/>
    <mergeCell ref="D36:E36"/>
    <mergeCell ref="B12:B13"/>
    <mergeCell ref="B14:B15"/>
  </mergeCells>
  <phoneticPr fontId="1"/>
  <dataValidations xWindow="125" yWindow="392" count="5">
    <dataValidation type="decimal" allowBlank="1" showInputMessage="1" showErrorMessage="1" errorTitle="指定値以外" error="100kg以上であり、_x000a_参考の結果が出ないかもしれません。" promptTitle="0-100kg以内で数値を入力して下さい." prompt="0-100kg以内で数値を入力して下さい。" sqref="C5" xr:uid="{00000000-0002-0000-0100-000000000000}">
      <formula1>0</formula1>
      <formula2>100</formula2>
    </dataValidation>
    <dataValidation type="list" allowBlank="1" showInputMessage="1" showErrorMessage="1" sqref="G5 G24" xr:uid="{00000000-0002-0000-0100-000001000000}">
      <formula1>"FCD,FC"</formula1>
    </dataValidation>
    <dataValidation type="decimal" allowBlank="1" showInputMessage="1" showErrorMessage="1" errorTitle="入力範囲外" error="1.2-1.5で入力して下さい。_x000a_例：1.3" promptTitle="1.2-1.5で入力して下さい。" prompt="1.2から1.5で入力して下さい。_x000a_例：1.3" sqref="J5" xr:uid="{00000000-0002-0000-0100-000002000000}">
      <formula1>1.2</formula1>
      <formula2>1.5</formula2>
    </dataValidation>
    <dataValidation type="decimal" operator="greaterThanOrEqual" allowBlank="1" showInputMessage="1" showErrorMessage="1" errorTitle="指定値以外" error="100kg以下等であり、_x000a_参考の結果が出ないかもしれません。" promptTitle="100kgより大きい数値を入力して下さい。" prompt="100kgより大きい数値を入力して下さい。" sqref="C24" xr:uid="{00000000-0002-0000-0100-000003000000}">
      <formula1>100</formula1>
    </dataValidation>
    <dataValidation type="decimal" allowBlank="1" showInputMessage="1" showErrorMessage="1" errorTitle="入力範囲外" error="0.7-1.1で入力して下さい。_x000a_例：0.9" promptTitle="0.7-1.1で入力して下さい。" prompt="0.7から1.1で入力して下さい。_x000a_＊形状により適宜C値を想定して下さい。_x000a_例：横に広い為、0.9_x000a_　　　高さがある為、1.1 等_x000a_" sqref="J24" xr:uid="{00000000-0002-0000-0100-000004000000}">
      <formula1>0.7</formula1>
      <formula2>1.1</formula2>
    </dataValidation>
  </dataValidations>
  <pageMargins left="0.7" right="0.7" top="0.75" bottom="0.75" header="0.3" footer="0.3"/>
  <pageSetup paperSize="9" fitToHeight="0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E23"/>
  <sheetViews>
    <sheetView workbookViewId="0">
      <selection activeCell="N4" sqref="N4"/>
    </sheetView>
  </sheetViews>
  <sheetFormatPr defaultRowHeight="15"/>
  <cols>
    <col min="1" max="1" width="4" customWidth="1"/>
    <col min="2" max="2" width="8.28515625" customWidth="1"/>
    <col min="3" max="3" width="10" customWidth="1"/>
    <col min="4" max="4" width="10.42578125" customWidth="1"/>
  </cols>
  <sheetData>
    <row r="1" spans="2:2">
      <c r="B1" t="s">
        <v>883</v>
      </c>
    </row>
    <row r="2" spans="2:2">
      <c r="B2" t="s">
        <v>884</v>
      </c>
    </row>
    <row r="3" spans="2:2">
      <c r="B3" t="s">
        <v>885</v>
      </c>
    </row>
    <row r="4" spans="2:2">
      <c r="B4" t="s">
        <v>885</v>
      </c>
    </row>
    <row r="16" spans="2:2">
      <c r="B16" t="s">
        <v>886</v>
      </c>
    </row>
    <row r="17" spans="3:5">
      <c r="C17" t="s">
        <v>887</v>
      </c>
      <c r="D17" s="121">
        <v>13</v>
      </c>
      <c r="E17" t="s">
        <v>888</v>
      </c>
    </row>
    <row r="18" spans="3:5">
      <c r="C18" t="s">
        <v>889</v>
      </c>
      <c r="D18" s="121">
        <v>52</v>
      </c>
      <c r="E18" t="s">
        <v>890</v>
      </c>
    </row>
    <row r="22" spans="3:5">
      <c r="C22" t="s">
        <v>891</v>
      </c>
      <c r="D22" s="122">
        <f>(D17/2)^2*PI()*D18</f>
        <v>6902.0790599367756</v>
      </c>
      <c r="E22" t="s">
        <v>838</v>
      </c>
    </row>
    <row r="23" spans="3:5">
      <c r="C23" t="s">
        <v>892</v>
      </c>
    </row>
  </sheetData>
  <phoneticPr fontId="1"/>
  <dataValidations count="2">
    <dataValidation type="decimal" allowBlank="1" showInputMessage="1" showErrorMessage="1" errorTitle="指定値以外" promptTitle="0-2000以内で数値を入力して下さい." prompt="0-2000以内で数値を入力して下さい。" sqref="D18" xr:uid="{00000000-0002-0000-0200-000000000000}">
      <formula1>0</formula1>
      <formula2>2000</formula2>
    </dataValidation>
    <dataValidation type="decimal" allowBlank="1" showInputMessage="1" showErrorMessage="1" errorTitle="指定値以外" error="50Φ以上でエラー_x000a_" promptTitle="0-50Φ以内で数値を入力して下さい." prompt="0-50Φ以内で数値を入力して下さい。" sqref="D17" xr:uid="{00000000-0002-0000-0200-000001000000}">
      <formula1>0</formula1>
      <formula2>50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06"/>
  <sheetViews>
    <sheetView showGridLines="0" topLeftCell="A4" workbookViewId="0">
      <selection activeCell="N4" sqref="N4"/>
    </sheetView>
  </sheetViews>
  <sheetFormatPr defaultRowHeight="15"/>
  <cols>
    <col min="1" max="1" width="2.42578125" customWidth="1"/>
  </cols>
  <sheetData>
    <row r="2" spans="2:10" ht="30.75" customHeight="1">
      <c r="B2" s="2" t="s">
        <v>893</v>
      </c>
      <c r="C2" s="3"/>
      <c r="D2" s="3"/>
      <c r="E2" s="3"/>
      <c r="F2" s="4"/>
      <c r="G2" s="4"/>
      <c r="H2" s="4"/>
      <c r="I2" s="4"/>
      <c r="J2" s="4"/>
    </row>
    <row r="3" spans="2:10" ht="30.75" customHeight="1">
      <c r="B3" s="5" t="s">
        <v>894</v>
      </c>
      <c r="C3" s="6"/>
      <c r="D3" s="6"/>
      <c r="E3" s="6"/>
      <c r="F3" s="4"/>
      <c r="G3" s="4"/>
      <c r="H3" s="4"/>
      <c r="I3" s="4"/>
      <c r="J3" s="4"/>
    </row>
    <row r="4" spans="2:10" ht="30.75" customHeight="1">
      <c r="B4" s="4"/>
      <c r="C4" s="4"/>
      <c r="D4" s="4"/>
      <c r="E4" s="4"/>
      <c r="F4" s="4"/>
      <c r="G4" s="4"/>
      <c r="H4" s="4"/>
      <c r="I4" s="4"/>
      <c r="J4" s="4"/>
    </row>
    <row r="5" spans="2:10" ht="24.95" customHeight="1">
      <c r="B5" s="4" t="s">
        <v>895</v>
      </c>
      <c r="C5" s="4"/>
      <c r="D5" s="4"/>
      <c r="E5" s="4"/>
      <c r="F5" s="4"/>
      <c r="G5" s="4"/>
      <c r="H5" s="4"/>
      <c r="I5" s="4"/>
      <c r="J5" s="4"/>
    </row>
    <row r="6" spans="2:10" ht="24.95" customHeight="1">
      <c r="B6" s="4" t="s">
        <v>896</v>
      </c>
      <c r="C6" s="4"/>
      <c r="D6" s="4"/>
      <c r="E6" s="4"/>
      <c r="F6" s="4"/>
      <c r="G6" s="4"/>
      <c r="H6" s="4"/>
      <c r="I6" s="4"/>
      <c r="J6" s="4"/>
    </row>
    <row r="7" spans="2:10" ht="24.95" customHeight="1">
      <c r="B7" s="4"/>
      <c r="C7" s="4"/>
      <c r="D7" s="4"/>
      <c r="E7" s="4"/>
      <c r="F7" s="4"/>
      <c r="G7" s="4"/>
      <c r="H7" s="4"/>
      <c r="I7" s="4"/>
      <c r="J7" s="4"/>
    </row>
    <row r="8" spans="2:10" ht="24.95" customHeight="1">
      <c r="B8" s="4"/>
      <c r="C8" s="4" t="s">
        <v>897</v>
      </c>
      <c r="D8" s="4"/>
      <c r="E8" s="4"/>
      <c r="F8" s="4" t="s">
        <v>898</v>
      </c>
      <c r="G8" s="4"/>
      <c r="H8" s="4"/>
      <c r="I8" s="4"/>
      <c r="J8" s="4"/>
    </row>
    <row r="9" spans="2:10" ht="24.95" customHeight="1">
      <c r="B9" s="4"/>
      <c r="C9" s="4"/>
      <c r="D9" s="4"/>
      <c r="E9" s="4"/>
      <c r="F9" s="4"/>
      <c r="G9" s="4"/>
      <c r="H9" s="4"/>
      <c r="I9" s="4"/>
      <c r="J9" s="4"/>
    </row>
    <row r="10" spans="2:10" ht="24.95" customHeight="1" thickBot="1">
      <c r="B10" s="4"/>
      <c r="C10" s="4"/>
      <c r="D10" s="4"/>
      <c r="E10" s="270" t="s">
        <v>899</v>
      </c>
      <c r="F10" s="4"/>
      <c r="G10" s="4"/>
      <c r="H10" s="4"/>
      <c r="I10" s="4"/>
      <c r="J10" s="4"/>
    </row>
    <row r="11" spans="2:10" ht="24.95" customHeight="1">
      <c r="B11" s="4"/>
      <c r="C11" s="272">
        <v>0.77</v>
      </c>
      <c r="D11" s="273"/>
      <c r="E11" s="271"/>
      <c r="F11" s="272">
        <v>0.49</v>
      </c>
      <c r="G11" s="273"/>
      <c r="H11" s="4"/>
      <c r="I11" s="4"/>
      <c r="J11" s="4"/>
    </row>
    <row r="12" spans="2:10" ht="24.95" customHeight="1">
      <c r="B12" s="4"/>
      <c r="C12" s="4"/>
      <c r="D12" s="4"/>
      <c r="E12" s="4"/>
      <c r="F12" s="4"/>
      <c r="G12" s="4"/>
      <c r="H12" s="4"/>
      <c r="I12" s="4"/>
      <c r="J12" s="4"/>
    </row>
    <row r="13" spans="2:10" ht="24.95" customHeight="1">
      <c r="B13" s="4" t="s">
        <v>900</v>
      </c>
      <c r="C13" s="4"/>
      <c r="D13" s="4"/>
      <c r="E13" s="4"/>
      <c r="F13" s="4"/>
      <c r="G13" s="4"/>
      <c r="H13" s="4"/>
      <c r="I13" s="4"/>
      <c r="J13" s="4"/>
    </row>
    <row r="14" spans="2:10" ht="24.95" customHeight="1">
      <c r="B14" s="4"/>
      <c r="C14" s="4"/>
      <c r="D14" s="4"/>
      <c r="E14" s="4"/>
      <c r="F14" s="4"/>
      <c r="G14" s="4"/>
      <c r="H14" s="4"/>
      <c r="I14" s="4"/>
      <c r="J14" s="4"/>
    </row>
    <row r="15" spans="2:10" ht="24.95" customHeight="1">
      <c r="B15" s="4"/>
      <c r="C15" s="4" t="s">
        <v>897</v>
      </c>
      <c r="D15" s="4"/>
      <c r="E15" s="4"/>
      <c r="F15" s="4" t="s">
        <v>898</v>
      </c>
      <c r="G15" s="4"/>
      <c r="H15" s="4"/>
      <c r="I15" s="4"/>
      <c r="J15" s="4"/>
    </row>
    <row r="16" spans="2:10" ht="24.95" customHeight="1">
      <c r="B16" s="4"/>
      <c r="C16" s="4"/>
      <c r="D16" s="4"/>
      <c r="E16" s="4"/>
      <c r="F16" s="4"/>
      <c r="G16" s="4"/>
      <c r="H16" s="4"/>
      <c r="I16" s="4"/>
      <c r="J16" s="4"/>
    </row>
    <row r="17" spans="2:10" ht="24.95" customHeight="1" thickBot="1">
      <c r="B17" s="4"/>
      <c r="C17" s="4"/>
      <c r="D17" s="4"/>
      <c r="E17" s="270" t="s">
        <v>899</v>
      </c>
      <c r="F17" s="4"/>
      <c r="G17" s="4"/>
      <c r="H17" s="4"/>
      <c r="I17" s="4"/>
      <c r="J17" s="4"/>
    </row>
    <row r="18" spans="2:10" ht="24.95" customHeight="1">
      <c r="B18" s="4"/>
      <c r="C18" s="272">
        <v>0.88</v>
      </c>
      <c r="D18" s="273"/>
      <c r="E18" s="271"/>
      <c r="F18" s="272">
        <v>0.56000000000000005</v>
      </c>
      <c r="G18" s="273"/>
      <c r="H18" s="4"/>
      <c r="I18" s="4"/>
      <c r="J18" s="4"/>
    </row>
    <row r="19" spans="2:10" ht="24.95" customHeight="1">
      <c r="B19" s="4"/>
      <c r="C19" s="4"/>
      <c r="D19" s="4"/>
      <c r="E19" s="4"/>
      <c r="F19" s="4"/>
      <c r="G19" s="4"/>
      <c r="H19" s="4"/>
      <c r="I19" s="4"/>
      <c r="J19" s="4"/>
    </row>
    <row r="20" spans="2:10" ht="24.95" customHeight="1">
      <c r="B20" s="7" t="s">
        <v>901</v>
      </c>
      <c r="C20" s="4"/>
      <c r="D20" s="4"/>
      <c r="E20" s="4"/>
      <c r="F20" s="4"/>
      <c r="G20" s="4"/>
      <c r="H20" s="4"/>
      <c r="I20" s="4"/>
      <c r="J20" s="4"/>
    </row>
    <row r="21" spans="2:10" ht="24.95" customHeight="1">
      <c r="B21" s="4" t="s">
        <v>902</v>
      </c>
      <c r="C21" s="4"/>
      <c r="D21" s="4"/>
      <c r="E21" s="4"/>
      <c r="F21" s="4"/>
      <c r="G21" s="4"/>
      <c r="H21" s="4"/>
      <c r="I21" s="4"/>
      <c r="J21" s="4"/>
    </row>
    <row r="22" spans="2:10" ht="24.95" customHeight="1">
      <c r="B22" s="4"/>
      <c r="C22" s="4" t="s">
        <v>903</v>
      </c>
      <c r="D22" s="4"/>
      <c r="E22" s="4"/>
      <c r="H22" s="4"/>
      <c r="I22" s="4"/>
      <c r="J22" s="4"/>
    </row>
    <row r="23" spans="2:10" ht="24.95" customHeight="1">
      <c r="B23" s="4"/>
      <c r="C23" s="4"/>
      <c r="D23" s="4"/>
      <c r="E23" s="4"/>
      <c r="H23" s="8" t="s">
        <v>904</v>
      </c>
      <c r="I23" s="8" t="s">
        <v>905</v>
      </c>
      <c r="J23" s="4"/>
    </row>
    <row r="24" spans="2:10" ht="24.95" customHeight="1">
      <c r="B24" s="4"/>
      <c r="C24" s="4" t="s">
        <v>906</v>
      </c>
      <c r="D24" s="4"/>
      <c r="E24" s="4"/>
      <c r="F24" s="4"/>
      <c r="G24" s="4"/>
      <c r="H24" s="4" t="s">
        <v>907</v>
      </c>
      <c r="I24" s="4"/>
      <c r="J24" s="4"/>
    </row>
    <row r="25" spans="2:10" ht="24.95" customHeight="1">
      <c r="B25" s="4"/>
      <c r="C25" s="4"/>
      <c r="D25" s="4"/>
      <c r="E25" s="4"/>
      <c r="F25" s="4"/>
      <c r="G25" s="4"/>
      <c r="H25" s="4"/>
      <c r="I25" s="4"/>
      <c r="J25" s="4"/>
    </row>
    <row r="26" spans="2:10" ht="24.95" customHeight="1">
      <c r="B26" s="4" t="s">
        <v>908</v>
      </c>
      <c r="C26" s="4"/>
      <c r="D26" s="4"/>
      <c r="E26" s="4"/>
      <c r="F26" s="4"/>
      <c r="G26" s="4"/>
      <c r="H26" s="4"/>
      <c r="I26" s="4"/>
      <c r="J26" s="4"/>
    </row>
    <row r="27" spans="2:10" ht="24.95" customHeight="1">
      <c r="B27" s="4" t="s">
        <v>909</v>
      </c>
      <c r="C27" s="4"/>
      <c r="D27" s="4"/>
      <c r="E27" s="4"/>
      <c r="F27" s="4"/>
      <c r="G27" s="4"/>
      <c r="H27" s="4"/>
      <c r="I27" s="4"/>
      <c r="J27" s="4"/>
    </row>
    <row r="28" spans="2:10" ht="24.95" customHeight="1">
      <c r="B28" s="4" t="s">
        <v>910</v>
      </c>
      <c r="C28" s="4"/>
      <c r="D28" s="4"/>
      <c r="E28" s="4"/>
      <c r="F28" s="4"/>
      <c r="G28" s="4"/>
      <c r="H28" s="4"/>
      <c r="I28" s="4"/>
      <c r="J28" s="4"/>
    </row>
    <row r="29" spans="2:10" ht="19.5" customHeight="1">
      <c r="B29" s="4"/>
      <c r="C29" s="4"/>
      <c r="D29" s="4"/>
      <c r="E29" s="4"/>
      <c r="F29" s="4"/>
      <c r="G29" s="4"/>
      <c r="H29" s="4"/>
      <c r="I29" s="4"/>
      <c r="J29" s="4"/>
    </row>
    <row r="30" spans="2:10" ht="18" customHeight="1">
      <c r="B30" s="4"/>
      <c r="C30" s="4"/>
      <c r="D30" s="4"/>
      <c r="E30" s="4"/>
      <c r="F30" s="4"/>
      <c r="G30" s="4"/>
      <c r="H30" s="4"/>
      <c r="I30" s="4"/>
      <c r="J30" s="4"/>
    </row>
    <row r="31" spans="2:10" ht="30.75" customHeight="1">
      <c r="B31" s="2" t="s">
        <v>893</v>
      </c>
      <c r="C31" s="3"/>
      <c r="D31" s="3"/>
      <c r="E31" s="3"/>
      <c r="F31" s="4"/>
      <c r="G31" s="4"/>
      <c r="H31" s="4"/>
      <c r="I31" s="4"/>
      <c r="J31" s="4"/>
    </row>
    <row r="32" spans="2:10" ht="30.75" customHeight="1">
      <c r="B32" s="9" t="s">
        <v>911</v>
      </c>
      <c r="C32" s="10"/>
      <c r="D32" s="10"/>
      <c r="E32" s="10"/>
      <c r="F32" s="4"/>
      <c r="G32" s="4"/>
      <c r="H32" s="4"/>
      <c r="I32" s="4"/>
      <c r="J32" s="4"/>
    </row>
    <row r="33" spans="2:10" ht="30.75" customHeight="1">
      <c r="B33" s="4"/>
      <c r="C33" s="4"/>
      <c r="D33" s="4"/>
      <c r="E33" s="4"/>
      <c r="F33" s="4"/>
      <c r="G33" s="4"/>
      <c r="H33" s="4"/>
      <c r="I33" s="4"/>
      <c r="J33" s="4"/>
    </row>
    <row r="34" spans="2:10" ht="24.95" customHeight="1">
      <c r="B34" s="4" t="s">
        <v>895</v>
      </c>
      <c r="C34" s="4"/>
      <c r="D34" s="4"/>
      <c r="E34" s="4"/>
      <c r="F34" s="4"/>
      <c r="G34" s="4"/>
      <c r="H34" s="4"/>
      <c r="I34" s="4"/>
      <c r="J34" s="4"/>
    </row>
    <row r="35" spans="2:10" ht="24.95" customHeight="1">
      <c r="B35" s="4" t="s">
        <v>896</v>
      </c>
      <c r="C35" s="4"/>
      <c r="D35" s="4"/>
      <c r="E35" s="4"/>
      <c r="F35" s="4"/>
      <c r="G35" s="4"/>
      <c r="H35" s="4"/>
      <c r="I35" s="4"/>
      <c r="J35" s="4"/>
    </row>
    <row r="36" spans="2:10" ht="24.95" customHeight="1">
      <c r="B36" s="4"/>
      <c r="C36" s="4"/>
      <c r="D36" s="4"/>
      <c r="E36" s="4"/>
      <c r="F36" s="4"/>
      <c r="G36" s="4"/>
      <c r="H36" s="4"/>
      <c r="I36" s="4"/>
      <c r="J36" s="4"/>
    </row>
    <row r="37" spans="2:10" ht="24.95" customHeight="1">
      <c r="B37" s="4"/>
      <c r="C37" s="4" t="s">
        <v>897</v>
      </c>
      <c r="D37" s="4"/>
      <c r="E37" s="4"/>
      <c r="F37" s="4" t="s">
        <v>898</v>
      </c>
      <c r="G37" s="4"/>
      <c r="H37" s="4"/>
      <c r="I37" s="4"/>
      <c r="J37" s="4"/>
    </row>
    <row r="38" spans="2:10" ht="24.95" customHeight="1">
      <c r="B38" s="4"/>
      <c r="C38" s="4"/>
      <c r="D38" s="4"/>
      <c r="E38" s="4"/>
      <c r="F38" s="4"/>
      <c r="G38" s="4"/>
      <c r="H38" s="4"/>
      <c r="I38" s="4"/>
      <c r="J38" s="4"/>
    </row>
    <row r="39" spans="2:10" ht="24.95" customHeight="1" thickBot="1">
      <c r="B39" s="4"/>
      <c r="C39" s="4"/>
      <c r="D39" s="4"/>
      <c r="E39" s="270" t="s">
        <v>899</v>
      </c>
      <c r="F39" s="4"/>
      <c r="G39" s="4"/>
      <c r="H39" s="4"/>
      <c r="I39" s="4"/>
      <c r="J39" s="4"/>
    </row>
    <row r="40" spans="2:10" ht="24.95" customHeight="1">
      <c r="B40" s="4"/>
      <c r="C40" s="272">
        <v>1.05</v>
      </c>
      <c r="D40" s="273"/>
      <c r="E40" s="271"/>
      <c r="F40" s="272">
        <v>0.84</v>
      </c>
      <c r="G40" s="273"/>
      <c r="H40" s="4"/>
      <c r="I40" s="4"/>
      <c r="J40" s="4"/>
    </row>
    <row r="41" spans="2:10" ht="24.95" customHeight="1">
      <c r="B41" s="4"/>
      <c r="C41" s="4"/>
      <c r="D41" s="4"/>
      <c r="E41" s="4"/>
      <c r="F41" s="4"/>
      <c r="G41" s="4"/>
      <c r="H41" s="4"/>
      <c r="I41" s="4"/>
      <c r="J41" s="4"/>
    </row>
    <row r="42" spans="2:10" ht="24.95" customHeight="1">
      <c r="B42" s="4" t="s">
        <v>900</v>
      </c>
      <c r="C42" s="4"/>
      <c r="D42" s="4"/>
      <c r="E42" s="4"/>
      <c r="F42" s="4"/>
      <c r="G42" s="4"/>
      <c r="H42" s="4"/>
      <c r="I42" s="4"/>
      <c r="J42" s="4"/>
    </row>
    <row r="43" spans="2:10" ht="24.95" customHeight="1">
      <c r="B43" s="4"/>
      <c r="C43" s="4"/>
      <c r="D43" s="4"/>
      <c r="E43" s="4"/>
      <c r="F43" s="4"/>
      <c r="G43" s="4"/>
      <c r="H43" s="4"/>
      <c r="I43" s="4"/>
      <c r="J43" s="4"/>
    </row>
    <row r="44" spans="2:10" ht="24.95" customHeight="1">
      <c r="B44" s="4"/>
      <c r="C44" s="4" t="s">
        <v>897</v>
      </c>
      <c r="D44" s="4"/>
      <c r="E44" s="4"/>
      <c r="F44" s="4" t="s">
        <v>898</v>
      </c>
      <c r="G44" s="4"/>
      <c r="H44" s="4"/>
      <c r="I44" s="4"/>
      <c r="J44" s="4"/>
    </row>
    <row r="45" spans="2:10" ht="24.95" customHeight="1">
      <c r="B45" s="4"/>
      <c r="C45" s="4"/>
      <c r="D45" s="4"/>
      <c r="E45" s="4"/>
      <c r="F45" s="4"/>
      <c r="G45" s="4"/>
      <c r="H45" s="4"/>
      <c r="I45" s="4"/>
      <c r="J45" s="4"/>
    </row>
    <row r="46" spans="2:10" ht="24.95" customHeight="1" thickBot="1">
      <c r="B46" s="4"/>
      <c r="C46" s="4"/>
      <c r="D46" s="4"/>
      <c r="E46" s="270" t="s">
        <v>899</v>
      </c>
      <c r="F46" s="4"/>
      <c r="G46" s="4"/>
      <c r="H46" s="4"/>
      <c r="I46" s="4"/>
      <c r="J46" s="4"/>
    </row>
    <row r="47" spans="2:10" ht="24.95" customHeight="1">
      <c r="B47" s="4"/>
      <c r="C47" s="272">
        <v>1.2</v>
      </c>
      <c r="D47" s="273"/>
      <c r="E47" s="271"/>
      <c r="F47" s="272">
        <v>0.96</v>
      </c>
      <c r="G47" s="273"/>
      <c r="H47" s="4"/>
      <c r="I47" s="4"/>
      <c r="J47" s="4"/>
    </row>
    <row r="48" spans="2:10" ht="24.95" customHeight="1">
      <c r="B48" s="4"/>
      <c r="C48" s="4"/>
      <c r="D48" s="4"/>
      <c r="E48" s="4"/>
      <c r="F48" s="4"/>
      <c r="G48" s="4"/>
      <c r="H48" s="4"/>
      <c r="I48" s="4"/>
      <c r="J48" s="4"/>
    </row>
    <row r="49" spans="2:10" ht="24.95" customHeight="1">
      <c r="B49" s="7" t="s">
        <v>901</v>
      </c>
      <c r="C49" s="4"/>
      <c r="D49" s="4"/>
      <c r="E49" s="4"/>
      <c r="F49" s="4"/>
      <c r="G49" s="4"/>
      <c r="H49" s="4"/>
      <c r="I49" s="4"/>
      <c r="J49" s="4"/>
    </row>
    <row r="50" spans="2:10" ht="24.95" customHeight="1">
      <c r="B50" s="4" t="s">
        <v>902</v>
      </c>
      <c r="C50" s="4"/>
      <c r="D50" s="4"/>
      <c r="E50" s="4"/>
      <c r="F50" s="4"/>
      <c r="G50" s="4"/>
      <c r="H50" s="4"/>
      <c r="I50" s="4"/>
      <c r="J50" s="4"/>
    </row>
    <row r="51" spans="2:10" ht="24.95" customHeight="1">
      <c r="B51" s="4"/>
      <c r="C51" s="4" t="s">
        <v>903</v>
      </c>
      <c r="D51" s="4"/>
      <c r="E51" s="4"/>
      <c r="H51" s="4"/>
      <c r="I51" s="4"/>
      <c r="J51" s="4"/>
    </row>
    <row r="52" spans="2:10" ht="24.95" customHeight="1">
      <c r="B52" s="4"/>
      <c r="C52" s="4"/>
      <c r="D52" s="4"/>
      <c r="E52" s="4"/>
      <c r="H52" s="8" t="s">
        <v>904</v>
      </c>
      <c r="I52" s="8" t="s">
        <v>905</v>
      </c>
      <c r="J52" s="4"/>
    </row>
    <row r="53" spans="2:10" ht="24.95" customHeight="1">
      <c r="B53" s="4"/>
      <c r="C53" s="4" t="s">
        <v>912</v>
      </c>
      <c r="D53" s="4"/>
      <c r="E53" s="4" t="s">
        <v>913</v>
      </c>
      <c r="F53" s="4"/>
      <c r="G53" s="4"/>
      <c r="H53" s="4" t="s">
        <v>914</v>
      </c>
      <c r="I53" s="4"/>
      <c r="J53" s="4"/>
    </row>
    <row r="54" spans="2:10" ht="24.95" customHeight="1">
      <c r="B54" s="4"/>
      <c r="C54" s="4"/>
      <c r="D54" s="4"/>
      <c r="E54" s="4"/>
      <c r="F54" s="4"/>
      <c r="G54" s="4"/>
      <c r="H54" s="4"/>
      <c r="I54" s="4"/>
      <c r="J54" s="4"/>
    </row>
    <row r="55" spans="2:10" ht="24.95" customHeight="1">
      <c r="B55" s="4" t="s">
        <v>908</v>
      </c>
      <c r="C55" s="4"/>
      <c r="D55" s="4"/>
      <c r="E55" s="4"/>
      <c r="F55" s="4"/>
      <c r="G55" s="4"/>
      <c r="H55" s="4"/>
      <c r="I55" s="4"/>
      <c r="J55" s="4"/>
    </row>
    <row r="56" spans="2:10" ht="24.95" customHeight="1">
      <c r="B56" s="4" t="s">
        <v>909</v>
      </c>
      <c r="C56" s="4"/>
      <c r="D56" s="4"/>
      <c r="E56" s="4"/>
      <c r="F56" s="4"/>
      <c r="G56" s="4"/>
      <c r="H56" s="4"/>
      <c r="I56" s="4"/>
      <c r="J56" s="4"/>
    </row>
    <row r="57" spans="2:10" ht="24.95" customHeight="1">
      <c r="B57" s="4" t="s">
        <v>910</v>
      </c>
      <c r="C57" s="4"/>
      <c r="D57" s="4"/>
      <c r="E57" s="4"/>
      <c r="F57" s="4"/>
      <c r="G57" s="4"/>
      <c r="H57" s="4"/>
      <c r="I57" s="4"/>
      <c r="J57" s="4"/>
    </row>
    <row r="58" spans="2:10">
      <c r="B58" s="4"/>
      <c r="C58" s="4"/>
      <c r="D58" s="4"/>
      <c r="E58" s="4"/>
      <c r="F58" s="4"/>
      <c r="G58" s="4"/>
      <c r="H58" s="4"/>
      <c r="I58" s="4"/>
      <c r="J58" s="4"/>
    </row>
    <row r="59" spans="2:10" s="44" customFormat="1" ht="16.5">
      <c r="B59" s="45" t="s">
        <v>915</v>
      </c>
      <c r="C59" s="45"/>
      <c r="D59" s="45"/>
      <c r="E59" s="45"/>
      <c r="F59" s="45"/>
      <c r="G59" s="45"/>
      <c r="H59" s="45"/>
      <c r="I59" s="45"/>
      <c r="J59" s="45"/>
    </row>
    <row r="60" spans="2:10" s="44" customFormat="1" ht="16.5">
      <c r="B60" s="45" t="s">
        <v>916</v>
      </c>
      <c r="C60" s="45"/>
      <c r="D60" s="45"/>
      <c r="E60" s="45"/>
      <c r="F60" s="45"/>
      <c r="G60" s="45"/>
      <c r="H60" s="45"/>
      <c r="I60" s="45"/>
      <c r="J60" s="45"/>
    </row>
    <row r="61" spans="2:10" s="44" customFormat="1" ht="16.5">
      <c r="B61" s="45" t="s">
        <v>917</v>
      </c>
      <c r="C61" s="45"/>
      <c r="D61" s="45"/>
      <c r="E61" s="45"/>
      <c r="F61" s="45"/>
      <c r="G61" s="45"/>
      <c r="H61" s="45"/>
      <c r="I61" s="45"/>
      <c r="J61" s="45"/>
    </row>
    <row r="62" spans="2:10" s="44" customFormat="1" ht="16.5">
      <c r="B62" s="45"/>
      <c r="C62" s="45" t="s">
        <v>918</v>
      </c>
      <c r="D62" s="45"/>
      <c r="E62" s="45"/>
      <c r="F62" s="45"/>
      <c r="G62" s="45"/>
      <c r="H62" s="45"/>
      <c r="I62" s="45"/>
      <c r="J62" s="45"/>
    </row>
    <row r="63" spans="2:10" s="44" customFormat="1" ht="16.5">
      <c r="B63" s="45"/>
      <c r="C63" s="45" t="s">
        <v>919</v>
      </c>
      <c r="D63" s="45"/>
      <c r="E63" s="45"/>
      <c r="F63" s="45"/>
      <c r="G63" s="45"/>
      <c r="H63" s="45"/>
      <c r="I63" s="45"/>
      <c r="J63" s="45"/>
    </row>
    <row r="64" spans="2:10" s="44" customFormat="1" ht="16.5">
      <c r="B64" s="45" t="s">
        <v>920</v>
      </c>
      <c r="C64" s="45"/>
      <c r="D64" s="45"/>
      <c r="E64" s="45"/>
      <c r="F64" s="45"/>
      <c r="G64" s="45"/>
      <c r="H64" s="45"/>
      <c r="I64" s="45"/>
      <c r="J64" s="45"/>
    </row>
    <row r="65" spans="2:10" s="44" customFormat="1" ht="16.5">
      <c r="B65" s="45"/>
      <c r="C65" s="45"/>
      <c r="D65" s="45"/>
      <c r="E65" s="45"/>
      <c r="F65" s="45"/>
      <c r="G65" s="45"/>
      <c r="H65" s="45"/>
      <c r="I65" s="45"/>
      <c r="J65" s="45"/>
    </row>
    <row r="66" spans="2:10" s="44" customFormat="1" ht="16.5">
      <c r="B66" s="45"/>
      <c r="C66" s="45"/>
      <c r="D66" s="45"/>
      <c r="E66" s="45"/>
      <c r="F66" s="45"/>
      <c r="G66" s="45"/>
      <c r="H66" s="45"/>
      <c r="I66" s="45"/>
      <c r="J66" s="45"/>
    </row>
    <row r="67" spans="2:10" s="44" customFormat="1" ht="16.5">
      <c r="B67" s="45"/>
      <c r="C67" s="45"/>
      <c r="D67" s="45"/>
      <c r="E67" s="45"/>
      <c r="F67" s="45"/>
      <c r="G67" s="45"/>
      <c r="H67" s="45"/>
      <c r="I67" s="45"/>
      <c r="J67" s="45"/>
    </row>
    <row r="68" spans="2:10" s="44" customFormat="1" ht="16.5">
      <c r="B68" s="45"/>
      <c r="C68" s="45"/>
      <c r="D68" s="45"/>
      <c r="E68" s="45"/>
      <c r="F68" s="45"/>
      <c r="G68" s="45"/>
      <c r="H68" s="45"/>
      <c r="I68" s="45"/>
      <c r="J68" s="45"/>
    </row>
    <row r="69" spans="2:10" s="44" customFormat="1" ht="16.5">
      <c r="B69" s="45"/>
      <c r="C69" s="45"/>
      <c r="D69" s="45"/>
      <c r="E69" s="45"/>
      <c r="F69" s="45"/>
      <c r="G69" s="45"/>
      <c r="H69" s="45"/>
      <c r="I69" s="45"/>
      <c r="J69" s="45"/>
    </row>
    <row r="70" spans="2:10" s="44" customFormat="1" ht="16.5">
      <c r="B70" s="45"/>
      <c r="C70" s="45"/>
      <c r="D70" s="45"/>
      <c r="E70" s="45"/>
      <c r="F70" s="45"/>
      <c r="G70" s="45"/>
      <c r="H70" s="45"/>
      <c r="I70" s="45"/>
      <c r="J70" s="45"/>
    </row>
    <row r="71" spans="2:10" s="44" customFormat="1" ht="16.5">
      <c r="B71" s="45"/>
      <c r="C71" s="45"/>
      <c r="D71" s="45"/>
      <c r="E71" s="45"/>
      <c r="F71" s="45"/>
      <c r="G71" s="45"/>
      <c r="H71" s="45"/>
      <c r="I71" s="45"/>
      <c r="J71" s="45"/>
    </row>
    <row r="72" spans="2:10" s="44" customFormat="1" ht="16.5">
      <c r="B72" s="45"/>
      <c r="C72" s="45"/>
      <c r="D72" s="45"/>
      <c r="E72" s="45"/>
      <c r="F72" s="45"/>
      <c r="G72" s="45"/>
      <c r="H72" s="45"/>
      <c r="I72" s="45"/>
      <c r="J72" s="45"/>
    </row>
    <row r="73" spans="2:10" s="44" customFormat="1" ht="16.5">
      <c r="B73" s="45"/>
      <c r="C73" s="45"/>
      <c r="D73" s="45"/>
      <c r="E73" s="45"/>
      <c r="F73" s="45"/>
      <c r="G73" s="45"/>
      <c r="H73" s="45"/>
      <c r="I73" s="45"/>
      <c r="J73" s="45"/>
    </row>
    <row r="74" spans="2:10" s="44" customFormat="1" ht="16.5">
      <c r="B74" s="45"/>
      <c r="C74" s="45"/>
      <c r="D74" s="45"/>
      <c r="E74" s="45"/>
      <c r="F74" s="45"/>
      <c r="G74" s="45"/>
      <c r="H74" s="45"/>
      <c r="I74" s="45"/>
      <c r="J74" s="45"/>
    </row>
    <row r="75" spans="2:10" s="44" customFormat="1" ht="16.5">
      <c r="B75" s="45"/>
      <c r="C75" s="45"/>
      <c r="D75" s="45"/>
      <c r="E75" s="45"/>
      <c r="F75" s="45"/>
      <c r="G75" s="45"/>
      <c r="H75" s="45"/>
      <c r="I75" s="45"/>
      <c r="J75" s="45"/>
    </row>
    <row r="76" spans="2:10" s="44" customFormat="1" ht="16.5">
      <c r="B76" s="45"/>
      <c r="C76" s="45"/>
      <c r="D76" s="45"/>
      <c r="E76" s="45"/>
      <c r="F76" s="45"/>
      <c r="G76" s="45"/>
      <c r="H76" s="45"/>
      <c r="I76" s="45"/>
      <c r="J76" s="45"/>
    </row>
    <row r="77" spans="2:10" s="44" customFormat="1" ht="16.5">
      <c r="B77" s="45"/>
      <c r="C77" s="45"/>
      <c r="D77" s="45"/>
      <c r="E77" s="45"/>
      <c r="F77" s="45"/>
      <c r="G77" s="45"/>
      <c r="H77" s="45"/>
      <c r="I77" s="45"/>
      <c r="J77" s="45"/>
    </row>
    <row r="78" spans="2:10" s="44" customFormat="1" ht="16.5">
      <c r="B78" s="45"/>
      <c r="C78" s="45"/>
      <c r="D78" s="45"/>
      <c r="E78" s="45"/>
      <c r="F78" s="45"/>
      <c r="G78" s="45"/>
      <c r="H78" s="45"/>
      <c r="I78" s="45"/>
      <c r="J78" s="45"/>
    </row>
    <row r="79" spans="2:10" s="44" customFormat="1" ht="16.5">
      <c r="B79" s="45"/>
      <c r="C79" s="45"/>
      <c r="D79" s="45"/>
      <c r="E79" s="45"/>
      <c r="F79" s="45"/>
      <c r="G79" s="45"/>
      <c r="H79" s="45"/>
      <c r="I79" s="45"/>
      <c r="J79" s="45"/>
    </row>
    <row r="80" spans="2:10" s="44" customFormat="1" ht="16.5">
      <c r="B80" s="45" t="s">
        <v>921</v>
      </c>
      <c r="C80" s="45"/>
      <c r="D80" s="45"/>
      <c r="E80" s="45"/>
      <c r="F80" s="45"/>
      <c r="G80" s="45"/>
      <c r="H80" s="45"/>
      <c r="I80" s="45"/>
      <c r="J80" s="45"/>
    </row>
    <row r="81" spans="2:10" s="44" customFormat="1" ht="16.5">
      <c r="B81" s="45"/>
      <c r="D81" s="45"/>
      <c r="E81" s="45"/>
      <c r="F81" s="45"/>
      <c r="G81" s="45" t="s">
        <v>922</v>
      </c>
      <c r="H81" s="45"/>
      <c r="I81" s="45"/>
      <c r="J81" s="45"/>
    </row>
    <row r="82" spans="2:10" s="44" customFormat="1" ht="16.5">
      <c r="B82" s="45"/>
      <c r="C82" s="45" t="s">
        <v>923</v>
      </c>
      <c r="D82" s="45"/>
      <c r="E82" s="45"/>
      <c r="F82" s="45"/>
      <c r="G82" s="46" t="s">
        <v>924</v>
      </c>
      <c r="H82" s="45"/>
      <c r="I82" s="45"/>
      <c r="J82" s="45"/>
    </row>
    <row r="83" spans="2:10" s="44" customFormat="1" ht="16.5">
      <c r="B83" s="45"/>
      <c r="C83" s="46" t="s">
        <v>925</v>
      </c>
      <c r="D83" s="45"/>
      <c r="E83" s="45"/>
      <c r="F83" s="45"/>
      <c r="G83" s="45"/>
      <c r="H83" s="45"/>
      <c r="I83" s="45"/>
      <c r="J83" s="45"/>
    </row>
    <row r="84" spans="2:10">
      <c r="B84" s="4"/>
      <c r="C84" s="4"/>
      <c r="D84" s="4"/>
      <c r="E84" s="4"/>
      <c r="F84" s="4"/>
      <c r="G84" s="4"/>
      <c r="H84" s="4"/>
      <c r="I84" s="4"/>
      <c r="J84" s="4"/>
    </row>
    <row r="85" spans="2:10">
      <c r="B85" s="4"/>
      <c r="C85" s="4"/>
      <c r="D85" s="4"/>
      <c r="E85" s="4"/>
      <c r="F85" s="4"/>
      <c r="G85" s="4"/>
      <c r="H85" s="4"/>
      <c r="I85" s="4"/>
      <c r="J85" s="4"/>
    </row>
    <row r="86" spans="2:10">
      <c r="B86" s="4"/>
      <c r="C86" s="4"/>
      <c r="D86" s="4"/>
      <c r="E86" s="4"/>
      <c r="F86" s="4"/>
      <c r="G86" s="4"/>
      <c r="H86" s="4"/>
      <c r="I86" s="4"/>
      <c r="J86" s="4"/>
    </row>
    <row r="87" spans="2:10">
      <c r="B87" s="4"/>
      <c r="C87" s="4"/>
      <c r="D87" s="4"/>
      <c r="E87" s="4"/>
      <c r="F87" s="4"/>
      <c r="G87" s="4"/>
      <c r="H87" s="4"/>
      <c r="I87" s="4"/>
      <c r="J87" s="4"/>
    </row>
    <row r="88" spans="2:10">
      <c r="B88" s="4"/>
      <c r="C88" s="4"/>
      <c r="D88" s="4"/>
      <c r="E88" s="4"/>
      <c r="F88" s="4"/>
      <c r="G88" s="4"/>
      <c r="H88" s="4"/>
      <c r="I88" s="4"/>
      <c r="J88" s="4"/>
    </row>
    <row r="89" spans="2:10">
      <c r="B89" s="4"/>
      <c r="C89" s="4"/>
      <c r="D89" s="4"/>
      <c r="E89" s="4"/>
      <c r="F89" s="4"/>
      <c r="G89" s="4"/>
      <c r="H89" s="4"/>
      <c r="I89" s="4"/>
      <c r="J89" s="4"/>
    </row>
    <row r="90" spans="2:10">
      <c r="B90" s="4"/>
      <c r="C90" s="4"/>
      <c r="D90" s="4"/>
      <c r="E90" s="4"/>
      <c r="F90" s="4"/>
      <c r="G90" s="4"/>
      <c r="H90" s="4"/>
      <c r="I90" s="4"/>
      <c r="J90" s="4"/>
    </row>
    <row r="91" spans="2:10">
      <c r="B91" s="45" t="s">
        <v>926</v>
      </c>
      <c r="C91" s="45"/>
      <c r="D91" s="4"/>
      <c r="E91" s="4"/>
      <c r="F91" s="4"/>
      <c r="G91" s="4"/>
      <c r="H91" s="4"/>
      <c r="I91" s="4"/>
      <c r="J91" s="4"/>
    </row>
    <row r="92" spans="2:10" ht="16.5">
      <c r="B92" s="45" t="s">
        <v>927</v>
      </c>
      <c r="C92" s="44"/>
    </row>
    <row r="93" spans="2:10" ht="16.5">
      <c r="B93" s="45"/>
      <c r="C93" s="44"/>
    </row>
    <row r="94" spans="2:10" ht="16.5">
      <c r="B94" s="45" t="s">
        <v>928</v>
      </c>
      <c r="C94" s="44"/>
    </row>
    <row r="95" spans="2:10">
      <c r="B95" s="45"/>
      <c r="C95" s="45" t="s">
        <v>929</v>
      </c>
      <c r="D95" s="45"/>
      <c r="E95" s="45"/>
    </row>
    <row r="96" spans="2:10">
      <c r="B96" s="45"/>
      <c r="C96" s="45" t="s">
        <v>930</v>
      </c>
      <c r="D96" s="45"/>
      <c r="E96" s="45"/>
    </row>
    <row r="97" spans="2:6">
      <c r="B97" s="45"/>
      <c r="C97" s="45"/>
      <c r="D97" s="45"/>
      <c r="E97" s="45"/>
      <c r="F97" s="45" t="s">
        <v>931</v>
      </c>
    </row>
    <row r="98" spans="2:6">
      <c r="B98" s="45"/>
      <c r="C98" s="45" t="s">
        <v>932</v>
      </c>
      <c r="D98" s="45"/>
      <c r="E98" s="45"/>
    </row>
    <row r="99" spans="2:6" ht="20.25" customHeight="1">
      <c r="B99" s="45"/>
      <c r="C99" s="45" t="s">
        <v>933</v>
      </c>
      <c r="D99" s="45"/>
      <c r="E99" s="45"/>
    </row>
    <row r="100" spans="2:6">
      <c r="B100" s="45" t="s">
        <v>934</v>
      </c>
      <c r="C100" s="45"/>
      <c r="D100" s="45"/>
      <c r="E100" s="45"/>
    </row>
    <row r="101" spans="2:6">
      <c r="B101" s="45"/>
      <c r="C101" s="45"/>
      <c r="D101" s="45"/>
      <c r="E101" s="45"/>
    </row>
    <row r="102" spans="2:6">
      <c r="B102" s="45"/>
      <c r="C102" s="45"/>
      <c r="D102" s="45"/>
      <c r="E102" s="45"/>
    </row>
    <row r="103" spans="2:6">
      <c r="B103" s="45"/>
      <c r="C103" s="45"/>
      <c r="D103" s="45"/>
      <c r="E103" s="45"/>
    </row>
    <row r="104" spans="2:6">
      <c r="B104" s="45"/>
      <c r="C104" s="45"/>
      <c r="D104" s="45"/>
      <c r="E104" s="45"/>
    </row>
    <row r="105" spans="2:6">
      <c r="B105" s="45"/>
      <c r="C105" s="45"/>
      <c r="D105" s="45"/>
      <c r="E105" s="45"/>
    </row>
    <row r="106" spans="2:6">
      <c r="B106" s="45"/>
      <c r="C106" s="45"/>
      <c r="D106" s="45"/>
      <c r="E106" s="45"/>
    </row>
  </sheetData>
  <customSheetViews>
    <customSheetView guid="{E0EA2619-00D5-4BEE-B74D-E78210539F45}" topLeftCell="A34">
      <selection activeCell="H38" sqref="H38"/>
      <pageMargins left="0" right="0" top="0" bottom="0" header="0" footer="0"/>
      <pageSetup paperSize="9" orientation="portrait" r:id="rId1"/>
    </customSheetView>
  </customSheetViews>
  <mergeCells count="12">
    <mergeCell ref="E39:E40"/>
    <mergeCell ref="C40:D40"/>
    <mergeCell ref="F40:G40"/>
    <mergeCell ref="E46:E47"/>
    <mergeCell ref="C47:D47"/>
    <mergeCell ref="F47:G47"/>
    <mergeCell ref="E10:E11"/>
    <mergeCell ref="C11:D11"/>
    <mergeCell ref="F11:G11"/>
    <mergeCell ref="E17:E18"/>
    <mergeCell ref="C18:D18"/>
    <mergeCell ref="F18:G18"/>
  </mergeCells>
  <phoneticPr fontId="1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9499-7283-4DD6-840F-4AA6F119D7C5}">
  <dimension ref="A1:L78"/>
  <sheetViews>
    <sheetView workbookViewId="0">
      <selection activeCell="N4" sqref="N4"/>
    </sheetView>
  </sheetViews>
  <sheetFormatPr defaultRowHeight="11.25"/>
  <cols>
    <col min="1" max="1" width="1" style="159" customWidth="1"/>
    <col min="2" max="2" width="4.7109375" style="159" customWidth="1"/>
    <col min="3" max="7" width="9.140625" style="154"/>
    <col min="8" max="8" width="11.28515625" style="154" customWidth="1"/>
    <col min="9" max="9" width="12.28515625" style="155" customWidth="1"/>
    <col min="10" max="10" width="5.7109375" style="156" customWidth="1"/>
    <col min="11" max="11" width="9.140625" style="160"/>
    <col min="12" max="12" width="10.140625" style="159" customWidth="1"/>
    <col min="13" max="16384" width="9.140625" style="159"/>
  </cols>
  <sheetData>
    <row r="1" spans="1:12" ht="12">
      <c r="A1" s="153"/>
      <c r="B1" s="153"/>
      <c r="K1" s="157" t="s">
        <v>935</v>
      </c>
      <c r="L1" s="158">
        <v>43593</v>
      </c>
    </row>
    <row r="3" spans="1:12" ht="19.5" customHeight="1" thickBot="1">
      <c r="C3" s="274" t="s">
        <v>936</v>
      </c>
      <c r="D3" s="274"/>
      <c r="E3" s="274"/>
      <c r="F3" s="274"/>
      <c r="G3" s="274"/>
      <c r="H3" s="274"/>
      <c r="I3" s="274"/>
    </row>
    <row r="5" spans="1:12">
      <c r="C5" s="161" t="s">
        <v>937</v>
      </c>
    </row>
    <row r="6" spans="1:12">
      <c r="C6" s="161" t="s">
        <v>938</v>
      </c>
    </row>
    <row r="7" spans="1:12">
      <c r="C7" s="161"/>
    </row>
    <row r="8" spans="1:12">
      <c r="C8" s="161"/>
    </row>
    <row r="9" spans="1:12">
      <c r="C9" s="275" t="s">
        <v>939</v>
      </c>
      <c r="D9" s="275" t="s">
        <v>940</v>
      </c>
      <c r="E9" s="275"/>
      <c r="F9" s="162" t="s">
        <v>941</v>
      </c>
      <c r="G9" s="162" t="s">
        <v>942</v>
      </c>
      <c r="H9" s="275" t="s">
        <v>943</v>
      </c>
      <c r="I9" s="163" t="s">
        <v>944</v>
      </c>
    </row>
    <row r="10" spans="1:12">
      <c r="C10" s="275"/>
      <c r="D10" s="162" t="s">
        <v>945</v>
      </c>
      <c r="E10" s="162" t="s">
        <v>946</v>
      </c>
      <c r="F10" s="162" t="s">
        <v>947</v>
      </c>
      <c r="G10" s="162" t="s">
        <v>948</v>
      </c>
      <c r="H10" s="275"/>
      <c r="I10" s="163" t="s">
        <v>949</v>
      </c>
    </row>
    <row r="11" spans="1:12">
      <c r="B11" s="159" t="s">
        <v>950</v>
      </c>
      <c r="C11" s="164" t="s">
        <v>951</v>
      </c>
      <c r="D11" s="164">
        <v>40</v>
      </c>
      <c r="E11" s="164">
        <v>38</v>
      </c>
      <c r="F11" s="164">
        <v>6</v>
      </c>
      <c r="G11" s="164">
        <v>5</v>
      </c>
      <c r="H11" s="164">
        <v>8</v>
      </c>
      <c r="I11" s="165">
        <f>(G11/2)^2*PI()*H11</f>
        <v>157.07963267948966</v>
      </c>
    </row>
    <row r="12" spans="1:12">
      <c r="B12" s="159" t="s">
        <v>952</v>
      </c>
      <c r="C12" s="166">
        <v>400</v>
      </c>
      <c r="D12" s="166">
        <v>40</v>
      </c>
      <c r="E12" s="166">
        <v>38</v>
      </c>
      <c r="F12" s="166">
        <v>6</v>
      </c>
      <c r="G12" s="166">
        <v>5</v>
      </c>
      <c r="H12" s="166">
        <v>8</v>
      </c>
      <c r="I12" s="167">
        <f>(G12/2)^2*PI()*H12</f>
        <v>157.07963267948966</v>
      </c>
    </row>
    <row r="13" spans="1:12">
      <c r="C13" s="164" t="s">
        <v>953</v>
      </c>
      <c r="D13" s="164">
        <v>46</v>
      </c>
      <c r="E13" s="164">
        <v>44</v>
      </c>
      <c r="F13" s="164">
        <v>6</v>
      </c>
      <c r="G13" s="164">
        <v>5</v>
      </c>
      <c r="H13" s="164">
        <v>10</v>
      </c>
      <c r="I13" s="165">
        <f>(G13/2)^2*PI()*H13</f>
        <v>196.34954084936209</v>
      </c>
    </row>
    <row r="14" spans="1:12">
      <c r="C14" s="166">
        <v>460</v>
      </c>
      <c r="D14" s="166">
        <v>46</v>
      </c>
      <c r="E14" s="166">
        <v>44</v>
      </c>
      <c r="F14" s="166">
        <v>6</v>
      </c>
      <c r="G14" s="166">
        <v>5</v>
      </c>
      <c r="H14" s="166">
        <v>10</v>
      </c>
      <c r="I14" s="167">
        <f>(G14/2)^2*PI()*H14</f>
        <v>196.34954084936209</v>
      </c>
    </row>
    <row r="15" spans="1:12">
      <c r="C15" s="164" t="s">
        <v>954</v>
      </c>
      <c r="D15" s="164">
        <v>51</v>
      </c>
      <c r="E15" s="164">
        <v>49</v>
      </c>
      <c r="F15" s="164">
        <v>7</v>
      </c>
      <c r="G15" s="164">
        <v>5.4</v>
      </c>
      <c r="H15" s="164">
        <v>11</v>
      </c>
      <c r="I15" s="165">
        <f>(G15/2)^2*PI()*H15</f>
        <v>251.92431489136555</v>
      </c>
    </row>
    <row r="16" spans="1:12">
      <c r="C16" s="166" t="s">
        <v>955</v>
      </c>
      <c r="D16" s="166"/>
      <c r="E16" s="166"/>
      <c r="F16" s="166"/>
      <c r="G16" s="166"/>
      <c r="H16" s="166"/>
      <c r="I16" s="167"/>
    </row>
    <row r="17" spans="3:11">
      <c r="C17" s="164" t="s">
        <v>956</v>
      </c>
      <c r="D17" s="164">
        <v>54</v>
      </c>
      <c r="E17" s="164">
        <v>52</v>
      </c>
      <c r="F17" s="164">
        <v>7</v>
      </c>
      <c r="G17" s="164">
        <v>5.6</v>
      </c>
      <c r="H17" s="164">
        <v>12</v>
      </c>
      <c r="I17" s="165">
        <f>(G17/2)^2*PI()*H17</f>
        <v>295.56103684972766</v>
      </c>
    </row>
    <row r="18" spans="3:11">
      <c r="C18" s="166">
        <v>540</v>
      </c>
      <c r="D18" s="166">
        <v>54</v>
      </c>
      <c r="E18" s="166">
        <v>51</v>
      </c>
      <c r="F18" s="166">
        <v>7</v>
      </c>
      <c r="G18" s="166">
        <v>5.6</v>
      </c>
      <c r="H18" s="166">
        <v>12</v>
      </c>
      <c r="I18" s="167">
        <f t="shared" ref="I18:I42" si="0">(G18/2)^2*PI()*H18</f>
        <v>295.56103684972766</v>
      </c>
      <c r="J18" s="168" t="s">
        <v>957</v>
      </c>
    </row>
    <row r="19" spans="3:11">
      <c r="C19" s="164" t="s">
        <v>958</v>
      </c>
      <c r="D19" s="164">
        <v>61</v>
      </c>
      <c r="E19" s="164">
        <v>58</v>
      </c>
      <c r="F19" s="164">
        <v>7</v>
      </c>
      <c r="G19" s="164">
        <v>5.8</v>
      </c>
      <c r="H19" s="164">
        <v>15</v>
      </c>
      <c r="I19" s="165">
        <f t="shared" si="0"/>
        <v>396.3119132503524</v>
      </c>
    </row>
    <row r="20" spans="3:11">
      <c r="C20" s="166">
        <v>610</v>
      </c>
      <c r="D20" s="166">
        <v>61</v>
      </c>
      <c r="E20" s="166">
        <v>58</v>
      </c>
      <c r="F20" s="166">
        <v>7</v>
      </c>
      <c r="G20" s="166">
        <v>5.8</v>
      </c>
      <c r="H20" s="166">
        <v>15</v>
      </c>
      <c r="I20" s="167">
        <f t="shared" si="0"/>
        <v>396.3119132503524</v>
      </c>
      <c r="J20" s="168" t="s">
        <v>957</v>
      </c>
    </row>
    <row r="21" spans="3:11">
      <c r="C21" s="164" t="s">
        <v>959</v>
      </c>
      <c r="D21" s="164">
        <v>66</v>
      </c>
      <c r="E21" s="164">
        <v>63</v>
      </c>
      <c r="F21" s="164">
        <v>8</v>
      </c>
      <c r="G21" s="164">
        <v>6.3</v>
      </c>
      <c r="H21" s="164">
        <v>16</v>
      </c>
      <c r="I21" s="165">
        <f t="shared" si="0"/>
        <v>498.75924968391553</v>
      </c>
    </row>
    <row r="22" spans="3:11">
      <c r="C22" s="166">
        <v>660</v>
      </c>
      <c r="D22" s="166">
        <v>66</v>
      </c>
      <c r="E22" s="166">
        <v>63</v>
      </c>
      <c r="F22" s="166">
        <v>8</v>
      </c>
      <c r="G22" s="166">
        <v>6.3</v>
      </c>
      <c r="H22" s="166">
        <v>16</v>
      </c>
      <c r="I22" s="167">
        <f t="shared" si="0"/>
        <v>498.75924968391553</v>
      </c>
      <c r="J22" s="168" t="s">
        <v>957</v>
      </c>
    </row>
    <row r="23" spans="3:11">
      <c r="C23" s="164" t="s">
        <v>960</v>
      </c>
      <c r="D23" s="164">
        <v>76</v>
      </c>
      <c r="E23" s="164">
        <v>74</v>
      </c>
      <c r="F23" s="164">
        <v>10</v>
      </c>
      <c r="G23" s="164">
        <v>6.6</v>
      </c>
      <c r="H23" s="164">
        <v>19</v>
      </c>
      <c r="I23" s="165">
        <f t="shared" si="0"/>
        <v>650.02693595426399</v>
      </c>
    </row>
    <row r="24" spans="3:11">
      <c r="C24" s="166">
        <v>760</v>
      </c>
      <c r="D24" s="166">
        <v>76</v>
      </c>
      <c r="E24" s="166">
        <v>74</v>
      </c>
      <c r="F24" s="166">
        <v>10</v>
      </c>
      <c r="G24" s="166">
        <v>6.6</v>
      </c>
      <c r="H24" s="166">
        <v>19</v>
      </c>
      <c r="I24" s="167">
        <f t="shared" si="0"/>
        <v>650.02693595426399</v>
      </c>
      <c r="J24" s="168"/>
    </row>
    <row r="25" spans="3:11">
      <c r="C25" s="164" t="s">
        <v>961</v>
      </c>
      <c r="D25" s="164">
        <v>89</v>
      </c>
      <c r="E25" s="164">
        <v>85</v>
      </c>
      <c r="F25" s="164">
        <v>14</v>
      </c>
      <c r="G25" s="164">
        <v>7</v>
      </c>
      <c r="H25" s="164">
        <v>21</v>
      </c>
      <c r="I25" s="165">
        <f t="shared" si="0"/>
        <v>808.17471013597424</v>
      </c>
    </row>
    <row r="26" spans="3:11">
      <c r="C26" s="166">
        <v>890</v>
      </c>
      <c r="D26" s="166">
        <v>89</v>
      </c>
      <c r="E26" s="166">
        <v>85</v>
      </c>
      <c r="F26" s="166">
        <v>14</v>
      </c>
      <c r="G26" s="166">
        <v>7</v>
      </c>
      <c r="H26" s="166">
        <v>21</v>
      </c>
      <c r="I26" s="167">
        <f t="shared" si="0"/>
        <v>808.17471013597424</v>
      </c>
      <c r="J26" s="168" t="s">
        <v>957</v>
      </c>
    </row>
    <row r="27" spans="3:11">
      <c r="C27" s="164" t="s">
        <v>962</v>
      </c>
      <c r="D27" s="164">
        <v>104</v>
      </c>
      <c r="E27" s="164">
        <v>100</v>
      </c>
      <c r="F27" s="164">
        <v>15</v>
      </c>
      <c r="G27" s="164">
        <v>7</v>
      </c>
      <c r="H27" s="164">
        <v>31</v>
      </c>
      <c r="I27" s="165">
        <f t="shared" si="0"/>
        <v>1193.0198102007239</v>
      </c>
    </row>
    <row r="28" spans="3:11">
      <c r="C28" s="169" t="s">
        <v>963</v>
      </c>
      <c r="D28" s="164"/>
      <c r="E28" s="164"/>
      <c r="F28" s="164"/>
      <c r="G28" s="164"/>
      <c r="H28" s="164"/>
      <c r="I28" s="165"/>
    </row>
    <row r="29" spans="3:11">
      <c r="C29" s="164" t="s">
        <v>964</v>
      </c>
      <c r="D29" s="164">
        <v>80</v>
      </c>
      <c r="E29" s="164">
        <v>77</v>
      </c>
      <c r="F29" s="164">
        <v>10</v>
      </c>
      <c r="G29" s="164">
        <v>10</v>
      </c>
      <c r="H29" s="164">
        <v>16</v>
      </c>
      <c r="I29" s="165">
        <f t="shared" si="0"/>
        <v>1256.6370614359173</v>
      </c>
    </row>
    <row r="30" spans="3:11">
      <c r="C30" s="166">
        <v>800</v>
      </c>
      <c r="D30" s="166">
        <v>80</v>
      </c>
      <c r="E30" s="166">
        <v>77</v>
      </c>
      <c r="F30" s="166">
        <v>10</v>
      </c>
      <c r="G30" s="170">
        <v>11</v>
      </c>
      <c r="H30" s="166">
        <v>16</v>
      </c>
      <c r="I30" s="171">
        <f t="shared" si="0"/>
        <v>1520.5308443374599</v>
      </c>
      <c r="J30" s="172">
        <f>I30/I29-1</f>
        <v>0.20999999999999996</v>
      </c>
      <c r="K30" s="160" t="s">
        <v>965</v>
      </c>
    </row>
    <row r="31" spans="3:11">
      <c r="C31" s="164" t="s">
        <v>966</v>
      </c>
      <c r="D31" s="164">
        <v>92</v>
      </c>
      <c r="E31" s="164">
        <v>88</v>
      </c>
      <c r="F31" s="164">
        <v>14</v>
      </c>
      <c r="G31" s="164">
        <v>10</v>
      </c>
      <c r="H31" s="164">
        <v>19</v>
      </c>
      <c r="I31" s="165">
        <f t="shared" si="0"/>
        <v>1492.2565104551518</v>
      </c>
    </row>
    <row r="32" spans="3:11">
      <c r="C32" s="166">
        <v>920</v>
      </c>
      <c r="D32" s="166">
        <v>92</v>
      </c>
      <c r="E32" s="166">
        <v>88</v>
      </c>
      <c r="F32" s="166">
        <v>14</v>
      </c>
      <c r="G32" s="166">
        <v>10</v>
      </c>
      <c r="H32" s="166">
        <v>19</v>
      </c>
      <c r="I32" s="167">
        <f t="shared" si="0"/>
        <v>1492.2565104551518</v>
      </c>
    </row>
    <row r="33" spans="3:11">
      <c r="C33" s="164" t="s">
        <v>967</v>
      </c>
      <c r="D33" s="164">
        <v>110</v>
      </c>
      <c r="E33" s="164">
        <v>106</v>
      </c>
      <c r="F33" s="164">
        <v>15</v>
      </c>
      <c r="G33" s="164" t="s">
        <v>968</v>
      </c>
      <c r="H33" s="164" t="s">
        <v>969</v>
      </c>
      <c r="I33" s="165">
        <f>((10/2)^2*16+(11/2)^2*6+(12/2)^2)*PI()</f>
        <v>1939.9334635916973</v>
      </c>
    </row>
    <row r="34" spans="3:11">
      <c r="C34" s="166">
        <v>956</v>
      </c>
      <c r="D34" s="166">
        <v>110</v>
      </c>
      <c r="E34" s="166">
        <v>106</v>
      </c>
      <c r="F34" s="170">
        <v>20</v>
      </c>
      <c r="G34" s="170">
        <v>9.5</v>
      </c>
      <c r="H34" s="170">
        <v>30</v>
      </c>
      <c r="I34" s="171">
        <f t="shared" si="0"/>
        <v>2126.4655273985909</v>
      </c>
      <c r="J34" s="172">
        <f>I34/I33-1</f>
        <v>9.6153846153846034E-2</v>
      </c>
      <c r="K34" s="160" t="s">
        <v>970</v>
      </c>
    </row>
    <row r="35" spans="3:11">
      <c r="C35" s="164" t="s">
        <v>971</v>
      </c>
      <c r="D35" s="164">
        <v>60</v>
      </c>
      <c r="E35" s="164">
        <v>56</v>
      </c>
      <c r="F35" s="164">
        <v>7.5</v>
      </c>
      <c r="G35" s="164">
        <v>7</v>
      </c>
      <c r="H35" s="164">
        <v>12</v>
      </c>
      <c r="I35" s="165">
        <f t="shared" si="0"/>
        <v>461.81412007769956</v>
      </c>
    </row>
    <row r="36" spans="3:11">
      <c r="C36" s="166">
        <v>601</v>
      </c>
      <c r="D36" s="166">
        <v>60</v>
      </c>
      <c r="E36" s="170">
        <v>55</v>
      </c>
      <c r="F36" s="170">
        <v>10</v>
      </c>
      <c r="G36" s="170">
        <v>6</v>
      </c>
      <c r="H36" s="170">
        <v>17</v>
      </c>
      <c r="I36" s="171">
        <f t="shared" si="0"/>
        <v>480.66367599923836</v>
      </c>
      <c r="J36" s="172">
        <f>I36/I35-1</f>
        <v>4.081632653061229E-2</v>
      </c>
      <c r="K36" s="160" t="s">
        <v>970</v>
      </c>
    </row>
    <row r="37" spans="3:11">
      <c r="C37" s="164" t="s">
        <v>972</v>
      </c>
      <c r="D37" s="164">
        <v>65</v>
      </c>
      <c r="E37" s="164">
        <v>60</v>
      </c>
      <c r="F37" s="164">
        <v>7.5</v>
      </c>
      <c r="G37" s="164">
        <v>7</v>
      </c>
      <c r="H37" s="164">
        <v>15</v>
      </c>
      <c r="I37" s="165">
        <f t="shared" si="0"/>
        <v>577.26765009712449</v>
      </c>
    </row>
    <row r="38" spans="3:11">
      <c r="C38" s="166"/>
      <c r="D38" s="166"/>
      <c r="E38" s="166"/>
      <c r="F38" s="166"/>
      <c r="G38" s="166"/>
      <c r="H38" s="166"/>
      <c r="I38" s="167">
        <f t="shared" si="0"/>
        <v>0</v>
      </c>
    </row>
    <row r="39" spans="3:11">
      <c r="C39" s="164" t="s">
        <v>973</v>
      </c>
      <c r="D39" s="164">
        <v>75</v>
      </c>
      <c r="E39" s="164">
        <v>70</v>
      </c>
      <c r="F39" s="164">
        <v>10</v>
      </c>
      <c r="G39" s="164">
        <v>7.5</v>
      </c>
      <c r="H39" s="164">
        <v>18</v>
      </c>
      <c r="I39" s="165">
        <f t="shared" si="0"/>
        <v>795.21564043991634</v>
      </c>
    </row>
    <row r="40" spans="3:11">
      <c r="C40" s="166">
        <v>750</v>
      </c>
      <c r="D40" s="166">
        <v>75</v>
      </c>
      <c r="E40" s="166">
        <v>70</v>
      </c>
      <c r="F40" s="166">
        <v>10</v>
      </c>
      <c r="G40" s="166">
        <v>7.5</v>
      </c>
      <c r="H40" s="166">
        <v>18</v>
      </c>
      <c r="I40" s="167">
        <f t="shared" si="0"/>
        <v>795.21564043991634</v>
      </c>
      <c r="J40" s="168" t="s">
        <v>957</v>
      </c>
    </row>
    <row r="41" spans="3:11">
      <c r="C41" s="164" t="s">
        <v>974</v>
      </c>
      <c r="D41" s="164">
        <v>80</v>
      </c>
      <c r="E41" s="164">
        <v>74</v>
      </c>
      <c r="F41" s="164">
        <v>12</v>
      </c>
      <c r="G41" s="164">
        <v>8.5</v>
      </c>
      <c r="H41" s="164">
        <v>18</v>
      </c>
      <c r="I41" s="165">
        <f t="shared" si="0"/>
        <v>1021.4103114983815</v>
      </c>
    </row>
    <row r="42" spans="3:11">
      <c r="C42" s="166">
        <v>804</v>
      </c>
      <c r="D42" s="166">
        <v>80</v>
      </c>
      <c r="E42" s="166">
        <v>74</v>
      </c>
      <c r="F42" s="166">
        <v>12</v>
      </c>
      <c r="G42" s="170">
        <v>7.5</v>
      </c>
      <c r="H42" s="170">
        <v>23</v>
      </c>
      <c r="I42" s="171">
        <f t="shared" si="0"/>
        <v>1016.1088738954487</v>
      </c>
      <c r="J42" s="172">
        <f>I41/I42-1</f>
        <v>5.2173913043478404E-3</v>
      </c>
      <c r="K42" s="160" t="s">
        <v>975</v>
      </c>
    </row>
    <row r="43" spans="3:11">
      <c r="C43" s="164" t="s">
        <v>976</v>
      </c>
      <c r="D43" s="164">
        <v>60</v>
      </c>
      <c r="E43" s="164">
        <v>56</v>
      </c>
      <c r="F43" s="164">
        <v>10</v>
      </c>
      <c r="G43" s="164" t="s">
        <v>977</v>
      </c>
      <c r="H43" s="164" t="s">
        <v>978</v>
      </c>
      <c r="I43" s="165">
        <f>((10/2)^2*7+(12/2)^2)*PI()</f>
        <v>662.87604990744637</v>
      </c>
    </row>
    <row r="44" spans="3:11">
      <c r="C44" s="166">
        <v>603</v>
      </c>
      <c r="D44" s="166">
        <v>60</v>
      </c>
      <c r="E44" s="170">
        <v>58</v>
      </c>
      <c r="F44" s="170">
        <v>12</v>
      </c>
      <c r="G44" s="170">
        <v>7.5</v>
      </c>
      <c r="H44" s="170">
        <v>18</v>
      </c>
      <c r="I44" s="171">
        <f>(G44/2)^2*PI()*H44</f>
        <v>795.21564043991634</v>
      </c>
      <c r="J44" s="172">
        <f>I44/I43-1</f>
        <v>0.19964454976303303</v>
      </c>
      <c r="K44" s="160" t="s">
        <v>970</v>
      </c>
    </row>
    <row r="45" spans="3:11">
      <c r="C45" s="164" t="s">
        <v>979</v>
      </c>
      <c r="D45" s="164">
        <v>80</v>
      </c>
      <c r="E45" s="164">
        <v>74</v>
      </c>
      <c r="F45" s="164">
        <v>15</v>
      </c>
      <c r="G45" s="164" t="s">
        <v>980</v>
      </c>
      <c r="H45" s="164" t="s">
        <v>981</v>
      </c>
      <c r="I45" s="165">
        <f>((11/2)^2*9+(10/2)^2*3)*PI()</f>
        <v>1090.9180489590556</v>
      </c>
    </row>
    <row r="46" spans="3:11">
      <c r="C46" s="166">
        <v>802</v>
      </c>
      <c r="D46" s="166">
        <v>80</v>
      </c>
      <c r="E46" s="170">
        <v>77</v>
      </c>
      <c r="F46" s="170">
        <v>11</v>
      </c>
      <c r="G46" s="170">
        <v>8</v>
      </c>
      <c r="H46" s="170">
        <v>23</v>
      </c>
      <c r="I46" s="171">
        <f t="shared" ref="I46:I56" si="1">(G46/2)^2*PI()*H46</f>
        <v>1156.1060965210438</v>
      </c>
      <c r="J46" s="172">
        <f>I46/I45-1</f>
        <v>5.975521958243335E-2</v>
      </c>
      <c r="K46" s="160" t="s">
        <v>970</v>
      </c>
    </row>
    <row r="47" spans="3:11">
      <c r="C47" s="164" t="s">
        <v>982</v>
      </c>
      <c r="D47" s="164">
        <v>70</v>
      </c>
      <c r="E47" s="164">
        <v>68</v>
      </c>
      <c r="F47" s="164">
        <v>8</v>
      </c>
      <c r="G47" s="164">
        <v>7</v>
      </c>
      <c r="H47" s="164">
        <v>15</v>
      </c>
      <c r="I47" s="165">
        <f t="shared" si="1"/>
        <v>577.26765009712449</v>
      </c>
    </row>
    <row r="48" spans="3:11">
      <c r="C48" s="166">
        <v>700</v>
      </c>
      <c r="D48" s="166">
        <v>70</v>
      </c>
      <c r="E48" s="166">
        <v>67</v>
      </c>
      <c r="F48" s="166">
        <v>10</v>
      </c>
      <c r="G48" s="166">
        <v>7</v>
      </c>
      <c r="H48" s="166">
        <v>17</v>
      </c>
      <c r="I48" s="167">
        <f t="shared" si="1"/>
        <v>654.23667011007433</v>
      </c>
    </row>
    <row r="49" spans="3:9">
      <c r="C49" s="164" t="s">
        <v>983</v>
      </c>
      <c r="D49" s="164">
        <v>35</v>
      </c>
      <c r="E49" s="164">
        <v>33</v>
      </c>
      <c r="F49" s="164">
        <v>9</v>
      </c>
      <c r="G49" s="164">
        <v>4</v>
      </c>
      <c r="H49" s="164">
        <v>16</v>
      </c>
      <c r="I49" s="165">
        <f t="shared" si="1"/>
        <v>201.06192982974676</v>
      </c>
    </row>
    <row r="50" spans="3:9">
      <c r="C50" s="166">
        <v>355</v>
      </c>
      <c r="D50" s="166">
        <v>35</v>
      </c>
      <c r="E50" s="166">
        <v>33</v>
      </c>
      <c r="F50" s="166">
        <v>9</v>
      </c>
      <c r="G50" s="166">
        <v>4</v>
      </c>
      <c r="H50" s="166">
        <v>16</v>
      </c>
      <c r="I50" s="167">
        <f t="shared" si="1"/>
        <v>201.06192982974676</v>
      </c>
    </row>
    <row r="51" spans="3:9">
      <c r="C51" s="164" t="s">
        <v>984</v>
      </c>
      <c r="D51" s="164">
        <v>40</v>
      </c>
      <c r="E51" s="164">
        <v>38</v>
      </c>
      <c r="F51" s="164">
        <v>6</v>
      </c>
      <c r="G51" s="164">
        <v>6</v>
      </c>
      <c r="H51" s="164">
        <v>11</v>
      </c>
      <c r="I51" s="165">
        <f t="shared" si="1"/>
        <v>311.01767270538954</v>
      </c>
    </row>
    <row r="52" spans="3:9">
      <c r="C52" s="166">
        <v>403</v>
      </c>
      <c r="D52" s="166">
        <v>40</v>
      </c>
      <c r="E52" s="166">
        <v>38</v>
      </c>
      <c r="F52" s="166">
        <v>6</v>
      </c>
      <c r="G52" s="166">
        <v>6</v>
      </c>
      <c r="H52" s="166">
        <v>11</v>
      </c>
      <c r="I52" s="167">
        <f t="shared" si="1"/>
        <v>311.01767270538954</v>
      </c>
    </row>
    <row r="53" spans="3:9">
      <c r="C53" s="164" t="s">
        <v>985</v>
      </c>
      <c r="D53" s="164">
        <v>50</v>
      </c>
      <c r="E53" s="164">
        <v>50</v>
      </c>
      <c r="F53" s="164">
        <v>8</v>
      </c>
      <c r="G53" s="164">
        <v>8</v>
      </c>
      <c r="H53" s="164">
        <v>11</v>
      </c>
      <c r="I53" s="165">
        <f t="shared" si="1"/>
        <v>552.92030703180353</v>
      </c>
    </row>
    <row r="54" spans="3:9">
      <c r="C54" s="166">
        <v>503</v>
      </c>
      <c r="D54" s="166">
        <v>50</v>
      </c>
      <c r="E54" s="166">
        <v>50</v>
      </c>
      <c r="F54" s="166">
        <v>8</v>
      </c>
      <c r="G54" s="166">
        <v>8</v>
      </c>
      <c r="H54" s="166">
        <v>11</v>
      </c>
      <c r="I54" s="167">
        <f t="shared" si="1"/>
        <v>552.92030703180353</v>
      </c>
    </row>
    <row r="55" spans="3:9">
      <c r="C55" s="164" t="s">
        <v>986</v>
      </c>
      <c r="D55" s="164">
        <v>105</v>
      </c>
      <c r="E55" s="164">
        <v>102</v>
      </c>
      <c r="F55" s="164">
        <v>15</v>
      </c>
      <c r="G55" s="164">
        <v>9</v>
      </c>
      <c r="H55" s="164">
        <v>32</v>
      </c>
      <c r="I55" s="165">
        <f t="shared" si="1"/>
        <v>2035.7520395261859</v>
      </c>
    </row>
    <row r="56" spans="3:9">
      <c r="C56" s="166">
        <v>951</v>
      </c>
      <c r="D56" s="166">
        <v>105</v>
      </c>
      <c r="E56" s="166">
        <v>102</v>
      </c>
      <c r="F56" s="166">
        <v>15</v>
      </c>
      <c r="G56" s="166">
        <v>9</v>
      </c>
      <c r="H56" s="166">
        <v>32</v>
      </c>
      <c r="I56" s="167">
        <f t="shared" si="1"/>
        <v>2035.7520395261859</v>
      </c>
    </row>
    <row r="57" spans="3:9">
      <c r="C57" s="164" t="s">
        <v>987</v>
      </c>
      <c r="D57" s="164">
        <v>120</v>
      </c>
      <c r="E57" s="164">
        <v>118</v>
      </c>
      <c r="F57" s="164">
        <v>17</v>
      </c>
      <c r="G57" s="164" t="s">
        <v>988</v>
      </c>
      <c r="H57" s="164" t="s">
        <v>989</v>
      </c>
      <c r="I57" s="165">
        <f>((14/2)^2*7+(15/2)^2*12)*PI()</f>
        <v>3198.1413213544092</v>
      </c>
    </row>
    <row r="58" spans="3:9">
      <c r="C58" s="169" t="s">
        <v>990</v>
      </c>
      <c r="D58" s="164"/>
      <c r="E58" s="164"/>
      <c r="F58" s="164"/>
      <c r="G58" s="164"/>
      <c r="H58" s="164"/>
      <c r="I58" s="165"/>
    </row>
    <row r="59" spans="3:9">
      <c r="C59" s="164" t="s">
        <v>991</v>
      </c>
      <c r="D59" s="164">
        <v>130</v>
      </c>
      <c r="E59" s="164">
        <v>125</v>
      </c>
      <c r="F59" s="164">
        <v>15</v>
      </c>
      <c r="G59" s="164">
        <v>8</v>
      </c>
      <c r="H59" s="164">
        <v>43</v>
      </c>
      <c r="I59" s="165">
        <f t="shared" ref="I59:I78" si="2">(G59/2)^2*PI()*H59</f>
        <v>2161.4157456697776</v>
      </c>
    </row>
    <row r="60" spans="3:9">
      <c r="C60" s="169" t="s">
        <v>990</v>
      </c>
      <c r="D60" s="164"/>
      <c r="E60" s="164"/>
      <c r="F60" s="164"/>
      <c r="G60" s="164"/>
      <c r="H60" s="164"/>
      <c r="I60" s="165"/>
    </row>
    <row r="61" spans="3:9">
      <c r="C61" s="164" t="s">
        <v>992</v>
      </c>
      <c r="D61" s="164">
        <v>130</v>
      </c>
      <c r="E61" s="164">
        <v>125</v>
      </c>
      <c r="F61" s="164">
        <v>15</v>
      </c>
      <c r="G61" s="164">
        <v>10</v>
      </c>
      <c r="H61" s="164">
        <v>39</v>
      </c>
      <c r="I61" s="165">
        <f t="shared" si="2"/>
        <v>3063.0528372500485</v>
      </c>
    </row>
    <row r="62" spans="3:9">
      <c r="C62" s="169" t="s">
        <v>990</v>
      </c>
      <c r="D62" s="164"/>
      <c r="E62" s="164"/>
      <c r="F62" s="164"/>
      <c r="G62" s="164"/>
      <c r="H62" s="164"/>
      <c r="I62" s="165"/>
    </row>
    <row r="63" spans="3:9">
      <c r="C63" s="164" t="s">
        <v>993</v>
      </c>
      <c r="D63" s="164">
        <v>130</v>
      </c>
      <c r="E63" s="164">
        <v>125</v>
      </c>
      <c r="F63" s="164">
        <v>15</v>
      </c>
      <c r="G63" s="164">
        <v>11</v>
      </c>
      <c r="H63" s="164">
        <v>37</v>
      </c>
      <c r="I63" s="165">
        <f t="shared" si="2"/>
        <v>3516.227577530376</v>
      </c>
    </row>
    <row r="64" spans="3:9">
      <c r="C64" s="166">
        <v>964</v>
      </c>
      <c r="D64" s="166">
        <v>130</v>
      </c>
      <c r="E64" s="166">
        <v>126</v>
      </c>
      <c r="F64" s="166">
        <v>15</v>
      </c>
      <c r="G64" s="166">
        <v>11</v>
      </c>
      <c r="H64" s="166">
        <v>37</v>
      </c>
      <c r="I64" s="167">
        <f t="shared" si="2"/>
        <v>3516.227577530376</v>
      </c>
    </row>
    <row r="65" spans="3:11">
      <c r="C65" s="164" t="s">
        <v>994</v>
      </c>
      <c r="D65" s="164">
        <v>150</v>
      </c>
      <c r="E65" s="164">
        <v>138</v>
      </c>
      <c r="F65" s="164">
        <v>20</v>
      </c>
      <c r="G65" s="164">
        <v>13</v>
      </c>
      <c r="H65" s="164">
        <v>38</v>
      </c>
      <c r="I65" s="165">
        <f t="shared" si="2"/>
        <v>5043.8270053384131</v>
      </c>
    </row>
    <row r="66" spans="3:11">
      <c r="C66" s="166">
        <v>970</v>
      </c>
      <c r="D66" s="166">
        <v>150</v>
      </c>
      <c r="E66" s="170">
        <v>144</v>
      </c>
      <c r="F66" s="166">
        <v>20</v>
      </c>
      <c r="G66" s="166">
        <v>13</v>
      </c>
      <c r="H66" s="166">
        <v>38</v>
      </c>
      <c r="I66" s="167">
        <f t="shared" si="2"/>
        <v>5043.8270053384131</v>
      </c>
      <c r="J66" s="168" t="s">
        <v>995</v>
      </c>
    </row>
    <row r="67" spans="3:11">
      <c r="C67" s="164" t="s">
        <v>996</v>
      </c>
      <c r="D67" s="164">
        <v>50</v>
      </c>
      <c r="E67" s="164">
        <v>48</v>
      </c>
      <c r="F67" s="164">
        <v>7</v>
      </c>
      <c r="G67" s="164">
        <v>3</v>
      </c>
      <c r="H67" s="164">
        <v>56</v>
      </c>
      <c r="I67" s="165">
        <f t="shared" si="2"/>
        <v>395.84067435231395</v>
      </c>
    </row>
    <row r="68" spans="3:11">
      <c r="C68" s="166" t="s">
        <v>997</v>
      </c>
      <c r="D68" s="166">
        <v>50</v>
      </c>
      <c r="E68" s="170">
        <v>49</v>
      </c>
      <c r="F68" s="170">
        <v>10</v>
      </c>
      <c r="G68" s="166">
        <v>3</v>
      </c>
      <c r="H68" s="170">
        <v>62</v>
      </c>
      <c r="I68" s="171">
        <f t="shared" si="2"/>
        <v>438.25217517577613</v>
      </c>
      <c r="J68" s="172">
        <f>I68/I67-1</f>
        <v>0.10714285714285698</v>
      </c>
      <c r="K68" s="160" t="s">
        <v>965</v>
      </c>
    </row>
    <row r="69" spans="3:11">
      <c r="C69" s="164" t="s">
        <v>998</v>
      </c>
      <c r="D69" s="164">
        <v>60</v>
      </c>
      <c r="E69" s="164">
        <v>58</v>
      </c>
      <c r="F69" s="164">
        <v>7</v>
      </c>
      <c r="G69" s="164">
        <v>3</v>
      </c>
      <c r="H69" s="164">
        <v>93</v>
      </c>
      <c r="I69" s="165">
        <f t="shared" si="2"/>
        <v>657.37826276366422</v>
      </c>
    </row>
    <row r="70" spans="3:11">
      <c r="C70" s="166" t="s">
        <v>999</v>
      </c>
      <c r="D70" s="166">
        <v>60</v>
      </c>
      <c r="E70" s="166">
        <v>58</v>
      </c>
      <c r="F70" s="166">
        <v>7</v>
      </c>
      <c r="G70" s="166">
        <v>3</v>
      </c>
      <c r="H70" s="166">
        <v>93</v>
      </c>
      <c r="I70" s="167">
        <f t="shared" si="2"/>
        <v>657.37826276366422</v>
      </c>
    </row>
    <row r="71" spans="3:11">
      <c r="C71" s="164" t="s">
        <v>1000</v>
      </c>
      <c r="D71" s="164">
        <v>70</v>
      </c>
      <c r="E71" s="164">
        <v>68</v>
      </c>
      <c r="F71" s="164">
        <v>10</v>
      </c>
      <c r="G71" s="164">
        <v>3</v>
      </c>
      <c r="H71" s="164">
        <v>140</v>
      </c>
      <c r="I71" s="165">
        <f t="shared" si="2"/>
        <v>989.60168588078488</v>
      </c>
    </row>
    <row r="72" spans="3:11">
      <c r="C72" s="166" t="s">
        <v>1001</v>
      </c>
      <c r="D72" s="166">
        <v>70</v>
      </c>
      <c r="E72" s="166">
        <v>68</v>
      </c>
      <c r="F72" s="166">
        <v>10</v>
      </c>
      <c r="G72" s="166">
        <v>3</v>
      </c>
      <c r="H72" s="170">
        <v>144</v>
      </c>
      <c r="I72" s="171">
        <f t="shared" si="2"/>
        <v>1017.8760197630929</v>
      </c>
      <c r="J72" s="172">
        <f>I72/I71-1</f>
        <v>2.857142857142847E-2</v>
      </c>
      <c r="K72" s="160" t="s">
        <v>965</v>
      </c>
    </row>
    <row r="73" spans="3:11">
      <c r="C73" s="164" t="s">
        <v>1002</v>
      </c>
      <c r="D73" s="164">
        <v>80</v>
      </c>
      <c r="E73" s="164">
        <v>76</v>
      </c>
      <c r="F73" s="164">
        <v>10</v>
      </c>
      <c r="G73" s="164">
        <v>3.5</v>
      </c>
      <c r="H73" s="164">
        <v>120</v>
      </c>
      <c r="I73" s="165">
        <f t="shared" si="2"/>
        <v>1154.535300194249</v>
      </c>
    </row>
    <row r="74" spans="3:11">
      <c r="C74" s="166" t="s">
        <v>1003</v>
      </c>
      <c r="D74" s="166">
        <v>80</v>
      </c>
      <c r="E74" s="170">
        <v>74</v>
      </c>
      <c r="F74" s="170">
        <v>12</v>
      </c>
      <c r="G74" s="166">
        <v>3.5</v>
      </c>
      <c r="H74" s="170">
        <v>109</v>
      </c>
      <c r="I74" s="171">
        <f t="shared" si="2"/>
        <v>1048.7028976764427</v>
      </c>
      <c r="J74" s="168" t="s">
        <v>1004</v>
      </c>
    </row>
    <row r="75" spans="3:11">
      <c r="C75" s="164" t="s">
        <v>1005</v>
      </c>
      <c r="D75" s="164">
        <v>92</v>
      </c>
      <c r="E75" s="164">
        <v>88</v>
      </c>
      <c r="F75" s="164">
        <v>12</v>
      </c>
      <c r="G75" s="164">
        <v>3.5</v>
      </c>
      <c r="H75" s="164">
        <v>151</v>
      </c>
      <c r="I75" s="165">
        <f t="shared" si="2"/>
        <v>1452.7902527444298</v>
      </c>
    </row>
    <row r="76" spans="3:11">
      <c r="C76" s="169" t="s">
        <v>1006</v>
      </c>
      <c r="D76" s="164"/>
      <c r="E76" s="164"/>
      <c r="F76" s="164"/>
      <c r="G76" s="164"/>
      <c r="H76" s="164"/>
      <c r="I76" s="165"/>
    </row>
    <row r="77" spans="3:11">
      <c r="C77" s="164" t="s">
        <v>1007</v>
      </c>
      <c r="D77" s="164">
        <v>105</v>
      </c>
      <c r="E77" s="164">
        <v>102</v>
      </c>
      <c r="F77" s="164">
        <v>15</v>
      </c>
      <c r="G77" s="164">
        <v>4.5</v>
      </c>
      <c r="H77" s="164">
        <v>135</v>
      </c>
      <c r="I77" s="165">
        <f t="shared" si="2"/>
        <v>2147.0822291877739</v>
      </c>
    </row>
    <row r="78" spans="3:11">
      <c r="C78" s="166" t="s">
        <v>1008</v>
      </c>
      <c r="D78" s="166">
        <v>105</v>
      </c>
      <c r="E78" s="166">
        <v>102</v>
      </c>
      <c r="F78" s="166">
        <v>15</v>
      </c>
      <c r="G78" s="170">
        <v>4</v>
      </c>
      <c r="H78" s="170">
        <v>188</v>
      </c>
      <c r="I78" s="171">
        <f t="shared" si="2"/>
        <v>2362.4776754995246</v>
      </c>
      <c r="J78" s="172">
        <f>I78/I77-1</f>
        <v>0.10032007315957947</v>
      </c>
      <c r="K78" s="160" t="s">
        <v>965</v>
      </c>
    </row>
  </sheetData>
  <mergeCells count="4">
    <mergeCell ref="C3:I3"/>
    <mergeCell ref="C9:C10"/>
    <mergeCell ref="D9:E9"/>
    <mergeCell ref="H9:H10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営業技術資料（ストレーナーデータ一覧（参考）</vt:lpstr>
      <vt:lpstr>a</vt:lpstr>
      <vt:lpstr>temp</vt:lpstr>
      <vt:lpstr>ストレーナー選定方法</vt:lpstr>
      <vt:lpstr>金型設計</vt:lpstr>
      <vt:lpstr>ストレーナー選定方法（計算方法根拠）</vt:lpstr>
      <vt:lpstr>山悦カタログ比較201905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h-inoue</dc:creator>
  <cp:keywords/>
  <dc:description/>
  <cp:lastModifiedBy>H-INOUE</cp:lastModifiedBy>
  <cp:revision/>
  <dcterms:created xsi:type="dcterms:W3CDTF">2018-01-22T01:25:57Z</dcterms:created>
  <dcterms:modified xsi:type="dcterms:W3CDTF">2023-07-05T02:03:34Z</dcterms:modified>
  <cp:category/>
  <cp:contentStatus/>
</cp:coreProperties>
</file>