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mb-my.sharepoint.com/personal/gemma_galecia_umb_edu/Documents/Computer Science/CS Website Updates/Course Schedule/"/>
    </mc:Choice>
  </mc:AlternateContent>
  <xr:revisionPtr revIDLastSave="0" documentId="8_{FE4CDE9E-DBD6-4109-B45F-FFFD49642407}" xr6:coauthVersionLast="47" xr6:coauthVersionMax="47" xr10:uidLastSave="{00000000-0000-0000-0000-000000000000}"/>
  <bookViews>
    <workbookView xWindow="-120" yWindow="-120" windowWidth="20730" windowHeight="11160"/>
  </bookViews>
  <sheets>
    <sheet name="CLSSCHED2 (003)" sheetId="1" r:id="rId1"/>
  </sheets>
  <calcPr calcId="0"/>
</workbook>
</file>

<file path=xl/calcChain.xml><?xml version="1.0" encoding="utf-8"?>
<calcChain xmlns="http://schemas.openxmlformats.org/spreadsheetml/2006/main">
  <c r="C2" i="1" l="1"/>
  <c r="B2" i="1"/>
  <c r="D2" i="1"/>
  <c r="C3" i="1"/>
  <c r="B3" i="1"/>
  <c r="D3" i="1"/>
  <c r="C4" i="1"/>
  <c r="B4" i="1"/>
  <c r="D4" i="1"/>
  <c r="C5" i="1"/>
  <c r="B5" i="1"/>
  <c r="D5" i="1"/>
  <c r="C6" i="1"/>
  <c r="B6" i="1"/>
  <c r="D6" i="1"/>
  <c r="C7" i="1"/>
  <c r="B7" i="1"/>
  <c r="D7" i="1"/>
  <c r="C8" i="1"/>
  <c r="B8" i="1"/>
  <c r="D8" i="1"/>
  <c r="C9" i="1"/>
  <c r="B9" i="1"/>
  <c r="D9" i="1"/>
  <c r="C10" i="1"/>
  <c r="B10" i="1"/>
  <c r="D10" i="1"/>
  <c r="C11" i="1"/>
  <c r="B11" i="1"/>
  <c r="D11" i="1"/>
  <c r="C12" i="1"/>
  <c r="B12" i="1"/>
  <c r="D12" i="1"/>
  <c r="C13" i="1"/>
  <c r="B13" i="1"/>
  <c r="D13" i="1"/>
  <c r="C14" i="1"/>
  <c r="B14" i="1"/>
  <c r="D14" i="1"/>
  <c r="C15" i="1"/>
  <c r="B15" i="1"/>
  <c r="D15" i="1"/>
  <c r="C16" i="1"/>
  <c r="B16" i="1"/>
  <c r="D16" i="1"/>
  <c r="C17" i="1"/>
  <c r="B17" i="1"/>
  <c r="D17" i="1"/>
  <c r="C18" i="1"/>
  <c r="B18" i="1"/>
  <c r="D18" i="1"/>
  <c r="C19" i="1"/>
  <c r="B19" i="1"/>
  <c r="D19" i="1"/>
  <c r="C20" i="1"/>
  <c r="B20" i="1"/>
  <c r="D20" i="1"/>
  <c r="C21" i="1"/>
  <c r="B21" i="1"/>
  <c r="D21" i="1"/>
  <c r="C22" i="1"/>
  <c r="B22" i="1"/>
  <c r="D22" i="1"/>
  <c r="C23" i="1"/>
  <c r="B23" i="1"/>
  <c r="D23" i="1"/>
  <c r="C24" i="1"/>
  <c r="B24" i="1"/>
  <c r="D24" i="1"/>
  <c r="C25" i="1"/>
  <c r="B25" i="1"/>
  <c r="D25" i="1"/>
  <c r="C26" i="1"/>
  <c r="B26" i="1"/>
  <c r="D26" i="1"/>
  <c r="C27" i="1"/>
  <c r="B27" i="1"/>
  <c r="D27" i="1"/>
  <c r="C28" i="1"/>
  <c r="B28" i="1"/>
  <c r="D28" i="1"/>
  <c r="C29" i="1"/>
  <c r="B29" i="1"/>
  <c r="D29" i="1"/>
  <c r="C30" i="1"/>
  <c r="B30" i="1"/>
  <c r="D30" i="1"/>
  <c r="C31" i="1"/>
  <c r="B31" i="1"/>
  <c r="D31" i="1"/>
  <c r="C32" i="1"/>
  <c r="B32" i="1"/>
  <c r="D32" i="1"/>
  <c r="C33" i="1"/>
  <c r="B33" i="1"/>
  <c r="D33" i="1"/>
  <c r="C34" i="1"/>
  <c r="B34" i="1"/>
  <c r="D34" i="1"/>
  <c r="C35" i="1"/>
  <c r="B35" i="1"/>
  <c r="D35" i="1"/>
  <c r="C36" i="1"/>
  <c r="B36" i="1"/>
  <c r="D36" i="1"/>
  <c r="C37" i="1"/>
  <c r="B37" i="1"/>
  <c r="D37" i="1"/>
  <c r="C38" i="1"/>
  <c r="B38" i="1"/>
  <c r="D38" i="1"/>
  <c r="C39" i="1"/>
  <c r="B39" i="1"/>
  <c r="D39" i="1"/>
  <c r="C40" i="1"/>
  <c r="B40" i="1"/>
  <c r="D40" i="1"/>
  <c r="C41" i="1"/>
  <c r="B41" i="1"/>
  <c r="D41" i="1"/>
  <c r="C42" i="1"/>
  <c r="B42" i="1"/>
  <c r="D42" i="1"/>
  <c r="C43" i="1"/>
  <c r="B43" i="1"/>
  <c r="D43" i="1"/>
  <c r="C44" i="1"/>
  <c r="B44" i="1"/>
  <c r="D44" i="1"/>
  <c r="C45" i="1"/>
  <c r="B45" i="1"/>
  <c r="D45" i="1"/>
  <c r="C46" i="1"/>
  <c r="B46" i="1"/>
  <c r="D46" i="1"/>
  <c r="C47" i="1"/>
  <c r="B47" i="1"/>
  <c r="D47" i="1"/>
  <c r="C48" i="1"/>
  <c r="B48" i="1"/>
  <c r="D48" i="1"/>
  <c r="C49" i="1"/>
  <c r="B49" i="1"/>
  <c r="D49" i="1"/>
  <c r="C50" i="1"/>
  <c r="B50" i="1"/>
  <c r="D50" i="1"/>
  <c r="C51" i="1"/>
  <c r="B51" i="1"/>
  <c r="D51" i="1"/>
  <c r="C52" i="1"/>
  <c r="B52" i="1"/>
  <c r="D52" i="1"/>
  <c r="C53" i="1"/>
  <c r="B53" i="1"/>
  <c r="D53" i="1"/>
  <c r="C54" i="1"/>
  <c r="B54" i="1"/>
  <c r="D54" i="1"/>
  <c r="C55" i="1"/>
  <c r="B55" i="1"/>
  <c r="D55" i="1"/>
  <c r="C56" i="1"/>
  <c r="B56" i="1"/>
  <c r="D56" i="1"/>
  <c r="C57" i="1"/>
  <c r="B57" i="1"/>
  <c r="D57" i="1"/>
  <c r="C58" i="1"/>
  <c r="B58" i="1"/>
  <c r="D58" i="1"/>
  <c r="C59" i="1"/>
  <c r="B59" i="1"/>
  <c r="D59" i="1"/>
  <c r="C60" i="1"/>
  <c r="B60" i="1"/>
  <c r="D60" i="1"/>
  <c r="C61" i="1"/>
  <c r="B61" i="1"/>
  <c r="D61" i="1"/>
  <c r="C62" i="1"/>
  <c r="B62" i="1"/>
  <c r="D62" i="1"/>
  <c r="C63" i="1"/>
  <c r="B63" i="1"/>
  <c r="D63" i="1"/>
  <c r="C64" i="1"/>
  <c r="B64" i="1"/>
  <c r="D64" i="1"/>
  <c r="C65" i="1"/>
  <c r="B65" i="1"/>
  <c r="D65" i="1"/>
  <c r="C66" i="1"/>
  <c r="B66" i="1"/>
  <c r="D66" i="1"/>
  <c r="C67" i="1"/>
  <c r="B67" i="1"/>
  <c r="D67" i="1"/>
  <c r="C68" i="1"/>
  <c r="B68" i="1"/>
  <c r="D68" i="1"/>
  <c r="C69" i="1"/>
  <c r="B69" i="1"/>
  <c r="D69" i="1"/>
  <c r="C70" i="1"/>
  <c r="B70" i="1"/>
  <c r="D70" i="1"/>
  <c r="C71" i="1"/>
  <c r="B71" i="1"/>
  <c r="D71" i="1"/>
  <c r="C72" i="1"/>
  <c r="B72" i="1"/>
  <c r="D72" i="1"/>
  <c r="C73" i="1"/>
  <c r="B73" i="1"/>
  <c r="D73" i="1"/>
  <c r="C74" i="1"/>
  <c r="B74" i="1"/>
  <c r="D74" i="1"/>
  <c r="C75" i="1"/>
  <c r="B75" i="1"/>
  <c r="D75" i="1"/>
  <c r="C76" i="1"/>
  <c r="B76" i="1"/>
  <c r="D76" i="1"/>
  <c r="C77" i="1"/>
  <c r="B77" i="1"/>
  <c r="D77" i="1"/>
  <c r="C78" i="1"/>
  <c r="B78" i="1"/>
  <c r="D78" i="1"/>
  <c r="C79" i="1"/>
  <c r="B79" i="1"/>
  <c r="D79" i="1"/>
  <c r="C80" i="1"/>
  <c r="B80" i="1"/>
  <c r="D80" i="1"/>
  <c r="C81" i="1"/>
  <c r="B81" i="1"/>
  <c r="D81" i="1"/>
  <c r="C82" i="1"/>
  <c r="B82" i="1"/>
  <c r="D82" i="1"/>
  <c r="C83" i="1"/>
  <c r="B83" i="1"/>
  <c r="D83" i="1"/>
  <c r="C84" i="1"/>
  <c r="B84" i="1"/>
  <c r="D84" i="1"/>
  <c r="C85" i="1"/>
  <c r="B85" i="1"/>
  <c r="D85" i="1"/>
  <c r="C86" i="1"/>
  <c r="B86" i="1"/>
  <c r="D86" i="1"/>
  <c r="C87" i="1"/>
  <c r="B87" i="1"/>
  <c r="D87" i="1"/>
  <c r="C88" i="1"/>
  <c r="B88" i="1"/>
  <c r="D88" i="1"/>
  <c r="C89" i="1"/>
  <c r="B89" i="1"/>
  <c r="D89" i="1"/>
  <c r="C90" i="1"/>
  <c r="B90" i="1"/>
  <c r="D90" i="1"/>
  <c r="C91" i="1"/>
  <c r="B91" i="1"/>
  <c r="D91" i="1"/>
  <c r="C92" i="1"/>
  <c r="B92" i="1"/>
  <c r="D92" i="1"/>
  <c r="C93" i="1"/>
  <c r="B93" i="1"/>
  <c r="D93" i="1"/>
  <c r="C94" i="1"/>
  <c r="B94" i="1"/>
  <c r="D94" i="1"/>
  <c r="C95" i="1"/>
  <c r="B95" i="1"/>
  <c r="D95" i="1"/>
  <c r="C96" i="1"/>
  <c r="B96" i="1"/>
  <c r="D96" i="1"/>
  <c r="C97" i="1"/>
  <c r="B97" i="1"/>
  <c r="D97" i="1"/>
  <c r="C98" i="1"/>
  <c r="B98" i="1"/>
  <c r="D98" i="1"/>
  <c r="C99" i="1"/>
  <c r="B99" i="1"/>
  <c r="D99" i="1"/>
  <c r="C100" i="1"/>
  <c r="B100" i="1"/>
  <c r="D100" i="1"/>
  <c r="C101" i="1"/>
  <c r="B101" i="1"/>
  <c r="D101" i="1"/>
  <c r="C102" i="1"/>
  <c r="B102" i="1"/>
  <c r="D102" i="1"/>
  <c r="C103" i="1"/>
  <c r="B103" i="1"/>
  <c r="D103" i="1"/>
  <c r="C104" i="1"/>
  <c r="B104" i="1"/>
  <c r="D104" i="1"/>
  <c r="C105" i="1"/>
  <c r="B105" i="1"/>
  <c r="D105" i="1"/>
  <c r="C106" i="1"/>
  <c r="B106" i="1"/>
  <c r="D106" i="1"/>
  <c r="C107" i="1"/>
  <c r="B107" i="1"/>
  <c r="D107" i="1"/>
  <c r="C108" i="1"/>
  <c r="B108" i="1"/>
  <c r="D108" i="1"/>
  <c r="C109" i="1"/>
  <c r="B109" i="1"/>
  <c r="D109" i="1"/>
  <c r="C110" i="1"/>
  <c r="B110" i="1"/>
  <c r="D110" i="1"/>
  <c r="C111" i="1"/>
  <c r="B111" i="1"/>
  <c r="D111" i="1"/>
  <c r="C112" i="1"/>
  <c r="B112" i="1"/>
  <c r="D112" i="1"/>
  <c r="C113" i="1"/>
  <c r="B113" i="1"/>
  <c r="D113" i="1"/>
  <c r="C114" i="1"/>
  <c r="B114" i="1"/>
  <c r="D114" i="1"/>
  <c r="C115" i="1"/>
  <c r="B115" i="1"/>
  <c r="D115" i="1"/>
  <c r="C116" i="1"/>
  <c r="B116" i="1"/>
  <c r="D116" i="1"/>
  <c r="C117" i="1"/>
  <c r="B117" i="1"/>
  <c r="D117" i="1"/>
  <c r="C118" i="1"/>
  <c r="B118" i="1"/>
  <c r="D118" i="1"/>
  <c r="C119" i="1"/>
  <c r="B119" i="1"/>
  <c r="D119" i="1"/>
  <c r="C120" i="1"/>
  <c r="B120" i="1"/>
  <c r="D120" i="1"/>
  <c r="C122" i="1"/>
  <c r="B122" i="1"/>
  <c r="D122" i="1"/>
  <c r="C123" i="1"/>
  <c r="B123" i="1"/>
  <c r="D123" i="1"/>
  <c r="C124" i="1"/>
  <c r="B124" i="1"/>
  <c r="D124" i="1"/>
  <c r="C125" i="1"/>
  <c r="B125" i="1"/>
  <c r="D125" i="1"/>
  <c r="C127" i="1"/>
  <c r="B127" i="1"/>
  <c r="D127" i="1"/>
  <c r="C128" i="1"/>
  <c r="B128" i="1"/>
  <c r="D128" i="1"/>
  <c r="C129" i="1"/>
  <c r="B129" i="1"/>
  <c r="D129" i="1"/>
  <c r="C130" i="1"/>
  <c r="B130" i="1"/>
  <c r="D130" i="1"/>
  <c r="C131" i="1"/>
  <c r="B131" i="1"/>
  <c r="D131" i="1"/>
  <c r="C132" i="1"/>
  <c r="B132" i="1"/>
  <c r="D132" i="1"/>
  <c r="C133" i="1"/>
  <c r="B133" i="1"/>
  <c r="D133" i="1"/>
  <c r="C134" i="1"/>
  <c r="B134" i="1"/>
  <c r="D134" i="1"/>
  <c r="C135" i="1"/>
  <c r="B135" i="1"/>
  <c r="D135" i="1"/>
  <c r="C136" i="1"/>
  <c r="B136" i="1"/>
  <c r="D136" i="1"/>
  <c r="C137" i="1"/>
  <c r="B137" i="1"/>
  <c r="D137" i="1"/>
  <c r="C138" i="1"/>
  <c r="B138" i="1"/>
  <c r="D138" i="1"/>
  <c r="C139" i="1"/>
  <c r="B139" i="1"/>
  <c r="D139" i="1"/>
  <c r="C140" i="1"/>
  <c r="B140" i="1"/>
  <c r="D140" i="1"/>
  <c r="C141" i="1"/>
  <c r="B141" i="1"/>
  <c r="D141" i="1"/>
  <c r="C142" i="1"/>
  <c r="B142" i="1"/>
  <c r="D142" i="1"/>
  <c r="C143" i="1"/>
  <c r="B143" i="1"/>
  <c r="D143" i="1"/>
  <c r="C144" i="1"/>
  <c r="B144" i="1"/>
  <c r="D144" i="1"/>
  <c r="C145" i="1"/>
  <c r="B145" i="1"/>
  <c r="D145" i="1"/>
  <c r="C146" i="1"/>
  <c r="B146" i="1"/>
  <c r="D146" i="1"/>
  <c r="C148" i="1"/>
  <c r="B148" i="1"/>
  <c r="D148" i="1"/>
  <c r="C149" i="1"/>
  <c r="B149" i="1"/>
  <c r="D149" i="1"/>
  <c r="C150" i="1"/>
  <c r="B150" i="1"/>
  <c r="D150" i="1"/>
  <c r="C151" i="1"/>
  <c r="B151" i="1"/>
  <c r="D151" i="1"/>
  <c r="C152" i="1"/>
  <c r="B152" i="1"/>
  <c r="D152" i="1"/>
  <c r="C153" i="1"/>
  <c r="B153" i="1"/>
  <c r="D153" i="1"/>
  <c r="C121" i="1"/>
  <c r="B121" i="1"/>
  <c r="D121" i="1"/>
  <c r="C126" i="1"/>
  <c r="B126" i="1"/>
  <c r="D126" i="1"/>
  <c r="C147" i="1"/>
  <c r="B147" i="1"/>
  <c r="D147" i="1"/>
</calcChain>
</file>

<file path=xl/sharedStrings.xml><?xml version="1.0" encoding="utf-8"?>
<sst xmlns="http://schemas.openxmlformats.org/spreadsheetml/2006/main" count="829" uniqueCount="139">
  <si>
    <t>Sect</t>
  </si>
  <si>
    <t>Subject</t>
  </si>
  <si>
    <t>Ctlg #</t>
  </si>
  <si>
    <t>Cls #</t>
  </si>
  <si>
    <t>Session Start Dt</t>
  </si>
  <si>
    <t>Session End Dt</t>
  </si>
  <si>
    <t>Fac Id</t>
  </si>
  <si>
    <t>Mtg Start</t>
  </si>
  <si>
    <t>Mtg End</t>
  </si>
  <si>
    <t>Mtg Ptrn</t>
  </si>
  <si>
    <t>Emp Name</t>
  </si>
  <si>
    <t>IT</t>
  </si>
  <si>
    <t xml:space="preserve"> </t>
  </si>
  <si>
    <t>TBA</t>
  </si>
  <si>
    <t>Simovici,Dan</t>
  </si>
  <si>
    <t>M01-0420</t>
  </si>
  <si>
    <t>11:00AM</t>
  </si>
  <si>
    <t>11:50AM</t>
  </si>
  <si>
    <t>MWF</t>
  </si>
  <si>
    <t>09:30AM</t>
  </si>
  <si>
    <t>10:45AM</t>
  </si>
  <si>
    <t>TuTh</t>
  </si>
  <si>
    <t>M01-0421</t>
  </si>
  <si>
    <t>02:00PM</t>
  </si>
  <si>
    <t>03:15PM</t>
  </si>
  <si>
    <t>W01-0031</t>
  </si>
  <si>
    <t>08:00AM</t>
  </si>
  <si>
    <t>M01-0617</t>
  </si>
  <si>
    <t>10:00AM</t>
  </si>
  <si>
    <t>10:50AM</t>
  </si>
  <si>
    <t>M</t>
  </si>
  <si>
    <t>12:30PM</t>
  </si>
  <si>
    <t>MW</t>
  </si>
  <si>
    <t>W01-0042</t>
  </si>
  <si>
    <t>01:45PM</t>
  </si>
  <si>
    <t>Tu</t>
  </si>
  <si>
    <t>Th</t>
  </si>
  <si>
    <t>F</t>
  </si>
  <si>
    <t>04:00PM</t>
  </si>
  <si>
    <t>M01-0619</t>
  </si>
  <si>
    <t>W</t>
  </si>
  <si>
    <t>M01-0210</t>
  </si>
  <si>
    <t>05:30PM</t>
  </si>
  <si>
    <t>06:45PM</t>
  </si>
  <si>
    <t>W01-0048</t>
  </si>
  <si>
    <t>M02-0417</t>
  </si>
  <si>
    <t>08:30PM</t>
  </si>
  <si>
    <t>REMOTE</t>
  </si>
  <si>
    <t>08:15PM</t>
  </si>
  <si>
    <t>Y04-4140</t>
  </si>
  <si>
    <t>02:50PM</t>
  </si>
  <si>
    <t>Kelly,Christopher Grant</t>
  </si>
  <si>
    <t>W01-0041</t>
  </si>
  <si>
    <t>12:15PM</t>
  </si>
  <si>
    <t>Y02-2330</t>
  </si>
  <si>
    <t>M01-0209</t>
  </si>
  <si>
    <t>Y04-4190</t>
  </si>
  <si>
    <t>12:00PM</t>
  </si>
  <si>
    <t>12:50PM</t>
  </si>
  <si>
    <t>Hoffman,Glenn Alfred</t>
  </si>
  <si>
    <t>H04-0031</t>
  </si>
  <si>
    <t>05:15PM</t>
  </si>
  <si>
    <t>Y04-4110</t>
  </si>
  <si>
    <t>Y03-3380</t>
  </si>
  <si>
    <t>W01-0054</t>
  </si>
  <si>
    <t>03:00PM</t>
  </si>
  <si>
    <t>03:50PM</t>
  </si>
  <si>
    <t>W01-0055</t>
  </si>
  <si>
    <t>W01-0019</t>
  </si>
  <si>
    <t>Banjo,Temitayo</t>
  </si>
  <si>
    <t>M01-0428</t>
  </si>
  <si>
    <t>M03-0730</t>
  </si>
  <si>
    <t>Potasznik,Amanda</t>
  </si>
  <si>
    <t>M02-0116</t>
  </si>
  <si>
    <t>M02-0404</t>
  </si>
  <si>
    <t>W01-0053</t>
  </si>
  <si>
    <t>07:00PM</t>
  </si>
  <si>
    <t>W01-0006</t>
  </si>
  <si>
    <t>M03-0407</t>
  </si>
  <si>
    <t>W01-0034</t>
  </si>
  <si>
    <t>M02-0205</t>
  </si>
  <si>
    <t>M01-0418</t>
  </si>
  <si>
    <t>Soro,Torna Omar</t>
  </si>
  <si>
    <t>W01-0052</t>
  </si>
  <si>
    <t>W01-0061</t>
  </si>
  <si>
    <t>M02-0423</t>
  </si>
  <si>
    <t>Jiang,Shan</t>
  </si>
  <si>
    <t>W01-0044</t>
  </si>
  <si>
    <t>Tran,Simon</t>
  </si>
  <si>
    <t>W01-0056</t>
  </si>
  <si>
    <t>W01-0012</t>
  </si>
  <si>
    <t>10:20AM</t>
  </si>
  <si>
    <t>W02-0125</t>
  </si>
  <si>
    <t>M02-0415</t>
  </si>
  <si>
    <t>ON-LINE</t>
  </si>
  <si>
    <t>Liang,Xiaohui</t>
  </si>
  <si>
    <t>CS</t>
  </si>
  <si>
    <t>Tran,Duc</t>
  </si>
  <si>
    <t>Ding,Wei</t>
  </si>
  <si>
    <t>Pomplun,Marc</t>
  </si>
  <si>
    <t>Haspel,Nurit</t>
  </si>
  <si>
    <t>Chen,Ping</t>
  </si>
  <si>
    <t>Fletcher,Kenneth Kofi</t>
  </si>
  <si>
    <t>Haehn,Daniel Felix</t>
  </si>
  <si>
    <t>Zhang,Honggang</t>
  </si>
  <si>
    <t>W01-0062</t>
  </si>
  <si>
    <t>Soares Cogumbreiro Garcia,Tiago</t>
  </si>
  <si>
    <t>W02-0124</t>
  </si>
  <si>
    <t>Durupinar Babur,Funda</t>
  </si>
  <si>
    <t>Sheng,Bo</t>
  </si>
  <si>
    <t>Iyer,Swaminathan Raghunathan</t>
  </si>
  <si>
    <t>Ghinita,Gabriel</t>
  </si>
  <si>
    <t>Suzuki,Junichi</t>
  </si>
  <si>
    <t>Y04-4130</t>
  </si>
  <si>
    <t>W01-0004</t>
  </si>
  <si>
    <t>M03-0430</t>
  </si>
  <si>
    <t>W01-0030</t>
  </si>
  <si>
    <t>09:45PM</t>
  </si>
  <si>
    <t>Y04-4120</t>
  </si>
  <si>
    <t>W01-0047</t>
  </si>
  <si>
    <t>M01-0206</t>
  </si>
  <si>
    <t>Chang,Stephen T</t>
  </si>
  <si>
    <t>Offner,Carl D</t>
  </si>
  <si>
    <t>Cheung,Ronald S</t>
  </si>
  <si>
    <t>Y02-2300</t>
  </si>
  <si>
    <t>W01-0063</t>
  </si>
  <si>
    <t>Y02-2110</t>
  </si>
  <si>
    <t>Y01-1300</t>
  </si>
  <si>
    <t>W01-0064</t>
  </si>
  <si>
    <t>Babur,Ozgun</t>
  </si>
  <si>
    <t>Ouyang,Ming</t>
  </si>
  <si>
    <t>M02-0214</t>
  </si>
  <si>
    <t>W04-0138</t>
  </si>
  <si>
    <t>Yee,Joshua Ford</t>
  </si>
  <si>
    <t>Y02-2310</t>
  </si>
  <si>
    <t>W01-0043</t>
  </si>
  <si>
    <t>M02-0213</t>
  </si>
  <si>
    <t>Management Faculty</t>
  </si>
  <si>
    <t>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</si>
</sst>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topLeftCell="A136" workbookViewId="0">
      <selection activeCell="K156" sqref="K156"/>
    </sheetView>
  </sheetViews>
  <sheetFormatPr defaultRowHeight="15" x14ac:dyDescent="0.25"/>
  <cols>
    <col min="1" max="1" width="7.85546875" bestFit="1" customWidth="1"/>
    <col min="2" max="2" width="6.28515625" bestFit="1" customWidth="1"/>
    <col min="3" max="3" width="5.140625" bestFit="1" customWidth="1"/>
    <col min="4" max="4" width="6" bestFit="1" customWidth="1"/>
    <col min="5" max="5" width="14.85546875" bestFit="1" customWidth="1"/>
    <col min="6" max="6" width="14" bestFit="1" customWidth="1"/>
    <col min="7" max="7" width="9.5703125" bestFit="1" customWidth="1"/>
    <col min="8" max="8" width="9" bestFit="1" customWidth="1"/>
    <col min="9" max="10" width="8.5703125" bestFit="1" customWidth="1"/>
    <col min="11" max="11" width="30.7109375" bestFit="1" customWidth="1"/>
  </cols>
  <sheetData>
    <row r="1" spans="1:11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96</v>
      </c>
      <c r="B2" t="str">
        <f>" 105"</f>
        <v xml:space="preserve"> 105</v>
      </c>
      <c r="C2" t="str">
        <f>"01"</f>
        <v>01</v>
      </c>
      <c r="D2" t="str">
        <f>"8342"</f>
        <v>8342</v>
      </c>
      <c r="E2" s="1">
        <v>44585</v>
      </c>
      <c r="F2" s="1">
        <v>44692</v>
      </c>
      <c r="G2" t="s">
        <v>136</v>
      </c>
      <c r="H2" t="s">
        <v>28</v>
      </c>
      <c r="I2" t="s">
        <v>29</v>
      </c>
      <c r="J2" t="s">
        <v>18</v>
      </c>
      <c r="K2" t="s">
        <v>138</v>
      </c>
    </row>
    <row r="3" spans="1:11" x14ac:dyDescent="0.25">
      <c r="A3" t="s">
        <v>96</v>
      </c>
      <c r="B3" t="str">
        <f>" 105"</f>
        <v xml:space="preserve"> 105</v>
      </c>
      <c r="C3" t="str">
        <f>"02"</f>
        <v>02</v>
      </c>
      <c r="D3" t="str">
        <f>"8343"</f>
        <v>8343</v>
      </c>
      <c r="E3" s="1">
        <v>44585</v>
      </c>
      <c r="F3" s="1">
        <v>44692</v>
      </c>
      <c r="G3" t="s">
        <v>92</v>
      </c>
      <c r="H3" t="s">
        <v>16</v>
      </c>
      <c r="I3" t="s">
        <v>17</v>
      </c>
      <c r="J3" t="s">
        <v>18</v>
      </c>
      <c r="K3" t="s">
        <v>138</v>
      </c>
    </row>
    <row r="4" spans="1:11" x14ac:dyDescent="0.25">
      <c r="A4" t="s">
        <v>96</v>
      </c>
      <c r="B4" t="str">
        <f>" 109"</f>
        <v xml:space="preserve"> 109</v>
      </c>
      <c r="C4" t="str">
        <f>"01"</f>
        <v>01</v>
      </c>
      <c r="D4" t="str">
        <f>"7762"</f>
        <v>7762</v>
      </c>
      <c r="E4" s="1">
        <v>44585</v>
      </c>
      <c r="F4" s="1">
        <v>44692</v>
      </c>
      <c r="G4" t="s">
        <v>79</v>
      </c>
      <c r="H4" t="s">
        <v>16</v>
      </c>
      <c r="I4" t="s">
        <v>53</v>
      </c>
      <c r="J4" t="s">
        <v>21</v>
      </c>
      <c r="K4" t="s">
        <v>101</v>
      </c>
    </row>
    <row r="5" spans="1:11" x14ac:dyDescent="0.25">
      <c r="A5" t="s">
        <v>96</v>
      </c>
      <c r="B5" t="str">
        <f>" 110"</f>
        <v xml:space="preserve"> 110</v>
      </c>
      <c r="C5" t="str">
        <f>"01"</f>
        <v>01</v>
      </c>
      <c r="D5" t="str">
        <f>"6365"</f>
        <v>6365</v>
      </c>
      <c r="E5" s="1">
        <v>44585</v>
      </c>
      <c r="F5" s="1">
        <v>44692</v>
      </c>
      <c r="G5" t="s">
        <v>134</v>
      </c>
      <c r="H5" t="s">
        <v>31</v>
      </c>
      <c r="I5" t="s">
        <v>34</v>
      </c>
      <c r="J5" t="s">
        <v>21</v>
      </c>
      <c r="K5" t="s">
        <v>110</v>
      </c>
    </row>
    <row r="6" spans="1:11" x14ac:dyDescent="0.25">
      <c r="A6" t="s">
        <v>96</v>
      </c>
      <c r="B6" t="str">
        <f>" 110"</f>
        <v xml:space="preserve"> 110</v>
      </c>
      <c r="C6" t="str">
        <f>"01D"</f>
        <v>01D</v>
      </c>
      <c r="D6" t="str">
        <f>"8627"</f>
        <v>8627</v>
      </c>
      <c r="E6" s="1">
        <v>44585</v>
      </c>
      <c r="F6" s="1">
        <v>44692</v>
      </c>
      <c r="G6" t="s">
        <v>80</v>
      </c>
      <c r="H6" t="s">
        <v>16</v>
      </c>
      <c r="I6" t="s">
        <v>53</v>
      </c>
      <c r="J6" t="s">
        <v>35</v>
      </c>
      <c r="K6" t="s">
        <v>110</v>
      </c>
    </row>
    <row r="7" spans="1:11" x14ac:dyDescent="0.25">
      <c r="A7" t="s">
        <v>96</v>
      </c>
      <c r="B7" t="str">
        <f>" 110"</f>
        <v xml:space="preserve"> 110</v>
      </c>
      <c r="C7" t="str">
        <f>"02"</f>
        <v>02</v>
      </c>
      <c r="D7" t="str">
        <f>"6364"</f>
        <v>6364</v>
      </c>
      <c r="E7" s="1">
        <v>44585</v>
      </c>
      <c r="F7" s="1">
        <v>44692</v>
      </c>
      <c r="G7" t="s">
        <v>114</v>
      </c>
      <c r="H7" t="s">
        <v>42</v>
      </c>
      <c r="I7" t="s">
        <v>43</v>
      </c>
      <c r="J7" t="s">
        <v>21</v>
      </c>
      <c r="K7" t="s">
        <v>133</v>
      </c>
    </row>
    <row r="8" spans="1:11" x14ac:dyDescent="0.25">
      <c r="A8" t="s">
        <v>96</v>
      </c>
      <c r="B8" t="str">
        <f>" 110"</f>
        <v xml:space="preserve"> 110</v>
      </c>
      <c r="C8" t="str">
        <f>"02D"</f>
        <v>02D</v>
      </c>
      <c r="D8" t="str">
        <f>"8628"</f>
        <v>8628</v>
      </c>
      <c r="E8" s="1">
        <v>44585</v>
      </c>
      <c r="F8" s="1">
        <v>44692</v>
      </c>
      <c r="G8" t="s">
        <v>80</v>
      </c>
      <c r="H8" t="s">
        <v>16</v>
      </c>
      <c r="I8" t="s">
        <v>53</v>
      </c>
      <c r="J8" t="s">
        <v>36</v>
      </c>
      <c r="K8" t="s">
        <v>110</v>
      </c>
    </row>
    <row r="9" spans="1:11" x14ac:dyDescent="0.25">
      <c r="A9" t="s">
        <v>96</v>
      </c>
      <c r="B9" t="str">
        <f>" 110"</f>
        <v xml:space="preserve"> 110</v>
      </c>
      <c r="C9" t="str">
        <f>"03D"</f>
        <v>03D</v>
      </c>
      <c r="D9" t="str">
        <f>"8629"</f>
        <v>8629</v>
      </c>
      <c r="E9" s="1">
        <v>44585</v>
      </c>
      <c r="F9" s="1">
        <v>44692</v>
      </c>
      <c r="G9" t="s">
        <v>27</v>
      </c>
      <c r="H9" t="s">
        <v>23</v>
      </c>
      <c r="I9" t="s">
        <v>24</v>
      </c>
      <c r="J9" t="s">
        <v>35</v>
      </c>
      <c r="K9" t="s">
        <v>110</v>
      </c>
    </row>
    <row r="10" spans="1:11" x14ac:dyDescent="0.25">
      <c r="A10" t="s">
        <v>96</v>
      </c>
      <c r="B10" t="str">
        <f>" 110"</f>
        <v xml:space="preserve"> 110</v>
      </c>
      <c r="C10" t="str">
        <f>"04D"</f>
        <v>04D</v>
      </c>
      <c r="D10" t="str">
        <f>"8630"</f>
        <v>8630</v>
      </c>
      <c r="E10" s="1">
        <v>44585</v>
      </c>
      <c r="F10" s="1">
        <v>44692</v>
      </c>
      <c r="G10" t="s">
        <v>90</v>
      </c>
      <c r="H10" t="s">
        <v>23</v>
      </c>
      <c r="I10" t="s">
        <v>24</v>
      </c>
      <c r="J10" t="s">
        <v>36</v>
      </c>
      <c r="K10" t="s">
        <v>110</v>
      </c>
    </row>
    <row r="11" spans="1:11" x14ac:dyDescent="0.25">
      <c r="A11" t="s">
        <v>96</v>
      </c>
      <c r="B11" t="str">
        <f>" 110"</f>
        <v xml:space="preserve"> 110</v>
      </c>
      <c r="C11" t="str">
        <f>"05D"</f>
        <v>05D</v>
      </c>
      <c r="D11" t="str">
        <f>"8631"</f>
        <v>8631</v>
      </c>
      <c r="E11" s="1">
        <v>44585</v>
      </c>
      <c r="F11" s="1">
        <v>44692</v>
      </c>
      <c r="G11" t="s">
        <v>33</v>
      </c>
      <c r="H11" t="s">
        <v>76</v>
      </c>
      <c r="I11" t="s">
        <v>48</v>
      </c>
      <c r="J11" t="s">
        <v>35</v>
      </c>
      <c r="K11" t="s">
        <v>133</v>
      </c>
    </row>
    <row r="12" spans="1:11" x14ac:dyDescent="0.25">
      <c r="A12" t="s">
        <v>96</v>
      </c>
      <c r="B12" t="str">
        <f>" 110"</f>
        <v xml:space="preserve"> 110</v>
      </c>
      <c r="C12" t="str">
        <f>"07D"</f>
        <v>07D</v>
      </c>
      <c r="D12" t="str">
        <f>"8632"</f>
        <v>8632</v>
      </c>
      <c r="E12" s="1">
        <v>44585</v>
      </c>
      <c r="F12" s="1">
        <v>44692</v>
      </c>
      <c r="G12" t="s">
        <v>135</v>
      </c>
      <c r="H12" t="s">
        <v>76</v>
      </c>
      <c r="I12" t="s">
        <v>48</v>
      </c>
      <c r="J12" t="s">
        <v>36</v>
      </c>
      <c r="K12" t="s">
        <v>133</v>
      </c>
    </row>
    <row r="13" spans="1:11" x14ac:dyDescent="0.25">
      <c r="A13" t="s">
        <v>96</v>
      </c>
      <c r="B13" t="str">
        <f>" 119"</f>
        <v xml:space="preserve"> 119</v>
      </c>
      <c r="C13" t="str">
        <f>"01"</f>
        <v>01</v>
      </c>
      <c r="D13" t="str">
        <f>"7871"</f>
        <v>7871</v>
      </c>
      <c r="E13" s="1">
        <v>44585</v>
      </c>
      <c r="F13" s="1">
        <v>44692</v>
      </c>
      <c r="G13" t="s">
        <v>134</v>
      </c>
      <c r="H13" t="s">
        <v>31</v>
      </c>
      <c r="I13" t="s">
        <v>34</v>
      </c>
      <c r="J13" t="s">
        <v>21</v>
      </c>
      <c r="K13" t="s">
        <v>110</v>
      </c>
    </row>
    <row r="14" spans="1:11" x14ac:dyDescent="0.25">
      <c r="A14" t="s">
        <v>96</v>
      </c>
      <c r="B14" t="str">
        <f>" 119"</f>
        <v xml:space="preserve"> 119</v>
      </c>
      <c r="C14" t="str">
        <f>"02"</f>
        <v>02</v>
      </c>
      <c r="D14" t="str">
        <f>"8097"</f>
        <v>8097</v>
      </c>
      <c r="E14" s="1">
        <v>44585</v>
      </c>
      <c r="F14" s="1">
        <v>44692</v>
      </c>
      <c r="G14" t="s">
        <v>114</v>
      </c>
      <c r="H14" t="s">
        <v>42</v>
      </c>
      <c r="I14" t="s">
        <v>43</v>
      </c>
      <c r="J14" t="s">
        <v>21</v>
      </c>
      <c r="K14" t="s">
        <v>133</v>
      </c>
    </row>
    <row r="15" spans="1:11" x14ac:dyDescent="0.25">
      <c r="A15" t="s">
        <v>96</v>
      </c>
      <c r="B15" t="str">
        <f>" 188SL"</f>
        <v xml:space="preserve"> 188SL</v>
      </c>
      <c r="C15" t="str">
        <f>"01"</f>
        <v>01</v>
      </c>
      <c r="D15" t="str">
        <f>"7163"</f>
        <v>7163</v>
      </c>
      <c r="E15" s="1">
        <v>44585</v>
      </c>
      <c r="F15" s="1">
        <v>44692</v>
      </c>
      <c r="G15" t="s">
        <v>39</v>
      </c>
      <c r="H15" t="s">
        <v>19</v>
      </c>
      <c r="I15" t="s">
        <v>91</v>
      </c>
      <c r="J15" t="s">
        <v>21</v>
      </c>
      <c r="K15" t="s">
        <v>138</v>
      </c>
    </row>
    <row r="16" spans="1:11" x14ac:dyDescent="0.25">
      <c r="A16" t="s">
        <v>96</v>
      </c>
      <c r="B16" t="str">
        <f>" 188SL"</f>
        <v xml:space="preserve"> 188SL</v>
      </c>
      <c r="C16" t="str">
        <f>"02"</f>
        <v>02</v>
      </c>
      <c r="D16" t="str">
        <f>"8264"</f>
        <v>8264</v>
      </c>
      <c r="E16" s="1">
        <v>44585</v>
      </c>
      <c r="F16" s="1">
        <v>44692</v>
      </c>
      <c r="G16" t="s">
        <v>15</v>
      </c>
      <c r="H16" t="s">
        <v>28</v>
      </c>
      <c r="I16" t="s">
        <v>29</v>
      </c>
      <c r="J16" t="s">
        <v>32</v>
      </c>
      <c r="K16" t="s">
        <v>138</v>
      </c>
    </row>
    <row r="17" spans="1:11" x14ac:dyDescent="0.25">
      <c r="A17" t="s">
        <v>96</v>
      </c>
      <c r="B17" t="str">
        <f>" 210"</f>
        <v xml:space="preserve"> 210</v>
      </c>
      <c r="C17" t="str">
        <f>"01"</f>
        <v>01</v>
      </c>
      <c r="D17" t="str">
        <f>"6714"</f>
        <v>6714</v>
      </c>
      <c r="E17" s="1">
        <v>44585</v>
      </c>
      <c r="F17" s="1">
        <v>44692</v>
      </c>
      <c r="G17" t="s">
        <v>124</v>
      </c>
      <c r="H17" t="s">
        <v>23</v>
      </c>
      <c r="I17" t="s">
        <v>24</v>
      </c>
      <c r="J17" t="s">
        <v>21</v>
      </c>
      <c r="K17" t="s">
        <v>110</v>
      </c>
    </row>
    <row r="18" spans="1:11" x14ac:dyDescent="0.25">
      <c r="A18" t="s">
        <v>96</v>
      </c>
      <c r="B18" t="str">
        <f>" 210"</f>
        <v xml:space="preserve"> 210</v>
      </c>
      <c r="C18" t="str">
        <f>"01D"</f>
        <v>01D</v>
      </c>
      <c r="D18" t="str">
        <f>"8635"</f>
        <v>8635</v>
      </c>
      <c r="E18" s="1">
        <v>44585</v>
      </c>
      <c r="F18" s="1">
        <v>44692</v>
      </c>
      <c r="G18" t="s">
        <v>132</v>
      </c>
      <c r="H18" t="s">
        <v>31</v>
      </c>
      <c r="I18" t="s">
        <v>34</v>
      </c>
      <c r="J18" t="s">
        <v>35</v>
      </c>
      <c r="K18" t="s">
        <v>110</v>
      </c>
    </row>
    <row r="19" spans="1:11" x14ac:dyDescent="0.25">
      <c r="A19" t="s">
        <v>96</v>
      </c>
      <c r="B19" t="str">
        <f>" 210"</f>
        <v xml:space="preserve"> 210</v>
      </c>
      <c r="C19" t="str">
        <f>"02"</f>
        <v>02</v>
      </c>
      <c r="D19" t="str">
        <f>"6817"</f>
        <v>6817</v>
      </c>
      <c r="E19" s="1">
        <v>44585</v>
      </c>
      <c r="F19" s="1">
        <v>44692</v>
      </c>
      <c r="G19" t="s">
        <v>115</v>
      </c>
      <c r="H19" t="s">
        <v>38</v>
      </c>
      <c r="I19" t="s">
        <v>61</v>
      </c>
      <c r="J19" t="s">
        <v>32</v>
      </c>
      <c r="K19" t="s">
        <v>138</v>
      </c>
    </row>
    <row r="20" spans="1:11" x14ac:dyDescent="0.25">
      <c r="A20" t="s">
        <v>96</v>
      </c>
      <c r="B20" t="str">
        <f>" 210"</f>
        <v xml:space="preserve"> 210</v>
      </c>
      <c r="C20" t="str">
        <f>"02D"</f>
        <v>02D</v>
      </c>
      <c r="D20" t="str">
        <f>"8636"</f>
        <v>8636</v>
      </c>
      <c r="E20" s="1">
        <v>44585</v>
      </c>
      <c r="F20" s="1">
        <v>44692</v>
      </c>
      <c r="G20" t="s">
        <v>131</v>
      </c>
      <c r="H20" t="s">
        <v>31</v>
      </c>
      <c r="I20" t="s">
        <v>34</v>
      </c>
      <c r="J20" t="s">
        <v>36</v>
      </c>
      <c r="K20" t="s">
        <v>110</v>
      </c>
    </row>
    <row r="21" spans="1:11" x14ac:dyDescent="0.25">
      <c r="A21" t="s">
        <v>96</v>
      </c>
      <c r="B21" t="str">
        <f>" 210"</f>
        <v xml:space="preserve"> 210</v>
      </c>
      <c r="C21" t="str">
        <f>"03D"</f>
        <v>03D</v>
      </c>
      <c r="D21" t="str">
        <f>"8637"</f>
        <v>8637</v>
      </c>
      <c r="E21" s="1">
        <v>44585</v>
      </c>
      <c r="F21" s="1">
        <v>44692</v>
      </c>
      <c r="G21" t="s">
        <v>45</v>
      </c>
      <c r="H21" t="s">
        <v>38</v>
      </c>
      <c r="I21" t="s">
        <v>61</v>
      </c>
      <c r="J21" t="s">
        <v>35</v>
      </c>
      <c r="K21" t="s">
        <v>110</v>
      </c>
    </row>
    <row r="22" spans="1:11" x14ac:dyDescent="0.25">
      <c r="A22" t="s">
        <v>96</v>
      </c>
      <c r="B22" t="str">
        <f>" 210"</f>
        <v xml:space="preserve"> 210</v>
      </c>
      <c r="C22" t="str">
        <f>"04D"</f>
        <v>04D</v>
      </c>
      <c r="D22" t="str">
        <f>"8638"</f>
        <v>8638</v>
      </c>
      <c r="E22" s="1">
        <v>44585</v>
      </c>
      <c r="F22" s="1">
        <v>44692</v>
      </c>
      <c r="G22" t="s">
        <v>44</v>
      </c>
      <c r="H22" t="s">
        <v>38</v>
      </c>
      <c r="I22" t="s">
        <v>61</v>
      </c>
      <c r="J22" t="s">
        <v>36</v>
      </c>
      <c r="K22" t="s">
        <v>110</v>
      </c>
    </row>
    <row r="23" spans="1:11" x14ac:dyDescent="0.25">
      <c r="A23" t="s">
        <v>96</v>
      </c>
      <c r="B23" t="str">
        <f>" 210"</f>
        <v xml:space="preserve"> 210</v>
      </c>
      <c r="C23" t="str">
        <f>"05D"</f>
        <v>05D</v>
      </c>
      <c r="D23" t="str">
        <f>"8639"</f>
        <v>8639</v>
      </c>
      <c r="E23" s="1">
        <v>44585</v>
      </c>
      <c r="F23" s="1">
        <v>44692</v>
      </c>
      <c r="G23" t="s">
        <v>131</v>
      </c>
      <c r="H23" t="s">
        <v>42</v>
      </c>
      <c r="I23" t="s">
        <v>43</v>
      </c>
      <c r="J23" t="s">
        <v>30</v>
      </c>
      <c r="K23" t="s">
        <v>138</v>
      </c>
    </row>
    <row r="24" spans="1:11" x14ac:dyDescent="0.25">
      <c r="A24" t="s">
        <v>96</v>
      </c>
      <c r="B24" t="str">
        <f>" 210"</f>
        <v xml:space="preserve"> 210</v>
      </c>
      <c r="C24" t="str">
        <f>"06D"</f>
        <v>06D</v>
      </c>
      <c r="D24" t="str">
        <f>"8640"</f>
        <v>8640</v>
      </c>
      <c r="E24" s="1">
        <v>44585</v>
      </c>
      <c r="F24" s="1">
        <v>44692</v>
      </c>
      <c r="G24" t="s">
        <v>41</v>
      </c>
      <c r="H24" t="s">
        <v>42</v>
      </c>
      <c r="I24" t="s">
        <v>43</v>
      </c>
      <c r="J24" t="s">
        <v>40</v>
      </c>
      <c r="K24" t="s">
        <v>138</v>
      </c>
    </row>
    <row r="25" spans="1:11" x14ac:dyDescent="0.25">
      <c r="A25" t="s">
        <v>96</v>
      </c>
      <c r="B25" t="str">
        <f>" 220"</f>
        <v xml:space="preserve"> 220</v>
      </c>
      <c r="C25" t="str">
        <f>"01"</f>
        <v>01</v>
      </c>
      <c r="D25" t="str">
        <f>"8645"</f>
        <v>8645</v>
      </c>
      <c r="E25" s="1">
        <v>44585</v>
      </c>
      <c r="F25" s="1">
        <v>44692</v>
      </c>
      <c r="G25" t="s">
        <v>74</v>
      </c>
      <c r="H25" t="s">
        <v>38</v>
      </c>
      <c r="I25" t="s">
        <v>61</v>
      </c>
      <c r="J25" t="s">
        <v>21</v>
      </c>
      <c r="K25" t="s">
        <v>130</v>
      </c>
    </row>
    <row r="26" spans="1:11" x14ac:dyDescent="0.25">
      <c r="A26" t="s">
        <v>96</v>
      </c>
      <c r="B26" t="str">
        <f>" 220"</f>
        <v xml:space="preserve"> 220</v>
      </c>
      <c r="C26" t="str">
        <f>"02"</f>
        <v>02</v>
      </c>
      <c r="D26" t="str">
        <f>"9216"</f>
        <v>9216</v>
      </c>
      <c r="E26" s="1">
        <v>44585</v>
      </c>
      <c r="F26" s="1">
        <v>44692</v>
      </c>
      <c r="G26" t="s">
        <v>128</v>
      </c>
      <c r="H26" t="s">
        <v>38</v>
      </c>
      <c r="I26" t="s">
        <v>61</v>
      </c>
      <c r="J26" t="s">
        <v>32</v>
      </c>
      <c r="K26" t="s">
        <v>129</v>
      </c>
    </row>
    <row r="27" spans="1:11" x14ac:dyDescent="0.25">
      <c r="A27" t="s">
        <v>96</v>
      </c>
      <c r="B27" t="str">
        <f>" 240"</f>
        <v xml:space="preserve"> 240</v>
      </c>
      <c r="C27" t="str">
        <f>"01"</f>
        <v>01</v>
      </c>
      <c r="D27" t="str">
        <f>"8349"</f>
        <v>8349</v>
      </c>
      <c r="E27" s="1">
        <v>44585</v>
      </c>
      <c r="F27" s="1">
        <v>44692</v>
      </c>
      <c r="G27" t="s">
        <v>127</v>
      </c>
      <c r="H27" t="s">
        <v>42</v>
      </c>
      <c r="I27" t="s">
        <v>43</v>
      </c>
      <c r="J27" t="s">
        <v>21</v>
      </c>
      <c r="K27" t="s">
        <v>97</v>
      </c>
    </row>
    <row r="28" spans="1:11" x14ac:dyDescent="0.25">
      <c r="A28" t="s">
        <v>96</v>
      </c>
      <c r="B28" t="str">
        <f>" 240"</f>
        <v xml:space="preserve"> 240</v>
      </c>
      <c r="C28" t="str">
        <f>"02"</f>
        <v>02</v>
      </c>
      <c r="D28" t="str">
        <f>"8294"</f>
        <v>8294</v>
      </c>
      <c r="E28" s="1">
        <v>44585</v>
      </c>
      <c r="F28" s="1">
        <v>44692</v>
      </c>
      <c r="G28" t="s">
        <v>126</v>
      </c>
      <c r="H28" t="s">
        <v>16</v>
      </c>
      <c r="I28" t="s">
        <v>53</v>
      </c>
      <c r="J28" t="s">
        <v>21</v>
      </c>
      <c r="K28" t="s">
        <v>138</v>
      </c>
    </row>
    <row r="29" spans="1:11" x14ac:dyDescent="0.25">
      <c r="A29" t="s">
        <v>96</v>
      </c>
      <c r="B29" t="str">
        <f>" 285L"</f>
        <v xml:space="preserve"> 285L</v>
      </c>
      <c r="C29" t="str">
        <f>"01"</f>
        <v>01</v>
      </c>
      <c r="D29" t="str">
        <f>"7307"</f>
        <v>7307</v>
      </c>
      <c r="E29" s="1">
        <v>44585</v>
      </c>
      <c r="F29" s="1">
        <v>44692</v>
      </c>
      <c r="G29" t="s">
        <v>71</v>
      </c>
      <c r="H29" t="s">
        <v>38</v>
      </c>
      <c r="I29" t="s">
        <v>61</v>
      </c>
      <c r="J29" t="s">
        <v>21</v>
      </c>
      <c r="K29" t="s">
        <v>72</v>
      </c>
    </row>
    <row r="30" spans="1:11" x14ac:dyDescent="0.25">
      <c r="A30" t="s">
        <v>96</v>
      </c>
      <c r="B30" t="str">
        <f>" 285L"</f>
        <v xml:space="preserve"> 285L</v>
      </c>
      <c r="C30" t="str">
        <f>"02"</f>
        <v>02</v>
      </c>
      <c r="D30" t="str">
        <f>"7513"</f>
        <v>7513</v>
      </c>
      <c r="E30" s="1">
        <v>44585</v>
      </c>
      <c r="F30" s="1">
        <v>44692</v>
      </c>
      <c r="G30" t="s">
        <v>73</v>
      </c>
      <c r="H30" t="s">
        <v>31</v>
      </c>
      <c r="I30" t="s">
        <v>34</v>
      </c>
      <c r="J30" t="s">
        <v>21</v>
      </c>
      <c r="K30" t="s">
        <v>72</v>
      </c>
    </row>
    <row r="31" spans="1:11" x14ac:dyDescent="0.25">
      <c r="A31" t="s">
        <v>96</v>
      </c>
      <c r="B31" t="str">
        <f>" 285L"</f>
        <v xml:space="preserve"> 285L</v>
      </c>
      <c r="C31" t="str">
        <f>"03"</f>
        <v>03</v>
      </c>
      <c r="D31" t="str">
        <f>"7736"</f>
        <v>7736</v>
      </c>
      <c r="E31" s="1">
        <v>44585</v>
      </c>
      <c r="F31" s="1">
        <v>44692</v>
      </c>
      <c r="G31" t="s">
        <v>74</v>
      </c>
      <c r="H31" t="s">
        <v>42</v>
      </c>
      <c r="I31" t="s">
        <v>43</v>
      </c>
      <c r="J31" t="s">
        <v>21</v>
      </c>
      <c r="K31" t="s">
        <v>72</v>
      </c>
    </row>
    <row r="32" spans="1:11" x14ac:dyDescent="0.25">
      <c r="A32" t="s">
        <v>96</v>
      </c>
      <c r="B32" t="str">
        <f>" 285L"</f>
        <v xml:space="preserve"> 285L</v>
      </c>
      <c r="C32" t="str">
        <f>"04"</f>
        <v>04</v>
      </c>
      <c r="D32" t="str">
        <f>"9218"</f>
        <v>9218</v>
      </c>
      <c r="E32" s="1">
        <v>44585</v>
      </c>
      <c r="F32" s="1">
        <v>44692</v>
      </c>
      <c r="G32" t="s">
        <v>74</v>
      </c>
      <c r="H32" t="s">
        <v>16</v>
      </c>
      <c r="I32" t="s">
        <v>53</v>
      </c>
      <c r="J32" t="s">
        <v>21</v>
      </c>
      <c r="K32" t="s">
        <v>72</v>
      </c>
    </row>
    <row r="33" spans="1:11" x14ac:dyDescent="0.25">
      <c r="A33" t="s">
        <v>96</v>
      </c>
      <c r="B33" t="str">
        <f>" 310"</f>
        <v xml:space="preserve"> 310</v>
      </c>
      <c r="C33" t="str">
        <f>"01"</f>
        <v>01</v>
      </c>
      <c r="D33" t="str">
        <f>"6366"</f>
        <v>6366</v>
      </c>
      <c r="E33" s="1">
        <v>44585</v>
      </c>
      <c r="F33" s="1">
        <v>44692</v>
      </c>
      <c r="G33" t="s">
        <v>54</v>
      </c>
      <c r="H33" t="s">
        <v>38</v>
      </c>
      <c r="I33" t="s">
        <v>61</v>
      </c>
      <c r="J33" t="s">
        <v>32</v>
      </c>
      <c r="K33" t="s">
        <v>100</v>
      </c>
    </row>
    <row r="34" spans="1:11" x14ac:dyDescent="0.25">
      <c r="A34" t="s">
        <v>96</v>
      </c>
      <c r="B34" t="str">
        <f>" 341"</f>
        <v xml:space="preserve"> 341</v>
      </c>
      <c r="C34" t="str">
        <f>"01"</f>
        <v>01</v>
      </c>
      <c r="D34" t="str">
        <f>"6654"</f>
        <v>6654</v>
      </c>
      <c r="E34" s="1">
        <v>44585</v>
      </c>
      <c r="F34" s="1">
        <v>44692</v>
      </c>
      <c r="G34" t="s">
        <v>77</v>
      </c>
      <c r="H34" t="s">
        <v>76</v>
      </c>
      <c r="I34" t="s">
        <v>48</v>
      </c>
      <c r="J34" t="s">
        <v>21</v>
      </c>
      <c r="K34" t="s">
        <v>123</v>
      </c>
    </row>
    <row r="35" spans="1:11" x14ac:dyDescent="0.25">
      <c r="A35" t="s">
        <v>96</v>
      </c>
      <c r="B35" t="str">
        <f>" 341"</f>
        <v xml:space="preserve"> 341</v>
      </c>
      <c r="C35" t="str">
        <f>"01L"</f>
        <v>01L</v>
      </c>
      <c r="D35" t="str">
        <f>"8641"</f>
        <v>8641</v>
      </c>
      <c r="E35" s="1">
        <v>44585</v>
      </c>
      <c r="F35" s="1">
        <v>44692</v>
      </c>
      <c r="G35" t="s">
        <v>12</v>
      </c>
      <c r="H35" t="s">
        <v>42</v>
      </c>
      <c r="I35" t="s">
        <v>43</v>
      </c>
      <c r="J35" t="s">
        <v>35</v>
      </c>
      <c r="K35" t="s">
        <v>123</v>
      </c>
    </row>
    <row r="36" spans="1:11" x14ac:dyDescent="0.25">
      <c r="A36" t="s">
        <v>96</v>
      </c>
      <c r="B36" t="str">
        <f>" 341"</f>
        <v xml:space="preserve"> 341</v>
      </c>
      <c r="C36" t="str">
        <f>"02L"</f>
        <v>02L</v>
      </c>
      <c r="D36" t="str">
        <f>"8642"</f>
        <v>8642</v>
      </c>
      <c r="E36" s="1">
        <v>44585</v>
      </c>
      <c r="F36" s="1">
        <v>44692</v>
      </c>
      <c r="G36" t="s">
        <v>12</v>
      </c>
      <c r="H36" t="s">
        <v>42</v>
      </c>
      <c r="I36" t="s">
        <v>43</v>
      </c>
      <c r="J36" t="s">
        <v>36</v>
      </c>
      <c r="K36" t="s">
        <v>123</v>
      </c>
    </row>
    <row r="37" spans="1:11" x14ac:dyDescent="0.25">
      <c r="A37" t="s">
        <v>96</v>
      </c>
      <c r="B37" t="str">
        <f>" 341"</f>
        <v xml:space="preserve"> 341</v>
      </c>
      <c r="C37" t="str">
        <f>"03L"</f>
        <v>03L</v>
      </c>
      <c r="D37" t="str">
        <f>"8643"</f>
        <v>8643</v>
      </c>
      <c r="E37" s="1">
        <v>44585</v>
      </c>
      <c r="F37" s="1">
        <v>44692</v>
      </c>
      <c r="G37" t="s">
        <v>12</v>
      </c>
      <c r="H37" t="s">
        <v>46</v>
      </c>
      <c r="I37" t="s">
        <v>117</v>
      </c>
      <c r="J37" t="s">
        <v>36</v>
      </c>
      <c r="K37" t="s">
        <v>123</v>
      </c>
    </row>
    <row r="38" spans="1:11" x14ac:dyDescent="0.25">
      <c r="A38" t="s">
        <v>96</v>
      </c>
      <c r="B38" t="str">
        <f>" 410"</f>
        <v xml:space="preserve"> 410</v>
      </c>
      <c r="C38" t="str">
        <f>"01"</f>
        <v>01</v>
      </c>
      <c r="D38" t="str">
        <f>"6367"</f>
        <v>6367</v>
      </c>
      <c r="E38" s="1">
        <v>44585</v>
      </c>
      <c r="F38" s="1">
        <v>44692</v>
      </c>
      <c r="G38" t="s">
        <v>125</v>
      </c>
      <c r="H38" t="s">
        <v>16</v>
      </c>
      <c r="I38" t="s">
        <v>17</v>
      </c>
      <c r="J38" t="s">
        <v>18</v>
      </c>
      <c r="K38" t="s">
        <v>103</v>
      </c>
    </row>
    <row r="39" spans="1:11" x14ac:dyDescent="0.25">
      <c r="A39" t="s">
        <v>96</v>
      </c>
      <c r="B39" t="str">
        <f>" 413"</f>
        <v xml:space="preserve"> 413</v>
      </c>
      <c r="C39" t="str">
        <f>"01"</f>
        <v>01</v>
      </c>
      <c r="D39" t="str">
        <f>"9220"</f>
        <v>9220</v>
      </c>
      <c r="E39" s="1">
        <v>44585</v>
      </c>
      <c r="F39" s="1">
        <v>44692</v>
      </c>
      <c r="G39" t="s">
        <v>120</v>
      </c>
      <c r="H39" t="s">
        <v>38</v>
      </c>
      <c r="I39" t="s">
        <v>61</v>
      </c>
      <c r="J39" t="s">
        <v>32</v>
      </c>
      <c r="K39" t="s">
        <v>95</v>
      </c>
    </row>
    <row r="40" spans="1:11" x14ac:dyDescent="0.25">
      <c r="A40" t="s">
        <v>96</v>
      </c>
      <c r="B40" t="str">
        <f>" 414"</f>
        <v xml:space="preserve"> 414</v>
      </c>
      <c r="C40" t="str">
        <f>"01"</f>
        <v>01</v>
      </c>
      <c r="D40" t="str">
        <f>"13349"</f>
        <v>13349</v>
      </c>
      <c r="E40" s="1">
        <v>44585</v>
      </c>
      <c r="F40" s="1">
        <v>44692</v>
      </c>
      <c r="G40" t="s">
        <v>119</v>
      </c>
      <c r="H40" t="s">
        <v>76</v>
      </c>
      <c r="I40" t="s">
        <v>48</v>
      </c>
      <c r="J40" t="s">
        <v>21</v>
      </c>
      <c r="K40" t="s">
        <v>97</v>
      </c>
    </row>
    <row r="41" spans="1:11" x14ac:dyDescent="0.25">
      <c r="A41" t="s">
        <v>96</v>
      </c>
      <c r="B41" t="str">
        <f>" 420"</f>
        <v xml:space="preserve"> 420</v>
      </c>
      <c r="C41" t="str">
        <f>"01"</f>
        <v>01</v>
      </c>
      <c r="D41" t="str">
        <f>"6368"</f>
        <v>6368</v>
      </c>
      <c r="E41" s="1">
        <v>44585</v>
      </c>
      <c r="F41" s="1">
        <v>44692</v>
      </c>
      <c r="G41" t="s">
        <v>124</v>
      </c>
      <c r="H41" t="s">
        <v>38</v>
      </c>
      <c r="I41" t="s">
        <v>61</v>
      </c>
      <c r="J41" t="s">
        <v>32</v>
      </c>
      <c r="K41" t="s">
        <v>121</v>
      </c>
    </row>
    <row r="42" spans="1:11" x14ac:dyDescent="0.25">
      <c r="A42" t="s">
        <v>96</v>
      </c>
      <c r="B42" t="str">
        <f>" 430"</f>
        <v xml:space="preserve"> 430</v>
      </c>
      <c r="C42" t="str">
        <f>"01"</f>
        <v>01</v>
      </c>
      <c r="D42" t="str">
        <f>"8350"</f>
        <v>8350</v>
      </c>
      <c r="E42" s="1">
        <v>44585</v>
      </c>
      <c r="F42" s="1">
        <v>44692</v>
      </c>
      <c r="G42" t="s">
        <v>47</v>
      </c>
      <c r="H42" t="s">
        <v>46</v>
      </c>
      <c r="I42" t="s">
        <v>117</v>
      </c>
      <c r="J42" t="s">
        <v>32</v>
      </c>
      <c r="K42" t="s">
        <v>111</v>
      </c>
    </row>
    <row r="43" spans="1:11" x14ac:dyDescent="0.25">
      <c r="A43" t="s">
        <v>96</v>
      </c>
      <c r="B43" t="str">
        <f>" 436"</f>
        <v xml:space="preserve"> 436</v>
      </c>
      <c r="C43" t="str">
        <f>"01"</f>
        <v>01</v>
      </c>
      <c r="D43" t="str">
        <f>"8353"</f>
        <v>8353</v>
      </c>
      <c r="E43" s="1">
        <v>44585</v>
      </c>
      <c r="F43" s="1">
        <v>44692</v>
      </c>
      <c r="G43" t="s">
        <v>74</v>
      </c>
      <c r="H43" t="s">
        <v>38</v>
      </c>
      <c r="I43" t="s">
        <v>61</v>
      </c>
      <c r="J43" t="s">
        <v>32</v>
      </c>
      <c r="K43" t="s">
        <v>138</v>
      </c>
    </row>
    <row r="44" spans="1:11" x14ac:dyDescent="0.25">
      <c r="A44" t="s">
        <v>96</v>
      </c>
      <c r="B44" t="str">
        <f>" 444"</f>
        <v xml:space="preserve"> 444</v>
      </c>
      <c r="C44" t="str">
        <f>"01"</f>
        <v>01</v>
      </c>
      <c r="D44" t="str">
        <f>"7890"</f>
        <v>7890</v>
      </c>
      <c r="E44" s="1">
        <v>44585</v>
      </c>
      <c r="F44" s="1">
        <v>44692</v>
      </c>
      <c r="G44" t="s">
        <v>74</v>
      </c>
      <c r="H44" t="s">
        <v>23</v>
      </c>
      <c r="I44" t="s">
        <v>24</v>
      </c>
      <c r="J44" t="s">
        <v>21</v>
      </c>
      <c r="K44" t="s">
        <v>123</v>
      </c>
    </row>
    <row r="45" spans="1:11" x14ac:dyDescent="0.25">
      <c r="A45" t="s">
        <v>96</v>
      </c>
      <c r="B45" t="str">
        <f>" 450"</f>
        <v xml:space="preserve"> 450</v>
      </c>
      <c r="C45" t="str">
        <f>"01"</f>
        <v>01</v>
      </c>
      <c r="D45" t="str">
        <f>"7735"</f>
        <v>7735</v>
      </c>
      <c r="E45" s="1">
        <v>44585</v>
      </c>
      <c r="F45" s="1">
        <v>44692</v>
      </c>
      <c r="G45" t="s">
        <v>77</v>
      </c>
      <c r="H45" t="s">
        <v>42</v>
      </c>
      <c r="I45" t="s">
        <v>43</v>
      </c>
      <c r="J45" t="s">
        <v>32</v>
      </c>
      <c r="K45" t="s">
        <v>122</v>
      </c>
    </row>
    <row r="46" spans="1:11" x14ac:dyDescent="0.25">
      <c r="A46" t="s">
        <v>96</v>
      </c>
      <c r="B46" t="str">
        <f>" 451"</f>
        <v xml:space="preserve"> 451</v>
      </c>
      <c r="C46" t="str">
        <f>"01"</f>
        <v>01</v>
      </c>
      <c r="D46" t="str">
        <f>"6670"</f>
        <v>6670</v>
      </c>
      <c r="E46" s="1">
        <v>44585</v>
      </c>
      <c r="F46" s="1">
        <v>44692</v>
      </c>
      <c r="G46" t="s">
        <v>115</v>
      </c>
      <c r="H46" t="s">
        <v>38</v>
      </c>
      <c r="I46" t="s">
        <v>61</v>
      </c>
      <c r="J46" t="s">
        <v>21</v>
      </c>
      <c r="K46" t="s">
        <v>110</v>
      </c>
    </row>
    <row r="47" spans="1:11" x14ac:dyDescent="0.25">
      <c r="A47" t="s">
        <v>96</v>
      </c>
      <c r="B47" t="str">
        <f>" 461"</f>
        <v xml:space="preserve"> 461</v>
      </c>
      <c r="C47" t="str">
        <f>"01"</f>
        <v>01</v>
      </c>
      <c r="D47" t="str">
        <f>"8620"</f>
        <v>8620</v>
      </c>
      <c r="E47" s="1">
        <v>44585</v>
      </c>
      <c r="F47" s="1">
        <v>44692</v>
      </c>
      <c r="G47" t="s">
        <v>56</v>
      </c>
      <c r="H47" t="s">
        <v>23</v>
      </c>
      <c r="I47" t="s">
        <v>50</v>
      </c>
      <c r="J47" t="s">
        <v>18</v>
      </c>
      <c r="K47" t="s">
        <v>108</v>
      </c>
    </row>
    <row r="48" spans="1:11" x14ac:dyDescent="0.25">
      <c r="A48" t="s">
        <v>96</v>
      </c>
      <c r="B48" t="str">
        <f>" 470"</f>
        <v xml:space="preserve"> 470</v>
      </c>
      <c r="C48" t="str">
        <f>"01"</f>
        <v>01</v>
      </c>
      <c r="D48" t="str">
        <f>"8355"</f>
        <v>8355</v>
      </c>
      <c r="E48" s="1">
        <v>44585</v>
      </c>
      <c r="F48" s="1">
        <v>44692</v>
      </c>
      <c r="G48" t="s">
        <v>114</v>
      </c>
      <c r="H48" t="s">
        <v>65</v>
      </c>
      <c r="I48" t="s">
        <v>66</v>
      </c>
      <c r="J48" t="s">
        <v>18</v>
      </c>
      <c r="K48" t="s">
        <v>108</v>
      </c>
    </row>
    <row r="49" spans="1:11" x14ac:dyDescent="0.25">
      <c r="A49" t="s">
        <v>96</v>
      </c>
      <c r="B49" t="str">
        <f>" 478"</f>
        <v xml:space="preserve"> 478</v>
      </c>
      <c r="C49" t="str">
        <f>"01"</f>
        <v>01</v>
      </c>
      <c r="D49" t="str">
        <f>"6369"</f>
        <v>6369</v>
      </c>
      <c r="E49" s="1">
        <v>44585</v>
      </c>
      <c r="F49" s="1">
        <v>44692</v>
      </c>
      <c r="G49" t="s">
        <v>12</v>
      </c>
      <c r="J49" t="s">
        <v>13</v>
      </c>
      <c r="K49" t="s">
        <v>99</v>
      </c>
    </row>
    <row r="50" spans="1:11" x14ac:dyDescent="0.25">
      <c r="A50" t="s">
        <v>96</v>
      </c>
      <c r="B50" t="str">
        <f>" 478"</f>
        <v xml:space="preserve"> 478</v>
      </c>
      <c r="C50" t="str">
        <f>"02"</f>
        <v>02</v>
      </c>
      <c r="D50" t="str">
        <f>"6370"</f>
        <v>6370</v>
      </c>
      <c r="E50" s="1">
        <v>44585</v>
      </c>
      <c r="F50" s="1">
        <v>44692</v>
      </c>
      <c r="G50" t="s">
        <v>12</v>
      </c>
      <c r="J50" t="s">
        <v>13</v>
      </c>
      <c r="K50" t="s">
        <v>101</v>
      </c>
    </row>
    <row r="51" spans="1:11" x14ac:dyDescent="0.25">
      <c r="A51" t="s">
        <v>96</v>
      </c>
      <c r="B51" t="str">
        <f>" 478"</f>
        <v xml:space="preserve"> 478</v>
      </c>
      <c r="C51" t="str">
        <f>"03"</f>
        <v>03</v>
      </c>
      <c r="D51" t="str">
        <f>"6371"</f>
        <v>6371</v>
      </c>
      <c r="E51" s="1">
        <v>44585</v>
      </c>
      <c r="F51" s="1">
        <v>44692</v>
      </c>
      <c r="G51" t="s">
        <v>12</v>
      </c>
      <c r="J51" t="s">
        <v>13</v>
      </c>
      <c r="K51" t="s">
        <v>110</v>
      </c>
    </row>
    <row r="52" spans="1:11" x14ac:dyDescent="0.25">
      <c r="A52" t="s">
        <v>96</v>
      </c>
      <c r="B52" t="str">
        <f>" 478"</f>
        <v xml:space="preserve"> 478</v>
      </c>
      <c r="C52" t="str">
        <f>"04"</f>
        <v>04</v>
      </c>
      <c r="D52" t="str">
        <f>"6372"</f>
        <v>6372</v>
      </c>
      <c r="E52" s="1">
        <v>44585</v>
      </c>
      <c r="F52" s="1">
        <v>44692</v>
      </c>
      <c r="G52" t="s">
        <v>12</v>
      </c>
      <c r="J52" t="s">
        <v>13</v>
      </c>
      <c r="K52" t="s">
        <v>86</v>
      </c>
    </row>
    <row r="53" spans="1:11" x14ac:dyDescent="0.25">
      <c r="A53" t="s">
        <v>96</v>
      </c>
      <c r="B53" t="str">
        <f>" 478"</f>
        <v xml:space="preserve"> 478</v>
      </c>
      <c r="C53" t="str">
        <f>"05"</f>
        <v>05</v>
      </c>
      <c r="D53" t="str">
        <f>"6373"</f>
        <v>6373</v>
      </c>
      <c r="E53" s="1">
        <v>44585</v>
      </c>
      <c r="F53" s="1">
        <v>44692</v>
      </c>
      <c r="G53" t="s">
        <v>12</v>
      </c>
      <c r="J53" t="s">
        <v>13</v>
      </c>
      <c r="K53" t="s">
        <v>106</v>
      </c>
    </row>
    <row r="54" spans="1:11" x14ac:dyDescent="0.25">
      <c r="A54" t="s">
        <v>96</v>
      </c>
      <c r="B54" t="str">
        <f>" 478"</f>
        <v xml:space="preserve"> 478</v>
      </c>
      <c r="C54" t="str">
        <f>"06"</f>
        <v>06</v>
      </c>
      <c r="D54" t="str">
        <f>"9268"</f>
        <v>9268</v>
      </c>
      <c r="E54" s="1">
        <v>44585</v>
      </c>
      <c r="F54" s="1">
        <v>44692</v>
      </c>
      <c r="G54" t="s">
        <v>12</v>
      </c>
      <c r="J54" t="s">
        <v>13</v>
      </c>
      <c r="K54" t="s">
        <v>121</v>
      </c>
    </row>
    <row r="55" spans="1:11" x14ac:dyDescent="0.25">
      <c r="A55" t="s">
        <v>96</v>
      </c>
      <c r="B55" t="str">
        <f>" 480"</f>
        <v xml:space="preserve"> 480</v>
      </c>
      <c r="C55" t="str">
        <f>"01"</f>
        <v>01</v>
      </c>
      <c r="D55" t="str">
        <f>"9730"</f>
        <v>9730</v>
      </c>
      <c r="E55" s="1">
        <v>44585</v>
      </c>
      <c r="F55" s="1">
        <v>44692</v>
      </c>
      <c r="G55" t="s">
        <v>12</v>
      </c>
      <c r="H55" t="s">
        <v>12</v>
      </c>
      <c r="I55" t="s">
        <v>12</v>
      </c>
      <c r="J55" t="s">
        <v>13</v>
      </c>
      <c r="K55" t="s">
        <v>138</v>
      </c>
    </row>
    <row r="56" spans="1:11" x14ac:dyDescent="0.25">
      <c r="A56" t="s">
        <v>96</v>
      </c>
      <c r="B56" t="str">
        <f>" 480"</f>
        <v xml:space="preserve"> 480</v>
      </c>
      <c r="C56" t="str">
        <f>"02"</f>
        <v>02</v>
      </c>
      <c r="D56" t="str">
        <f>"9744"</f>
        <v>9744</v>
      </c>
      <c r="E56" s="1">
        <v>44585</v>
      </c>
      <c r="F56" s="1">
        <v>44692</v>
      </c>
      <c r="G56" t="s">
        <v>107</v>
      </c>
      <c r="H56" t="s">
        <v>28</v>
      </c>
      <c r="I56" t="s">
        <v>29</v>
      </c>
      <c r="J56" t="s">
        <v>18</v>
      </c>
      <c r="K56" t="s">
        <v>103</v>
      </c>
    </row>
    <row r="57" spans="1:11" x14ac:dyDescent="0.25">
      <c r="A57" t="s">
        <v>96</v>
      </c>
      <c r="B57" t="str">
        <f>" 495"</f>
        <v xml:space="preserve"> 495</v>
      </c>
      <c r="C57" t="str">
        <f>"01"</f>
        <v>01</v>
      </c>
      <c r="D57" t="str">
        <f>"6374"</f>
        <v>6374</v>
      </c>
      <c r="E57" s="1">
        <v>44585</v>
      </c>
      <c r="F57" s="1">
        <v>44692</v>
      </c>
      <c r="G57" t="s">
        <v>12</v>
      </c>
      <c r="J57" t="s">
        <v>13</v>
      </c>
      <c r="K57" t="s">
        <v>110</v>
      </c>
    </row>
    <row r="58" spans="1:11" x14ac:dyDescent="0.25">
      <c r="A58" t="s">
        <v>96</v>
      </c>
      <c r="B58" t="str">
        <f>" 495"</f>
        <v xml:space="preserve"> 495</v>
      </c>
      <c r="C58" t="str">
        <f>"02"</f>
        <v>02</v>
      </c>
      <c r="D58" t="str">
        <f>"6375"</f>
        <v>6375</v>
      </c>
      <c r="E58" s="1">
        <v>44585</v>
      </c>
      <c r="F58" s="1">
        <v>44692</v>
      </c>
      <c r="G58" t="s">
        <v>12</v>
      </c>
      <c r="J58" t="s">
        <v>13</v>
      </c>
      <c r="K58" t="s">
        <v>138</v>
      </c>
    </row>
    <row r="59" spans="1:11" x14ac:dyDescent="0.25">
      <c r="A59" t="s">
        <v>96</v>
      </c>
      <c r="B59" t="str">
        <f>" 495"</f>
        <v xml:space="preserve"> 495</v>
      </c>
      <c r="C59" t="str">
        <f>"03"</f>
        <v>03</v>
      </c>
      <c r="D59" t="str">
        <f>"6376"</f>
        <v>6376</v>
      </c>
      <c r="E59" s="1">
        <v>44585</v>
      </c>
      <c r="F59" s="1">
        <v>44692</v>
      </c>
      <c r="G59" t="s">
        <v>12</v>
      </c>
      <c r="J59" t="s">
        <v>13</v>
      </c>
      <c r="K59" t="s">
        <v>138</v>
      </c>
    </row>
    <row r="60" spans="1:11" x14ac:dyDescent="0.25">
      <c r="A60" t="s">
        <v>96</v>
      </c>
      <c r="B60" t="str">
        <f>" 495"</f>
        <v xml:space="preserve"> 495</v>
      </c>
      <c r="C60" t="str">
        <f>"04"</f>
        <v>04</v>
      </c>
      <c r="D60" t="str">
        <f>"6377"</f>
        <v>6377</v>
      </c>
      <c r="E60" s="1">
        <v>44585</v>
      </c>
      <c r="F60" s="1">
        <v>44692</v>
      </c>
      <c r="G60" t="s">
        <v>12</v>
      </c>
      <c r="J60" t="s">
        <v>13</v>
      </c>
      <c r="K60" t="s">
        <v>138</v>
      </c>
    </row>
    <row r="61" spans="1:11" x14ac:dyDescent="0.25">
      <c r="A61" t="s">
        <v>96</v>
      </c>
      <c r="B61" t="str">
        <f>" 495"</f>
        <v xml:space="preserve"> 495</v>
      </c>
      <c r="C61" t="str">
        <f>"05"</f>
        <v>05</v>
      </c>
      <c r="D61" t="str">
        <f>"6378"</f>
        <v>6378</v>
      </c>
      <c r="E61" s="1">
        <v>44585</v>
      </c>
      <c r="F61" s="1">
        <v>44692</v>
      </c>
      <c r="G61" t="s">
        <v>12</v>
      </c>
      <c r="J61" t="s">
        <v>13</v>
      </c>
      <c r="K61" t="s">
        <v>138</v>
      </c>
    </row>
    <row r="62" spans="1:11" x14ac:dyDescent="0.25">
      <c r="A62" t="s">
        <v>96</v>
      </c>
      <c r="B62" t="str">
        <f>" 498"</f>
        <v xml:space="preserve"> 498</v>
      </c>
      <c r="C62" t="str">
        <f>"01"</f>
        <v>01</v>
      </c>
      <c r="D62" t="str">
        <f>"6379"</f>
        <v>6379</v>
      </c>
      <c r="E62" s="1">
        <v>44585</v>
      </c>
      <c r="F62" s="1">
        <v>44692</v>
      </c>
      <c r="G62" t="s">
        <v>12</v>
      </c>
      <c r="J62" t="s">
        <v>13</v>
      </c>
      <c r="K62" t="s">
        <v>111</v>
      </c>
    </row>
    <row r="63" spans="1:11" x14ac:dyDescent="0.25">
      <c r="A63" t="s">
        <v>96</v>
      </c>
      <c r="B63" t="str">
        <f>" 498"</f>
        <v xml:space="preserve"> 498</v>
      </c>
      <c r="C63" t="str">
        <f>"02"</f>
        <v>02</v>
      </c>
      <c r="D63" t="str">
        <f>"9344"</f>
        <v>9344</v>
      </c>
      <c r="E63" s="1">
        <v>44585</v>
      </c>
      <c r="F63" s="1">
        <v>44692</v>
      </c>
      <c r="G63" t="s">
        <v>12</v>
      </c>
      <c r="J63" t="s">
        <v>13</v>
      </c>
      <c r="K63" t="s">
        <v>110</v>
      </c>
    </row>
    <row r="64" spans="1:11" x14ac:dyDescent="0.25">
      <c r="A64" t="s">
        <v>96</v>
      </c>
      <c r="B64" t="str">
        <f>" 613"</f>
        <v xml:space="preserve"> 613</v>
      </c>
      <c r="C64" t="str">
        <f>"01"</f>
        <v>01</v>
      </c>
      <c r="D64" t="str">
        <f>"9221"</f>
        <v>9221</v>
      </c>
      <c r="E64" s="1">
        <v>44585</v>
      </c>
      <c r="F64" s="1">
        <v>44692</v>
      </c>
      <c r="G64" t="s">
        <v>120</v>
      </c>
      <c r="H64" t="s">
        <v>38</v>
      </c>
      <c r="I64" t="s">
        <v>61</v>
      </c>
      <c r="J64" t="s">
        <v>32</v>
      </c>
      <c r="K64" t="s">
        <v>95</v>
      </c>
    </row>
    <row r="65" spans="1:11" x14ac:dyDescent="0.25">
      <c r="A65" t="s">
        <v>96</v>
      </c>
      <c r="B65" t="str">
        <f>" 614"</f>
        <v xml:space="preserve"> 614</v>
      </c>
      <c r="C65" t="str">
        <f>"01"</f>
        <v>01</v>
      </c>
      <c r="D65" t="str">
        <f>"13350"</f>
        <v>13350</v>
      </c>
      <c r="E65" s="1">
        <v>44585</v>
      </c>
      <c r="F65" s="1">
        <v>44692</v>
      </c>
      <c r="G65" t="s">
        <v>119</v>
      </c>
      <c r="H65" t="s">
        <v>76</v>
      </c>
      <c r="I65" t="s">
        <v>48</v>
      </c>
      <c r="J65" t="s">
        <v>21</v>
      </c>
      <c r="K65" t="s">
        <v>97</v>
      </c>
    </row>
    <row r="66" spans="1:11" x14ac:dyDescent="0.25">
      <c r="A66" t="s">
        <v>96</v>
      </c>
      <c r="B66" t="str">
        <f>" 620"</f>
        <v xml:space="preserve"> 620</v>
      </c>
      <c r="C66" t="str">
        <f>"01"</f>
        <v>01</v>
      </c>
      <c r="D66" t="str">
        <f>"9681"</f>
        <v>9681</v>
      </c>
      <c r="E66" s="1">
        <v>44585</v>
      </c>
      <c r="F66" s="1">
        <v>44692</v>
      </c>
      <c r="G66" t="s">
        <v>118</v>
      </c>
      <c r="H66" t="s">
        <v>38</v>
      </c>
      <c r="I66" t="s">
        <v>61</v>
      </c>
      <c r="J66" t="s">
        <v>32</v>
      </c>
      <c r="K66" t="s">
        <v>14</v>
      </c>
    </row>
    <row r="67" spans="1:11" x14ac:dyDescent="0.25">
      <c r="A67" t="s">
        <v>96</v>
      </c>
      <c r="B67" t="str">
        <f>" 630"</f>
        <v xml:space="preserve"> 630</v>
      </c>
      <c r="C67" t="str">
        <f>"01"</f>
        <v>01</v>
      </c>
      <c r="D67" t="str">
        <f>"8352"</f>
        <v>8352</v>
      </c>
      <c r="E67" s="1">
        <v>44585</v>
      </c>
      <c r="F67" s="1">
        <v>44692</v>
      </c>
      <c r="G67" t="s">
        <v>47</v>
      </c>
      <c r="H67" t="s">
        <v>46</v>
      </c>
      <c r="I67" t="s">
        <v>117</v>
      </c>
      <c r="J67" t="s">
        <v>32</v>
      </c>
      <c r="K67" t="s">
        <v>111</v>
      </c>
    </row>
    <row r="68" spans="1:11" x14ac:dyDescent="0.25">
      <c r="A68" t="s">
        <v>96</v>
      </c>
      <c r="B68" t="str">
        <f>" 636"</f>
        <v xml:space="preserve"> 636</v>
      </c>
      <c r="C68" t="str">
        <f>"01"</f>
        <v>01</v>
      </c>
      <c r="D68" t="str">
        <f>"8354"</f>
        <v>8354</v>
      </c>
      <c r="E68" s="1">
        <v>44585</v>
      </c>
      <c r="F68" s="1">
        <v>44692</v>
      </c>
      <c r="G68" t="s">
        <v>74</v>
      </c>
      <c r="H68" t="s">
        <v>38</v>
      </c>
      <c r="I68" t="s">
        <v>61</v>
      </c>
      <c r="J68" t="s">
        <v>32</v>
      </c>
      <c r="K68" t="s">
        <v>138</v>
      </c>
    </row>
    <row r="69" spans="1:11" x14ac:dyDescent="0.25">
      <c r="A69" t="s">
        <v>96</v>
      </c>
      <c r="B69" t="str">
        <f>" 648"</f>
        <v xml:space="preserve"> 648</v>
      </c>
      <c r="C69" t="str">
        <f>"01"</f>
        <v>01</v>
      </c>
      <c r="D69" t="str">
        <f>"8779"</f>
        <v>8779</v>
      </c>
      <c r="E69" s="1">
        <v>44585</v>
      </c>
      <c r="F69" s="1">
        <v>44692</v>
      </c>
      <c r="G69" t="s">
        <v>116</v>
      </c>
      <c r="H69" t="s">
        <v>38</v>
      </c>
      <c r="I69" t="s">
        <v>61</v>
      </c>
      <c r="J69" t="s">
        <v>32</v>
      </c>
      <c r="K69" t="s">
        <v>109</v>
      </c>
    </row>
    <row r="70" spans="1:11" x14ac:dyDescent="0.25">
      <c r="A70" t="s">
        <v>96</v>
      </c>
      <c r="B70" t="str">
        <f>" 651"</f>
        <v xml:space="preserve"> 651</v>
      </c>
      <c r="C70" t="str">
        <f>"01"</f>
        <v>01</v>
      </c>
      <c r="D70" t="str">
        <f>"6135"</f>
        <v>6135</v>
      </c>
      <c r="E70" s="1">
        <v>44585</v>
      </c>
      <c r="F70" s="1">
        <v>44692</v>
      </c>
      <c r="G70" t="s">
        <v>115</v>
      </c>
      <c r="H70" t="s">
        <v>38</v>
      </c>
      <c r="I70" t="s">
        <v>61</v>
      </c>
      <c r="J70" t="s">
        <v>21</v>
      </c>
      <c r="K70" t="s">
        <v>110</v>
      </c>
    </row>
    <row r="71" spans="1:11" x14ac:dyDescent="0.25">
      <c r="A71" t="s">
        <v>96</v>
      </c>
      <c r="B71" t="str">
        <f>" 670"</f>
        <v xml:space="preserve"> 670</v>
      </c>
      <c r="C71" t="str">
        <f>"01"</f>
        <v>01</v>
      </c>
      <c r="D71" t="str">
        <f>"8356"</f>
        <v>8356</v>
      </c>
      <c r="E71" s="1">
        <v>44585</v>
      </c>
      <c r="F71" s="1">
        <v>44692</v>
      </c>
      <c r="G71" t="s">
        <v>114</v>
      </c>
      <c r="H71" t="s">
        <v>65</v>
      </c>
      <c r="I71" t="s">
        <v>66</v>
      </c>
      <c r="J71" t="s">
        <v>18</v>
      </c>
      <c r="K71" t="s">
        <v>108</v>
      </c>
    </row>
    <row r="72" spans="1:11" x14ac:dyDescent="0.25">
      <c r="A72" t="s">
        <v>96</v>
      </c>
      <c r="B72" t="str">
        <f>" 675"</f>
        <v xml:space="preserve"> 675</v>
      </c>
      <c r="C72" t="str">
        <f>"01"</f>
        <v>01</v>
      </c>
      <c r="D72" t="str">
        <f>"9682"</f>
        <v>9682</v>
      </c>
      <c r="E72" s="1">
        <v>44585</v>
      </c>
      <c r="F72" s="1">
        <v>44692</v>
      </c>
      <c r="G72" t="s">
        <v>113</v>
      </c>
      <c r="H72" t="s">
        <v>38</v>
      </c>
      <c r="I72" t="s">
        <v>61</v>
      </c>
      <c r="J72" t="s">
        <v>21</v>
      </c>
      <c r="K72" t="s">
        <v>99</v>
      </c>
    </row>
    <row r="73" spans="1:11" x14ac:dyDescent="0.25">
      <c r="A73" t="s">
        <v>96</v>
      </c>
      <c r="B73" t="str">
        <f>" 680"</f>
        <v xml:space="preserve"> 680</v>
      </c>
      <c r="C73" t="str">
        <f>"01"</f>
        <v>01</v>
      </c>
      <c r="D73" t="str">
        <f>"8246"</f>
        <v>8246</v>
      </c>
      <c r="E73" s="1">
        <v>44585</v>
      </c>
      <c r="F73" s="1">
        <v>44692</v>
      </c>
      <c r="G73" t="s">
        <v>22</v>
      </c>
      <c r="H73" t="s">
        <v>76</v>
      </c>
      <c r="I73" t="s">
        <v>48</v>
      </c>
      <c r="J73" t="s">
        <v>21</v>
      </c>
      <c r="K73" t="s">
        <v>112</v>
      </c>
    </row>
    <row r="74" spans="1:11" x14ac:dyDescent="0.25">
      <c r="A74" t="s">
        <v>96</v>
      </c>
      <c r="B74" t="str">
        <f>" 681"</f>
        <v xml:space="preserve"> 681</v>
      </c>
      <c r="C74" t="str">
        <f>"01"</f>
        <v>01</v>
      </c>
      <c r="D74" t="str">
        <f>"6716"</f>
        <v>6716</v>
      </c>
      <c r="E74" s="1">
        <v>44585</v>
      </c>
      <c r="F74" s="1">
        <v>44692</v>
      </c>
      <c r="G74" t="s">
        <v>22</v>
      </c>
      <c r="H74" t="s">
        <v>42</v>
      </c>
      <c r="I74" t="s">
        <v>43</v>
      </c>
      <c r="J74" t="s">
        <v>21</v>
      </c>
      <c r="K74" t="s">
        <v>112</v>
      </c>
    </row>
    <row r="75" spans="1:11" x14ac:dyDescent="0.25">
      <c r="A75" t="s">
        <v>96</v>
      </c>
      <c r="B75" t="str">
        <f>" 682"</f>
        <v xml:space="preserve"> 682</v>
      </c>
      <c r="C75" t="str">
        <f>"01"</f>
        <v>01</v>
      </c>
      <c r="D75" t="str">
        <f>"8265"</f>
        <v>8265</v>
      </c>
      <c r="E75" s="1">
        <v>44585</v>
      </c>
      <c r="F75" s="1">
        <v>44692</v>
      </c>
      <c r="G75" t="s">
        <v>93</v>
      </c>
      <c r="H75" t="s">
        <v>76</v>
      </c>
      <c r="I75" t="s">
        <v>48</v>
      </c>
      <c r="J75" t="s">
        <v>21</v>
      </c>
      <c r="K75" t="s">
        <v>102</v>
      </c>
    </row>
    <row r="76" spans="1:11" x14ac:dyDescent="0.25">
      <c r="A76" t="s">
        <v>96</v>
      </c>
      <c r="B76" t="str">
        <f>" 696"</f>
        <v xml:space="preserve"> 696</v>
      </c>
      <c r="C76" t="str">
        <f>"01"</f>
        <v>01</v>
      </c>
      <c r="D76" t="str">
        <f>"6659"</f>
        <v>6659</v>
      </c>
      <c r="E76" s="1">
        <v>44585</v>
      </c>
      <c r="F76" s="1">
        <v>44692</v>
      </c>
      <c r="G76" t="s">
        <v>12</v>
      </c>
      <c r="J76" t="s">
        <v>13</v>
      </c>
      <c r="K76" t="s">
        <v>103</v>
      </c>
    </row>
    <row r="77" spans="1:11" x14ac:dyDescent="0.25">
      <c r="A77" t="s">
        <v>96</v>
      </c>
      <c r="B77" t="str">
        <f>" 696"</f>
        <v xml:space="preserve"> 696</v>
      </c>
      <c r="C77" t="str">
        <f>"02"</f>
        <v>02</v>
      </c>
      <c r="D77" t="str">
        <f>"6660"</f>
        <v>6660</v>
      </c>
      <c r="E77" s="1">
        <v>44585</v>
      </c>
      <c r="F77" s="1">
        <v>44692</v>
      </c>
      <c r="G77" t="s">
        <v>12</v>
      </c>
      <c r="J77" t="s">
        <v>13</v>
      </c>
      <c r="K77" t="s">
        <v>97</v>
      </c>
    </row>
    <row r="78" spans="1:11" x14ac:dyDescent="0.25">
      <c r="A78" t="s">
        <v>96</v>
      </c>
      <c r="B78" t="str">
        <f>" 696"</f>
        <v xml:space="preserve"> 696</v>
      </c>
      <c r="C78" t="str">
        <f>"03"</f>
        <v>03</v>
      </c>
      <c r="D78" t="str">
        <f>"6778"</f>
        <v>6778</v>
      </c>
      <c r="E78" s="1">
        <v>44585</v>
      </c>
      <c r="F78" s="1">
        <v>44692</v>
      </c>
      <c r="G78" t="s">
        <v>12</v>
      </c>
      <c r="J78" t="s">
        <v>13</v>
      </c>
      <c r="K78" t="s">
        <v>111</v>
      </c>
    </row>
    <row r="79" spans="1:11" x14ac:dyDescent="0.25">
      <c r="A79" t="s">
        <v>96</v>
      </c>
      <c r="B79" t="str">
        <f>" 696"</f>
        <v xml:space="preserve"> 696</v>
      </c>
      <c r="C79" t="str">
        <f>"04"</f>
        <v>04</v>
      </c>
      <c r="D79" t="str">
        <f>"6779"</f>
        <v>6779</v>
      </c>
      <c r="E79" s="1">
        <v>44585</v>
      </c>
      <c r="F79" s="1">
        <v>44692</v>
      </c>
      <c r="G79" t="s">
        <v>12</v>
      </c>
      <c r="J79" t="s">
        <v>13</v>
      </c>
      <c r="K79" t="s">
        <v>99</v>
      </c>
    </row>
    <row r="80" spans="1:11" x14ac:dyDescent="0.25">
      <c r="A80" t="s">
        <v>96</v>
      </c>
      <c r="B80" t="str">
        <f>" 696"</f>
        <v xml:space="preserve"> 696</v>
      </c>
      <c r="C80" t="str">
        <f>"05"</f>
        <v>05</v>
      </c>
      <c r="D80" t="str">
        <f>"6780"</f>
        <v>6780</v>
      </c>
      <c r="E80" s="1">
        <v>44585</v>
      </c>
      <c r="F80" s="1">
        <v>44692</v>
      </c>
      <c r="G80" t="s">
        <v>12</v>
      </c>
      <c r="J80" t="s">
        <v>13</v>
      </c>
      <c r="K80" t="s">
        <v>98</v>
      </c>
    </row>
    <row r="81" spans="1:11" x14ac:dyDescent="0.25">
      <c r="A81" t="s">
        <v>96</v>
      </c>
      <c r="B81" t="str">
        <f>" 696"</f>
        <v xml:space="preserve"> 696</v>
      </c>
      <c r="C81" t="str">
        <f>"06"</f>
        <v>06</v>
      </c>
      <c r="D81" t="str">
        <f>"6781"</f>
        <v>6781</v>
      </c>
      <c r="E81" s="1">
        <v>44585</v>
      </c>
      <c r="F81" s="1">
        <v>44692</v>
      </c>
      <c r="G81" t="s">
        <v>12</v>
      </c>
      <c r="J81" t="s">
        <v>13</v>
      </c>
      <c r="K81" t="s">
        <v>104</v>
      </c>
    </row>
    <row r="82" spans="1:11" x14ac:dyDescent="0.25">
      <c r="A82" t="s">
        <v>96</v>
      </c>
      <c r="B82" t="str">
        <f>" 696"</f>
        <v xml:space="preserve"> 696</v>
      </c>
      <c r="C82" t="str">
        <f>"07"</f>
        <v>07</v>
      </c>
      <c r="D82" t="str">
        <f>"7213"</f>
        <v>7213</v>
      </c>
      <c r="E82" s="1">
        <v>44585</v>
      </c>
      <c r="F82" s="1">
        <v>44692</v>
      </c>
      <c r="G82" t="s">
        <v>12</v>
      </c>
      <c r="J82" t="s">
        <v>13</v>
      </c>
      <c r="K82" t="s">
        <v>14</v>
      </c>
    </row>
    <row r="83" spans="1:11" x14ac:dyDescent="0.25">
      <c r="A83" t="s">
        <v>96</v>
      </c>
      <c r="B83" t="str">
        <f>" 696"</f>
        <v xml:space="preserve"> 696</v>
      </c>
      <c r="C83" t="str">
        <f>"08"</f>
        <v>08</v>
      </c>
      <c r="D83" t="str">
        <f>"7214"</f>
        <v>7214</v>
      </c>
      <c r="E83" s="1">
        <v>44585</v>
      </c>
      <c r="F83" s="1">
        <v>44692</v>
      </c>
      <c r="G83" t="s">
        <v>12</v>
      </c>
      <c r="J83" t="s">
        <v>13</v>
      </c>
      <c r="K83" t="s">
        <v>110</v>
      </c>
    </row>
    <row r="84" spans="1:11" x14ac:dyDescent="0.25">
      <c r="A84" t="s">
        <v>96</v>
      </c>
      <c r="B84" t="str">
        <f>" 696"</f>
        <v xml:space="preserve"> 696</v>
      </c>
      <c r="C84" t="str">
        <f>"09"</f>
        <v>09</v>
      </c>
      <c r="D84" t="str">
        <f>"7215"</f>
        <v>7215</v>
      </c>
      <c r="E84" s="1">
        <v>44585</v>
      </c>
      <c r="F84" s="1">
        <v>44692</v>
      </c>
      <c r="G84" t="s">
        <v>12</v>
      </c>
      <c r="J84" t="s">
        <v>13</v>
      </c>
      <c r="K84" t="s">
        <v>138</v>
      </c>
    </row>
    <row r="85" spans="1:11" x14ac:dyDescent="0.25">
      <c r="A85" t="s">
        <v>96</v>
      </c>
      <c r="B85" t="str">
        <f>" 696"</f>
        <v xml:space="preserve"> 696</v>
      </c>
      <c r="C85" t="str">
        <f>"10"</f>
        <v>10</v>
      </c>
      <c r="D85" t="str">
        <f>"8317"</f>
        <v>8317</v>
      </c>
      <c r="E85" s="1">
        <v>44585</v>
      </c>
      <c r="F85" s="1">
        <v>44692</v>
      </c>
      <c r="G85" t="s">
        <v>12</v>
      </c>
      <c r="J85" t="s">
        <v>13</v>
      </c>
      <c r="K85" t="s">
        <v>101</v>
      </c>
    </row>
    <row r="86" spans="1:11" x14ac:dyDescent="0.25">
      <c r="A86" t="s">
        <v>96</v>
      </c>
      <c r="B86" t="str">
        <f>" 696"</f>
        <v xml:space="preserve"> 696</v>
      </c>
      <c r="C86" t="str">
        <f>"11"</f>
        <v>11</v>
      </c>
      <c r="D86" t="str">
        <f>"8318"</f>
        <v>8318</v>
      </c>
      <c r="E86" s="1">
        <v>44585</v>
      </c>
      <c r="F86" s="1">
        <v>44692</v>
      </c>
      <c r="G86" t="s">
        <v>12</v>
      </c>
      <c r="J86" t="s">
        <v>13</v>
      </c>
      <c r="K86" t="s">
        <v>109</v>
      </c>
    </row>
    <row r="87" spans="1:11" x14ac:dyDescent="0.25">
      <c r="A87" t="s">
        <v>96</v>
      </c>
      <c r="B87" t="str">
        <f>" 696"</f>
        <v xml:space="preserve"> 696</v>
      </c>
      <c r="C87" t="str">
        <f>"12"</f>
        <v>12</v>
      </c>
      <c r="D87" t="str">
        <f>"8319"</f>
        <v>8319</v>
      </c>
      <c r="E87" s="1">
        <v>44585</v>
      </c>
      <c r="F87" s="1">
        <v>44692</v>
      </c>
      <c r="G87" t="s">
        <v>12</v>
      </c>
      <c r="J87" t="s">
        <v>13</v>
      </c>
      <c r="K87" t="s">
        <v>108</v>
      </c>
    </row>
    <row r="88" spans="1:11" x14ac:dyDescent="0.25">
      <c r="A88" t="s">
        <v>96</v>
      </c>
      <c r="B88" t="str">
        <f>" 697"</f>
        <v xml:space="preserve"> 697</v>
      </c>
      <c r="C88" t="str">
        <f>"01"</f>
        <v>01</v>
      </c>
      <c r="D88" t="str">
        <f>"9743"</f>
        <v>9743</v>
      </c>
      <c r="E88" s="1">
        <v>44585</v>
      </c>
      <c r="F88" s="1">
        <v>44692</v>
      </c>
      <c r="G88" t="s">
        <v>12</v>
      </c>
      <c r="H88" t="s">
        <v>12</v>
      </c>
      <c r="I88" t="s">
        <v>12</v>
      </c>
      <c r="J88" t="s">
        <v>13</v>
      </c>
      <c r="K88" t="s">
        <v>138</v>
      </c>
    </row>
    <row r="89" spans="1:11" x14ac:dyDescent="0.25">
      <c r="A89" t="s">
        <v>96</v>
      </c>
      <c r="B89" t="str">
        <f>" 697"</f>
        <v xml:space="preserve"> 697</v>
      </c>
      <c r="C89" t="str">
        <f>"02"</f>
        <v>02</v>
      </c>
      <c r="D89" t="str">
        <f>"9745"</f>
        <v>9745</v>
      </c>
      <c r="E89" s="1">
        <v>44585</v>
      </c>
      <c r="F89" s="1">
        <v>44692</v>
      </c>
      <c r="G89" t="s">
        <v>107</v>
      </c>
      <c r="H89" t="s">
        <v>28</v>
      </c>
      <c r="I89" t="s">
        <v>29</v>
      </c>
      <c r="J89" t="s">
        <v>18</v>
      </c>
      <c r="K89" t="s">
        <v>103</v>
      </c>
    </row>
    <row r="90" spans="1:11" x14ac:dyDescent="0.25">
      <c r="A90" t="s">
        <v>96</v>
      </c>
      <c r="B90" t="str">
        <f>" 698"</f>
        <v xml:space="preserve"> 698</v>
      </c>
      <c r="C90" t="str">
        <f>"01"</f>
        <v>01</v>
      </c>
      <c r="D90" t="str">
        <f>"6717"</f>
        <v>6717</v>
      </c>
      <c r="E90" s="1">
        <v>44585</v>
      </c>
      <c r="F90" s="1">
        <v>44692</v>
      </c>
      <c r="G90" t="s">
        <v>12</v>
      </c>
      <c r="J90" t="s">
        <v>13</v>
      </c>
      <c r="K90" t="s">
        <v>102</v>
      </c>
    </row>
    <row r="91" spans="1:11" x14ac:dyDescent="0.25">
      <c r="A91" t="s">
        <v>96</v>
      </c>
      <c r="B91" t="str">
        <f>" 698"</f>
        <v xml:space="preserve"> 698</v>
      </c>
      <c r="C91" t="str">
        <f>"02"</f>
        <v>02</v>
      </c>
      <c r="D91" t="str">
        <f>"6782"</f>
        <v>6782</v>
      </c>
      <c r="E91" s="1">
        <v>44585</v>
      </c>
      <c r="F91" s="1">
        <v>44692</v>
      </c>
      <c r="G91" t="s">
        <v>12</v>
      </c>
      <c r="J91" t="s">
        <v>13</v>
      </c>
      <c r="K91" t="s">
        <v>100</v>
      </c>
    </row>
    <row r="92" spans="1:11" x14ac:dyDescent="0.25">
      <c r="A92" t="s">
        <v>96</v>
      </c>
      <c r="B92" t="str">
        <f>" 698"</f>
        <v xml:space="preserve"> 698</v>
      </c>
      <c r="C92" t="str">
        <f>"03"</f>
        <v>03</v>
      </c>
      <c r="D92" t="str">
        <f>"6783"</f>
        <v>6783</v>
      </c>
      <c r="E92" s="1">
        <v>44585</v>
      </c>
      <c r="F92" s="1">
        <v>44692</v>
      </c>
      <c r="G92" t="s">
        <v>12</v>
      </c>
      <c r="J92" t="s">
        <v>13</v>
      </c>
      <c r="K92" t="s">
        <v>98</v>
      </c>
    </row>
    <row r="93" spans="1:11" x14ac:dyDescent="0.25">
      <c r="A93" t="s">
        <v>96</v>
      </c>
      <c r="B93" t="str">
        <f>" 698"</f>
        <v xml:space="preserve"> 698</v>
      </c>
      <c r="C93" t="str">
        <f>"04"</f>
        <v>04</v>
      </c>
      <c r="D93" t="str">
        <f>"6784"</f>
        <v>6784</v>
      </c>
      <c r="E93" s="1">
        <v>44585</v>
      </c>
      <c r="F93" s="1">
        <v>44692</v>
      </c>
      <c r="G93" t="s">
        <v>12</v>
      </c>
      <c r="J93" t="s">
        <v>13</v>
      </c>
      <c r="K93" t="s">
        <v>99</v>
      </c>
    </row>
    <row r="94" spans="1:11" x14ac:dyDescent="0.25">
      <c r="A94" t="s">
        <v>96</v>
      </c>
      <c r="B94" t="str">
        <f>" 698"</f>
        <v xml:space="preserve"> 698</v>
      </c>
      <c r="C94" t="str">
        <f>"05"</f>
        <v>05</v>
      </c>
      <c r="D94" t="str">
        <f>"6785"</f>
        <v>6785</v>
      </c>
      <c r="E94" s="1">
        <v>44585</v>
      </c>
      <c r="F94" s="1">
        <v>44692</v>
      </c>
      <c r="G94" t="s">
        <v>12</v>
      </c>
      <c r="J94" t="s">
        <v>13</v>
      </c>
      <c r="K94" t="s">
        <v>95</v>
      </c>
    </row>
    <row r="95" spans="1:11" x14ac:dyDescent="0.25">
      <c r="A95" t="s">
        <v>96</v>
      </c>
      <c r="B95" t="str">
        <f>" 699"</f>
        <v xml:space="preserve"> 699</v>
      </c>
      <c r="C95" t="str">
        <f>"01"</f>
        <v>01</v>
      </c>
      <c r="D95" t="str">
        <f>"6718"</f>
        <v>6718</v>
      </c>
      <c r="E95" s="1">
        <v>44585</v>
      </c>
      <c r="F95" s="1">
        <v>44692</v>
      </c>
      <c r="G95" t="s">
        <v>12</v>
      </c>
      <c r="J95" t="s">
        <v>13</v>
      </c>
      <c r="K95" t="s">
        <v>98</v>
      </c>
    </row>
    <row r="96" spans="1:11" x14ac:dyDescent="0.25">
      <c r="A96" t="s">
        <v>96</v>
      </c>
      <c r="B96" t="str">
        <f>" 699"</f>
        <v xml:space="preserve"> 699</v>
      </c>
      <c r="C96" t="str">
        <f>"02"</f>
        <v>02</v>
      </c>
      <c r="D96" t="str">
        <f>"7069"</f>
        <v>7069</v>
      </c>
      <c r="E96" s="1">
        <v>44585</v>
      </c>
      <c r="F96" s="1">
        <v>44692</v>
      </c>
      <c r="G96" t="s">
        <v>12</v>
      </c>
      <c r="J96" t="s">
        <v>13</v>
      </c>
      <c r="K96" t="s">
        <v>101</v>
      </c>
    </row>
    <row r="97" spans="1:11" x14ac:dyDescent="0.25">
      <c r="A97" t="s">
        <v>96</v>
      </c>
      <c r="B97" t="str">
        <f>" 699"</f>
        <v xml:space="preserve"> 699</v>
      </c>
      <c r="C97" t="str">
        <f>"03"</f>
        <v>03</v>
      </c>
      <c r="D97" t="str">
        <f>"7070"</f>
        <v>7070</v>
      </c>
      <c r="E97" s="1">
        <v>44585</v>
      </c>
      <c r="F97" s="1">
        <v>44692</v>
      </c>
      <c r="G97" t="s">
        <v>12</v>
      </c>
      <c r="J97" t="s">
        <v>13</v>
      </c>
      <c r="K97" t="s">
        <v>138</v>
      </c>
    </row>
    <row r="98" spans="1:11" x14ac:dyDescent="0.25">
      <c r="A98" t="s">
        <v>96</v>
      </c>
      <c r="B98" t="str">
        <f>" 699"</f>
        <v xml:space="preserve"> 699</v>
      </c>
      <c r="C98" t="str">
        <f>"04"</f>
        <v>04</v>
      </c>
      <c r="D98" t="str">
        <f>"7071"</f>
        <v>7071</v>
      </c>
      <c r="E98" s="1">
        <v>44585</v>
      </c>
      <c r="F98" s="1">
        <v>44692</v>
      </c>
      <c r="G98" t="s">
        <v>12</v>
      </c>
      <c r="J98" t="s">
        <v>13</v>
      </c>
      <c r="K98" t="s">
        <v>138</v>
      </c>
    </row>
    <row r="99" spans="1:11" x14ac:dyDescent="0.25">
      <c r="A99" t="s">
        <v>96</v>
      </c>
      <c r="B99" t="str">
        <f>" 699"</f>
        <v xml:space="preserve"> 699</v>
      </c>
      <c r="C99" t="str">
        <f>"05"</f>
        <v>05</v>
      </c>
      <c r="D99" t="str">
        <f>"7072"</f>
        <v>7072</v>
      </c>
      <c r="E99" s="1">
        <v>44585</v>
      </c>
      <c r="F99" s="1">
        <v>44692</v>
      </c>
      <c r="G99" t="s">
        <v>12</v>
      </c>
      <c r="H99" t="s">
        <v>12</v>
      </c>
      <c r="I99" t="s">
        <v>12</v>
      </c>
      <c r="J99" t="s">
        <v>13</v>
      </c>
      <c r="K99" t="s">
        <v>138</v>
      </c>
    </row>
    <row r="100" spans="1:11" x14ac:dyDescent="0.25">
      <c r="A100" t="s">
        <v>96</v>
      </c>
      <c r="B100" t="str">
        <f>" 720"</f>
        <v xml:space="preserve"> 720</v>
      </c>
      <c r="C100" t="str">
        <f>"01"</f>
        <v>01</v>
      </c>
      <c r="D100" t="str">
        <f>"9683"</f>
        <v>9683</v>
      </c>
      <c r="E100" s="1">
        <v>44585</v>
      </c>
      <c r="F100" s="1">
        <v>44692</v>
      </c>
      <c r="G100" t="s">
        <v>105</v>
      </c>
      <c r="H100" t="s">
        <v>42</v>
      </c>
      <c r="I100" t="s">
        <v>43</v>
      </c>
      <c r="J100" t="s">
        <v>32</v>
      </c>
      <c r="K100" t="s">
        <v>106</v>
      </c>
    </row>
    <row r="101" spans="1:11" x14ac:dyDescent="0.25">
      <c r="A101" t="s">
        <v>96</v>
      </c>
      <c r="B101" t="str">
        <f>" 899"</f>
        <v xml:space="preserve"> 899</v>
      </c>
      <c r="C101" t="str">
        <f>"01"</f>
        <v>01</v>
      </c>
      <c r="D101" t="str">
        <f>"6136"</f>
        <v>6136</v>
      </c>
      <c r="E101" s="1">
        <v>44585</v>
      </c>
      <c r="F101" s="1">
        <v>44692</v>
      </c>
      <c r="G101" t="s">
        <v>12</v>
      </c>
      <c r="J101" t="s">
        <v>13</v>
      </c>
      <c r="K101" t="s">
        <v>104</v>
      </c>
    </row>
    <row r="102" spans="1:11" x14ac:dyDescent="0.25">
      <c r="A102" t="s">
        <v>96</v>
      </c>
      <c r="B102" t="str">
        <f>" 899"</f>
        <v xml:space="preserve"> 899</v>
      </c>
      <c r="C102" t="str">
        <f>"02"</f>
        <v>02</v>
      </c>
      <c r="D102" t="str">
        <f>"6137"</f>
        <v>6137</v>
      </c>
      <c r="E102" s="1">
        <v>44585</v>
      </c>
      <c r="F102" s="1">
        <v>44692</v>
      </c>
      <c r="G102" t="s">
        <v>12</v>
      </c>
      <c r="J102" t="s">
        <v>13</v>
      </c>
      <c r="K102" t="s">
        <v>103</v>
      </c>
    </row>
    <row r="103" spans="1:11" x14ac:dyDescent="0.25">
      <c r="A103" t="s">
        <v>96</v>
      </c>
      <c r="B103" t="str">
        <f>" 899"</f>
        <v xml:space="preserve"> 899</v>
      </c>
      <c r="C103" t="str">
        <f>"03"</f>
        <v>03</v>
      </c>
      <c r="D103" t="str">
        <f>"6138"</f>
        <v>6138</v>
      </c>
      <c r="E103" s="1">
        <v>44585</v>
      </c>
      <c r="F103" s="1">
        <v>44692</v>
      </c>
      <c r="G103" t="s">
        <v>12</v>
      </c>
      <c r="J103" t="s">
        <v>13</v>
      </c>
      <c r="K103" t="s">
        <v>102</v>
      </c>
    </row>
    <row r="104" spans="1:11" x14ac:dyDescent="0.25">
      <c r="A104" t="s">
        <v>96</v>
      </c>
      <c r="B104" t="str">
        <f>" 899"</f>
        <v xml:space="preserve"> 899</v>
      </c>
      <c r="C104" t="str">
        <f>"04"</f>
        <v>04</v>
      </c>
      <c r="D104" t="str">
        <f>"6139"</f>
        <v>6139</v>
      </c>
      <c r="E104" s="1">
        <v>44585</v>
      </c>
      <c r="F104" s="1">
        <v>44692</v>
      </c>
      <c r="G104" t="s">
        <v>12</v>
      </c>
      <c r="J104" t="s">
        <v>13</v>
      </c>
      <c r="K104" t="s">
        <v>101</v>
      </c>
    </row>
    <row r="105" spans="1:11" x14ac:dyDescent="0.25">
      <c r="A105" t="s">
        <v>96</v>
      </c>
      <c r="B105" t="str">
        <f>" 899"</f>
        <v xml:space="preserve"> 899</v>
      </c>
      <c r="C105" t="str">
        <f>"05"</f>
        <v>05</v>
      </c>
      <c r="D105" t="str">
        <f>"6140"</f>
        <v>6140</v>
      </c>
      <c r="E105" s="1">
        <v>44585</v>
      </c>
      <c r="F105" s="1">
        <v>44692</v>
      </c>
      <c r="G105" t="s">
        <v>12</v>
      </c>
      <c r="J105" t="s">
        <v>13</v>
      </c>
      <c r="K105" t="s">
        <v>100</v>
      </c>
    </row>
    <row r="106" spans="1:11" x14ac:dyDescent="0.25">
      <c r="A106" t="s">
        <v>96</v>
      </c>
      <c r="B106" t="str">
        <f>" 899"</f>
        <v xml:space="preserve"> 899</v>
      </c>
      <c r="C106" t="str">
        <f>"06"</f>
        <v>06</v>
      </c>
      <c r="D106" t="str">
        <f>"6141"</f>
        <v>6141</v>
      </c>
      <c r="E106" s="1">
        <v>44585</v>
      </c>
      <c r="F106" s="1">
        <v>44692</v>
      </c>
      <c r="G106" t="s">
        <v>12</v>
      </c>
      <c r="J106" t="s">
        <v>13</v>
      </c>
      <c r="K106" t="s">
        <v>99</v>
      </c>
    </row>
    <row r="107" spans="1:11" x14ac:dyDescent="0.25">
      <c r="A107" t="s">
        <v>96</v>
      </c>
      <c r="B107" t="str">
        <f>" 899"</f>
        <v xml:space="preserve"> 899</v>
      </c>
      <c r="C107" t="str">
        <f>"07"</f>
        <v>07</v>
      </c>
      <c r="D107" t="str">
        <f>"7216"</f>
        <v>7216</v>
      </c>
      <c r="E107" s="1">
        <v>44585</v>
      </c>
      <c r="F107" s="1">
        <v>44692</v>
      </c>
      <c r="G107" t="s">
        <v>12</v>
      </c>
      <c r="J107" t="s">
        <v>13</v>
      </c>
      <c r="K107" t="s">
        <v>14</v>
      </c>
    </row>
    <row r="108" spans="1:11" x14ac:dyDescent="0.25">
      <c r="A108" t="s">
        <v>96</v>
      </c>
      <c r="B108" t="str">
        <f>" 899"</f>
        <v xml:space="preserve"> 899</v>
      </c>
      <c r="C108" t="str">
        <f>"08"</f>
        <v>08</v>
      </c>
      <c r="D108" t="str">
        <f>"7217"</f>
        <v>7217</v>
      </c>
      <c r="E108" s="1">
        <v>44585</v>
      </c>
      <c r="F108" s="1">
        <v>44692</v>
      </c>
      <c r="G108" t="s">
        <v>12</v>
      </c>
      <c r="J108" t="s">
        <v>13</v>
      </c>
      <c r="K108" t="s">
        <v>98</v>
      </c>
    </row>
    <row r="109" spans="1:11" x14ac:dyDescent="0.25">
      <c r="A109" t="s">
        <v>96</v>
      </c>
      <c r="B109" t="str">
        <f>" 899"</f>
        <v xml:space="preserve"> 899</v>
      </c>
      <c r="C109" t="str">
        <f>"09"</f>
        <v>09</v>
      </c>
      <c r="D109" t="str">
        <f>"7218"</f>
        <v>7218</v>
      </c>
      <c r="E109" s="1">
        <v>44585</v>
      </c>
      <c r="F109" s="1">
        <v>44692</v>
      </c>
      <c r="G109" t="s">
        <v>12</v>
      </c>
      <c r="J109" t="s">
        <v>13</v>
      </c>
      <c r="K109" t="s">
        <v>97</v>
      </c>
    </row>
    <row r="110" spans="1:11" x14ac:dyDescent="0.25">
      <c r="A110" t="s">
        <v>96</v>
      </c>
      <c r="B110" t="str">
        <f>" 899"</f>
        <v xml:space="preserve"> 899</v>
      </c>
      <c r="C110" t="str">
        <f>"10"</f>
        <v>10</v>
      </c>
      <c r="D110" t="str">
        <f>"8041"</f>
        <v>8041</v>
      </c>
      <c r="E110" s="1">
        <v>44585</v>
      </c>
      <c r="F110" s="1">
        <v>44692</v>
      </c>
      <c r="G110" t="s">
        <v>12</v>
      </c>
      <c r="J110" t="s">
        <v>13</v>
      </c>
      <c r="K110" t="s">
        <v>95</v>
      </c>
    </row>
    <row r="111" spans="1:11" x14ac:dyDescent="0.25">
      <c r="A111" t="s">
        <v>11</v>
      </c>
      <c r="B111" t="str">
        <f>" 110"</f>
        <v xml:space="preserve"> 110</v>
      </c>
      <c r="C111" t="str">
        <f>"01"</f>
        <v>01</v>
      </c>
      <c r="D111" t="str">
        <f>"8527"</f>
        <v>8527</v>
      </c>
      <c r="E111" s="1">
        <v>44585</v>
      </c>
      <c r="F111" s="1">
        <v>44692</v>
      </c>
      <c r="G111" t="s">
        <v>47</v>
      </c>
      <c r="H111" t="s">
        <v>42</v>
      </c>
      <c r="I111" t="s">
        <v>48</v>
      </c>
      <c r="J111" t="s">
        <v>36</v>
      </c>
      <c r="K111" t="s">
        <v>137</v>
      </c>
    </row>
    <row r="112" spans="1:11" x14ac:dyDescent="0.25">
      <c r="A112" t="s">
        <v>11</v>
      </c>
      <c r="B112" t="str">
        <f>" 110"</f>
        <v xml:space="preserve"> 110</v>
      </c>
      <c r="C112" t="str">
        <f>"11"</f>
        <v>11</v>
      </c>
      <c r="D112" t="str">
        <f>"8417"</f>
        <v>8417</v>
      </c>
      <c r="E112" s="1">
        <v>44585</v>
      </c>
      <c r="F112" s="1">
        <v>44692</v>
      </c>
      <c r="G112" t="s">
        <v>49</v>
      </c>
      <c r="H112" t="s">
        <v>23</v>
      </c>
      <c r="I112" t="s">
        <v>50</v>
      </c>
      <c r="J112" t="s">
        <v>18</v>
      </c>
      <c r="K112" t="s">
        <v>51</v>
      </c>
    </row>
    <row r="113" spans="1:11" x14ac:dyDescent="0.25">
      <c r="A113" t="s">
        <v>11</v>
      </c>
      <c r="B113" t="str">
        <f>" 111L"</f>
        <v xml:space="preserve"> 111L</v>
      </c>
      <c r="C113" t="str">
        <f>"01"</f>
        <v>01</v>
      </c>
      <c r="D113" t="str">
        <f>"7203"</f>
        <v>7203</v>
      </c>
      <c r="E113" s="1">
        <v>44585</v>
      </c>
      <c r="F113" s="1">
        <v>44692</v>
      </c>
      <c r="G113" t="s">
        <v>52</v>
      </c>
      <c r="H113" t="s">
        <v>16</v>
      </c>
      <c r="I113" t="s">
        <v>53</v>
      </c>
      <c r="J113" t="s">
        <v>32</v>
      </c>
      <c r="K113" t="s">
        <v>137</v>
      </c>
    </row>
    <row r="114" spans="1:11" x14ac:dyDescent="0.25">
      <c r="A114" t="s">
        <v>11</v>
      </c>
      <c r="B114" t="str">
        <f>" 111L"</f>
        <v xml:space="preserve"> 111L</v>
      </c>
      <c r="C114" t="str">
        <f>"02"</f>
        <v>02</v>
      </c>
      <c r="D114" t="str">
        <f>"9244"</f>
        <v>9244</v>
      </c>
      <c r="E114" s="1">
        <v>44585</v>
      </c>
      <c r="F114" s="1">
        <v>44692</v>
      </c>
      <c r="G114" t="s">
        <v>54</v>
      </c>
      <c r="H114" t="s">
        <v>42</v>
      </c>
      <c r="I114" t="s">
        <v>48</v>
      </c>
      <c r="J114" t="s">
        <v>36</v>
      </c>
      <c r="K114" t="s">
        <v>137</v>
      </c>
    </row>
    <row r="115" spans="1:11" x14ac:dyDescent="0.25">
      <c r="A115" t="s">
        <v>11</v>
      </c>
      <c r="B115" t="str">
        <f>" 111L"</f>
        <v xml:space="preserve"> 111L</v>
      </c>
      <c r="C115" t="str">
        <f>"03"</f>
        <v>03</v>
      </c>
      <c r="D115" t="str">
        <f>"11602"</f>
        <v>11602</v>
      </c>
      <c r="E115" s="1">
        <v>44585</v>
      </c>
      <c r="F115" s="1">
        <v>44692</v>
      </c>
      <c r="G115" t="s">
        <v>55</v>
      </c>
      <c r="H115" t="s">
        <v>26</v>
      </c>
      <c r="I115" t="s">
        <v>20</v>
      </c>
      <c r="J115" t="s">
        <v>37</v>
      </c>
      <c r="K115" t="s">
        <v>137</v>
      </c>
    </row>
    <row r="116" spans="1:11" x14ac:dyDescent="0.25">
      <c r="A116" t="s">
        <v>11</v>
      </c>
      <c r="B116" t="str">
        <f>" 114L"</f>
        <v xml:space="preserve"> 114L</v>
      </c>
      <c r="C116" t="str">
        <f>"11"</f>
        <v>11</v>
      </c>
      <c r="D116" t="str">
        <f>"8416"</f>
        <v>8416</v>
      </c>
      <c r="E116" s="1">
        <v>44585</v>
      </c>
      <c r="F116" s="1">
        <v>44692</v>
      </c>
      <c r="G116" t="s">
        <v>56</v>
      </c>
      <c r="H116" t="s">
        <v>57</v>
      </c>
      <c r="I116" t="s">
        <v>58</v>
      </c>
      <c r="J116" t="s">
        <v>18</v>
      </c>
      <c r="K116" t="s">
        <v>138</v>
      </c>
    </row>
    <row r="117" spans="1:11" x14ac:dyDescent="0.25">
      <c r="A117" t="s">
        <v>11</v>
      </c>
      <c r="B117" t="str">
        <f>" 116"</f>
        <v xml:space="preserve"> 116</v>
      </c>
      <c r="C117" t="str">
        <f>"12"</f>
        <v>12</v>
      </c>
      <c r="D117" t="str">
        <f>"8155"</f>
        <v>8155</v>
      </c>
      <c r="E117" s="1">
        <v>44585</v>
      </c>
      <c r="F117" s="1">
        <v>44692</v>
      </c>
      <c r="G117" t="s">
        <v>25</v>
      </c>
      <c r="H117" t="s">
        <v>31</v>
      </c>
      <c r="I117" t="s">
        <v>34</v>
      </c>
      <c r="J117" t="s">
        <v>21</v>
      </c>
      <c r="K117" t="s">
        <v>59</v>
      </c>
    </row>
    <row r="118" spans="1:11" x14ac:dyDescent="0.25">
      <c r="A118" t="s">
        <v>11</v>
      </c>
      <c r="B118" t="str">
        <f>" 117"</f>
        <v xml:space="preserve"> 117</v>
      </c>
      <c r="C118" t="str">
        <f>"11"</f>
        <v>11</v>
      </c>
      <c r="D118" t="str">
        <f>"8095"</f>
        <v>8095</v>
      </c>
      <c r="E118" s="1">
        <v>44585</v>
      </c>
      <c r="F118" s="1">
        <v>44692</v>
      </c>
      <c r="G118" t="s">
        <v>60</v>
      </c>
      <c r="H118" t="s">
        <v>38</v>
      </c>
      <c r="I118" t="s">
        <v>61</v>
      </c>
      <c r="J118" t="s">
        <v>21</v>
      </c>
      <c r="K118" t="s">
        <v>59</v>
      </c>
    </row>
    <row r="119" spans="1:11" x14ac:dyDescent="0.25">
      <c r="A119" t="s">
        <v>11</v>
      </c>
      <c r="B119" t="str">
        <f>" 220"</f>
        <v xml:space="preserve"> 220</v>
      </c>
      <c r="C119" t="str">
        <f>"01"</f>
        <v>01</v>
      </c>
      <c r="D119" t="str">
        <f>"7345"</f>
        <v>7345</v>
      </c>
      <c r="E119" s="1">
        <v>44585</v>
      </c>
      <c r="F119" s="1">
        <v>44692</v>
      </c>
      <c r="G119" t="s">
        <v>62</v>
      </c>
      <c r="H119" t="s">
        <v>42</v>
      </c>
      <c r="I119" t="s">
        <v>48</v>
      </c>
      <c r="J119" t="s">
        <v>36</v>
      </c>
      <c r="K119" t="s">
        <v>137</v>
      </c>
    </row>
    <row r="120" spans="1:11" x14ac:dyDescent="0.25">
      <c r="A120" t="s">
        <v>11</v>
      </c>
      <c r="B120" t="str">
        <f>" 230L"</f>
        <v xml:space="preserve"> 230L</v>
      </c>
      <c r="C120" t="str">
        <f>"01"</f>
        <v>01</v>
      </c>
      <c r="D120" t="str">
        <f>"7587"</f>
        <v>7587</v>
      </c>
      <c r="E120" s="1">
        <v>44585</v>
      </c>
      <c r="F120" s="1">
        <v>44692</v>
      </c>
      <c r="G120" t="s">
        <v>47</v>
      </c>
      <c r="H120" t="s">
        <v>42</v>
      </c>
      <c r="I120" t="s">
        <v>48</v>
      </c>
      <c r="J120" t="s">
        <v>40</v>
      </c>
      <c r="K120" t="s">
        <v>137</v>
      </c>
    </row>
    <row r="121" spans="1:11" x14ac:dyDescent="0.25">
      <c r="A121" t="s">
        <v>11</v>
      </c>
      <c r="B121" t="str">
        <f>" 230L"</f>
        <v xml:space="preserve"> 230L</v>
      </c>
      <c r="C121" t="str">
        <f>"03CE"</f>
        <v>03CE</v>
      </c>
      <c r="D121" t="str">
        <f>"12061"</f>
        <v>12061</v>
      </c>
      <c r="E121" s="1">
        <v>44585</v>
      </c>
      <c r="F121" s="1">
        <v>44692</v>
      </c>
      <c r="G121" t="s">
        <v>94</v>
      </c>
      <c r="J121" t="s">
        <v>13</v>
      </c>
      <c r="K121" t="s">
        <v>137</v>
      </c>
    </row>
    <row r="122" spans="1:11" x14ac:dyDescent="0.25">
      <c r="A122" t="s">
        <v>11</v>
      </c>
      <c r="B122" t="str">
        <f>" 240"</f>
        <v xml:space="preserve"> 240</v>
      </c>
      <c r="C122" t="str">
        <f>"01"</f>
        <v>01</v>
      </c>
      <c r="D122" t="str">
        <f>"7182"</f>
        <v>7182</v>
      </c>
      <c r="E122" s="1">
        <v>44585</v>
      </c>
      <c r="F122" s="1">
        <v>44692</v>
      </c>
      <c r="G122" t="s">
        <v>47</v>
      </c>
      <c r="H122" t="s">
        <v>42</v>
      </c>
      <c r="I122" t="s">
        <v>48</v>
      </c>
      <c r="J122" t="s">
        <v>36</v>
      </c>
      <c r="K122" t="s">
        <v>137</v>
      </c>
    </row>
    <row r="123" spans="1:11" x14ac:dyDescent="0.25">
      <c r="A123" t="s">
        <v>11</v>
      </c>
      <c r="B123" t="str">
        <f>" 240"</f>
        <v xml:space="preserve"> 240</v>
      </c>
      <c r="C123" t="str">
        <f>"02"</f>
        <v>02</v>
      </c>
      <c r="D123" t="str">
        <f>"13434"</f>
        <v>13434</v>
      </c>
      <c r="E123" s="1">
        <v>44585</v>
      </c>
      <c r="F123" s="1">
        <v>44692</v>
      </c>
      <c r="G123" t="s">
        <v>63</v>
      </c>
      <c r="H123" t="s">
        <v>23</v>
      </c>
      <c r="I123" t="s">
        <v>24</v>
      </c>
      <c r="J123" t="s">
        <v>21</v>
      </c>
      <c r="K123" t="s">
        <v>137</v>
      </c>
    </row>
    <row r="124" spans="1:11" x14ac:dyDescent="0.25">
      <c r="A124" t="s">
        <v>11</v>
      </c>
      <c r="B124" t="str">
        <f>" 244"</f>
        <v xml:space="preserve"> 244</v>
      </c>
      <c r="C124" t="str">
        <f>"11"</f>
        <v>11</v>
      </c>
      <c r="D124" t="str">
        <f>"7445"</f>
        <v>7445</v>
      </c>
      <c r="E124" s="1">
        <v>44585</v>
      </c>
      <c r="F124" s="1">
        <v>44692</v>
      </c>
      <c r="G124" t="s">
        <v>64</v>
      </c>
      <c r="H124" t="s">
        <v>65</v>
      </c>
      <c r="I124" t="s">
        <v>66</v>
      </c>
      <c r="J124" t="s">
        <v>18</v>
      </c>
      <c r="K124" t="s">
        <v>51</v>
      </c>
    </row>
    <row r="125" spans="1:11" x14ac:dyDescent="0.25">
      <c r="A125" t="s">
        <v>11</v>
      </c>
      <c r="B125" t="str">
        <f>" 244"</f>
        <v xml:space="preserve"> 244</v>
      </c>
      <c r="C125" t="str">
        <f>"12"</f>
        <v>12</v>
      </c>
      <c r="D125" t="str">
        <f>"7732"</f>
        <v>7732</v>
      </c>
      <c r="E125" s="1">
        <v>44585</v>
      </c>
      <c r="F125" s="1">
        <v>44692</v>
      </c>
      <c r="G125" t="s">
        <v>67</v>
      </c>
      <c r="H125" t="s">
        <v>23</v>
      </c>
      <c r="I125" t="s">
        <v>24</v>
      </c>
      <c r="J125" t="s">
        <v>21</v>
      </c>
      <c r="K125" t="s">
        <v>59</v>
      </c>
    </row>
    <row r="126" spans="1:11" x14ac:dyDescent="0.25">
      <c r="A126" t="s">
        <v>11</v>
      </c>
      <c r="B126" t="str">
        <f>" 246"</f>
        <v xml:space="preserve"> 246</v>
      </c>
      <c r="C126" t="str">
        <f>"01CE"</f>
        <v>01CE</v>
      </c>
      <c r="D126" t="str">
        <f>"11397"</f>
        <v>11397</v>
      </c>
      <c r="E126" s="1">
        <v>44585</v>
      </c>
      <c r="F126" s="1">
        <v>44692</v>
      </c>
      <c r="G126" t="s">
        <v>94</v>
      </c>
      <c r="J126" t="s">
        <v>13</v>
      </c>
      <c r="K126" t="s">
        <v>137</v>
      </c>
    </row>
    <row r="127" spans="1:11" x14ac:dyDescent="0.25">
      <c r="A127" t="s">
        <v>11</v>
      </c>
      <c r="B127" t="str">
        <f>" 246"</f>
        <v xml:space="preserve"> 246</v>
      </c>
      <c r="C127" t="str">
        <f>"11"</f>
        <v>11</v>
      </c>
      <c r="D127" t="str">
        <f>"8313"</f>
        <v>8313</v>
      </c>
      <c r="E127" s="1">
        <v>44585</v>
      </c>
      <c r="F127" s="1">
        <v>44692</v>
      </c>
      <c r="G127" t="s">
        <v>68</v>
      </c>
      <c r="H127" t="s">
        <v>38</v>
      </c>
      <c r="I127" t="s">
        <v>61</v>
      </c>
      <c r="J127" t="s">
        <v>21</v>
      </c>
      <c r="K127" t="s">
        <v>69</v>
      </c>
    </row>
    <row r="128" spans="1:11" x14ac:dyDescent="0.25">
      <c r="A128" t="s">
        <v>11</v>
      </c>
      <c r="B128" t="str">
        <f>" 246"</f>
        <v xml:space="preserve"> 246</v>
      </c>
      <c r="C128" t="str">
        <f>"12"</f>
        <v>12</v>
      </c>
      <c r="D128" t="str">
        <f>"8314"</f>
        <v>8314</v>
      </c>
      <c r="E128" s="1">
        <v>44585</v>
      </c>
      <c r="F128" s="1">
        <v>44692</v>
      </c>
      <c r="G128" t="s">
        <v>70</v>
      </c>
      <c r="H128" t="s">
        <v>31</v>
      </c>
      <c r="I128" t="s">
        <v>34</v>
      </c>
      <c r="J128" t="s">
        <v>21</v>
      </c>
      <c r="K128" t="s">
        <v>69</v>
      </c>
    </row>
    <row r="129" spans="1:11" x14ac:dyDescent="0.25">
      <c r="A129" t="s">
        <v>11</v>
      </c>
      <c r="B129" t="str">
        <f>" 285L"</f>
        <v xml:space="preserve"> 285L</v>
      </c>
      <c r="C129" t="str">
        <f>"11"</f>
        <v>11</v>
      </c>
      <c r="D129" t="str">
        <f>"7308"</f>
        <v>7308</v>
      </c>
      <c r="E129" s="1">
        <v>44585</v>
      </c>
      <c r="F129" s="1">
        <v>44692</v>
      </c>
      <c r="G129" t="s">
        <v>71</v>
      </c>
      <c r="H129" t="s">
        <v>38</v>
      </c>
      <c r="I129" t="s">
        <v>61</v>
      </c>
      <c r="J129" t="s">
        <v>21</v>
      </c>
      <c r="K129" t="s">
        <v>72</v>
      </c>
    </row>
    <row r="130" spans="1:11" x14ac:dyDescent="0.25">
      <c r="A130" t="s">
        <v>11</v>
      </c>
      <c r="B130" t="str">
        <f>" 285L"</f>
        <v xml:space="preserve"> 285L</v>
      </c>
      <c r="C130" t="str">
        <f>"12"</f>
        <v>12</v>
      </c>
      <c r="D130" t="str">
        <f>"7514"</f>
        <v>7514</v>
      </c>
      <c r="E130" s="1">
        <v>44585</v>
      </c>
      <c r="F130" s="1">
        <v>44692</v>
      </c>
      <c r="G130" t="s">
        <v>73</v>
      </c>
      <c r="H130" t="s">
        <v>31</v>
      </c>
      <c r="I130" t="s">
        <v>34</v>
      </c>
      <c r="J130" t="s">
        <v>21</v>
      </c>
      <c r="K130" t="s">
        <v>72</v>
      </c>
    </row>
    <row r="131" spans="1:11" x14ac:dyDescent="0.25">
      <c r="A131" t="s">
        <v>11</v>
      </c>
      <c r="B131" t="str">
        <f>" 285L"</f>
        <v xml:space="preserve"> 285L</v>
      </c>
      <c r="C131" t="str">
        <f>"13"</f>
        <v>13</v>
      </c>
      <c r="D131" t="str">
        <f>"7737"</f>
        <v>7737</v>
      </c>
      <c r="E131" s="1">
        <v>44585</v>
      </c>
      <c r="F131" s="1">
        <v>44692</v>
      </c>
      <c r="G131" t="s">
        <v>74</v>
      </c>
      <c r="H131" t="s">
        <v>42</v>
      </c>
      <c r="I131" t="s">
        <v>43</v>
      </c>
      <c r="J131" t="s">
        <v>21</v>
      </c>
      <c r="K131" t="s">
        <v>72</v>
      </c>
    </row>
    <row r="132" spans="1:11" x14ac:dyDescent="0.25">
      <c r="A132" t="s">
        <v>11</v>
      </c>
      <c r="B132" t="str">
        <f>" 285L"</f>
        <v xml:space="preserve"> 285L</v>
      </c>
      <c r="C132" t="str">
        <f>"14"</f>
        <v>14</v>
      </c>
      <c r="D132" t="str">
        <f>"9219"</f>
        <v>9219</v>
      </c>
      <c r="E132" s="1">
        <v>44585</v>
      </c>
      <c r="F132" s="1">
        <v>44692</v>
      </c>
      <c r="G132" t="s">
        <v>74</v>
      </c>
      <c r="H132" t="s">
        <v>16</v>
      </c>
      <c r="I132" t="s">
        <v>53</v>
      </c>
      <c r="J132" t="s">
        <v>21</v>
      </c>
      <c r="K132" t="s">
        <v>72</v>
      </c>
    </row>
    <row r="133" spans="1:11" x14ac:dyDescent="0.25">
      <c r="A133" t="s">
        <v>11</v>
      </c>
      <c r="B133" t="str">
        <f>" 341"</f>
        <v xml:space="preserve"> 341</v>
      </c>
      <c r="C133" t="str">
        <f>"11"</f>
        <v>11</v>
      </c>
      <c r="D133" t="str">
        <f>"6899"</f>
        <v>6899</v>
      </c>
      <c r="E133" s="1">
        <v>44585</v>
      </c>
      <c r="F133" s="1">
        <v>44692</v>
      </c>
      <c r="G133" t="s">
        <v>75</v>
      </c>
      <c r="H133" t="s">
        <v>76</v>
      </c>
      <c r="I133" t="s">
        <v>48</v>
      </c>
      <c r="J133" t="s">
        <v>32</v>
      </c>
      <c r="K133" t="s">
        <v>51</v>
      </c>
    </row>
    <row r="134" spans="1:11" x14ac:dyDescent="0.25">
      <c r="A134" t="s">
        <v>11</v>
      </c>
      <c r="B134" t="str">
        <f>" 341"</f>
        <v xml:space="preserve"> 341</v>
      </c>
      <c r="C134" t="str">
        <f>"12"</f>
        <v>12</v>
      </c>
      <c r="D134" t="str">
        <f>"7200"</f>
        <v>7200</v>
      </c>
      <c r="E134" s="1">
        <v>44585</v>
      </c>
      <c r="F134" s="1">
        <v>44692</v>
      </c>
      <c r="G134" t="s">
        <v>75</v>
      </c>
      <c r="H134" t="s">
        <v>23</v>
      </c>
      <c r="I134" t="s">
        <v>24</v>
      </c>
      <c r="J134" t="s">
        <v>21</v>
      </c>
      <c r="K134" t="s">
        <v>51</v>
      </c>
    </row>
    <row r="135" spans="1:11" x14ac:dyDescent="0.25">
      <c r="A135" t="s">
        <v>11</v>
      </c>
      <c r="B135" t="str">
        <f>" 370"</f>
        <v xml:space="preserve"> 370</v>
      </c>
      <c r="C135" t="str">
        <f>"01"</f>
        <v>01</v>
      </c>
      <c r="D135" t="str">
        <f>"7855"</f>
        <v>7855</v>
      </c>
      <c r="E135" s="1">
        <v>44585</v>
      </c>
      <c r="F135" s="1">
        <v>44692</v>
      </c>
      <c r="G135" t="s">
        <v>77</v>
      </c>
      <c r="H135" t="s">
        <v>16</v>
      </c>
      <c r="I135" t="s">
        <v>53</v>
      </c>
      <c r="J135" t="s">
        <v>21</v>
      </c>
      <c r="K135" t="s">
        <v>137</v>
      </c>
    </row>
    <row r="136" spans="1:11" x14ac:dyDescent="0.25">
      <c r="A136" t="s">
        <v>11</v>
      </c>
      <c r="B136" t="str">
        <f>" 370"</f>
        <v xml:space="preserve"> 370</v>
      </c>
      <c r="C136" t="str">
        <f>"02"</f>
        <v>02</v>
      </c>
      <c r="D136" t="str">
        <f>"11604"</f>
        <v>11604</v>
      </c>
      <c r="E136" s="1">
        <v>44585</v>
      </c>
      <c r="F136" s="1">
        <v>44692</v>
      </c>
      <c r="G136" t="s">
        <v>74</v>
      </c>
      <c r="H136" t="s">
        <v>42</v>
      </c>
      <c r="I136" t="s">
        <v>48</v>
      </c>
      <c r="J136" t="s">
        <v>40</v>
      </c>
      <c r="K136" t="s">
        <v>137</v>
      </c>
    </row>
    <row r="137" spans="1:11" x14ac:dyDescent="0.25">
      <c r="A137" t="s">
        <v>11</v>
      </c>
      <c r="B137" t="str">
        <f>" 420"</f>
        <v xml:space="preserve"> 420</v>
      </c>
      <c r="C137" t="str">
        <f>"01"</f>
        <v>01</v>
      </c>
      <c r="D137" t="str">
        <f>"8414"</f>
        <v>8414</v>
      </c>
      <c r="E137" s="1">
        <v>44585</v>
      </c>
      <c r="F137" s="1">
        <v>44692</v>
      </c>
      <c r="G137" t="s">
        <v>74</v>
      </c>
      <c r="H137" t="s">
        <v>42</v>
      </c>
      <c r="I137" t="s">
        <v>48</v>
      </c>
      <c r="J137" t="s">
        <v>30</v>
      </c>
      <c r="K137" t="s">
        <v>137</v>
      </c>
    </row>
    <row r="138" spans="1:11" x14ac:dyDescent="0.25">
      <c r="A138" t="s">
        <v>11</v>
      </c>
      <c r="B138" t="str">
        <f>" 425L"</f>
        <v xml:space="preserve"> 425L</v>
      </c>
      <c r="C138" t="str">
        <f>"01"</f>
        <v>01</v>
      </c>
      <c r="D138" t="str">
        <f>"7201"</f>
        <v>7201</v>
      </c>
      <c r="E138" s="1">
        <v>44585</v>
      </c>
      <c r="F138" s="1">
        <v>44692</v>
      </c>
      <c r="G138" t="s">
        <v>78</v>
      </c>
      <c r="H138" t="s">
        <v>42</v>
      </c>
      <c r="I138" t="s">
        <v>48</v>
      </c>
      <c r="J138" t="s">
        <v>40</v>
      </c>
      <c r="K138" t="s">
        <v>137</v>
      </c>
    </row>
    <row r="139" spans="1:11" x14ac:dyDescent="0.25">
      <c r="A139" t="s">
        <v>11</v>
      </c>
      <c r="B139" t="str">
        <f>" 425L"</f>
        <v xml:space="preserve"> 425L</v>
      </c>
      <c r="C139" t="str">
        <f>"02"</f>
        <v>02</v>
      </c>
      <c r="D139" t="str">
        <f>"7229"</f>
        <v>7229</v>
      </c>
      <c r="E139" s="1">
        <v>44585</v>
      </c>
      <c r="F139" s="1">
        <v>44692</v>
      </c>
      <c r="G139" t="s">
        <v>54</v>
      </c>
      <c r="H139" t="s">
        <v>42</v>
      </c>
      <c r="I139" t="s">
        <v>48</v>
      </c>
      <c r="J139" t="s">
        <v>30</v>
      </c>
      <c r="K139" t="s">
        <v>137</v>
      </c>
    </row>
    <row r="140" spans="1:11" x14ac:dyDescent="0.25">
      <c r="A140" t="s">
        <v>11</v>
      </c>
      <c r="B140" t="str">
        <f>" 428L"</f>
        <v xml:space="preserve"> 428L</v>
      </c>
      <c r="C140" t="str">
        <f>"01"</f>
        <v>01</v>
      </c>
      <c r="D140" t="str">
        <f>"8436"</f>
        <v>8436</v>
      </c>
      <c r="E140" s="1">
        <v>44585</v>
      </c>
      <c r="F140" s="1">
        <v>44692</v>
      </c>
      <c r="G140" t="s">
        <v>79</v>
      </c>
      <c r="H140" t="s">
        <v>42</v>
      </c>
      <c r="I140" t="s">
        <v>48</v>
      </c>
      <c r="J140" t="s">
        <v>36</v>
      </c>
      <c r="K140" t="s">
        <v>137</v>
      </c>
    </row>
    <row r="141" spans="1:11" x14ac:dyDescent="0.25">
      <c r="A141" t="s">
        <v>11</v>
      </c>
      <c r="B141" t="str">
        <f>" 442"</f>
        <v xml:space="preserve"> 442</v>
      </c>
      <c r="C141" t="str">
        <f>"11"</f>
        <v>11</v>
      </c>
      <c r="D141" t="str">
        <f>"7484"</f>
        <v>7484</v>
      </c>
      <c r="E141" s="1">
        <v>44585</v>
      </c>
      <c r="F141" s="1">
        <v>44692</v>
      </c>
      <c r="G141" t="s">
        <v>80</v>
      </c>
      <c r="H141" t="s">
        <v>42</v>
      </c>
      <c r="I141" t="s">
        <v>43</v>
      </c>
      <c r="J141" t="s">
        <v>21</v>
      </c>
      <c r="K141" t="s">
        <v>69</v>
      </c>
    </row>
    <row r="142" spans="1:11" x14ac:dyDescent="0.25">
      <c r="A142" t="s">
        <v>11</v>
      </c>
      <c r="B142" t="str">
        <f>" 442"</f>
        <v xml:space="preserve"> 442</v>
      </c>
      <c r="C142" t="str">
        <f>"12"</f>
        <v>12</v>
      </c>
      <c r="D142" t="str">
        <f>"7485"</f>
        <v>7485</v>
      </c>
      <c r="E142" s="1">
        <v>44585</v>
      </c>
      <c r="F142" s="1">
        <v>44692</v>
      </c>
      <c r="G142" t="s">
        <v>81</v>
      </c>
      <c r="H142" t="s">
        <v>42</v>
      </c>
      <c r="I142" t="s">
        <v>43</v>
      </c>
      <c r="J142" t="s">
        <v>32</v>
      </c>
      <c r="K142" t="s">
        <v>82</v>
      </c>
    </row>
    <row r="143" spans="1:11" x14ac:dyDescent="0.25">
      <c r="A143" t="s">
        <v>11</v>
      </c>
      <c r="B143" t="str">
        <f>" 443"</f>
        <v xml:space="preserve"> 443</v>
      </c>
      <c r="C143" t="str">
        <f>"11"</f>
        <v>11</v>
      </c>
      <c r="D143" t="str">
        <f>"7040"</f>
        <v>7040</v>
      </c>
      <c r="E143" s="1">
        <v>44585</v>
      </c>
      <c r="F143" s="1">
        <v>44692</v>
      </c>
      <c r="G143" t="s">
        <v>41</v>
      </c>
      <c r="H143" t="s">
        <v>76</v>
      </c>
      <c r="I143" t="s">
        <v>48</v>
      </c>
      <c r="J143" t="s">
        <v>21</v>
      </c>
      <c r="K143" t="s">
        <v>82</v>
      </c>
    </row>
    <row r="144" spans="1:11" x14ac:dyDescent="0.25">
      <c r="A144" t="s">
        <v>11</v>
      </c>
      <c r="B144" t="str">
        <f>" 443"</f>
        <v xml:space="preserve"> 443</v>
      </c>
      <c r="C144" t="str">
        <f>"12"</f>
        <v>12</v>
      </c>
      <c r="D144" t="str">
        <f>"7273"</f>
        <v>7273</v>
      </c>
      <c r="E144" s="1">
        <v>44585</v>
      </c>
      <c r="F144" s="1">
        <v>44692</v>
      </c>
      <c r="G144" t="s">
        <v>83</v>
      </c>
      <c r="H144" t="s">
        <v>23</v>
      </c>
      <c r="I144" t="s">
        <v>24</v>
      </c>
      <c r="J144" t="s">
        <v>21</v>
      </c>
      <c r="K144" t="s">
        <v>82</v>
      </c>
    </row>
    <row r="145" spans="1:11" x14ac:dyDescent="0.25">
      <c r="A145" t="s">
        <v>11</v>
      </c>
      <c r="B145" t="str">
        <f>" 444"</f>
        <v xml:space="preserve"> 444</v>
      </c>
      <c r="C145" t="str">
        <f>"11"</f>
        <v>11</v>
      </c>
      <c r="D145" t="str">
        <f>"8488"</f>
        <v>8488</v>
      </c>
      <c r="E145" s="1">
        <v>44585</v>
      </c>
      <c r="F145" s="1">
        <v>44692</v>
      </c>
      <c r="G145" t="s">
        <v>79</v>
      </c>
      <c r="H145" t="s">
        <v>38</v>
      </c>
      <c r="I145" t="s">
        <v>61</v>
      </c>
      <c r="J145" t="s">
        <v>32</v>
      </c>
      <c r="K145" t="s">
        <v>69</v>
      </c>
    </row>
    <row r="146" spans="1:11" x14ac:dyDescent="0.25">
      <c r="A146" t="s">
        <v>11</v>
      </c>
      <c r="B146" t="str">
        <f>" 444"</f>
        <v xml:space="preserve"> 444</v>
      </c>
      <c r="C146" t="str">
        <f>"12"</f>
        <v>12</v>
      </c>
      <c r="D146" t="str">
        <f>"8489"</f>
        <v>8489</v>
      </c>
      <c r="E146" s="1">
        <v>44585</v>
      </c>
      <c r="F146" s="1">
        <v>44692</v>
      </c>
      <c r="G146" t="s">
        <v>41</v>
      </c>
      <c r="H146" t="s">
        <v>42</v>
      </c>
      <c r="I146" t="s">
        <v>43</v>
      </c>
      <c r="J146" t="s">
        <v>21</v>
      </c>
      <c r="K146" t="s">
        <v>82</v>
      </c>
    </row>
    <row r="147" spans="1:11" x14ac:dyDescent="0.25">
      <c r="A147" t="s">
        <v>11</v>
      </c>
      <c r="B147" t="str">
        <f>" 456"</f>
        <v xml:space="preserve"> 456</v>
      </c>
      <c r="C147" t="str">
        <f>"01CE"</f>
        <v>01CE</v>
      </c>
      <c r="D147" t="str">
        <f>"11395"</f>
        <v>11395</v>
      </c>
      <c r="E147" s="1">
        <v>44585</v>
      </c>
      <c r="F147" s="1">
        <v>44692</v>
      </c>
      <c r="G147" t="s">
        <v>94</v>
      </c>
      <c r="J147" t="s">
        <v>13</v>
      </c>
      <c r="K147" t="s">
        <v>137</v>
      </c>
    </row>
    <row r="148" spans="1:11" x14ac:dyDescent="0.25">
      <c r="A148" t="s">
        <v>11</v>
      </c>
      <c r="B148" t="str">
        <f>" 460"</f>
        <v xml:space="preserve"> 460</v>
      </c>
      <c r="C148" t="str">
        <f>"01"</f>
        <v>01</v>
      </c>
      <c r="D148" t="str">
        <f>"7145"</f>
        <v>7145</v>
      </c>
      <c r="E148" s="1">
        <v>44585</v>
      </c>
      <c r="F148" s="1">
        <v>44692</v>
      </c>
      <c r="G148" t="s">
        <v>84</v>
      </c>
      <c r="H148" t="s">
        <v>38</v>
      </c>
      <c r="I148" t="s">
        <v>43</v>
      </c>
      <c r="J148" t="s">
        <v>30</v>
      </c>
      <c r="K148" t="s">
        <v>137</v>
      </c>
    </row>
    <row r="149" spans="1:11" x14ac:dyDescent="0.25">
      <c r="A149" t="s">
        <v>11</v>
      </c>
      <c r="B149" t="str">
        <f>" 461L"</f>
        <v xml:space="preserve"> 461L</v>
      </c>
      <c r="C149" t="str">
        <f>"01"</f>
        <v>01</v>
      </c>
      <c r="D149" t="str">
        <f>"7204"</f>
        <v>7204</v>
      </c>
      <c r="E149" s="1">
        <v>44585</v>
      </c>
      <c r="F149" s="1">
        <v>44692</v>
      </c>
      <c r="G149" t="s">
        <v>78</v>
      </c>
      <c r="H149" t="s">
        <v>42</v>
      </c>
      <c r="I149" t="s">
        <v>48</v>
      </c>
      <c r="J149" t="s">
        <v>30</v>
      </c>
      <c r="K149" t="s">
        <v>137</v>
      </c>
    </row>
    <row r="150" spans="1:11" x14ac:dyDescent="0.25">
      <c r="A150" t="s">
        <v>11</v>
      </c>
      <c r="B150" t="str">
        <f>" 471"</f>
        <v xml:space="preserve"> 471</v>
      </c>
      <c r="C150" t="str">
        <f>"01"</f>
        <v>01</v>
      </c>
      <c r="D150" t="str">
        <f>"8429"</f>
        <v>8429</v>
      </c>
      <c r="E150" s="1">
        <v>44585</v>
      </c>
      <c r="F150" s="1">
        <v>44692</v>
      </c>
      <c r="G150" t="s">
        <v>85</v>
      </c>
      <c r="H150" t="s">
        <v>38</v>
      </c>
      <c r="I150" t="s">
        <v>61</v>
      </c>
      <c r="J150" t="s">
        <v>21</v>
      </c>
      <c r="K150" t="s">
        <v>137</v>
      </c>
    </row>
    <row r="151" spans="1:11" x14ac:dyDescent="0.25">
      <c r="A151" t="s">
        <v>11</v>
      </c>
      <c r="B151" t="str">
        <f>" 471"</f>
        <v xml:space="preserve"> 471</v>
      </c>
      <c r="C151" t="str">
        <f>"91"</f>
        <v>91</v>
      </c>
      <c r="D151" t="str">
        <f>"13624"</f>
        <v>13624</v>
      </c>
      <c r="E151" s="1">
        <v>44585</v>
      </c>
      <c r="F151" s="1">
        <v>44692</v>
      </c>
      <c r="G151" t="s">
        <v>47</v>
      </c>
      <c r="H151" t="s">
        <v>38</v>
      </c>
      <c r="I151" t="s">
        <v>61</v>
      </c>
      <c r="J151" t="s">
        <v>21</v>
      </c>
      <c r="K151" t="s">
        <v>137</v>
      </c>
    </row>
    <row r="152" spans="1:11" x14ac:dyDescent="0.25">
      <c r="A152" t="s">
        <v>11</v>
      </c>
      <c r="B152" t="str">
        <f>" 485"</f>
        <v xml:space="preserve"> 485</v>
      </c>
      <c r="C152" t="str">
        <f>"11"</f>
        <v>11</v>
      </c>
      <c r="D152" t="str">
        <f>"7274"</f>
        <v>7274</v>
      </c>
      <c r="E152" s="1">
        <v>44585</v>
      </c>
      <c r="F152" s="1">
        <v>44692</v>
      </c>
      <c r="G152" t="s">
        <v>87</v>
      </c>
      <c r="H152" t="s">
        <v>42</v>
      </c>
      <c r="I152" t="s">
        <v>43</v>
      </c>
      <c r="J152" t="s">
        <v>32</v>
      </c>
      <c r="K152" t="s">
        <v>88</v>
      </c>
    </row>
    <row r="153" spans="1:11" x14ac:dyDescent="0.25">
      <c r="A153" t="s">
        <v>11</v>
      </c>
      <c r="B153" t="str">
        <f>" 485"</f>
        <v xml:space="preserve"> 485</v>
      </c>
      <c r="C153" t="str">
        <f>"12"</f>
        <v>12</v>
      </c>
      <c r="D153" t="str">
        <f>"8096"</f>
        <v>8096</v>
      </c>
      <c r="E153" s="1">
        <v>44585</v>
      </c>
      <c r="F153" s="1">
        <v>44692</v>
      </c>
      <c r="G153" t="s">
        <v>89</v>
      </c>
      <c r="H153" t="s">
        <v>42</v>
      </c>
      <c r="I153" t="s">
        <v>43</v>
      </c>
      <c r="J153" t="s">
        <v>21</v>
      </c>
      <c r="K153" t="s">
        <v>88</v>
      </c>
    </row>
  </sheetData>
  <sortState xmlns:xlrd2="http://schemas.microsoft.com/office/spreadsheetml/2017/richdata2" ref="A2:EJ322">
    <sortCondition ref="A2:A322"/>
    <sortCondition ref="B2:B322"/>
    <sortCondition ref="C2:C32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CLSSCHED2 (003)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Galecia</dc:creator>
  <cp:lastModifiedBy>Gemma Galecia</cp:lastModifiedBy>
  <dcterms:created xsi:type="dcterms:W3CDTF">2021-11-30T21:04:28Z</dcterms:created>
  <dcterms:modified xsi:type="dcterms:W3CDTF">2021-11-30T21:06:15Z</dcterms:modified>
</cp:coreProperties>
</file>