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alecia.MYST\OneDrive - University of Massachusetts Boston\Computer Science\CS Website Updates\Course Schedule\2022 Fall Course Schedule\"/>
    </mc:Choice>
  </mc:AlternateContent>
  <bookViews>
    <workbookView xWindow="0" yWindow="0" windowWidth="12750" windowHeight="7245"/>
  </bookViews>
  <sheets>
    <sheet name="CLSSCHED2 (004)" sheetId="1" r:id="rId1"/>
  </sheets>
  <calcPr calcId="162913"/>
</workbook>
</file>

<file path=xl/calcChain.xml><?xml version="1.0" encoding="utf-8"?>
<calcChain xmlns="http://schemas.openxmlformats.org/spreadsheetml/2006/main">
  <c r="E142" i="1" l="1"/>
  <c r="B142" i="1"/>
  <c r="C142" i="1"/>
  <c r="E141" i="1"/>
  <c r="B141" i="1"/>
  <c r="C141" i="1"/>
  <c r="E140" i="1"/>
  <c r="B140" i="1"/>
  <c r="C140" i="1"/>
  <c r="E139" i="1"/>
  <c r="B139" i="1"/>
  <c r="C139" i="1"/>
  <c r="E138" i="1"/>
  <c r="B138" i="1"/>
  <c r="C138" i="1"/>
  <c r="E137" i="1"/>
  <c r="B137" i="1"/>
  <c r="C137" i="1"/>
  <c r="E136" i="1"/>
  <c r="B136" i="1"/>
  <c r="C136" i="1"/>
  <c r="E135" i="1"/>
  <c r="B135" i="1"/>
  <c r="C135" i="1"/>
  <c r="E134" i="1"/>
  <c r="B134" i="1"/>
  <c r="C134" i="1"/>
  <c r="E133" i="1"/>
  <c r="B133" i="1"/>
  <c r="C133" i="1"/>
  <c r="E132" i="1"/>
  <c r="B132" i="1"/>
  <c r="C132" i="1"/>
  <c r="E131" i="1"/>
  <c r="B131" i="1"/>
  <c r="C131" i="1"/>
  <c r="E130" i="1"/>
  <c r="B130" i="1"/>
  <c r="C130" i="1"/>
  <c r="E129" i="1"/>
  <c r="B129" i="1"/>
  <c r="C129" i="1"/>
  <c r="E128" i="1"/>
  <c r="B128" i="1"/>
  <c r="C128" i="1"/>
  <c r="E127" i="1"/>
  <c r="B127" i="1"/>
  <c r="C127" i="1"/>
  <c r="E126" i="1"/>
  <c r="B126" i="1"/>
  <c r="C126" i="1"/>
  <c r="E125" i="1"/>
  <c r="B125" i="1"/>
  <c r="C125" i="1"/>
  <c r="E124" i="1"/>
  <c r="B124" i="1"/>
  <c r="C124" i="1"/>
  <c r="E123" i="1"/>
  <c r="B123" i="1"/>
  <c r="C123" i="1"/>
  <c r="E122" i="1"/>
  <c r="B122" i="1"/>
  <c r="C122" i="1"/>
  <c r="E121" i="1"/>
  <c r="B121" i="1"/>
  <c r="C121" i="1"/>
  <c r="E120" i="1"/>
  <c r="B120" i="1"/>
  <c r="C120" i="1"/>
  <c r="E119" i="1"/>
  <c r="B119" i="1"/>
  <c r="C119" i="1"/>
  <c r="E118" i="1"/>
  <c r="B118" i="1"/>
  <c r="C118" i="1"/>
  <c r="E117" i="1"/>
  <c r="B117" i="1"/>
  <c r="C117" i="1"/>
  <c r="E116" i="1"/>
  <c r="B116" i="1"/>
  <c r="C116" i="1"/>
  <c r="E115" i="1"/>
  <c r="B115" i="1"/>
  <c r="C115" i="1"/>
  <c r="E114" i="1"/>
  <c r="B114" i="1"/>
  <c r="C114" i="1"/>
  <c r="E113" i="1"/>
  <c r="B113" i="1"/>
  <c r="C113" i="1"/>
  <c r="E112" i="1"/>
  <c r="B112" i="1"/>
  <c r="C112" i="1"/>
  <c r="E111" i="1"/>
  <c r="B111" i="1"/>
  <c r="C111" i="1"/>
  <c r="E110" i="1"/>
  <c r="B110" i="1"/>
  <c r="C110" i="1"/>
  <c r="E109" i="1"/>
  <c r="B109" i="1"/>
  <c r="C109" i="1"/>
  <c r="E108" i="1"/>
  <c r="B108" i="1"/>
  <c r="C108" i="1"/>
  <c r="E107" i="1"/>
  <c r="B107" i="1"/>
  <c r="C107" i="1"/>
  <c r="E106" i="1"/>
  <c r="B106" i="1"/>
  <c r="C106" i="1"/>
  <c r="E105" i="1"/>
  <c r="B105" i="1"/>
  <c r="C105" i="1"/>
  <c r="C2" i="1"/>
  <c r="B2" i="1"/>
  <c r="E2" i="1"/>
  <c r="C3" i="1"/>
  <c r="B3" i="1"/>
  <c r="E3" i="1"/>
  <c r="C4" i="1"/>
  <c r="B4" i="1"/>
  <c r="E4" i="1"/>
  <c r="C5" i="1"/>
  <c r="B5" i="1"/>
  <c r="E5" i="1"/>
  <c r="C6" i="1"/>
  <c r="B6" i="1"/>
  <c r="E6" i="1"/>
  <c r="C7" i="1"/>
  <c r="B7" i="1"/>
  <c r="E7" i="1"/>
  <c r="C8" i="1"/>
  <c r="B8" i="1"/>
  <c r="E8" i="1"/>
  <c r="C9" i="1"/>
  <c r="B9" i="1"/>
  <c r="E9" i="1"/>
  <c r="C10" i="1"/>
  <c r="B10" i="1"/>
  <c r="E10" i="1"/>
  <c r="C11" i="1"/>
  <c r="B11" i="1"/>
  <c r="E11" i="1"/>
  <c r="C12" i="1"/>
  <c r="B12" i="1"/>
  <c r="E12" i="1"/>
  <c r="C13" i="1"/>
  <c r="B13" i="1"/>
  <c r="E13" i="1"/>
  <c r="C14" i="1"/>
  <c r="B14" i="1"/>
  <c r="E14" i="1"/>
  <c r="C15" i="1"/>
  <c r="B15" i="1"/>
  <c r="E15" i="1"/>
  <c r="C16" i="1"/>
  <c r="B16" i="1"/>
  <c r="E16" i="1"/>
  <c r="C17" i="1"/>
  <c r="B17" i="1"/>
  <c r="E17" i="1"/>
  <c r="C18" i="1"/>
  <c r="B18" i="1"/>
  <c r="E18" i="1"/>
  <c r="C19" i="1"/>
  <c r="B19" i="1"/>
  <c r="E19" i="1"/>
  <c r="C20" i="1"/>
  <c r="B20" i="1"/>
  <c r="E20" i="1"/>
  <c r="C21" i="1"/>
  <c r="B21" i="1"/>
  <c r="E21" i="1"/>
  <c r="C22" i="1"/>
  <c r="B22" i="1"/>
  <c r="E22" i="1"/>
  <c r="C23" i="1"/>
  <c r="B23" i="1"/>
  <c r="E23" i="1"/>
  <c r="C24" i="1"/>
  <c r="B24" i="1"/>
  <c r="E24" i="1"/>
  <c r="C25" i="1"/>
  <c r="B25" i="1"/>
  <c r="E25" i="1"/>
  <c r="C26" i="1"/>
  <c r="B26" i="1"/>
  <c r="E26" i="1"/>
  <c r="C27" i="1"/>
  <c r="B27" i="1"/>
  <c r="E27" i="1"/>
  <c r="C28" i="1"/>
  <c r="B28" i="1"/>
  <c r="E28" i="1"/>
  <c r="C29" i="1"/>
  <c r="B29" i="1"/>
  <c r="E29" i="1"/>
  <c r="C30" i="1"/>
  <c r="B30" i="1"/>
  <c r="E30" i="1"/>
  <c r="C31" i="1"/>
  <c r="B31" i="1"/>
  <c r="E31" i="1"/>
  <c r="C32" i="1"/>
  <c r="B32" i="1"/>
  <c r="E32" i="1"/>
  <c r="C33" i="1"/>
  <c r="B33" i="1"/>
  <c r="E33" i="1"/>
  <c r="C34" i="1"/>
  <c r="B34" i="1"/>
  <c r="E34" i="1"/>
  <c r="C35" i="1"/>
  <c r="B35" i="1"/>
  <c r="E35" i="1"/>
  <c r="C36" i="1"/>
  <c r="B36" i="1"/>
  <c r="E36" i="1"/>
  <c r="C37" i="1"/>
  <c r="B37" i="1"/>
  <c r="E37" i="1"/>
  <c r="C38" i="1"/>
  <c r="B38" i="1"/>
  <c r="E38" i="1"/>
  <c r="C39" i="1"/>
  <c r="B39" i="1"/>
  <c r="E39" i="1"/>
  <c r="C40" i="1"/>
  <c r="B40" i="1"/>
  <c r="E40" i="1"/>
  <c r="C41" i="1"/>
  <c r="B41" i="1"/>
  <c r="E41" i="1"/>
  <c r="C42" i="1"/>
  <c r="B42" i="1"/>
  <c r="E42" i="1"/>
  <c r="C43" i="1"/>
  <c r="B43" i="1"/>
  <c r="E43" i="1"/>
  <c r="C44" i="1"/>
  <c r="B44" i="1"/>
  <c r="E44" i="1"/>
  <c r="C45" i="1"/>
  <c r="B45" i="1"/>
  <c r="E45" i="1"/>
  <c r="C46" i="1"/>
  <c r="B46" i="1"/>
  <c r="E46" i="1"/>
  <c r="C47" i="1"/>
  <c r="B47" i="1"/>
  <c r="E47" i="1"/>
  <c r="C48" i="1"/>
  <c r="B48" i="1"/>
  <c r="E48" i="1"/>
  <c r="C49" i="1"/>
  <c r="B49" i="1"/>
  <c r="E49" i="1"/>
  <c r="C50" i="1"/>
  <c r="B50" i="1"/>
  <c r="E50" i="1"/>
  <c r="C51" i="1"/>
  <c r="B51" i="1"/>
  <c r="E51" i="1"/>
  <c r="C52" i="1"/>
  <c r="B52" i="1"/>
  <c r="E52" i="1"/>
  <c r="C53" i="1"/>
  <c r="B53" i="1"/>
  <c r="E53" i="1"/>
  <c r="C54" i="1"/>
  <c r="B54" i="1"/>
  <c r="E54" i="1"/>
  <c r="C55" i="1"/>
  <c r="B55" i="1"/>
  <c r="E55" i="1"/>
  <c r="C56" i="1"/>
  <c r="B56" i="1"/>
  <c r="E56" i="1"/>
  <c r="C57" i="1"/>
  <c r="B57" i="1"/>
  <c r="E57" i="1"/>
  <c r="C58" i="1"/>
  <c r="B58" i="1"/>
  <c r="E58" i="1"/>
  <c r="C59" i="1"/>
  <c r="B59" i="1"/>
  <c r="E59" i="1"/>
  <c r="C60" i="1"/>
  <c r="B60" i="1"/>
  <c r="E60" i="1"/>
  <c r="C61" i="1"/>
  <c r="B61" i="1"/>
  <c r="E61" i="1"/>
  <c r="C62" i="1"/>
  <c r="B62" i="1"/>
  <c r="E62" i="1"/>
  <c r="C63" i="1"/>
  <c r="B63" i="1"/>
  <c r="E63" i="1"/>
  <c r="C64" i="1"/>
  <c r="B64" i="1"/>
  <c r="E64" i="1"/>
  <c r="C65" i="1"/>
  <c r="B65" i="1"/>
  <c r="E65" i="1"/>
  <c r="C66" i="1"/>
  <c r="B66" i="1"/>
  <c r="E66" i="1"/>
  <c r="C67" i="1"/>
  <c r="B67" i="1"/>
  <c r="E67" i="1"/>
  <c r="C68" i="1"/>
  <c r="B68" i="1"/>
  <c r="E68" i="1"/>
  <c r="C69" i="1"/>
  <c r="B69" i="1"/>
  <c r="E69" i="1"/>
  <c r="C70" i="1"/>
  <c r="B70" i="1"/>
  <c r="E70" i="1"/>
  <c r="C71" i="1"/>
  <c r="B71" i="1"/>
  <c r="E71" i="1"/>
  <c r="C72" i="1"/>
  <c r="B72" i="1"/>
  <c r="E72" i="1"/>
  <c r="C73" i="1"/>
  <c r="B73" i="1"/>
  <c r="E73" i="1"/>
  <c r="C74" i="1"/>
  <c r="B74" i="1"/>
  <c r="E74" i="1"/>
  <c r="C75" i="1"/>
  <c r="B75" i="1"/>
  <c r="E75" i="1"/>
  <c r="C76" i="1"/>
  <c r="B76" i="1"/>
  <c r="E76" i="1"/>
  <c r="C77" i="1"/>
  <c r="B77" i="1"/>
  <c r="E77" i="1"/>
  <c r="C78" i="1"/>
  <c r="B78" i="1"/>
  <c r="E78" i="1"/>
  <c r="C79" i="1"/>
  <c r="B79" i="1"/>
  <c r="E79" i="1"/>
  <c r="C80" i="1"/>
  <c r="B80" i="1"/>
  <c r="E80" i="1"/>
  <c r="C81" i="1"/>
  <c r="B81" i="1"/>
  <c r="E81" i="1"/>
  <c r="C82" i="1"/>
  <c r="B82" i="1"/>
  <c r="E82" i="1"/>
  <c r="C83" i="1"/>
  <c r="B83" i="1"/>
  <c r="E83" i="1"/>
  <c r="C84" i="1"/>
  <c r="B84" i="1"/>
  <c r="E84" i="1"/>
  <c r="C85" i="1"/>
  <c r="B85" i="1"/>
  <c r="E85" i="1"/>
  <c r="C86" i="1"/>
  <c r="B86" i="1"/>
  <c r="E86" i="1"/>
  <c r="C87" i="1"/>
  <c r="B87" i="1"/>
  <c r="E87" i="1"/>
  <c r="C88" i="1"/>
  <c r="B88" i="1"/>
  <c r="E88" i="1"/>
  <c r="C89" i="1"/>
  <c r="B89" i="1"/>
  <c r="E89" i="1"/>
  <c r="C90" i="1"/>
  <c r="B90" i="1"/>
  <c r="E90" i="1"/>
  <c r="C91" i="1"/>
  <c r="B91" i="1"/>
  <c r="E91" i="1"/>
  <c r="C92" i="1"/>
  <c r="B92" i="1"/>
  <c r="E92" i="1"/>
  <c r="C93" i="1"/>
  <c r="B93" i="1"/>
  <c r="E93" i="1"/>
  <c r="C94" i="1"/>
  <c r="B94" i="1"/>
  <c r="E94" i="1"/>
  <c r="C95" i="1"/>
  <c r="B95" i="1"/>
  <c r="E95" i="1"/>
  <c r="C96" i="1"/>
  <c r="B96" i="1"/>
  <c r="E96" i="1"/>
  <c r="C97" i="1"/>
  <c r="B97" i="1"/>
  <c r="E97" i="1"/>
  <c r="C98" i="1"/>
  <c r="B98" i="1"/>
  <c r="E98" i="1"/>
  <c r="C99" i="1"/>
  <c r="B99" i="1"/>
  <c r="E99" i="1"/>
  <c r="C100" i="1"/>
  <c r="B100" i="1"/>
  <c r="E100" i="1"/>
  <c r="C101" i="1"/>
  <c r="B101" i="1"/>
  <c r="E101" i="1"/>
  <c r="C102" i="1"/>
  <c r="B102" i="1"/>
  <c r="E102" i="1"/>
  <c r="C103" i="1"/>
  <c r="B103" i="1"/>
  <c r="E103" i="1"/>
  <c r="C104" i="1"/>
  <c r="B104" i="1"/>
  <c r="E104" i="1"/>
</calcChain>
</file>

<file path=xl/sharedStrings.xml><?xml version="1.0" encoding="utf-8"?>
<sst xmlns="http://schemas.openxmlformats.org/spreadsheetml/2006/main" count="1051" uniqueCount="196">
  <si>
    <t>Sect</t>
  </si>
  <si>
    <t>Subject</t>
  </si>
  <si>
    <t>Ctlg #</t>
  </si>
  <si>
    <t>Title</t>
  </si>
  <si>
    <t>Cls #</t>
  </si>
  <si>
    <t>Cmpt</t>
  </si>
  <si>
    <t>Fac Id</t>
  </si>
  <si>
    <t>Mtg Start</t>
  </si>
  <si>
    <t>Mtg End</t>
  </si>
  <si>
    <t>Mtg Ptrn</t>
  </si>
  <si>
    <t>Mtg Ptrn Start Dt</t>
  </si>
  <si>
    <t>Mtg Ptrn End Dt</t>
  </si>
  <si>
    <t>Emp Name</t>
  </si>
  <si>
    <t>CS</t>
  </si>
  <si>
    <t>An Introduction to Computer Concepts</t>
  </si>
  <si>
    <t>LEC</t>
  </si>
  <si>
    <t xml:space="preserve"> </t>
  </si>
  <si>
    <t>REMOTE</t>
  </si>
  <si>
    <t>10:00AM</t>
  </si>
  <si>
    <t>10:50AM</t>
  </si>
  <si>
    <t>MWF</t>
  </si>
  <si>
    <t>Zhang,Xiaoqian</t>
  </si>
  <si>
    <t>11:00AM</t>
  </si>
  <si>
    <t>11:50AM</t>
  </si>
  <si>
    <t>Introduction to Computing</t>
  </si>
  <si>
    <t>Y02-2300</t>
  </si>
  <si>
    <t>12:15PM</t>
  </si>
  <si>
    <t>TuTh</t>
  </si>
  <si>
    <t>DIS</t>
  </si>
  <si>
    <t>W01-0041</t>
  </si>
  <si>
    <t>09:30AM</t>
  </si>
  <si>
    <t>10:45AM</t>
  </si>
  <si>
    <t>Tu</t>
  </si>
  <si>
    <t>Y02-2120</t>
  </si>
  <si>
    <t>05:30PM</t>
  </si>
  <si>
    <t>06:45PM</t>
  </si>
  <si>
    <t>M02-0417</t>
  </si>
  <si>
    <t>Th</t>
  </si>
  <si>
    <t>W01-0043</t>
  </si>
  <si>
    <t>12:30PM</t>
  </si>
  <si>
    <t>01:45PM</t>
  </si>
  <si>
    <t>W01-0019</t>
  </si>
  <si>
    <t>M02-0419</t>
  </si>
  <si>
    <t>W01-0042</t>
  </si>
  <si>
    <t>W01-0048</t>
  </si>
  <si>
    <t>04:00PM</t>
  </si>
  <si>
    <t>05:15PM</t>
  </si>
  <si>
    <t>W01-0063</t>
  </si>
  <si>
    <t>07:00PM</t>
  </si>
  <si>
    <t>08:15PM</t>
  </si>
  <si>
    <t>Computer Language Supplement</t>
  </si>
  <si>
    <t>Science Gateway Seminar I</t>
  </si>
  <si>
    <t>M02-0208</t>
  </si>
  <si>
    <t>10:20AM</t>
  </si>
  <si>
    <t>M01-0420</t>
  </si>
  <si>
    <t>MW</t>
  </si>
  <si>
    <t>Intermediate Computing with Data Structures</t>
  </si>
  <si>
    <t>Y02-2110</t>
  </si>
  <si>
    <t>W02-0125</t>
  </si>
  <si>
    <t>M02-0404</t>
  </si>
  <si>
    <t>Wang,Haoyu</t>
  </si>
  <si>
    <t>M02-0205</t>
  </si>
  <si>
    <t>W01-0052</t>
  </si>
  <si>
    <t>02:00PM</t>
  </si>
  <si>
    <t>03:15PM</t>
  </si>
  <si>
    <t>M</t>
  </si>
  <si>
    <t>W01-0034</t>
  </si>
  <si>
    <t>W</t>
  </si>
  <si>
    <t>Applied Discrete Mathematics</t>
  </si>
  <si>
    <t>Babur,Ozgun</t>
  </si>
  <si>
    <t>Y02-2330</t>
  </si>
  <si>
    <t>Ouyang,Ming</t>
  </si>
  <si>
    <t>Programming in C</t>
  </si>
  <si>
    <t>Tran,Duc</t>
  </si>
  <si>
    <t>M02-0116</t>
  </si>
  <si>
    <t>Social Issues and Ethics in Computing</t>
  </si>
  <si>
    <t>W01-0047</t>
  </si>
  <si>
    <t>Potasznik,Amanda</t>
  </si>
  <si>
    <t>W01-0004</t>
  </si>
  <si>
    <t>W01-0046</t>
  </si>
  <si>
    <t>W01-0061</t>
  </si>
  <si>
    <t>Advanced Data Structures and Algorithms</t>
  </si>
  <si>
    <t>Haspel,Nurit</t>
  </si>
  <si>
    <t>Computer Architecture and Organization</t>
  </si>
  <si>
    <t>LAB</t>
  </si>
  <si>
    <t>08:30PM</t>
  </si>
  <si>
    <t>09:45PM</t>
  </si>
  <si>
    <t>An Introduction to Software Engineering</t>
  </si>
  <si>
    <t>An Introduction to the Theory of Computation</t>
  </si>
  <si>
    <t>Y01-1350</t>
  </si>
  <si>
    <t>Soares Cogumbreiro Garcia,Tiago</t>
  </si>
  <si>
    <t>Database Management</t>
  </si>
  <si>
    <t>Ghinita,Gabriel</t>
  </si>
  <si>
    <t>Database Application Development</t>
  </si>
  <si>
    <t>M01-0207</t>
  </si>
  <si>
    <t>Applied Machine Learning</t>
  </si>
  <si>
    <t>W01-0064</t>
  </si>
  <si>
    <t>Mobile Applications</t>
  </si>
  <si>
    <t>Y01-1320</t>
  </si>
  <si>
    <t>Sheng,Bo</t>
  </si>
  <si>
    <t>An Introduction to Operating Systems</t>
  </si>
  <si>
    <t>Introduction to Internetworking</t>
  </si>
  <si>
    <t>W01-0054</t>
  </si>
  <si>
    <t>The Structure of Higher Level Languages</t>
  </si>
  <si>
    <t>Compilers</t>
  </si>
  <si>
    <t>M03-0430</t>
  </si>
  <si>
    <t>Graphics</t>
  </si>
  <si>
    <t>M01-0614</t>
  </si>
  <si>
    <t>Independent Study</t>
  </si>
  <si>
    <t>TBA</t>
  </si>
  <si>
    <t>Practicum in Computer Science</t>
  </si>
  <si>
    <t>Pomplun,Marc</t>
  </si>
  <si>
    <t>Honors Thesis</t>
  </si>
  <si>
    <t>User Interface Design</t>
  </si>
  <si>
    <t>W01-0029</t>
  </si>
  <si>
    <t>Durupinar Babur,Funda</t>
  </si>
  <si>
    <t>Theory of Formal Languages</t>
  </si>
  <si>
    <t>Simovici,Dan</t>
  </si>
  <si>
    <t>Analysis of Algorithms</t>
  </si>
  <si>
    <t>W04-0138</t>
  </si>
  <si>
    <t>Offner,Carl D</t>
  </si>
  <si>
    <t>Database Management Systems</t>
  </si>
  <si>
    <t>Computer Communication Networks</t>
  </si>
  <si>
    <t>Compiler</t>
  </si>
  <si>
    <t>Neural Networks</t>
  </si>
  <si>
    <t>M01-0608</t>
  </si>
  <si>
    <t>Object-Oriented Design and Programming</t>
  </si>
  <si>
    <t>W01-0010</t>
  </si>
  <si>
    <t>Suzuki,Junichi</t>
  </si>
  <si>
    <t>Object-Oriented Software Development</t>
  </si>
  <si>
    <t>Software Development Laboratory I</t>
  </si>
  <si>
    <t>Ding,Wei</t>
  </si>
  <si>
    <t>Liang,Xiaohui</t>
  </si>
  <si>
    <t>Practicum in CS</t>
  </si>
  <si>
    <t>Research for MS Thesis</t>
  </si>
  <si>
    <t>PhD Dissertation Research</t>
  </si>
  <si>
    <t>Chen,Ping</t>
  </si>
  <si>
    <t>Zhang,Honggang</t>
  </si>
  <si>
    <t>IT</t>
  </si>
  <si>
    <t>Information Technology Problem Solving</t>
  </si>
  <si>
    <t>M02-0207</t>
  </si>
  <si>
    <t>02:50PM</t>
  </si>
  <si>
    <t>Managerial Statistics</t>
  </si>
  <si>
    <t>ON-LINE</t>
  </si>
  <si>
    <t>Introduction To Java</t>
  </si>
  <si>
    <t>M02-0616</t>
  </si>
  <si>
    <t>12:00PM</t>
  </si>
  <si>
    <t>12:50PM</t>
  </si>
  <si>
    <t>Introduction to Scripting</t>
  </si>
  <si>
    <t>Intermediate Scripting</t>
  </si>
  <si>
    <t>Computer Forensics II</t>
  </si>
  <si>
    <t>Relational Databases</t>
  </si>
  <si>
    <t>M01-0209</t>
  </si>
  <si>
    <t>Web Fluency</t>
  </si>
  <si>
    <t>Y04-4180</t>
  </si>
  <si>
    <t>Introduction to Linux/Unix</t>
  </si>
  <si>
    <t>M03-0407</t>
  </si>
  <si>
    <t>Banjo,Temitayo</t>
  </si>
  <si>
    <t>Introduction to Networks</t>
  </si>
  <si>
    <t>Y04-4160</t>
  </si>
  <si>
    <t>Introduction to System Administration</t>
  </si>
  <si>
    <t>W01-0055</t>
  </si>
  <si>
    <t>Y03-3370</t>
  </si>
  <si>
    <t>Enterprise Software</t>
  </si>
  <si>
    <t>W01-0056</t>
  </si>
  <si>
    <t>Introduction to Analytics</t>
  </si>
  <si>
    <t>Digital Forensics/Malware Analysis</t>
  </si>
  <si>
    <t>Y04-4120</t>
  </si>
  <si>
    <t>Project Management</t>
  </si>
  <si>
    <t>Information System Security</t>
  </si>
  <si>
    <t>Windows System Administration</t>
  </si>
  <si>
    <t>Network Security Administration I</t>
  </si>
  <si>
    <t>M01-0208</t>
  </si>
  <si>
    <t>W02-0124</t>
  </si>
  <si>
    <t>Network Security Administration II</t>
  </si>
  <si>
    <t>W01-0040</t>
  </si>
  <si>
    <t>M01-0421</t>
  </si>
  <si>
    <t>Information Storage and Management</t>
  </si>
  <si>
    <t>Data Warehousing for Business Intelligence</t>
  </si>
  <si>
    <t>W01-0005</t>
  </si>
  <si>
    <t>Information Technology Capstone</t>
  </si>
  <si>
    <t>Y04-4100</t>
  </si>
  <si>
    <t>Tran,Simon</t>
  </si>
  <si>
    <t>W02-0200</t>
  </si>
  <si>
    <t xml:space="preserve">Iyer,Swaminathan </t>
  </si>
  <si>
    <t xml:space="preserve">Yee,Joshua </t>
  </si>
  <si>
    <t>Yee,Joshua</t>
  </si>
  <si>
    <t xml:space="preserve">Fletcher,Kenneth </t>
  </si>
  <si>
    <t>Chang,Stephen</t>
  </si>
  <si>
    <t xml:space="preserve">Haehn,Daniel </t>
  </si>
  <si>
    <t>O'Neil,Elizabeth</t>
  </si>
  <si>
    <t xml:space="preserve">Kelly,Christopher </t>
  </si>
  <si>
    <t xml:space="preserve">Hoffman,Glenn </t>
  </si>
  <si>
    <t>Management Faculty</t>
  </si>
  <si>
    <t>Kelly,Christopher</t>
  </si>
  <si>
    <t xml:space="preserve">Soro,Torna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</si>
</sst>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workbookViewId="0">
      <selection activeCell="K134" sqref="K134"/>
    </sheetView>
  </sheetViews>
  <sheetFormatPr defaultRowHeight="15" x14ac:dyDescent="0.25"/>
  <cols>
    <col min="1" max="1" width="7.5703125" bestFit="1" customWidth="1"/>
    <col min="2" max="2" width="6.28515625" bestFit="1" customWidth="1"/>
    <col min="3" max="3" width="4.7109375" bestFit="1" customWidth="1"/>
    <col min="4" max="4" width="42.5703125" bestFit="1" customWidth="1"/>
    <col min="5" max="5" width="6" bestFit="1" customWidth="1"/>
    <col min="6" max="6" width="5.7109375" bestFit="1" customWidth="1"/>
    <col min="7" max="7" width="9.5703125" bestFit="1" customWidth="1"/>
    <col min="8" max="8" width="9" bestFit="1" customWidth="1"/>
    <col min="9" max="10" width="8.5703125" bestFit="1" customWidth="1"/>
    <col min="11" max="11" width="30.7109375" bestFit="1" customWidth="1"/>
    <col min="12" max="12" width="15.7109375" bestFit="1" customWidth="1"/>
    <col min="13" max="13" width="14.85546875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5">
      <c r="A2" t="s">
        <v>13</v>
      </c>
      <c r="B2" t="str">
        <f>" 105"</f>
        <v xml:space="preserve"> 105</v>
      </c>
      <c r="C2" t="str">
        <f>"01"</f>
        <v>01</v>
      </c>
      <c r="D2" t="s">
        <v>14</v>
      </c>
      <c r="E2" t="str">
        <f>"3198"</f>
        <v>3198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44810</v>
      </c>
      <c r="M2" s="1">
        <v>44909</v>
      </c>
    </row>
    <row r="3" spans="1:13" x14ac:dyDescent="0.25">
      <c r="A3" t="s">
        <v>13</v>
      </c>
      <c r="B3" t="str">
        <f>" 105"</f>
        <v xml:space="preserve"> 105</v>
      </c>
      <c r="C3" t="str">
        <f>"02"</f>
        <v>02</v>
      </c>
      <c r="D3" t="s">
        <v>14</v>
      </c>
      <c r="E3" t="str">
        <f>"3199"</f>
        <v>3199</v>
      </c>
      <c r="F3" t="s">
        <v>15</v>
      </c>
      <c r="G3" t="s">
        <v>17</v>
      </c>
      <c r="H3" t="s">
        <v>22</v>
      </c>
      <c r="I3" t="s">
        <v>23</v>
      </c>
      <c r="J3" t="s">
        <v>20</v>
      </c>
      <c r="K3" t="s">
        <v>21</v>
      </c>
      <c r="L3" s="1">
        <v>44810</v>
      </c>
      <c r="M3" s="1">
        <v>44909</v>
      </c>
    </row>
    <row r="4" spans="1:13" x14ac:dyDescent="0.25">
      <c r="A4" t="s">
        <v>13</v>
      </c>
      <c r="B4" t="str">
        <f t="shared" ref="B4:B15" si="0">" 110"</f>
        <v xml:space="preserve"> 110</v>
      </c>
      <c r="C4" t="str">
        <f>"01"</f>
        <v>01</v>
      </c>
      <c r="D4" t="s">
        <v>24</v>
      </c>
      <c r="E4" t="str">
        <f>"1483"</f>
        <v>1483</v>
      </c>
      <c r="F4" t="s">
        <v>15</v>
      </c>
      <c r="G4" t="s">
        <v>25</v>
      </c>
      <c r="H4" t="s">
        <v>22</v>
      </c>
      <c r="I4" t="s">
        <v>26</v>
      </c>
      <c r="J4" t="s">
        <v>27</v>
      </c>
      <c r="K4" t="s">
        <v>184</v>
      </c>
      <c r="L4" s="1">
        <v>44810</v>
      </c>
      <c r="M4" s="1">
        <v>44909</v>
      </c>
    </row>
    <row r="5" spans="1:13" x14ac:dyDescent="0.25">
      <c r="A5" t="s">
        <v>13</v>
      </c>
      <c r="B5" t="str">
        <f t="shared" si="0"/>
        <v xml:space="preserve"> 110</v>
      </c>
      <c r="C5" t="str">
        <f>"01D"</f>
        <v>01D</v>
      </c>
      <c r="D5" t="s">
        <v>24</v>
      </c>
      <c r="E5" t="str">
        <f>"1484"</f>
        <v>1484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184</v>
      </c>
      <c r="L5" s="1">
        <v>44810</v>
      </c>
      <c r="M5" s="1">
        <v>44909</v>
      </c>
    </row>
    <row r="6" spans="1:13" x14ac:dyDescent="0.25">
      <c r="A6" t="s">
        <v>13</v>
      </c>
      <c r="B6" t="str">
        <f t="shared" si="0"/>
        <v xml:space="preserve"> 110</v>
      </c>
      <c r="C6" t="str">
        <f>"02"</f>
        <v>02</v>
      </c>
      <c r="D6" t="s">
        <v>24</v>
      </c>
      <c r="E6" t="str">
        <f>"3400"</f>
        <v>3400</v>
      </c>
      <c r="F6" t="s">
        <v>15</v>
      </c>
      <c r="G6" t="s">
        <v>33</v>
      </c>
      <c r="H6" t="s">
        <v>34</v>
      </c>
      <c r="I6" t="s">
        <v>35</v>
      </c>
      <c r="J6" t="s">
        <v>27</v>
      </c>
      <c r="K6" t="s">
        <v>185</v>
      </c>
      <c r="L6" s="1">
        <v>44810</v>
      </c>
      <c r="M6" s="1">
        <v>44909</v>
      </c>
    </row>
    <row r="7" spans="1:13" x14ac:dyDescent="0.25">
      <c r="A7" t="s">
        <v>13</v>
      </c>
      <c r="B7" t="str">
        <f t="shared" si="0"/>
        <v xml:space="preserve"> 110</v>
      </c>
      <c r="C7" t="str">
        <f>"02D"</f>
        <v>02D</v>
      </c>
      <c r="D7" t="s">
        <v>24</v>
      </c>
      <c r="E7" t="str">
        <f>"1485"</f>
        <v>1485</v>
      </c>
      <c r="F7" t="s">
        <v>28</v>
      </c>
      <c r="G7" t="s">
        <v>36</v>
      </c>
      <c r="H7" t="s">
        <v>30</v>
      </c>
      <c r="I7" t="s">
        <v>31</v>
      </c>
      <c r="J7" t="s">
        <v>37</v>
      </c>
      <c r="K7" t="s">
        <v>184</v>
      </c>
      <c r="L7" s="1">
        <v>44810</v>
      </c>
      <c r="M7" s="1">
        <v>44909</v>
      </c>
    </row>
    <row r="8" spans="1:13" x14ac:dyDescent="0.25">
      <c r="A8" t="s">
        <v>13</v>
      </c>
      <c r="B8" t="str">
        <f t="shared" si="0"/>
        <v xml:space="preserve"> 110</v>
      </c>
      <c r="C8" t="str">
        <f>"03D"</f>
        <v>03D</v>
      </c>
      <c r="D8" t="s">
        <v>24</v>
      </c>
      <c r="E8" t="str">
        <f>"1486"</f>
        <v>1486</v>
      </c>
      <c r="F8" t="s">
        <v>28</v>
      </c>
      <c r="G8" t="s">
        <v>38</v>
      </c>
      <c r="H8" t="s">
        <v>39</v>
      </c>
      <c r="I8" t="s">
        <v>40</v>
      </c>
      <c r="J8" t="s">
        <v>32</v>
      </c>
      <c r="K8" t="s">
        <v>184</v>
      </c>
      <c r="L8" s="1">
        <v>44810</v>
      </c>
      <c r="M8" s="1">
        <v>44909</v>
      </c>
    </row>
    <row r="9" spans="1:13" x14ac:dyDescent="0.25">
      <c r="A9" t="s">
        <v>13</v>
      </c>
      <c r="B9" t="str">
        <f t="shared" si="0"/>
        <v xml:space="preserve"> 110</v>
      </c>
      <c r="C9" t="str">
        <f>"04D"</f>
        <v>04D</v>
      </c>
      <c r="D9" t="s">
        <v>24</v>
      </c>
      <c r="E9" t="str">
        <f>"2626"</f>
        <v>2626</v>
      </c>
      <c r="F9" t="s">
        <v>28</v>
      </c>
      <c r="G9" t="s">
        <v>41</v>
      </c>
      <c r="H9" t="s">
        <v>39</v>
      </c>
      <c r="I9" t="s">
        <v>40</v>
      </c>
      <c r="J9" t="s">
        <v>37</v>
      </c>
      <c r="K9" t="s">
        <v>184</v>
      </c>
      <c r="L9" s="1">
        <v>44810</v>
      </c>
      <c r="M9" s="1">
        <v>44909</v>
      </c>
    </row>
    <row r="10" spans="1:13" x14ac:dyDescent="0.25">
      <c r="A10" t="s">
        <v>13</v>
      </c>
      <c r="B10" t="str">
        <f t="shared" si="0"/>
        <v xml:space="preserve"> 110</v>
      </c>
      <c r="C10" t="str">
        <f>"06D"</f>
        <v>06D</v>
      </c>
      <c r="D10" t="s">
        <v>24</v>
      </c>
      <c r="E10" t="str">
        <f>"3839"</f>
        <v>3839</v>
      </c>
      <c r="F10" t="s">
        <v>28</v>
      </c>
      <c r="G10" t="s">
        <v>42</v>
      </c>
      <c r="H10" t="s">
        <v>30</v>
      </c>
      <c r="I10" t="s">
        <v>31</v>
      </c>
      <c r="J10" t="s">
        <v>37</v>
      </c>
      <c r="K10" t="s">
        <v>184</v>
      </c>
      <c r="L10" s="1">
        <v>44810</v>
      </c>
      <c r="M10" s="1">
        <v>44909</v>
      </c>
    </row>
    <row r="11" spans="1:13" x14ac:dyDescent="0.25">
      <c r="A11" t="s">
        <v>13</v>
      </c>
      <c r="B11" t="str">
        <f t="shared" si="0"/>
        <v xml:space="preserve"> 110</v>
      </c>
      <c r="C11" t="str">
        <f>"07D"</f>
        <v>07D</v>
      </c>
      <c r="D11" t="s">
        <v>24</v>
      </c>
      <c r="E11" t="str">
        <f>"3840"</f>
        <v>3840</v>
      </c>
      <c r="F11" t="s">
        <v>28</v>
      </c>
      <c r="G11" t="s">
        <v>43</v>
      </c>
      <c r="H11" t="s">
        <v>39</v>
      </c>
      <c r="I11" t="s">
        <v>40</v>
      </c>
      <c r="J11" t="s">
        <v>32</v>
      </c>
      <c r="K11" t="s">
        <v>184</v>
      </c>
      <c r="L11" s="1">
        <v>44810</v>
      </c>
      <c r="M11" s="1">
        <v>44909</v>
      </c>
    </row>
    <row r="12" spans="1:13" x14ac:dyDescent="0.25">
      <c r="A12" t="s">
        <v>13</v>
      </c>
      <c r="B12" t="str">
        <f t="shared" si="0"/>
        <v xml:space="preserve"> 110</v>
      </c>
      <c r="C12" t="str">
        <f>"08D"</f>
        <v>08D</v>
      </c>
      <c r="D12" t="s">
        <v>24</v>
      </c>
      <c r="E12" t="str">
        <f>"3841"</f>
        <v>3841</v>
      </c>
      <c r="F12" t="s">
        <v>28</v>
      </c>
      <c r="G12" t="s">
        <v>43</v>
      </c>
      <c r="H12" t="s">
        <v>39</v>
      </c>
      <c r="I12" t="s">
        <v>40</v>
      </c>
      <c r="J12" t="s">
        <v>37</v>
      </c>
      <c r="K12" t="s">
        <v>184</v>
      </c>
      <c r="L12" s="1">
        <v>44810</v>
      </c>
      <c r="M12" s="1">
        <v>44909</v>
      </c>
    </row>
    <row r="13" spans="1:13" x14ac:dyDescent="0.25">
      <c r="A13" t="s">
        <v>13</v>
      </c>
      <c r="B13" t="str">
        <f t="shared" si="0"/>
        <v xml:space="preserve"> 110</v>
      </c>
      <c r="C13" t="str">
        <f>"09D"</f>
        <v>09D</v>
      </c>
      <c r="D13" t="s">
        <v>24</v>
      </c>
      <c r="E13" t="str">
        <f>"2627"</f>
        <v>2627</v>
      </c>
      <c r="F13" t="s">
        <v>28</v>
      </c>
      <c r="G13" t="s">
        <v>44</v>
      </c>
      <c r="H13" t="s">
        <v>45</v>
      </c>
      <c r="I13" t="s">
        <v>46</v>
      </c>
      <c r="J13" t="s">
        <v>32</v>
      </c>
      <c r="K13" t="s">
        <v>185</v>
      </c>
      <c r="L13" s="1">
        <v>44810</v>
      </c>
      <c r="M13" s="1">
        <v>44909</v>
      </c>
    </row>
    <row r="14" spans="1:13" x14ac:dyDescent="0.25">
      <c r="A14" t="s">
        <v>13</v>
      </c>
      <c r="B14" t="str">
        <f t="shared" si="0"/>
        <v xml:space="preserve"> 110</v>
      </c>
      <c r="C14" t="str">
        <f>"10D"</f>
        <v>10D</v>
      </c>
      <c r="D14" t="s">
        <v>24</v>
      </c>
      <c r="E14" t="str">
        <f>"2715"</f>
        <v>2715</v>
      </c>
      <c r="F14" t="s">
        <v>28</v>
      </c>
      <c r="G14" t="s">
        <v>47</v>
      </c>
      <c r="H14" t="s">
        <v>45</v>
      </c>
      <c r="I14" t="s">
        <v>46</v>
      </c>
      <c r="J14" t="s">
        <v>37</v>
      </c>
      <c r="K14" t="s">
        <v>185</v>
      </c>
      <c r="L14" s="1">
        <v>44810</v>
      </c>
      <c r="M14" s="1">
        <v>44909</v>
      </c>
    </row>
    <row r="15" spans="1:13" x14ac:dyDescent="0.25">
      <c r="A15" t="s">
        <v>13</v>
      </c>
      <c r="B15" t="str">
        <f t="shared" si="0"/>
        <v xml:space="preserve"> 110</v>
      </c>
      <c r="C15" t="str">
        <f>"12D"</f>
        <v>12D</v>
      </c>
      <c r="D15" t="s">
        <v>24</v>
      </c>
      <c r="E15" t="str">
        <f>"3399"</f>
        <v>3399</v>
      </c>
      <c r="F15" t="s">
        <v>28</v>
      </c>
      <c r="G15" t="s">
        <v>38</v>
      </c>
      <c r="H15" t="s">
        <v>48</v>
      </c>
      <c r="I15" t="s">
        <v>49</v>
      </c>
      <c r="J15" t="s">
        <v>37</v>
      </c>
      <c r="K15" t="s">
        <v>185</v>
      </c>
      <c r="L15" s="1">
        <v>44810</v>
      </c>
      <c r="M15" s="1">
        <v>44909</v>
      </c>
    </row>
    <row r="16" spans="1:13" x14ac:dyDescent="0.25">
      <c r="A16" t="s">
        <v>13</v>
      </c>
      <c r="B16" t="str">
        <f>" 119"</f>
        <v xml:space="preserve"> 119</v>
      </c>
      <c r="C16" t="str">
        <f>"01"</f>
        <v>01</v>
      </c>
      <c r="D16" t="s">
        <v>50</v>
      </c>
      <c r="E16" t="str">
        <f>"1487"</f>
        <v>1487</v>
      </c>
      <c r="F16" t="s">
        <v>15</v>
      </c>
      <c r="G16" t="s">
        <v>25</v>
      </c>
      <c r="H16" t="s">
        <v>22</v>
      </c>
      <c r="I16" t="s">
        <v>26</v>
      </c>
      <c r="J16" t="s">
        <v>27</v>
      </c>
      <c r="K16" t="s">
        <v>184</v>
      </c>
      <c r="L16" s="1">
        <v>44810</v>
      </c>
      <c r="M16" s="1">
        <v>44909</v>
      </c>
    </row>
    <row r="17" spans="1:13" x14ac:dyDescent="0.25">
      <c r="A17" t="s">
        <v>13</v>
      </c>
      <c r="B17" t="str">
        <f>" 119"</f>
        <v xml:space="preserve"> 119</v>
      </c>
      <c r="C17" t="str">
        <f>"02"</f>
        <v>02</v>
      </c>
      <c r="D17" t="s">
        <v>50</v>
      </c>
      <c r="E17" t="str">
        <f>"2726"</f>
        <v>2726</v>
      </c>
      <c r="F17" t="s">
        <v>15</v>
      </c>
      <c r="G17" t="s">
        <v>33</v>
      </c>
      <c r="H17" t="s">
        <v>34</v>
      </c>
      <c r="I17" t="s">
        <v>35</v>
      </c>
      <c r="J17" t="s">
        <v>27</v>
      </c>
      <c r="K17" t="s">
        <v>186</v>
      </c>
      <c r="L17" s="1">
        <v>44810</v>
      </c>
      <c r="M17" s="1">
        <v>44909</v>
      </c>
    </row>
    <row r="18" spans="1:13" x14ac:dyDescent="0.25">
      <c r="A18" t="s">
        <v>13</v>
      </c>
      <c r="B18" t="str">
        <f>" 187SL"</f>
        <v xml:space="preserve"> 187SL</v>
      </c>
      <c r="C18" t="str">
        <f>"01"</f>
        <v>01</v>
      </c>
      <c r="D18" t="s">
        <v>51</v>
      </c>
      <c r="E18" t="str">
        <f>"2261"</f>
        <v>2261</v>
      </c>
      <c r="F18" t="s">
        <v>15</v>
      </c>
      <c r="G18" t="s">
        <v>52</v>
      </c>
      <c r="H18" t="s">
        <v>30</v>
      </c>
      <c r="I18" t="s">
        <v>53</v>
      </c>
      <c r="J18" t="s">
        <v>27</v>
      </c>
      <c r="K18" t="s">
        <v>109</v>
      </c>
      <c r="L18" s="1">
        <v>44810</v>
      </c>
      <c r="M18" s="1">
        <v>44909</v>
      </c>
    </row>
    <row r="19" spans="1:13" x14ac:dyDescent="0.25">
      <c r="A19" t="s">
        <v>13</v>
      </c>
      <c r="B19" t="str">
        <f>" 187SL"</f>
        <v xml:space="preserve"> 187SL</v>
      </c>
      <c r="C19" t="str">
        <f>"02"</f>
        <v>02</v>
      </c>
      <c r="D19" t="s">
        <v>51</v>
      </c>
      <c r="E19" t="str">
        <f>"3330"</f>
        <v>3330</v>
      </c>
      <c r="F19" t="s">
        <v>15</v>
      </c>
      <c r="G19" t="s">
        <v>54</v>
      </c>
      <c r="H19" t="s">
        <v>22</v>
      </c>
      <c r="I19" t="s">
        <v>23</v>
      </c>
      <c r="J19" t="s">
        <v>55</v>
      </c>
      <c r="K19" t="s">
        <v>109</v>
      </c>
      <c r="L19" s="1">
        <v>44810</v>
      </c>
      <c r="M19" s="1">
        <v>44909</v>
      </c>
    </row>
    <row r="20" spans="1:13" x14ac:dyDescent="0.25">
      <c r="A20" t="s">
        <v>13</v>
      </c>
      <c r="B20" t="str">
        <f t="shared" ref="B20:B26" si="1">" 210"</f>
        <v xml:space="preserve"> 210</v>
      </c>
      <c r="C20" t="str">
        <f>"01"</f>
        <v>01</v>
      </c>
      <c r="D20" t="s">
        <v>56</v>
      </c>
      <c r="E20" t="str">
        <f>"1862"</f>
        <v>1862</v>
      </c>
      <c r="F20" t="s">
        <v>15</v>
      </c>
      <c r="G20" t="s">
        <v>57</v>
      </c>
      <c r="H20" t="s">
        <v>39</v>
      </c>
      <c r="I20" t="s">
        <v>40</v>
      </c>
      <c r="J20" t="s">
        <v>27</v>
      </c>
      <c r="K20" t="s">
        <v>184</v>
      </c>
      <c r="L20" s="1">
        <v>44810</v>
      </c>
      <c r="M20" s="1">
        <v>44909</v>
      </c>
    </row>
    <row r="21" spans="1:13" x14ac:dyDescent="0.25">
      <c r="A21" t="s">
        <v>13</v>
      </c>
      <c r="B21" t="str">
        <f t="shared" si="1"/>
        <v xml:space="preserve"> 210</v>
      </c>
      <c r="C21" t="str">
        <f>"01D"</f>
        <v>01D</v>
      </c>
      <c r="D21" t="s">
        <v>56</v>
      </c>
      <c r="E21" t="str">
        <f>"1863"</f>
        <v>1863</v>
      </c>
      <c r="F21" t="s">
        <v>28</v>
      </c>
      <c r="G21" t="s">
        <v>58</v>
      </c>
      <c r="H21" t="s">
        <v>22</v>
      </c>
      <c r="I21" t="s">
        <v>26</v>
      </c>
      <c r="J21" t="s">
        <v>32</v>
      </c>
      <c r="K21" t="s">
        <v>184</v>
      </c>
      <c r="L21" s="1">
        <v>44810</v>
      </c>
      <c r="M21" s="1">
        <v>44909</v>
      </c>
    </row>
    <row r="22" spans="1:13" x14ac:dyDescent="0.25">
      <c r="A22" t="s">
        <v>13</v>
      </c>
      <c r="B22" t="str">
        <f t="shared" si="1"/>
        <v xml:space="preserve"> 210</v>
      </c>
      <c r="C22" t="str">
        <f>"02"</f>
        <v>02</v>
      </c>
      <c r="D22" t="s">
        <v>56</v>
      </c>
      <c r="E22" t="str">
        <f>"3470"</f>
        <v>3470</v>
      </c>
      <c r="F22" t="s">
        <v>15</v>
      </c>
      <c r="G22" t="s">
        <v>59</v>
      </c>
      <c r="H22" t="s">
        <v>34</v>
      </c>
      <c r="I22" t="s">
        <v>35</v>
      </c>
      <c r="J22" t="s">
        <v>55</v>
      </c>
      <c r="K22" t="s">
        <v>60</v>
      </c>
      <c r="L22" s="1">
        <v>44810</v>
      </c>
      <c r="M22" s="1">
        <v>44909</v>
      </c>
    </row>
    <row r="23" spans="1:13" x14ac:dyDescent="0.25">
      <c r="A23" t="s">
        <v>13</v>
      </c>
      <c r="B23" t="str">
        <f t="shared" si="1"/>
        <v xml:space="preserve"> 210</v>
      </c>
      <c r="C23" t="str">
        <f>"02D"</f>
        <v>02D</v>
      </c>
      <c r="D23" t="s">
        <v>56</v>
      </c>
      <c r="E23" t="str">
        <f>"4390"</f>
        <v>4390</v>
      </c>
      <c r="F23" t="s">
        <v>28</v>
      </c>
      <c r="G23" t="s">
        <v>61</v>
      </c>
      <c r="H23" t="s">
        <v>22</v>
      </c>
      <c r="I23" t="s">
        <v>26</v>
      </c>
      <c r="J23" t="s">
        <v>37</v>
      </c>
      <c r="K23" t="s">
        <v>184</v>
      </c>
      <c r="L23" s="1">
        <v>44810</v>
      </c>
      <c r="M23" s="1">
        <v>44909</v>
      </c>
    </row>
    <row r="24" spans="1:13" x14ac:dyDescent="0.25">
      <c r="A24" t="s">
        <v>13</v>
      </c>
      <c r="B24" t="str">
        <f t="shared" si="1"/>
        <v xml:space="preserve"> 210</v>
      </c>
      <c r="C24" t="str">
        <f>"03D"</f>
        <v>03D</v>
      </c>
      <c r="D24" t="s">
        <v>56</v>
      </c>
      <c r="E24" t="str">
        <f>"3729"</f>
        <v>3729</v>
      </c>
      <c r="F24" t="s">
        <v>28</v>
      </c>
      <c r="G24" t="s">
        <v>62</v>
      </c>
      <c r="H24" t="s">
        <v>63</v>
      </c>
      <c r="I24" t="s">
        <v>64</v>
      </c>
      <c r="J24" t="s">
        <v>32</v>
      </c>
      <c r="K24" t="s">
        <v>184</v>
      </c>
      <c r="L24" s="1">
        <v>44810</v>
      </c>
      <c r="M24" s="1">
        <v>44909</v>
      </c>
    </row>
    <row r="25" spans="1:13" x14ac:dyDescent="0.25">
      <c r="A25" t="s">
        <v>13</v>
      </c>
      <c r="B25" t="str">
        <f t="shared" si="1"/>
        <v xml:space="preserve"> 210</v>
      </c>
      <c r="C25" t="str">
        <f>"05D"</f>
        <v>05D</v>
      </c>
      <c r="D25" t="s">
        <v>56</v>
      </c>
      <c r="E25" t="str">
        <f>"3770"</f>
        <v>3770</v>
      </c>
      <c r="F25" t="s">
        <v>28</v>
      </c>
      <c r="G25" t="s">
        <v>43</v>
      </c>
      <c r="H25" t="s">
        <v>48</v>
      </c>
      <c r="I25" t="s">
        <v>49</v>
      </c>
      <c r="J25" t="s">
        <v>65</v>
      </c>
      <c r="K25" t="s">
        <v>60</v>
      </c>
      <c r="L25" s="1">
        <v>44810</v>
      </c>
      <c r="M25" s="1">
        <v>44909</v>
      </c>
    </row>
    <row r="26" spans="1:13" x14ac:dyDescent="0.25">
      <c r="A26" t="s">
        <v>13</v>
      </c>
      <c r="B26" t="str">
        <f t="shared" si="1"/>
        <v xml:space="preserve"> 210</v>
      </c>
      <c r="C26" t="str">
        <f>"06D"</f>
        <v>06D</v>
      </c>
      <c r="D26" t="s">
        <v>56</v>
      </c>
      <c r="E26" t="str">
        <f>"3771"</f>
        <v>3771</v>
      </c>
      <c r="F26" t="s">
        <v>28</v>
      </c>
      <c r="G26" t="s">
        <v>66</v>
      </c>
      <c r="H26" t="s">
        <v>48</v>
      </c>
      <c r="I26" t="s">
        <v>49</v>
      </c>
      <c r="J26" t="s">
        <v>67</v>
      </c>
      <c r="K26" t="s">
        <v>60</v>
      </c>
      <c r="L26" s="1">
        <v>44810</v>
      </c>
      <c r="M26" s="1">
        <v>44909</v>
      </c>
    </row>
    <row r="27" spans="1:13" x14ac:dyDescent="0.25">
      <c r="A27" t="s">
        <v>13</v>
      </c>
      <c r="B27" t="str">
        <f>" 220"</f>
        <v xml:space="preserve"> 220</v>
      </c>
      <c r="C27" t="str">
        <f>"01"</f>
        <v>01</v>
      </c>
      <c r="D27" t="s">
        <v>68</v>
      </c>
      <c r="E27" t="str">
        <f>"1482"</f>
        <v>1482</v>
      </c>
      <c r="F27" t="s">
        <v>15</v>
      </c>
      <c r="G27" t="s">
        <v>59</v>
      </c>
      <c r="H27" t="s">
        <v>63</v>
      </c>
      <c r="I27" t="s">
        <v>64</v>
      </c>
      <c r="J27" t="s">
        <v>55</v>
      </c>
      <c r="K27" t="s">
        <v>69</v>
      </c>
      <c r="L27" s="1">
        <v>44810</v>
      </c>
      <c r="M27" s="1">
        <v>44909</v>
      </c>
    </row>
    <row r="28" spans="1:13" x14ac:dyDescent="0.25">
      <c r="A28" t="s">
        <v>13</v>
      </c>
      <c r="B28" t="str">
        <f>" 220"</f>
        <v xml:space="preserve"> 220</v>
      </c>
      <c r="C28" t="str">
        <f>"02"</f>
        <v>02</v>
      </c>
      <c r="D28" t="s">
        <v>68</v>
      </c>
      <c r="E28" t="str">
        <f>"3772"</f>
        <v>3772</v>
      </c>
      <c r="F28" t="s">
        <v>15</v>
      </c>
      <c r="G28" t="s">
        <v>70</v>
      </c>
      <c r="H28" t="s">
        <v>45</v>
      </c>
      <c r="I28" t="s">
        <v>46</v>
      </c>
      <c r="J28" t="s">
        <v>27</v>
      </c>
      <c r="K28" t="s">
        <v>71</v>
      </c>
      <c r="L28" s="1">
        <v>44810</v>
      </c>
      <c r="M28" s="1">
        <v>44909</v>
      </c>
    </row>
    <row r="29" spans="1:13" x14ac:dyDescent="0.25">
      <c r="A29" t="s">
        <v>13</v>
      </c>
      <c r="B29" t="str">
        <f>" 240"</f>
        <v xml:space="preserve"> 240</v>
      </c>
      <c r="C29" t="str">
        <f>"01"</f>
        <v>01</v>
      </c>
      <c r="D29" t="s">
        <v>72</v>
      </c>
      <c r="E29" t="str">
        <f>"3058"</f>
        <v>3058</v>
      </c>
      <c r="F29" t="s">
        <v>15</v>
      </c>
      <c r="G29" t="s">
        <v>59</v>
      </c>
      <c r="H29" t="s">
        <v>34</v>
      </c>
      <c r="I29" t="s">
        <v>35</v>
      </c>
      <c r="J29" t="s">
        <v>27</v>
      </c>
      <c r="K29" t="s">
        <v>73</v>
      </c>
      <c r="L29" s="1">
        <v>44810</v>
      </c>
      <c r="M29" s="1">
        <v>44909</v>
      </c>
    </row>
    <row r="30" spans="1:13" x14ac:dyDescent="0.25">
      <c r="A30" t="s">
        <v>13</v>
      </c>
      <c r="B30" t="str">
        <f>" 240"</f>
        <v xml:space="preserve"> 240</v>
      </c>
      <c r="C30" t="str">
        <f>"02"</f>
        <v>02</v>
      </c>
      <c r="D30" t="s">
        <v>72</v>
      </c>
      <c r="E30" t="str">
        <f>"3471"</f>
        <v>3471</v>
      </c>
      <c r="F30" t="s">
        <v>15</v>
      </c>
      <c r="G30" t="s">
        <v>59</v>
      </c>
      <c r="H30" t="s">
        <v>22</v>
      </c>
      <c r="I30" t="s">
        <v>26</v>
      </c>
      <c r="J30" t="s">
        <v>27</v>
      </c>
      <c r="K30" t="s">
        <v>73</v>
      </c>
      <c r="L30" s="1">
        <v>44810</v>
      </c>
      <c r="M30" s="1">
        <v>44909</v>
      </c>
    </row>
    <row r="31" spans="1:13" x14ac:dyDescent="0.25">
      <c r="A31" t="s">
        <v>13</v>
      </c>
      <c r="B31" t="str">
        <f>" 285L"</f>
        <v xml:space="preserve"> 285L</v>
      </c>
      <c r="C31" t="str">
        <f>"01"</f>
        <v>01</v>
      </c>
      <c r="D31" t="s">
        <v>75</v>
      </c>
      <c r="E31" t="str">
        <f>"2416"</f>
        <v>2416</v>
      </c>
      <c r="F31" t="s">
        <v>15</v>
      </c>
      <c r="G31" t="s">
        <v>76</v>
      </c>
      <c r="H31" t="s">
        <v>39</v>
      </c>
      <c r="I31" t="s">
        <v>40</v>
      </c>
      <c r="J31" t="s">
        <v>27</v>
      </c>
      <c r="K31" t="s">
        <v>77</v>
      </c>
      <c r="L31" s="1">
        <v>44810</v>
      </c>
      <c r="M31" s="1">
        <v>44909</v>
      </c>
    </row>
    <row r="32" spans="1:13" x14ac:dyDescent="0.25">
      <c r="A32" t="s">
        <v>13</v>
      </c>
      <c r="B32" t="str">
        <f>" 285L"</f>
        <v xml:space="preserve"> 285L</v>
      </c>
      <c r="C32" t="str">
        <f>"02"</f>
        <v>02</v>
      </c>
      <c r="D32" t="s">
        <v>75</v>
      </c>
      <c r="E32" t="str">
        <f>"2629"</f>
        <v>2629</v>
      </c>
      <c r="F32" t="s">
        <v>15</v>
      </c>
      <c r="G32" t="s">
        <v>78</v>
      </c>
      <c r="H32" t="s">
        <v>63</v>
      </c>
      <c r="I32" t="s">
        <v>64</v>
      </c>
      <c r="J32" t="s">
        <v>27</v>
      </c>
      <c r="K32" t="s">
        <v>77</v>
      </c>
      <c r="L32" s="1">
        <v>44810</v>
      </c>
      <c r="M32" s="1">
        <v>44909</v>
      </c>
    </row>
    <row r="33" spans="1:13" x14ac:dyDescent="0.25">
      <c r="A33" t="s">
        <v>13</v>
      </c>
      <c r="B33" t="str">
        <f>" 285L"</f>
        <v xml:space="preserve"> 285L</v>
      </c>
      <c r="C33" t="str">
        <f>"03"</f>
        <v>03</v>
      </c>
      <c r="D33" t="s">
        <v>75</v>
      </c>
      <c r="E33" t="str">
        <f>"2644"</f>
        <v>2644</v>
      </c>
      <c r="F33" t="s">
        <v>15</v>
      </c>
      <c r="G33" t="s">
        <v>79</v>
      </c>
      <c r="H33" t="s">
        <v>34</v>
      </c>
      <c r="I33" t="s">
        <v>35</v>
      </c>
      <c r="J33" t="s">
        <v>27</v>
      </c>
      <c r="K33" t="s">
        <v>77</v>
      </c>
      <c r="L33" s="1">
        <v>44810</v>
      </c>
      <c r="M33" s="1">
        <v>44909</v>
      </c>
    </row>
    <row r="34" spans="1:13" x14ac:dyDescent="0.25">
      <c r="A34" t="s">
        <v>13</v>
      </c>
      <c r="B34" t="str">
        <f>" 285L"</f>
        <v xml:space="preserve"> 285L</v>
      </c>
      <c r="C34" t="str">
        <f>"04"</f>
        <v>04</v>
      </c>
      <c r="D34" t="s">
        <v>75</v>
      </c>
      <c r="E34" t="str">
        <f>"3932"</f>
        <v>3932</v>
      </c>
      <c r="F34" t="s">
        <v>15</v>
      </c>
      <c r="G34" t="s">
        <v>80</v>
      </c>
      <c r="H34" t="s">
        <v>22</v>
      </c>
      <c r="I34" t="s">
        <v>26</v>
      </c>
      <c r="J34" t="s">
        <v>27</v>
      </c>
      <c r="K34" t="s">
        <v>77</v>
      </c>
      <c r="L34" s="1">
        <v>44810</v>
      </c>
      <c r="M34" s="1">
        <v>44909</v>
      </c>
    </row>
    <row r="35" spans="1:13" x14ac:dyDescent="0.25">
      <c r="A35" t="s">
        <v>13</v>
      </c>
      <c r="B35" t="str">
        <f>" 310"</f>
        <v xml:space="preserve"> 310</v>
      </c>
      <c r="C35" t="str">
        <f>"01"</f>
        <v>01</v>
      </c>
      <c r="D35" t="s">
        <v>81</v>
      </c>
      <c r="E35" t="str">
        <f>"1488"</f>
        <v>1488</v>
      </c>
      <c r="F35" t="s">
        <v>15</v>
      </c>
      <c r="G35" t="s">
        <v>70</v>
      </c>
      <c r="H35" t="s">
        <v>48</v>
      </c>
      <c r="I35" t="s">
        <v>49</v>
      </c>
      <c r="J35" t="s">
        <v>55</v>
      </c>
      <c r="K35" t="s">
        <v>82</v>
      </c>
      <c r="L35" s="1">
        <v>44810</v>
      </c>
      <c r="M35" s="1">
        <v>44909</v>
      </c>
    </row>
    <row r="36" spans="1:13" x14ac:dyDescent="0.25">
      <c r="A36" t="s">
        <v>13</v>
      </c>
      <c r="B36" t="str">
        <f>" 341"</f>
        <v xml:space="preserve"> 341</v>
      </c>
      <c r="C36" t="str">
        <f>"01"</f>
        <v>01</v>
      </c>
      <c r="D36" t="s">
        <v>83</v>
      </c>
      <c r="E36" t="str">
        <f>"2727"</f>
        <v>2727</v>
      </c>
      <c r="F36" t="s">
        <v>15</v>
      </c>
      <c r="G36" t="s">
        <v>33</v>
      </c>
      <c r="H36" t="s">
        <v>48</v>
      </c>
      <c r="I36" t="s">
        <v>49</v>
      </c>
      <c r="J36" t="s">
        <v>27</v>
      </c>
      <c r="K36" t="s">
        <v>109</v>
      </c>
      <c r="L36" s="1">
        <v>44810</v>
      </c>
      <c r="M36" s="1">
        <v>44909</v>
      </c>
    </row>
    <row r="37" spans="1:13" x14ac:dyDescent="0.25">
      <c r="A37" t="s">
        <v>13</v>
      </c>
      <c r="B37" t="str">
        <f>" 341"</f>
        <v xml:space="preserve"> 341</v>
      </c>
      <c r="C37" t="str">
        <f>"01L"</f>
        <v>01L</v>
      </c>
      <c r="D37" t="s">
        <v>83</v>
      </c>
      <c r="E37" t="str">
        <f>"2728"</f>
        <v>2728</v>
      </c>
      <c r="F37" t="s">
        <v>84</v>
      </c>
      <c r="G37" t="s">
        <v>16</v>
      </c>
      <c r="H37" t="s">
        <v>34</v>
      </c>
      <c r="I37" t="s">
        <v>35</v>
      </c>
      <c r="J37" t="s">
        <v>32</v>
      </c>
      <c r="K37" t="s">
        <v>109</v>
      </c>
      <c r="L37" s="1">
        <v>44810</v>
      </c>
      <c r="M37" s="1">
        <v>44909</v>
      </c>
    </row>
    <row r="38" spans="1:13" x14ac:dyDescent="0.25">
      <c r="A38" t="s">
        <v>13</v>
      </c>
      <c r="B38" t="str">
        <f>" 341"</f>
        <v xml:space="preserve"> 341</v>
      </c>
      <c r="C38" t="str">
        <f>"02L"</f>
        <v>02L</v>
      </c>
      <c r="D38" t="s">
        <v>83</v>
      </c>
      <c r="E38" t="str">
        <f>"3059"</f>
        <v>3059</v>
      </c>
      <c r="F38" t="s">
        <v>84</v>
      </c>
      <c r="G38" t="s">
        <v>16</v>
      </c>
      <c r="H38" t="s">
        <v>34</v>
      </c>
      <c r="I38" t="s">
        <v>35</v>
      </c>
      <c r="J38" t="s">
        <v>37</v>
      </c>
      <c r="K38" t="s">
        <v>109</v>
      </c>
      <c r="L38" s="1">
        <v>44810</v>
      </c>
      <c r="M38" s="1">
        <v>44909</v>
      </c>
    </row>
    <row r="39" spans="1:13" x14ac:dyDescent="0.25">
      <c r="A39" t="s">
        <v>13</v>
      </c>
      <c r="B39" t="str">
        <f>" 341"</f>
        <v xml:space="preserve"> 341</v>
      </c>
      <c r="C39" t="str">
        <f>"03L"</f>
        <v>03L</v>
      </c>
      <c r="D39" t="s">
        <v>83</v>
      </c>
      <c r="E39" t="str">
        <f>"3725"</f>
        <v>3725</v>
      </c>
      <c r="F39" t="s">
        <v>84</v>
      </c>
      <c r="G39" t="s">
        <v>16</v>
      </c>
      <c r="H39" t="s">
        <v>85</v>
      </c>
      <c r="I39" t="s">
        <v>86</v>
      </c>
      <c r="J39" t="s">
        <v>32</v>
      </c>
      <c r="K39" t="s">
        <v>109</v>
      </c>
      <c r="L39" s="1">
        <v>44810</v>
      </c>
      <c r="M39" s="1">
        <v>44909</v>
      </c>
    </row>
    <row r="40" spans="1:13" x14ac:dyDescent="0.25">
      <c r="A40" t="s">
        <v>13</v>
      </c>
      <c r="B40" t="str">
        <f>" 341"</f>
        <v xml:space="preserve"> 341</v>
      </c>
      <c r="C40" t="str">
        <f>"04L"</f>
        <v>04L</v>
      </c>
      <c r="D40" t="s">
        <v>83</v>
      </c>
      <c r="E40" t="str">
        <f>"8523"</f>
        <v>8523</v>
      </c>
      <c r="F40" t="s">
        <v>84</v>
      </c>
      <c r="G40" t="s">
        <v>16</v>
      </c>
      <c r="H40" t="s">
        <v>85</v>
      </c>
      <c r="I40" t="s">
        <v>86</v>
      </c>
      <c r="J40" t="s">
        <v>37</v>
      </c>
      <c r="K40" t="s">
        <v>109</v>
      </c>
      <c r="L40" s="1">
        <v>44810</v>
      </c>
      <c r="M40" s="1">
        <v>44909</v>
      </c>
    </row>
    <row r="41" spans="1:13" x14ac:dyDescent="0.25">
      <c r="A41" t="s">
        <v>13</v>
      </c>
      <c r="B41" t="str">
        <f>" 410"</f>
        <v xml:space="preserve"> 410</v>
      </c>
      <c r="C41" t="str">
        <f>"01"</f>
        <v>01</v>
      </c>
      <c r="D41" t="s">
        <v>87</v>
      </c>
      <c r="E41" t="str">
        <f>"2729"</f>
        <v>2729</v>
      </c>
      <c r="F41" t="s">
        <v>15</v>
      </c>
      <c r="G41" t="s">
        <v>66</v>
      </c>
      <c r="H41" t="s">
        <v>34</v>
      </c>
      <c r="I41" t="s">
        <v>35</v>
      </c>
      <c r="J41" t="s">
        <v>27</v>
      </c>
      <c r="K41" t="s">
        <v>187</v>
      </c>
      <c r="L41" s="1">
        <v>44810</v>
      </c>
      <c r="M41" s="1">
        <v>44909</v>
      </c>
    </row>
    <row r="42" spans="1:13" x14ac:dyDescent="0.25">
      <c r="A42" t="s">
        <v>13</v>
      </c>
      <c r="B42" t="str">
        <f>" 420"</f>
        <v xml:space="preserve"> 420</v>
      </c>
      <c r="C42" t="str">
        <f>"01"</f>
        <v>01</v>
      </c>
      <c r="D42" t="s">
        <v>88</v>
      </c>
      <c r="E42" t="str">
        <f>"1489"</f>
        <v>1489</v>
      </c>
      <c r="F42" t="s">
        <v>15</v>
      </c>
      <c r="G42" t="s">
        <v>89</v>
      </c>
      <c r="H42" t="s">
        <v>45</v>
      </c>
      <c r="I42" t="s">
        <v>46</v>
      </c>
      <c r="J42" t="s">
        <v>55</v>
      </c>
      <c r="K42" t="s">
        <v>90</v>
      </c>
      <c r="L42" s="1">
        <v>44810</v>
      </c>
      <c r="M42" s="1">
        <v>44909</v>
      </c>
    </row>
    <row r="43" spans="1:13" x14ac:dyDescent="0.25">
      <c r="A43" t="s">
        <v>13</v>
      </c>
      <c r="B43" t="str">
        <f>" 420"</f>
        <v xml:space="preserve"> 420</v>
      </c>
      <c r="C43" t="str">
        <f>"02"</f>
        <v>02</v>
      </c>
      <c r="D43" t="s">
        <v>88</v>
      </c>
      <c r="E43" t="str">
        <f>"8524"</f>
        <v>8524</v>
      </c>
      <c r="F43" t="s">
        <v>15</v>
      </c>
      <c r="G43" t="s">
        <v>66</v>
      </c>
      <c r="H43" t="s">
        <v>22</v>
      </c>
      <c r="I43" t="s">
        <v>26</v>
      </c>
      <c r="J43" t="s">
        <v>27</v>
      </c>
      <c r="K43" t="s">
        <v>188</v>
      </c>
      <c r="L43" s="1">
        <v>44810</v>
      </c>
      <c r="M43" s="1">
        <v>44909</v>
      </c>
    </row>
    <row r="44" spans="1:13" x14ac:dyDescent="0.25">
      <c r="A44" t="s">
        <v>13</v>
      </c>
      <c r="B44" t="str">
        <f>" 430"</f>
        <v xml:space="preserve"> 430</v>
      </c>
      <c r="C44" t="str">
        <f t="shared" ref="C44:C53" si="2">"01"</f>
        <v>01</v>
      </c>
      <c r="D44" t="s">
        <v>91</v>
      </c>
      <c r="E44" t="str">
        <f>"1490"</f>
        <v>1490</v>
      </c>
      <c r="F44" t="s">
        <v>15</v>
      </c>
      <c r="G44" t="s">
        <v>17</v>
      </c>
      <c r="H44" t="s">
        <v>85</v>
      </c>
      <c r="I44" t="s">
        <v>86</v>
      </c>
      <c r="J44" t="s">
        <v>55</v>
      </c>
      <c r="K44" t="s">
        <v>92</v>
      </c>
      <c r="L44" s="1">
        <v>44810</v>
      </c>
      <c r="M44" s="1">
        <v>44909</v>
      </c>
    </row>
    <row r="45" spans="1:13" x14ac:dyDescent="0.25">
      <c r="A45" t="s">
        <v>13</v>
      </c>
      <c r="B45" t="str">
        <f>" 436"</f>
        <v xml:space="preserve"> 436</v>
      </c>
      <c r="C45" t="str">
        <f t="shared" si="2"/>
        <v>01</v>
      </c>
      <c r="D45" t="s">
        <v>93</v>
      </c>
      <c r="E45" t="str">
        <f>"8533"</f>
        <v>8533</v>
      </c>
      <c r="F45" t="s">
        <v>15</v>
      </c>
      <c r="G45" t="s">
        <v>94</v>
      </c>
      <c r="H45" t="s">
        <v>34</v>
      </c>
      <c r="I45" t="s">
        <v>35</v>
      </c>
      <c r="J45" t="s">
        <v>55</v>
      </c>
      <c r="K45" t="s">
        <v>109</v>
      </c>
      <c r="L45" s="1">
        <v>44810</v>
      </c>
      <c r="M45" s="1">
        <v>44909</v>
      </c>
    </row>
    <row r="46" spans="1:13" x14ac:dyDescent="0.25">
      <c r="A46" t="s">
        <v>13</v>
      </c>
      <c r="B46" t="str">
        <f>" 438"</f>
        <v xml:space="preserve"> 438</v>
      </c>
      <c r="C46" t="str">
        <f t="shared" si="2"/>
        <v>01</v>
      </c>
      <c r="D46" t="s">
        <v>95</v>
      </c>
      <c r="E46" t="str">
        <f>"4394"</f>
        <v>4394</v>
      </c>
      <c r="F46" t="s">
        <v>15</v>
      </c>
      <c r="G46" t="s">
        <v>96</v>
      </c>
      <c r="H46" t="s">
        <v>45</v>
      </c>
      <c r="I46" t="s">
        <v>46</v>
      </c>
      <c r="J46" t="s">
        <v>55</v>
      </c>
      <c r="K46" t="s">
        <v>69</v>
      </c>
      <c r="L46" s="1">
        <v>44810</v>
      </c>
      <c r="M46" s="1">
        <v>44909</v>
      </c>
    </row>
    <row r="47" spans="1:13" x14ac:dyDescent="0.25">
      <c r="A47" t="s">
        <v>13</v>
      </c>
      <c r="B47" t="str">
        <f>" 443"</f>
        <v xml:space="preserve"> 443</v>
      </c>
      <c r="C47" t="str">
        <f t="shared" si="2"/>
        <v>01</v>
      </c>
      <c r="D47" t="s">
        <v>97</v>
      </c>
      <c r="E47" t="str">
        <f>"4388"</f>
        <v>4388</v>
      </c>
      <c r="F47" t="s">
        <v>15</v>
      </c>
      <c r="G47" t="s">
        <v>98</v>
      </c>
      <c r="H47" t="s">
        <v>63</v>
      </c>
      <c r="I47" t="s">
        <v>64</v>
      </c>
      <c r="J47" t="s">
        <v>27</v>
      </c>
      <c r="K47" t="s">
        <v>99</v>
      </c>
      <c r="L47" s="1">
        <v>44810</v>
      </c>
      <c r="M47" s="1">
        <v>44909</v>
      </c>
    </row>
    <row r="48" spans="1:13" x14ac:dyDescent="0.25">
      <c r="A48" t="s">
        <v>13</v>
      </c>
      <c r="B48" t="str">
        <f>" 444"</f>
        <v xml:space="preserve"> 444</v>
      </c>
      <c r="C48" t="str">
        <f t="shared" si="2"/>
        <v>01</v>
      </c>
      <c r="D48" t="s">
        <v>100</v>
      </c>
      <c r="E48" t="str">
        <f>"1491"</f>
        <v>1491</v>
      </c>
      <c r="F48" t="s">
        <v>15</v>
      </c>
      <c r="G48" t="s">
        <v>59</v>
      </c>
      <c r="H48" t="s">
        <v>63</v>
      </c>
      <c r="I48" t="s">
        <v>64</v>
      </c>
      <c r="J48" t="s">
        <v>27</v>
      </c>
      <c r="K48" t="s">
        <v>109</v>
      </c>
      <c r="L48" s="1">
        <v>44810</v>
      </c>
      <c r="M48" s="1">
        <v>44909</v>
      </c>
    </row>
    <row r="49" spans="1:13" x14ac:dyDescent="0.25">
      <c r="A49" t="s">
        <v>13</v>
      </c>
      <c r="B49" t="str">
        <f>" 446"</f>
        <v xml:space="preserve"> 446</v>
      </c>
      <c r="C49" t="str">
        <f t="shared" si="2"/>
        <v>01</v>
      </c>
      <c r="D49" t="s">
        <v>101</v>
      </c>
      <c r="E49" t="str">
        <f>"3472"</f>
        <v>3472</v>
      </c>
      <c r="F49" t="s">
        <v>15</v>
      </c>
      <c r="G49" t="s">
        <v>102</v>
      </c>
      <c r="H49" t="s">
        <v>22</v>
      </c>
      <c r="I49" t="s">
        <v>26</v>
      </c>
      <c r="J49" t="s">
        <v>27</v>
      </c>
      <c r="K49" t="s">
        <v>99</v>
      </c>
      <c r="L49" s="1">
        <v>44810</v>
      </c>
      <c r="M49" s="1">
        <v>44909</v>
      </c>
    </row>
    <row r="50" spans="1:13" x14ac:dyDescent="0.25">
      <c r="A50" t="s">
        <v>13</v>
      </c>
      <c r="B50" t="str">
        <f>" 450"</f>
        <v xml:space="preserve"> 450</v>
      </c>
      <c r="C50" t="str">
        <f t="shared" si="2"/>
        <v>01</v>
      </c>
      <c r="D50" t="s">
        <v>103</v>
      </c>
      <c r="E50" t="str">
        <f>"1492"</f>
        <v>1492</v>
      </c>
      <c r="F50" t="s">
        <v>15</v>
      </c>
      <c r="G50" t="s">
        <v>89</v>
      </c>
      <c r="H50" t="s">
        <v>34</v>
      </c>
      <c r="I50" t="s">
        <v>35</v>
      </c>
      <c r="J50" t="s">
        <v>55</v>
      </c>
      <c r="K50" t="s">
        <v>90</v>
      </c>
      <c r="L50" s="1">
        <v>44810</v>
      </c>
      <c r="M50" s="1">
        <v>44909</v>
      </c>
    </row>
    <row r="51" spans="1:13" x14ac:dyDescent="0.25">
      <c r="A51" t="s">
        <v>13</v>
      </c>
      <c r="B51" t="str">
        <f>" 451"</f>
        <v xml:space="preserve"> 451</v>
      </c>
      <c r="C51" t="str">
        <f t="shared" si="2"/>
        <v>01</v>
      </c>
      <c r="D51" t="s">
        <v>104</v>
      </c>
      <c r="E51" t="str">
        <f>"2655"</f>
        <v>2655</v>
      </c>
      <c r="F51" t="s">
        <v>15</v>
      </c>
      <c r="G51" t="s">
        <v>105</v>
      </c>
      <c r="H51" t="s">
        <v>45</v>
      </c>
      <c r="I51" t="s">
        <v>46</v>
      </c>
      <c r="J51" t="s">
        <v>27</v>
      </c>
      <c r="K51" t="s">
        <v>184</v>
      </c>
      <c r="L51" s="1">
        <v>44810</v>
      </c>
      <c r="M51" s="1">
        <v>44909</v>
      </c>
    </row>
    <row r="52" spans="1:13" x14ac:dyDescent="0.25">
      <c r="A52" t="s">
        <v>13</v>
      </c>
      <c r="B52" t="str">
        <f>" 460"</f>
        <v xml:space="preserve"> 460</v>
      </c>
      <c r="C52" t="str">
        <f t="shared" si="2"/>
        <v>01</v>
      </c>
      <c r="D52" t="s">
        <v>106</v>
      </c>
      <c r="E52" t="str">
        <f>"3068"</f>
        <v>3068</v>
      </c>
      <c r="F52" t="s">
        <v>15</v>
      </c>
      <c r="G52" t="s">
        <v>107</v>
      </c>
      <c r="H52" t="s">
        <v>22</v>
      </c>
      <c r="I52" t="s">
        <v>23</v>
      </c>
      <c r="J52" t="s">
        <v>20</v>
      </c>
      <c r="K52" t="s">
        <v>189</v>
      </c>
      <c r="L52" s="1">
        <v>44810</v>
      </c>
      <c r="M52" s="1">
        <v>44909</v>
      </c>
    </row>
    <row r="53" spans="1:13" x14ac:dyDescent="0.25">
      <c r="A53" t="s">
        <v>13</v>
      </c>
      <c r="B53" t="str">
        <f t="shared" ref="B53:B58" si="3">" 478"</f>
        <v xml:space="preserve"> 478</v>
      </c>
      <c r="C53" t="str">
        <f t="shared" si="2"/>
        <v>01</v>
      </c>
      <c r="D53" t="s">
        <v>108</v>
      </c>
      <c r="E53" t="str">
        <f>"1493"</f>
        <v>1493</v>
      </c>
      <c r="F53" t="s">
        <v>15</v>
      </c>
      <c r="G53" t="s">
        <v>16</v>
      </c>
      <c r="J53" t="s">
        <v>109</v>
      </c>
      <c r="K53" t="s">
        <v>187</v>
      </c>
      <c r="L53" s="1">
        <v>44810</v>
      </c>
      <c r="M53" s="1">
        <v>44909</v>
      </c>
    </row>
    <row r="54" spans="1:13" x14ac:dyDescent="0.25">
      <c r="A54" t="s">
        <v>13</v>
      </c>
      <c r="B54" t="str">
        <f t="shared" si="3"/>
        <v xml:space="preserve"> 478</v>
      </c>
      <c r="C54" t="str">
        <f>"02"</f>
        <v>02</v>
      </c>
      <c r="D54" t="s">
        <v>108</v>
      </c>
      <c r="E54" t="str">
        <f>"1494"</f>
        <v>1494</v>
      </c>
      <c r="F54" t="s">
        <v>15</v>
      </c>
      <c r="G54" t="s">
        <v>16</v>
      </c>
      <c r="J54" t="s">
        <v>109</v>
      </c>
      <c r="K54" t="s">
        <v>92</v>
      </c>
      <c r="L54" s="1">
        <v>44810</v>
      </c>
      <c r="M54" s="1">
        <v>44909</v>
      </c>
    </row>
    <row r="55" spans="1:13" x14ac:dyDescent="0.25">
      <c r="A55" t="s">
        <v>13</v>
      </c>
      <c r="B55" t="str">
        <f t="shared" si="3"/>
        <v xml:space="preserve"> 478</v>
      </c>
      <c r="C55" t="str">
        <f>"03"</f>
        <v>03</v>
      </c>
      <c r="D55" t="s">
        <v>108</v>
      </c>
      <c r="E55" t="str">
        <f>"1495"</f>
        <v>1495</v>
      </c>
      <c r="F55" t="s">
        <v>15</v>
      </c>
      <c r="G55" t="s">
        <v>16</v>
      </c>
      <c r="J55" t="s">
        <v>109</v>
      </c>
      <c r="K55" t="s">
        <v>82</v>
      </c>
      <c r="L55" s="1">
        <v>44810</v>
      </c>
      <c r="M55" s="1">
        <v>44909</v>
      </c>
    </row>
    <row r="56" spans="1:13" x14ac:dyDescent="0.25">
      <c r="A56" t="s">
        <v>13</v>
      </c>
      <c r="B56" t="str">
        <f t="shared" si="3"/>
        <v xml:space="preserve"> 478</v>
      </c>
      <c r="C56" t="str">
        <f>"04"</f>
        <v>04</v>
      </c>
      <c r="D56" t="s">
        <v>108</v>
      </c>
      <c r="E56" t="str">
        <f>"1496"</f>
        <v>1496</v>
      </c>
      <c r="F56" t="s">
        <v>15</v>
      </c>
      <c r="G56" t="s">
        <v>16</v>
      </c>
      <c r="J56" t="s">
        <v>109</v>
      </c>
      <c r="K56" t="s">
        <v>109</v>
      </c>
      <c r="L56" s="1">
        <v>44810</v>
      </c>
      <c r="M56" s="1">
        <v>44909</v>
      </c>
    </row>
    <row r="57" spans="1:13" x14ac:dyDescent="0.25">
      <c r="A57" t="s">
        <v>13</v>
      </c>
      <c r="B57" t="str">
        <f t="shared" si="3"/>
        <v xml:space="preserve"> 478</v>
      </c>
      <c r="C57" t="str">
        <f>"05"</f>
        <v>05</v>
      </c>
      <c r="D57" t="s">
        <v>108</v>
      </c>
      <c r="E57" t="str">
        <f>"1497"</f>
        <v>1497</v>
      </c>
      <c r="F57" t="s">
        <v>15</v>
      </c>
      <c r="G57" t="s">
        <v>16</v>
      </c>
      <c r="J57" t="s">
        <v>109</v>
      </c>
      <c r="K57" t="s">
        <v>109</v>
      </c>
      <c r="L57" s="1">
        <v>44810</v>
      </c>
      <c r="M57" s="1">
        <v>44909</v>
      </c>
    </row>
    <row r="58" spans="1:13" x14ac:dyDescent="0.25">
      <c r="A58" t="s">
        <v>13</v>
      </c>
      <c r="B58" t="str">
        <f t="shared" si="3"/>
        <v xml:space="preserve"> 478</v>
      </c>
      <c r="C58" t="str">
        <f>"06"</f>
        <v>06</v>
      </c>
      <c r="D58" t="s">
        <v>108</v>
      </c>
      <c r="E58" t="str">
        <f>"2818"</f>
        <v>2818</v>
      </c>
      <c r="F58" t="s">
        <v>15</v>
      </c>
      <c r="G58" t="s">
        <v>16</v>
      </c>
      <c r="J58" t="s">
        <v>109</v>
      </c>
      <c r="K58" t="s">
        <v>109</v>
      </c>
      <c r="L58" s="1">
        <v>44810</v>
      </c>
      <c r="M58" s="1">
        <v>44909</v>
      </c>
    </row>
    <row r="59" spans="1:13" x14ac:dyDescent="0.25">
      <c r="A59" t="s">
        <v>13</v>
      </c>
      <c r="B59" t="str">
        <f>" 495"</f>
        <v xml:space="preserve"> 495</v>
      </c>
      <c r="C59" t="str">
        <f>"01"</f>
        <v>01</v>
      </c>
      <c r="D59" t="s">
        <v>110</v>
      </c>
      <c r="E59" t="str">
        <f>"1968"</f>
        <v>1968</v>
      </c>
      <c r="F59" t="s">
        <v>15</v>
      </c>
      <c r="G59" t="s">
        <v>16</v>
      </c>
      <c r="J59" t="s">
        <v>109</v>
      </c>
      <c r="K59" t="s">
        <v>184</v>
      </c>
      <c r="L59" s="1">
        <v>44810</v>
      </c>
      <c r="M59" s="1">
        <v>44909</v>
      </c>
    </row>
    <row r="60" spans="1:13" x14ac:dyDescent="0.25">
      <c r="A60" t="s">
        <v>13</v>
      </c>
      <c r="B60" t="str">
        <f>" 495"</f>
        <v xml:space="preserve"> 495</v>
      </c>
      <c r="C60" t="str">
        <f>"02"</f>
        <v>02</v>
      </c>
      <c r="D60" t="s">
        <v>110</v>
      </c>
      <c r="E60" t="str">
        <f>"2411"</f>
        <v>2411</v>
      </c>
      <c r="F60" t="s">
        <v>15</v>
      </c>
      <c r="G60" t="s">
        <v>16</v>
      </c>
      <c r="J60" t="s">
        <v>109</v>
      </c>
      <c r="K60" t="s">
        <v>111</v>
      </c>
      <c r="L60" s="1">
        <v>44810</v>
      </c>
      <c r="M60" s="1">
        <v>44909</v>
      </c>
    </row>
    <row r="61" spans="1:13" x14ac:dyDescent="0.25">
      <c r="A61" t="s">
        <v>13</v>
      </c>
      <c r="B61" t="str">
        <f>" 495"</f>
        <v xml:space="preserve"> 495</v>
      </c>
      <c r="C61" t="str">
        <f>"03"</f>
        <v>03</v>
      </c>
      <c r="D61" t="s">
        <v>110</v>
      </c>
      <c r="E61" t="str">
        <f>"3624"</f>
        <v>3624</v>
      </c>
      <c r="F61" t="s">
        <v>15</v>
      </c>
      <c r="G61" t="s">
        <v>16</v>
      </c>
      <c r="J61" t="s">
        <v>109</v>
      </c>
      <c r="K61" t="s">
        <v>190</v>
      </c>
      <c r="L61" s="1">
        <v>44810</v>
      </c>
      <c r="M61" s="1">
        <v>44909</v>
      </c>
    </row>
    <row r="62" spans="1:13" x14ac:dyDescent="0.25">
      <c r="A62" t="s">
        <v>13</v>
      </c>
      <c r="B62" t="str">
        <f>" 498"</f>
        <v xml:space="preserve"> 498</v>
      </c>
      <c r="C62" t="str">
        <f t="shared" ref="C62:C75" si="4">"01"</f>
        <v>01</v>
      </c>
      <c r="D62" t="s">
        <v>112</v>
      </c>
      <c r="E62" t="str">
        <f>"1498"</f>
        <v>1498</v>
      </c>
      <c r="F62" t="s">
        <v>15</v>
      </c>
      <c r="G62" t="s">
        <v>16</v>
      </c>
      <c r="J62" t="s">
        <v>109</v>
      </c>
      <c r="K62" t="s">
        <v>109</v>
      </c>
      <c r="L62" s="1">
        <v>44810</v>
      </c>
      <c r="M62" s="1">
        <v>44909</v>
      </c>
    </row>
    <row r="63" spans="1:13" x14ac:dyDescent="0.25">
      <c r="A63" t="s">
        <v>13</v>
      </c>
      <c r="B63" t="str">
        <f>" 615"</f>
        <v xml:space="preserve"> 615</v>
      </c>
      <c r="C63" t="str">
        <f t="shared" si="4"/>
        <v>01</v>
      </c>
      <c r="D63" t="s">
        <v>113</v>
      </c>
      <c r="E63" t="str">
        <f>"4386"</f>
        <v>4386</v>
      </c>
      <c r="F63" t="s">
        <v>15</v>
      </c>
      <c r="G63" t="s">
        <v>114</v>
      </c>
      <c r="H63" t="s">
        <v>63</v>
      </c>
      <c r="I63" t="s">
        <v>64</v>
      </c>
      <c r="J63" t="s">
        <v>27</v>
      </c>
      <c r="K63" t="s">
        <v>115</v>
      </c>
      <c r="L63" s="1">
        <v>44810</v>
      </c>
      <c r="M63" s="1">
        <v>44909</v>
      </c>
    </row>
    <row r="64" spans="1:13" x14ac:dyDescent="0.25">
      <c r="A64" t="s">
        <v>13</v>
      </c>
      <c r="B64" t="str">
        <f>" 622"</f>
        <v xml:space="preserve"> 622</v>
      </c>
      <c r="C64" t="str">
        <f t="shared" si="4"/>
        <v>01</v>
      </c>
      <c r="D64" t="s">
        <v>116</v>
      </c>
      <c r="E64" t="str">
        <f>"4451"</f>
        <v>4451</v>
      </c>
      <c r="F64" t="s">
        <v>15</v>
      </c>
      <c r="G64" t="s">
        <v>61</v>
      </c>
      <c r="H64" t="s">
        <v>45</v>
      </c>
      <c r="I64" t="s">
        <v>46</v>
      </c>
      <c r="J64" t="s">
        <v>55</v>
      </c>
      <c r="K64" t="s">
        <v>117</v>
      </c>
      <c r="L64" s="1">
        <v>44810</v>
      </c>
      <c r="M64" s="1">
        <v>44909</v>
      </c>
    </row>
    <row r="65" spans="1:13" x14ac:dyDescent="0.25">
      <c r="A65" t="s">
        <v>13</v>
      </c>
      <c r="B65" t="str">
        <f>" 624"</f>
        <v xml:space="preserve"> 624</v>
      </c>
      <c r="C65" t="str">
        <f t="shared" si="4"/>
        <v>01</v>
      </c>
      <c r="D65" t="s">
        <v>118</v>
      </c>
      <c r="E65" t="str">
        <f>"3069"</f>
        <v>3069</v>
      </c>
      <c r="F65" t="s">
        <v>15</v>
      </c>
      <c r="G65" t="s">
        <v>119</v>
      </c>
      <c r="H65" t="s">
        <v>34</v>
      </c>
      <c r="I65" t="s">
        <v>35</v>
      </c>
      <c r="J65" t="s">
        <v>55</v>
      </c>
      <c r="K65" t="s">
        <v>120</v>
      </c>
      <c r="L65" s="1">
        <v>44810</v>
      </c>
      <c r="M65" s="1">
        <v>44909</v>
      </c>
    </row>
    <row r="66" spans="1:13" x14ac:dyDescent="0.25">
      <c r="A66" t="s">
        <v>13</v>
      </c>
      <c r="B66" t="str">
        <f>" 630"</f>
        <v xml:space="preserve"> 630</v>
      </c>
      <c r="C66" t="str">
        <f t="shared" si="4"/>
        <v>01</v>
      </c>
      <c r="D66" t="s">
        <v>121</v>
      </c>
      <c r="E66" t="str">
        <f>"1213"</f>
        <v>1213</v>
      </c>
      <c r="F66" t="s">
        <v>15</v>
      </c>
      <c r="G66" t="s">
        <v>17</v>
      </c>
      <c r="H66" t="s">
        <v>85</v>
      </c>
      <c r="I66" t="s">
        <v>86</v>
      </c>
      <c r="J66" t="s">
        <v>55</v>
      </c>
      <c r="K66" t="s">
        <v>92</v>
      </c>
      <c r="L66" s="1">
        <v>44810</v>
      </c>
      <c r="M66" s="1">
        <v>44909</v>
      </c>
    </row>
    <row r="67" spans="1:13" x14ac:dyDescent="0.25">
      <c r="A67" t="s">
        <v>13</v>
      </c>
      <c r="B67" t="str">
        <f>" 636"</f>
        <v xml:space="preserve"> 636</v>
      </c>
      <c r="C67" t="str">
        <f t="shared" si="4"/>
        <v>01</v>
      </c>
      <c r="D67" t="s">
        <v>93</v>
      </c>
      <c r="E67" t="str">
        <f>"8534"</f>
        <v>8534</v>
      </c>
      <c r="F67" t="s">
        <v>15</v>
      </c>
      <c r="G67" t="s">
        <v>94</v>
      </c>
      <c r="H67" t="s">
        <v>34</v>
      </c>
      <c r="I67" t="s">
        <v>35</v>
      </c>
      <c r="J67" t="s">
        <v>55</v>
      </c>
      <c r="K67" t="s">
        <v>109</v>
      </c>
      <c r="L67" s="1">
        <v>44810</v>
      </c>
      <c r="M67" s="1">
        <v>44909</v>
      </c>
    </row>
    <row r="68" spans="1:13" x14ac:dyDescent="0.25">
      <c r="A68" t="s">
        <v>13</v>
      </c>
      <c r="B68" t="str">
        <f>" 638"</f>
        <v xml:space="preserve"> 638</v>
      </c>
      <c r="C68" t="str">
        <f t="shared" si="4"/>
        <v>01</v>
      </c>
      <c r="D68" t="s">
        <v>95</v>
      </c>
      <c r="E68" t="str">
        <f>"4395"</f>
        <v>4395</v>
      </c>
      <c r="F68" t="s">
        <v>15</v>
      </c>
      <c r="G68" t="s">
        <v>96</v>
      </c>
      <c r="H68" t="s">
        <v>45</v>
      </c>
      <c r="I68" t="s">
        <v>46</v>
      </c>
      <c r="J68" t="s">
        <v>55</v>
      </c>
      <c r="K68" t="s">
        <v>69</v>
      </c>
      <c r="L68" s="1">
        <v>44810</v>
      </c>
      <c r="M68" s="1">
        <v>44909</v>
      </c>
    </row>
    <row r="69" spans="1:13" x14ac:dyDescent="0.25">
      <c r="A69" t="s">
        <v>13</v>
      </c>
      <c r="B69" t="str">
        <f>" 646"</f>
        <v xml:space="preserve"> 646</v>
      </c>
      <c r="C69" t="str">
        <f t="shared" si="4"/>
        <v>01</v>
      </c>
      <c r="D69" t="s">
        <v>122</v>
      </c>
      <c r="E69" t="str">
        <f>"3473"</f>
        <v>3473</v>
      </c>
      <c r="F69" t="s">
        <v>15</v>
      </c>
      <c r="G69" t="s">
        <v>102</v>
      </c>
      <c r="H69" t="s">
        <v>22</v>
      </c>
      <c r="I69" t="s">
        <v>26</v>
      </c>
      <c r="J69" t="s">
        <v>27</v>
      </c>
      <c r="K69" t="s">
        <v>99</v>
      </c>
      <c r="L69" s="1">
        <v>44810</v>
      </c>
      <c r="M69" s="1">
        <v>44909</v>
      </c>
    </row>
    <row r="70" spans="1:13" x14ac:dyDescent="0.25">
      <c r="A70" t="s">
        <v>13</v>
      </c>
      <c r="B70" t="str">
        <f>" 651"</f>
        <v xml:space="preserve"> 651</v>
      </c>
      <c r="C70" t="str">
        <f t="shared" si="4"/>
        <v>01</v>
      </c>
      <c r="D70" t="s">
        <v>123</v>
      </c>
      <c r="E70" t="str">
        <f>"2656"</f>
        <v>2656</v>
      </c>
      <c r="F70" t="s">
        <v>15</v>
      </c>
      <c r="G70" t="s">
        <v>105</v>
      </c>
      <c r="H70" t="s">
        <v>45</v>
      </c>
      <c r="I70" t="s">
        <v>46</v>
      </c>
      <c r="J70" t="s">
        <v>27</v>
      </c>
      <c r="K70" t="s">
        <v>184</v>
      </c>
      <c r="L70" s="1">
        <v>44810</v>
      </c>
      <c r="M70" s="1">
        <v>44909</v>
      </c>
    </row>
    <row r="71" spans="1:13" x14ac:dyDescent="0.25">
      <c r="A71" t="s">
        <v>13</v>
      </c>
      <c r="B71" t="str">
        <f>" 672"</f>
        <v xml:space="preserve"> 672</v>
      </c>
      <c r="C71" t="str">
        <f t="shared" si="4"/>
        <v>01</v>
      </c>
      <c r="D71" t="s">
        <v>124</v>
      </c>
      <c r="E71" t="str">
        <f>"4407"</f>
        <v>4407</v>
      </c>
      <c r="F71" t="s">
        <v>15</v>
      </c>
      <c r="G71" t="s">
        <v>125</v>
      </c>
      <c r="H71" t="s">
        <v>45</v>
      </c>
      <c r="I71" t="s">
        <v>46</v>
      </c>
      <c r="J71" t="s">
        <v>27</v>
      </c>
      <c r="K71" t="s">
        <v>111</v>
      </c>
      <c r="L71" s="1">
        <v>44810</v>
      </c>
      <c r="M71" s="1">
        <v>44909</v>
      </c>
    </row>
    <row r="72" spans="1:13" x14ac:dyDescent="0.25">
      <c r="A72" t="s">
        <v>13</v>
      </c>
      <c r="B72" t="str">
        <f>" 680"</f>
        <v xml:space="preserve"> 680</v>
      </c>
      <c r="C72" t="str">
        <f t="shared" si="4"/>
        <v>01</v>
      </c>
      <c r="D72" t="s">
        <v>126</v>
      </c>
      <c r="E72" t="str">
        <f>"1864"</f>
        <v>1864</v>
      </c>
      <c r="F72" t="s">
        <v>15</v>
      </c>
      <c r="G72" t="s">
        <v>127</v>
      </c>
      <c r="H72" t="s">
        <v>48</v>
      </c>
      <c r="I72" t="s">
        <v>49</v>
      </c>
      <c r="J72" t="s">
        <v>27</v>
      </c>
      <c r="K72" t="s">
        <v>128</v>
      </c>
      <c r="L72" s="1">
        <v>44810</v>
      </c>
      <c r="M72" s="1">
        <v>44909</v>
      </c>
    </row>
    <row r="73" spans="1:13" x14ac:dyDescent="0.25">
      <c r="A73" t="s">
        <v>13</v>
      </c>
      <c r="B73" t="str">
        <f>" 681"</f>
        <v xml:space="preserve"> 681</v>
      </c>
      <c r="C73" t="str">
        <f t="shared" si="4"/>
        <v>01</v>
      </c>
      <c r="D73" t="s">
        <v>129</v>
      </c>
      <c r="E73" t="str">
        <f>"3196"</f>
        <v>3196</v>
      </c>
      <c r="F73" t="s">
        <v>15</v>
      </c>
      <c r="G73" t="s">
        <v>119</v>
      </c>
      <c r="H73" t="s">
        <v>34</v>
      </c>
      <c r="I73" t="s">
        <v>35</v>
      </c>
      <c r="J73" t="s">
        <v>27</v>
      </c>
      <c r="K73" t="s">
        <v>128</v>
      </c>
      <c r="L73" s="1">
        <v>44810</v>
      </c>
      <c r="M73" s="1">
        <v>44909</v>
      </c>
    </row>
    <row r="74" spans="1:13" x14ac:dyDescent="0.25">
      <c r="A74" t="s">
        <v>13</v>
      </c>
      <c r="B74" t="str">
        <f>" 682"</f>
        <v xml:space="preserve"> 682</v>
      </c>
      <c r="C74" t="str">
        <f t="shared" si="4"/>
        <v>01</v>
      </c>
      <c r="D74" t="s">
        <v>130</v>
      </c>
      <c r="E74" t="str">
        <f>"3197"</f>
        <v>3197</v>
      </c>
      <c r="F74" t="s">
        <v>15</v>
      </c>
      <c r="G74" t="s">
        <v>43</v>
      </c>
      <c r="H74" t="s">
        <v>48</v>
      </c>
      <c r="I74" t="s">
        <v>49</v>
      </c>
      <c r="J74" t="s">
        <v>27</v>
      </c>
      <c r="K74" t="s">
        <v>187</v>
      </c>
      <c r="L74" s="1">
        <v>44810</v>
      </c>
      <c r="M74" s="1">
        <v>44909</v>
      </c>
    </row>
    <row r="75" spans="1:13" x14ac:dyDescent="0.25">
      <c r="A75" t="s">
        <v>13</v>
      </c>
      <c r="B75" t="str">
        <f t="shared" ref="B75:B84" si="5">" 696"</f>
        <v xml:space="preserve"> 696</v>
      </c>
      <c r="C75" t="str">
        <f t="shared" si="4"/>
        <v>01</v>
      </c>
      <c r="D75" t="s">
        <v>108</v>
      </c>
      <c r="E75" t="str">
        <f>"1792"</f>
        <v>1792</v>
      </c>
      <c r="F75" t="s">
        <v>15</v>
      </c>
      <c r="G75" t="s">
        <v>16</v>
      </c>
      <c r="J75" t="s">
        <v>109</v>
      </c>
      <c r="K75" t="s">
        <v>131</v>
      </c>
      <c r="L75" s="1">
        <v>44810</v>
      </c>
      <c r="M75" s="1">
        <v>44909</v>
      </c>
    </row>
    <row r="76" spans="1:13" x14ac:dyDescent="0.25">
      <c r="A76" t="s">
        <v>13</v>
      </c>
      <c r="B76" t="str">
        <f t="shared" si="5"/>
        <v xml:space="preserve"> 696</v>
      </c>
      <c r="C76" t="str">
        <f>"02"</f>
        <v>02</v>
      </c>
      <c r="D76" t="s">
        <v>108</v>
      </c>
      <c r="E76" t="str">
        <f>"1793"</f>
        <v>1793</v>
      </c>
      <c r="F76" t="s">
        <v>15</v>
      </c>
      <c r="G76" t="s">
        <v>16</v>
      </c>
      <c r="J76" t="s">
        <v>109</v>
      </c>
      <c r="K76" t="s">
        <v>117</v>
      </c>
      <c r="L76" s="1">
        <v>44810</v>
      </c>
      <c r="M76" s="1">
        <v>44909</v>
      </c>
    </row>
    <row r="77" spans="1:13" x14ac:dyDescent="0.25">
      <c r="A77" t="s">
        <v>13</v>
      </c>
      <c r="B77" t="str">
        <f t="shared" si="5"/>
        <v xml:space="preserve"> 696</v>
      </c>
      <c r="C77" t="str">
        <f>"03"</f>
        <v>03</v>
      </c>
      <c r="D77" t="s">
        <v>108</v>
      </c>
      <c r="E77" t="str">
        <f>"1794"</f>
        <v>1794</v>
      </c>
      <c r="F77" t="s">
        <v>15</v>
      </c>
      <c r="G77" t="s">
        <v>16</v>
      </c>
      <c r="J77" t="s">
        <v>109</v>
      </c>
      <c r="K77" t="s">
        <v>99</v>
      </c>
      <c r="L77" s="1">
        <v>44810</v>
      </c>
      <c r="M77" s="1">
        <v>44909</v>
      </c>
    </row>
    <row r="78" spans="1:13" x14ac:dyDescent="0.25">
      <c r="A78" t="s">
        <v>13</v>
      </c>
      <c r="B78" t="str">
        <f t="shared" si="5"/>
        <v xml:space="preserve"> 696</v>
      </c>
      <c r="C78" t="str">
        <f>"04"</f>
        <v>04</v>
      </c>
      <c r="D78" t="s">
        <v>108</v>
      </c>
      <c r="E78" t="str">
        <f>"1795"</f>
        <v>1795</v>
      </c>
      <c r="F78" t="s">
        <v>15</v>
      </c>
      <c r="G78" t="s">
        <v>16</v>
      </c>
      <c r="J78" t="s">
        <v>109</v>
      </c>
      <c r="K78" t="s">
        <v>82</v>
      </c>
      <c r="L78" s="1">
        <v>44810</v>
      </c>
      <c r="M78" s="1">
        <v>44909</v>
      </c>
    </row>
    <row r="79" spans="1:13" x14ac:dyDescent="0.25">
      <c r="A79" t="s">
        <v>13</v>
      </c>
      <c r="B79" t="str">
        <f t="shared" si="5"/>
        <v xml:space="preserve"> 696</v>
      </c>
      <c r="C79" t="str">
        <f>"05"</f>
        <v>05</v>
      </c>
      <c r="D79" t="s">
        <v>108</v>
      </c>
      <c r="E79" t="str">
        <f>"1796"</f>
        <v>1796</v>
      </c>
      <c r="F79" t="s">
        <v>15</v>
      </c>
      <c r="G79" t="s">
        <v>16</v>
      </c>
      <c r="J79" t="s">
        <v>109</v>
      </c>
      <c r="K79" t="s">
        <v>132</v>
      </c>
      <c r="L79" s="1">
        <v>44810</v>
      </c>
      <c r="M79" s="1">
        <v>44909</v>
      </c>
    </row>
    <row r="80" spans="1:13" x14ac:dyDescent="0.25">
      <c r="A80" t="s">
        <v>13</v>
      </c>
      <c r="B80" t="str">
        <f t="shared" si="5"/>
        <v xml:space="preserve"> 696</v>
      </c>
      <c r="C80" t="str">
        <f>"06"</f>
        <v>06</v>
      </c>
      <c r="D80" t="s">
        <v>108</v>
      </c>
      <c r="E80" t="str">
        <f>"1797"</f>
        <v>1797</v>
      </c>
      <c r="F80" t="s">
        <v>15</v>
      </c>
      <c r="G80" t="s">
        <v>16</v>
      </c>
      <c r="J80" t="s">
        <v>109</v>
      </c>
      <c r="K80" t="s">
        <v>111</v>
      </c>
      <c r="L80" s="1">
        <v>44810</v>
      </c>
      <c r="M80" s="1">
        <v>44909</v>
      </c>
    </row>
    <row r="81" spans="1:13" x14ac:dyDescent="0.25">
      <c r="A81" t="s">
        <v>13</v>
      </c>
      <c r="B81" t="str">
        <f t="shared" si="5"/>
        <v xml:space="preserve"> 696</v>
      </c>
      <c r="C81" t="str">
        <f>"07"</f>
        <v>07</v>
      </c>
      <c r="D81" t="s">
        <v>108</v>
      </c>
      <c r="E81" t="str">
        <f>"1798"</f>
        <v>1798</v>
      </c>
      <c r="F81" t="s">
        <v>15</v>
      </c>
      <c r="G81" t="s">
        <v>16</v>
      </c>
      <c r="J81" t="s">
        <v>109</v>
      </c>
      <c r="K81" t="s">
        <v>90</v>
      </c>
      <c r="L81" s="1">
        <v>44810</v>
      </c>
      <c r="M81" s="1">
        <v>44909</v>
      </c>
    </row>
    <row r="82" spans="1:13" x14ac:dyDescent="0.25">
      <c r="A82" t="s">
        <v>13</v>
      </c>
      <c r="B82" t="str">
        <f t="shared" si="5"/>
        <v xml:space="preserve"> 696</v>
      </c>
      <c r="C82" t="str">
        <f>"08"</f>
        <v>08</v>
      </c>
      <c r="D82" t="s">
        <v>108</v>
      </c>
      <c r="E82" t="str">
        <f>"1799"</f>
        <v>1799</v>
      </c>
      <c r="F82" t="s">
        <v>15</v>
      </c>
      <c r="G82" t="s">
        <v>16</v>
      </c>
      <c r="J82" t="s">
        <v>109</v>
      </c>
      <c r="K82" t="s">
        <v>109</v>
      </c>
      <c r="L82" s="1">
        <v>44810</v>
      </c>
      <c r="M82" s="1">
        <v>44909</v>
      </c>
    </row>
    <row r="83" spans="1:13" x14ac:dyDescent="0.25">
      <c r="A83" t="s">
        <v>13</v>
      </c>
      <c r="B83" t="str">
        <f t="shared" si="5"/>
        <v xml:space="preserve"> 696</v>
      </c>
      <c r="C83" t="str">
        <f>"09"</f>
        <v>09</v>
      </c>
      <c r="D83" t="s">
        <v>108</v>
      </c>
      <c r="E83" t="str">
        <f>"1800"</f>
        <v>1800</v>
      </c>
      <c r="F83" t="s">
        <v>15</v>
      </c>
      <c r="G83" t="s">
        <v>16</v>
      </c>
      <c r="J83" t="s">
        <v>109</v>
      </c>
      <c r="K83" t="s">
        <v>109</v>
      </c>
      <c r="L83" s="1">
        <v>44810</v>
      </c>
      <c r="M83" s="1">
        <v>44909</v>
      </c>
    </row>
    <row r="84" spans="1:13" x14ac:dyDescent="0.25">
      <c r="A84" t="s">
        <v>13</v>
      </c>
      <c r="B84" t="str">
        <f t="shared" si="5"/>
        <v xml:space="preserve"> 696</v>
      </c>
      <c r="C84" t="str">
        <f>"10"</f>
        <v>10</v>
      </c>
      <c r="D84" t="s">
        <v>108</v>
      </c>
      <c r="E84" t="str">
        <f>"1801"</f>
        <v>1801</v>
      </c>
      <c r="F84" t="s">
        <v>15</v>
      </c>
      <c r="G84" t="s">
        <v>16</v>
      </c>
      <c r="J84" t="s">
        <v>109</v>
      </c>
      <c r="K84" t="s">
        <v>109</v>
      </c>
      <c r="L84" s="1">
        <v>44810</v>
      </c>
      <c r="M84" s="1">
        <v>44909</v>
      </c>
    </row>
    <row r="85" spans="1:13" x14ac:dyDescent="0.25">
      <c r="A85" t="s">
        <v>13</v>
      </c>
      <c r="B85" t="str">
        <f>" 698"</f>
        <v xml:space="preserve"> 698</v>
      </c>
      <c r="C85" t="str">
        <f>"01"</f>
        <v>01</v>
      </c>
      <c r="D85" t="s">
        <v>133</v>
      </c>
      <c r="E85" t="str">
        <f>"1950"</f>
        <v>1950</v>
      </c>
      <c r="F85" t="s">
        <v>15</v>
      </c>
      <c r="G85" t="s">
        <v>16</v>
      </c>
      <c r="J85" t="s">
        <v>109</v>
      </c>
      <c r="K85" t="s">
        <v>131</v>
      </c>
      <c r="L85" s="1">
        <v>44810</v>
      </c>
      <c r="M85" s="1">
        <v>44909</v>
      </c>
    </row>
    <row r="86" spans="1:13" x14ac:dyDescent="0.25">
      <c r="A86" t="s">
        <v>13</v>
      </c>
      <c r="B86" t="str">
        <f>" 698"</f>
        <v xml:space="preserve"> 698</v>
      </c>
      <c r="C86" t="str">
        <f>"02"</f>
        <v>02</v>
      </c>
      <c r="D86" t="s">
        <v>133</v>
      </c>
      <c r="E86" t="str">
        <f>"2417"</f>
        <v>2417</v>
      </c>
      <c r="F86" t="s">
        <v>15</v>
      </c>
      <c r="G86" t="s">
        <v>16</v>
      </c>
      <c r="J86" t="s">
        <v>109</v>
      </c>
      <c r="K86" t="s">
        <v>92</v>
      </c>
      <c r="L86" s="1">
        <v>44810</v>
      </c>
      <c r="M86" s="1">
        <v>44909</v>
      </c>
    </row>
    <row r="87" spans="1:13" x14ac:dyDescent="0.25">
      <c r="A87" t="s">
        <v>13</v>
      </c>
      <c r="B87" t="str">
        <f>" 698"</f>
        <v xml:space="preserve"> 698</v>
      </c>
      <c r="C87" t="str">
        <f>"03"</f>
        <v>03</v>
      </c>
      <c r="D87" t="s">
        <v>133</v>
      </c>
      <c r="E87" t="str">
        <f>"2716"</f>
        <v>2716</v>
      </c>
      <c r="F87" t="s">
        <v>15</v>
      </c>
      <c r="G87" t="s">
        <v>16</v>
      </c>
      <c r="J87" t="s">
        <v>109</v>
      </c>
      <c r="K87" t="s">
        <v>190</v>
      </c>
      <c r="L87" s="1">
        <v>44810</v>
      </c>
      <c r="M87" s="1">
        <v>44909</v>
      </c>
    </row>
    <row r="88" spans="1:13" x14ac:dyDescent="0.25">
      <c r="A88" t="s">
        <v>13</v>
      </c>
      <c r="B88" t="str">
        <f>" 698"</f>
        <v xml:space="preserve"> 698</v>
      </c>
      <c r="C88" t="str">
        <f>"04"</f>
        <v>04</v>
      </c>
      <c r="D88" t="s">
        <v>133</v>
      </c>
      <c r="E88" t="str">
        <f>"2838"</f>
        <v>2838</v>
      </c>
      <c r="F88" t="s">
        <v>15</v>
      </c>
      <c r="G88" t="s">
        <v>16</v>
      </c>
      <c r="J88" t="s">
        <v>109</v>
      </c>
      <c r="K88" t="s">
        <v>90</v>
      </c>
      <c r="L88" s="1">
        <v>44810</v>
      </c>
      <c r="M88" s="1">
        <v>44909</v>
      </c>
    </row>
    <row r="89" spans="1:13" x14ac:dyDescent="0.25">
      <c r="A89" t="s">
        <v>13</v>
      </c>
      <c r="B89" t="str">
        <f>" 698"</f>
        <v xml:space="preserve"> 698</v>
      </c>
      <c r="C89" t="str">
        <f>"05"</f>
        <v>05</v>
      </c>
      <c r="D89" t="s">
        <v>133</v>
      </c>
      <c r="E89" t="str">
        <f>"2839"</f>
        <v>2839</v>
      </c>
      <c r="F89" t="s">
        <v>15</v>
      </c>
      <c r="G89" t="s">
        <v>16</v>
      </c>
      <c r="J89" t="s">
        <v>109</v>
      </c>
      <c r="K89" t="s">
        <v>187</v>
      </c>
      <c r="L89" s="1">
        <v>44810</v>
      </c>
      <c r="M89" s="1">
        <v>44909</v>
      </c>
    </row>
    <row r="90" spans="1:13" x14ac:dyDescent="0.25">
      <c r="A90" t="s">
        <v>13</v>
      </c>
      <c r="B90" t="str">
        <f>" 699"</f>
        <v xml:space="preserve"> 699</v>
      </c>
      <c r="C90" t="str">
        <f>"01"</f>
        <v>01</v>
      </c>
      <c r="D90" t="s">
        <v>134</v>
      </c>
      <c r="E90" t="str">
        <f>"1214"</f>
        <v>1214</v>
      </c>
      <c r="F90" t="s">
        <v>15</v>
      </c>
      <c r="G90" t="s">
        <v>16</v>
      </c>
      <c r="J90" t="s">
        <v>109</v>
      </c>
      <c r="K90" t="s">
        <v>189</v>
      </c>
      <c r="L90" s="1">
        <v>44810</v>
      </c>
      <c r="M90" s="1">
        <v>44909</v>
      </c>
    </row>
    <row r="91" spans="1:13" x14ac:dyDescent="0.25">
      <c r="A91" t="s">
        <v>13</v>
      </c>
      <c r="B91" t="str">
        <f>" 699"</f>
        <v xml:space="preserve"> 699</v>
      </c>
      <c r="C91" t="str">
        <f>"02"</f>
        <v>02</v>
      </c>
      <c r="D91" t="s">
        <v>134</v>
      </c>
      <c r="E91" t="str">
        <f>"2211"</f>
        <v>2211</v>
      </c>
      <c r="F91" t="s">
        <v>15</v>
      </c>
      <c r="G91" t="s">
        <v>16</v>
      </c>
      <c r="J91" t="s">
        <v>109</v>
      </c>
      <c r="K91" t="s">
        <v>109</v>
      </c>
      <c r="L91" s="1">
        <v>44810</v>
      </c>
      <c r="M91" s="1">
        <v>44909</v>
      </c>
    </row>
    <row r="92" spans="1:13" x14ac:dyDescent="0.25">
      <c r="A92" t="s">
        <v>13</v>
      </c>
      <c r="B92" t="str">
        <f>" 699"</f>
        <v xml:space="preserve"> 699</v>
      </c>
      <c r="C92" t="str">
        <f>"03"</f>
        <v>03</v>
      </c>
      <c r="D92" t="s">
        <v>134</v>
      </c>
      <c r="E92" t="str">
        <f>"2277"</f>
        <v>2277</v>
      </c>
      <c r="F92" t="s">
        <v>15</v>
      </c>
      <c r="G92" t="s">
        <v>16</v>
      </c>
      <c r="J92" t="s">
        <v>109</v>
      </c>
      <c r="K92" t="s">
        <v>109</v>
      </c>
      <c r="L92" s="1">
        <v>44810</v>
      </c>
      <c r="M92" s="1">
        <v>44909</v>
      </c>
    </row>
    <row r="93" spans="1:13" x14ac:dyDescent="0.25">
      <c r="A93" t="s">
        <v>13</v>
      </c>
      <c r="B93" t="str">
        <f>" 699"</f>
        <v xml:space="preserve"> 699</v>
      </c>
      <c r="C93" t="str">
        <f>"04"</f>
        <v>04</v>
      </c>
      <c r="D93" t="s">
        <v>134</v>
      </c>
      <c r="E93" t="str">
        <f>"2278"</f>
        <v>2278</v>
      </c>
      <c r="F93" t="s">
        <v>15</v>
      </c>
      <c r="G93" t="s">
        <v>16</v>
      </c>
      <c r="J93" t="s">
        <v>109</v>
      </c>
      <c r="K93" t="s">
        <v>109</v>
      </c>
      <c r="L93" s="1">
        <v>44810</v>
      </c>
      <c r="M93" s="1">
        <v>44909</v>
      </c>
    </row>
    <row r="94" spans="1:13" x14ac:dyDescent="0.25">
      <c r="A94" t="s">
        <v>13</v>
      </c>
      <c r="B94" t="str">
        <f t="shared" ref="B94:B104" si="6">" 899"</f>
        <v xml:space="preserve"> 899</v>
      </c>
      <c r="C94" t="str">
        <f>"01"</f>
        <v>01</v>
      </c>
      <c r="D94" t="s">
        <v>135</v>
      </c>
      <c r="E94" t="str">
        <f>"1215"</f>
        <v>1215</v>
      </c>
      <c r="F94" t="s">
        <v>15</v>
      </c>
      <c r="G94" t="s">
        <v>16</v>
      </c>
      <c r="J94" t="s">
        <v>109</v>
      </c>
      <c r="K94" t="s">
        <v>92</v>
      </c>
      <c r="L94" s="1">
        <v>44810</v>
      </c>
      <c r="M94" s="1">
        <v>44909</v>
      </c>
    </row>
    <row r="95" spans="1:13" x14ac:dyDescent="0.25">
      <c r="A95" t="s">
        <v>13</v>
      </c>
      <c r="B95" t="str">
        <f t="shared" si="6"/>
        <v xml:space="preserve"> 899</v>
      </c>
      <c r="C95" t="str">
        <f>"02"</f>
        <v>02</v>
      </c>
      <c r="D95" t="s">
        <v>135</v>
      </c>
      <c r="E95" t="str">
        <f>"1216"</f>
        <v>1216</v>
      </c>
      <c r="F95" t="s">
        <v>15</v>
      </c>
      <c r="G95" t="s">
        <v>16</v>
      </c>
      <c r="J95" t="s">
        <v>109</v>
      </c>
      <c r="K95" t="s">
        <v>99</v>
      </c>
      <c r="L95" s="1">
        <v>44810</v>
      </c>
      <c r="M95" s="1">
        <v>44909</v>
      </c>
    </row>
    <row r="96" spans="1:13" x14ac:dyDescent="0.25">
      <c r="A96" t="s">
        <v>13</v>
      </c>
      <c r="B96" t="str">
        <f t="shared" si="6"/>
        <v xml:space="preserve"> 899</v>
      </c>
      <c r="C96" t="str">
        <f>"03"</f>
        <v>03</v>
      </c>
      <c r="D96" t="s">
        <v>135</v>
      </c>
      <c r="E96" t="str">
        <f>"1217"</f>
        <v>1217</v>
      </c>
      <c r="F96" t="s">
        <v>15</v>
      </c>
      <c r="G96" t="s">
        <v>16</v>
      </c>
      <c r="J96" t="s">
        <v>109</v>
      </c>
      <c r="K96" t="s">
        <v>187</v>
      </c>
      <c r="L96" s="1">
        <v>44810</v>
      </c>
      <c r="M96" s="1">
        <v>44909</v>
      </c>
    </row>
    <row r="97" spans="1:13" x14ac:dyDescent="0.25">
      <c r="A97" t="s">
        <v>13</v>
      </c>
      <c r="B97" t="str">
        <f t="shared" si="6"/>
        <v xml:space="preserve"> 899</v>
      </c>
      <c r="C97" t="str">
        <f>"04"</f>
        <v>04</v>
      </c>
      <c r="D97" t="s">
        <v>135</v>
      </c>
      <c r="E97" t="str">
        <f>"1218"</f>
        <v>1218</v>
      </c>
      <c r="F97" t="s">
        <v>15</v>
      </c>
      <c r="G97" t="s">
        <v>16</v>
      </c>
      <c r="J97" t="s">
        <v>109</v>
      </c>
      <c r="K97" t="s">
        <v>82</v>
      </c>
      <c r="L97" s="1">
        <v>44810</v>
      </c>
      <c r="M97" s="1">
        <v>44909</v>
      </c>
    </row>
    <row r="98" spans="1:13" x14ac:dyDescent="0.25">
      <c r="A98" t="s">
        <v>13</v>
      </c>
      <c r="B98" t="str">
        <f t="shared" si="6"/>
        <v xml:space="preserve"> 899</v>
      </c>
      <c r="C98" t="str">
        <f>"05"</f>
        <v>05</v>
      </c>
      <c r="D98" t="s">
        <v>135</v>
      </c>
      <c r="E98" t="str">
        <f>"1219"</f>
        <v>1219</v>
      </c>
      <c r="F98" t="s">
        <v>15</v>
      </c>
      <c r="G98" t="s">
        <v>16</v>
      </c>
      <c r="J98" t="s">
        <v>109</v>
      </c>
      <c r="K98" t="s">
        <v>131</v>
      </c>
      <c r="L98" s="1">
        <v>44810</v>
      </c>
      <c r="M98" s="1">
        <v>44909</v>
      </c>
    </row>
    <row r="99" spans="1:13" x14ac:dyDescent="0.25">
      <c r="A99" t="s">
        <v>13</v>
      </c>
      <c r="B99" t="str">
        <f t="shared" si="6"/>
        <v xml:space="preserve"> 899</v>
      </c>
      <c r="C99" t="str">
        <f>"06"</f>
        <v>06</v>
      </c>
      <c r="D99" t="s">
        <v>135</v>
      </c>
      <c r="E99" t="str">
        <f>"1220"</f>
        <v>1220</v>
      </c>
      <c r="F99" t="s">
        <v>15</v>
      </c>
      <c r="G99" t="s">
        <v>16</v>
      </c>
      <c r="J99" t="s">
        <v>109</v>
      </c>
      <c r="K99" t="s">
        <v>117</v>
      </c>
      <c r="L99" s="1">
        <v>44810</v>
      </c>
      <c r="M99" s="1">
        <v>44909</v>
      </c>
    </row>
    <row r="100" spans="1:13" x14ac:dyDescent="0.25">
      <c r="A100" t="s">
        <v>13</v>
      </c>
      <c r="B100" t="str">
        <f t="shared" si="6"/>
        <v xml:space="preserve"> 899</v>
      </c>
      <c r="C100" t="str">
        <f>"07"</f>
        <v>07</v>
      </c>
      <c r="D100" t="s">
        <v>135</v>
      </c>
      <c r="E100" t="str">
        <f>"2322"</f>
        <v>2322</v>
      </c>
      <c r="F100" t="s">
        <v>15</v>
      </c>
      <c r="G100" t="s">
        <v>16</v>
      </c>
      <c r="J100" t="s">
        <v>109</v>
      </c>
      <c r="K100" t="s">
        <v>111</v>
      </c>
      <c r="L100" s="1">
        <v>44810</v>
      </c>
      <c r="M100" s="1">
        <v>44909</v>
      </c>
    </row>
    <row r="101" spans="1:13" x14ac:dyDescent="0.25">
      <c r="A101" t="s">
        <v>13</v>
      </c>
      <c r="B101" t="str">
        <f t="shared" si="6"/>
        <v xml:space="preserve"> 899</v>
      </c>
      <c r="C101" t="str">
        <f>"08"</f>
        <v>08</v>
      </c>
      <c r="D101" t="s">
        <v>135</v>
      </c>
      <c r="E101" t="str">
        <f>"2323"</f>
        <v>2323</v>
      </c>
      <c r="F101" t="s">
        <v>15</v>
      </c>
      <c r="G101" t="s">
        <v>16</v>
      </c>
      <c r="J101" t="s">
        <v>109</v>
      </c>
      <c r="K101" t="s">
        <v>73</v>
      </c>
      <c r="L101" s="1">
        <v>44810</v>
      </c>
      <c r="M101" s="1">
        <v>44909</v>
      </c>
    </row>
    <row r="102" spans="1:13" x14ac:dyDescent="0.25">
      <c r="A102" t="s">
        <v>13</v>
      </c>
      <c r="B102" t="str">
        <f t="shared" si="6"/>
        <v xml:space="preserve"> 899</v>
      </c>
      <c r="C102" t="str">
        <f>"09"</f>
        <v>09</v>
      </c>
      <c r="D102" t="s">
        <v>135</v>
      </c>
      <c r="E102" t="str">
        <f>"2854"</f>
        <v>2854</v>
      </c>
      <c r="F102" t="s">
        <v>15</v>
      </c>
      <c r="G102" t="s">
        <v>16</v>
      </c>
      <c r="J102" t="s">
        <v>109</v>
      </c>
      <c r="K102" t="s">
        <v>136</v>
      </c>
      <c r="L102" s="1">
        <v>44810</v>
      </c>
      <c r="M102" s="1">
        <v>44909</v>
      </c>
    </row>
    <row r="103" spans="1:13" x14ac:dyDescent="0.25">
      <c r="A103" t="s">
        <v>13</v>
      </c>
      <c r="B103" t="str">
        <f t="shared" si="6"/>
        <v xml:space="preserve"> 899</v>
      </c>
      <c r="C103" t="str">
        <f>"10"</f>
        <v>10</v>
      </c>
      <c r="D103" t="s">
        <v>135</v>
      </c>
      <c r="E103" t="str">
        <f>"2974"</f>
        <v>2974</v>
      </c>
      <c r="F103" t="s">
        <v>15</v>
      </c>
      <c r="G103" t="s">
        <v>16</v>
      </c>
      <c r="J103" t="s">
        <v>109</v>
      </c>
      <c r="K103" t="s">
        <v>132</v>
      </c>
      <c r="L103" s="1">
        <v>44810</v>
      </c>
      <c r="M103" s="1">
        <v>44909</v>
      </c>
    </row>
    <row r="104" spans="1:13" x14ac:dyDescent="0.25">
      <c r="A104" t="s">
        <v>13</v>
      </c>
      <c r="B104" t="str">
        <f t="shared" si="6"/>
        <v xml:space="preserve"> 899</v>
      </c>
      <c r="C104" t="str">
        <f>"11"</f>
        <v>11</v>
      </c>
      <c r="D104" t="s">
        <v>135</v>
      </c>
      <c r="E104" t="str">
        <f>"3346"</f>
        <v>3346</v>
      </c>
      <c r="F104" t="s">
        <v>15</v>
      </c>
      <c r="G104" t="s">
        <v>16</v>
      </c>
      <c r="J104" t="s">
        <v>109</v>
      </c>
      <c r="K104" t="s">
        <v>137</v>
      </c>
      <c r="L104" s="1">
        <v>44810</v>
      </c>
      <c r="M104" s="1">
        <v>44909</v>
      </c>
    </row>
    <row r="105" spans="1:13" x14ac:dyDescent="0.25">
      <c r="A105" t="s">
        <v>138</v>
      </c>
      <c r="B105" t="str">
        <f>" 110"</f>
        <v xml:space="preserve"> 110</v>
      </c>
      <c r="C105" t="str">
        <f>"11"</f>
        <v>11</v>
      </c>
      <c r="D105" t="s">
        <v>139</v>
      </c>
      <c r="E105" t="str">
        <f>"3478"</f>
        <v>3478</v>
      </c>
      <c r="F105" t="s">
        <v>15</v>
      </c>
      <c r="G105" t="s">
        <v>140</v>
      </c>
      <c r="H105" t="s">
        <v>63</v>
      </c>
      <c r="I105" t="s">
        <v>141</v>
      </c>
      <c r="J105" t="s">
        <v>20</v>
      </c>
      <c r="K105" t="s">
        <v>191</v>
      </c>
      <c r="L105" s="1">
        <v>44810</v>
      </c>
      <c r="M105" s="1">
        <v>44909</v>
      </c>
    </row>
    <row r="106" spans="1:13" x14ac:dyDescent="0.25">
      <c r="A106" t="s">
        <v>138</v>
      </c>
      <c r="B106" t="str">
        <f>" 111L"</f>
        <v xml:space="preserve"> 111L</v>
      </c>
      <c r="C106" t="str">
        <f>"03"</f>
        <v>03</v>
      </c>
      <c r="D106" t="s">
        <v>142</v>
      </c>
      <c r="E106" t="str">
        <f>"11837"</f>
        <v>11837</v>
      </c>
      <c r="F106" t="s">
        <v>15</v>
      </c>
      <c r="G106" t="s">
        <v>74</v>
      </c>
      <c r="H106" t="s">
        <v>34</v>
      </c>
      <c r="I106" t="s">
        <v>49</v>
      </c>
      <c r="J106" t="s">
        <v>65</v>
      </c>
      <c r="K106" t="s">
        <v>193</v>
      </c>
      <c r="L106" s="1">
        <v>44810</v>
      </c>
      <c r="M106" s="1">
        <v>44909</v>
      </c>
    </row>
    <row r="107" spans="1:13" x14ac:dyDescent="0.25">
      <c r="A107" t="s">
        <v>138</v>
      </c>
      <c r="B107" t="str">
        <f>" 111L"</f>
        <v xml:space="preserve"> 111L</v>
      </c>
      <c r="C107" t="str">
        <f>"04"</f>
        <v>04</v>
      </c>
      <c r="D107" t="s">
        <v>142</v>
      </c>
      <c r="E107" t="str">
        <f>"12430"</f>
        <v>12430</v>
      </c>
      <c r="F107" t="s">
        <v>15</v>
      </c>
      <c r="G107" t="s">
        <v>143</v>
      </c>
      <c r="J107" t="s">
        <v>109</v>
      </c>
      <c r="K107" t="s">
        <v>193</v>
      </c>
      <c r="L107" s="1">
        <v>44810</v>
      </c>
      <c r="M107" s="1">
        <v>44909</v>
      </c>
    </row>
    <row r="108" spans="1:13" x14ac:dyDescent="0.25">
      <c r="A108" t="s">
        <v>138</v>
      </c>
      <c r="B108" t="str">
        <f>" 114L"</f>
        <v xml:space="preserve"> 114L</v>
      </c>
      <c r="C108" t="str">
        <f>"11"</f>
        <v>11</v>
      </c>
      <c r="D108" t="s">
        <v>144</v>
      </c>
      <c r="E108" t="str">
        <f>"3200"</f>
        <v>3200</v>
      </c>
      <c r="F108" t="s">
        <v>15</v>
      </c>
      <c r="G108" t="s">
        <v>145</v>
      </c>
      <c r="H108" t="s">
        <v>146</v>
      </c>
      <c r="I108" t="s">
        <v>147</v>
      </c>
      <c r="J108" t="s">
        <v>20</v>
      </c>
      <c r="K108" t="s">
        <v>191</v>
      </c>
      <c r="L108" s="1">
        <v>44810</v>
      </c>
      <c r="M108" s="1">
        <v>44909</v>
      </c>
    </row>
    <row r="109" spans="1:13" x14ac:dyDescent="0.25">
      <c r="A109" t="s">
        <v>138</v>
      </c>
      <c r="B109" t="str">
        <f>" 116"</f>
        <v xml:space="preserve"> 116</v>
      </c>
      <c r="C109" t="str">
        <f>"11"</f>
        <v>11</v>
      </c>
      <c r="D109" t="s">
        <v>148</v>
      </c>
      <c r="E109" t="str">
        <f>"2953"</f>
        <v>2953</v>
      </c>
      <c r="F109" t="s">
        <v>15</v>
      </c>
      <c r="G109" t="s">
        <v>105</v>
      </c>
      <c r="H109" t="s">
        <v>63</v>
      </c>
      <c r="I109" t="s">
        <v>64</v>
      </c>
      <c r="J109" t="s">
        <v>27</v>
      </c>
      <c r="K109" t="s">
        <v>192</v>
      </c>
      <c r="L109" s="1">
        <v>44810</v>
      </c>
      <c r="M109" s="1">
        <v>44909</v>
      </c>
    </row>
    <row r="110" spans="1:13" x14ac:dyDescent="0.25">
      <c r="A110" t="s">
        <v>138</v>
      </c>
      <c r="B110" t="str">
        <f>" 117"</f>
        <v xml:space="preserve"> 117</v>
      </c>
      <c r="C110" t="str">
        <f>"11"</f>
        <v>11</v>
      </c>
      <c r="D110" t="s">
        <v>149</v>
      </c>
      <c r="E110" t="str">
        <f>"3070"</f>
        <v>3070</v>
      </c>
      <c r="F110" t="s">
        <v>15</v>
      </c>
      <c r="G110" t="s">
        <v>80</v>
      </c>
      <c r="H110" t="s">
        <v>45</v>
      </c>
      <c r="I110" t="s">
        <v>46</v>
      </c>
      <c r="J110" t="s">
        <v>27</v>
      </c>
      <c r="K110" t="s">
        <v>192</v>
      </c>
      <c r="L110" s="1">
        <v>44810</v>
      </c>
      <c r="M110" s="1">
        <v>44909</v>
      </c>
    </row>
    <row r="111" spans="1:13" x14ac:dyDescent="0.25">
      <c r="A111" t="s">
        <v>138</v>
      </c>
      <c r="B111" t="str">
        <f>" 221"</f>
        <v xml:space="preserve"> 221</v>
      </c>
      <c r="C111" t="str">
        <f>"01"</f>
        <v>01</v>
      </c>
      <c r="D111" t="s">
        <v>150</v>
      </c>
      <c r="E111" t="str">
        <f>"2557"</f>
        <v>2557</v>
      </c>
      <c r="F111" t="s">
        <v>15</v>
      </c>
      <c r="G111" t="s">
        <v>78</v>
      </c>
      <c r="H111" t="s">
        <v>34</v>
      </c>
      <c r="I111" t="s">
        <v>49</v>
      </c>
      <c r="J111" t="s">
        <v>67</v>
      </c>
      <c r="K111" t="s">
        <v>193</v>
      </c>
      <c r="L111" s="1">
        <v>44810</v>
      </c>
      <c r="M111" s="1">
        <v>44909</v>
      </c>
    </row>
    <row r="112" spans="1:13" x14ac:dyDescent="0.25">
      <c r="A112" t="s">
        <v>138</v>
      </c>
      <c r="B112" t="str">
        <f>" 230L"</f>
        <v xml:space="preserve"> 230L</v>
      </c>
      <c r="C112" t="str">
        <f>"01"</f>
        <v>01</v>
      </c>
      <c r="D112" t="s">
        <v>151</v>
      </c>
      <c r="E112" t="str">
        <f>"3448"</f>
        <v>3448</v>
      </c>
      <c r="F112" t="s">
        <v>15</v>
      </c>
      <c r="G112" t="s">
        <v>152</v>
      </c>
      <c r="H112" t="s">
        <v>39</v>
      </c>
      <c r="I112" t="s">
        <v>40</v>
      </c>
      <c r="J112" t="s">
        <v>27</v>
      </c>
      <c r="K112" t="s">
        <v>193</v>
      </c>
      <c r="L112" s="1">
        <v>44810</v>
      </c>
      <c r="M112" s="1">
        <v>44909</v>
      </c>
    </row>
    <row r="113" spans="1:13" x14ac:dyDescent="0.25">
      <c r="A113" t="s">
        <v>138</v>
      </c>
      <c r="B113" t="str">
        <f>" 230L"</f>
        <v xml:space="preserve"> 230L</v>
      </c>
      <c r="C113" t="str">
        <f>"02"</f>
        <v>02</v>
      </c>
      <c r="D113" t="s">
        <v>151</v>
      </c>
      <c r="E113" t="str">
        <f>"8689"</f>
        <v>8689</v>
      </c>
      <c r="F113" t="s">
        <v>15</v>
      </c>
      <c r="G113" t="s">
        <v>143</v>
      </c>
      <c r="J113" t="s">
        <v>109</v>
      </c>
      <c r="K113" t="s">
        <v>193</v>
      </c>
      <c r="L113" s="1">
        <v>44810</v>
      </c>
      <c r="M113" s="1">
        <v>44909</v>
      </c>
    </row>
    <row r="114" spans="1:13" x14ac:dyDescent="0.25">
      <c r="A114" t="s">
        <v>138</v>
      </c>
      <c r="B114" t="str">
        <f>" 240"</f>
        <v xml:space="preserve"> 240</v>
      </c>
      <c r="C114" t="str">
        <f>"01"</f>
        <v>01</v>
      </c>
      <c r="D114" t="s">
        <v>153</v>
      </c>
      <c r="E114" t="str">
        <f>"2408"</f>
        <v>2408</v>
      </c>
      <c r="F114" t="s">
        <v>15</v>
      </c>
      <c r="G114" t="s">
        <v>154</v>
      </c>
      <c r="H114" t="s">
        <v>45</v>
      </c>
      <c r="I114" t="s">
        <v>46</v>
      </c>
      <c r="J114" t="s">
        <v>27</v>
      </c>
      <c r="K114" t="s">
        <v>193</v>
      </c>
      <c r="L114" s="1">
        <v>44810</v>
      </c>
      <c r="M114" s="1">
        <v>44909</v>
      </c>
    </row>
    <row r="115" spans="1:13" x14ac:dyDescent="0.25">
      <c r="A115" t="s">
        <v>138</v>
      </c>
      <c r="B115" t="str">
        <f>" 240"</f>
        <v xml:space="preserve"> 240</v>
      </c>
      <c r="C115" t="str">
        <f>"02"</f>
        <v>02</v>
      </c>
      <c r="D115" t="s">
        <v>153</v>
      </c>
      <c r="E115" t="str">
        <f>"3282"</f>
        <v>3282</v>
      </c>
      <c r="F115" t="s">
        <v>15</v>
      </c>
      <c r="G115" t="s">
        <v>17</v>
      </c>
      <c r="H115" t="s">
        <v>34</v>
      </c>
      <c r="I115" t="s">
        <v>49</v>
      </c>
      <c r="J115" t="s">
        <v>67</v>
      </c>
      <c r="K115" t="s">
        <v>193</v>
      </c>
      <c r="L115" s="1">
        <v>44810</v>
      </c>
      <c r="M115" s="1">
        <v>44909</v>
      </c>
    </row>
    <row r="116" spans="1:13" x14ac:dyDescent="0.25">
      <c r="A116" t="s">
        <v>138</v>
      </c>
      <c r="B116" t="str">
        <f>" 244"</f>
        <v xml:space="preserve"> 244</v>
      </c>
      <c r="C116" t="str">
        <f>"11"</f>
        <v>11</v>
      </c>
      <c r="D116" t="s">
        <v>155</v>
      </c>
      <c r="E116" t="str">
        <f>"2164"</f>
        <v>2164</v>
      </c>
      <c r="F116" t="s">
        <v>15</v>
      </c>
      <c r="G116" t="s">
        <v>105</v>
      </c>
      <c r="H116" t="s">
        <v>22</v>
      </c>
      <c r="I116" t="s">
        <v>26</v>
      </c>
      <c r="J116" t="s">
        <v>27</v>
      </c>
      <c r="K116" t="s">
        <v>192</v>
      </c>
      <c r="L116" s="1">
        <v>44810</v>
      </c>
      <c r="M116" s="1">
        <v>44909</v>
      </c>
    </row>
    <row r="117" spans="1:13" x14ac:dyDescent="0.25">
      <c r="A117" t="s">
        <v>138</v>
      </c>
      <c r="B117" t="str">
        <f>" 244"</f>
        <v xml:space="preserve"> 244</v>
      </c>
      <c r="C117" t="str">
        <f>"12"</f>
        <v>12</v>
      </c>
      <c r="D117" t="s">
        <v>155</v>
      </c>
      <c r="E117" t="str">
        <f>"4387"</f>
        <v>4387</v>
      </c>
      <c r="F117" t="s">
        <v>15</v>
      </c>
      <c r="G117" t="s">
        <v>156</v>
      </c>
      <c r="H117" t="s">
        <v>45</v>
      </c>
      <c r="I117" t="s">
        <v>46</v>
      </c>
      <c r="J117" t="s">
        <v>55</v>
      </c>
      <c r="K117" t="s">
        <v>157</v>
      </c>
      <c r="L117" s="1">
        <v>44810</v>
      </c>
      <c r="M117" s="1">
        <v>44909</v>
      </c>
    </row>
    <row r="118" spans="1:13" x14ac:dyDescent="0.25">
      <c r="A118" t="s">
        <v>138</v>
      </c>
      <c r="B118" t="str">
        <f>" 246"</f>
        <v xml:space="preserve"> 246</v>
      </c>
      <c r="C118" t="str">
        <f>"01"</f>
        <v>01</v>
      </c>
      <c r="D118" t="s">
        <v>158</v>
      </c>
      <c r="E118" t="str">
        <f>"11829"</f>
        <v>11829</v>
      </c>
      <c r="F118" t="s">
        <v>15</v>
      </c>
      <c r="G118" t="s">
        <v>143</v>
      </c>
      <c r="J118" t="s">
        <v>109</v>
      </c>
      <c r="K118" t="s">
        <v>193</v>
      </c>
      <c r="L118" s="1">
        <v>44810</v>
      </c>
      <c r="M118" s="1">
        <v>44909</v>
      </c>
    </row>
    <row r="119" spans="1:13" x14ac:dyDescent="0.25">
      <c r="A119" t="s">
        <v>138</v>
      </c>
      <c r="B119" t="str">
        <f>" 246"</f>
        <v xml:space="preserve"> 246</v>
      </c>
      <c r="C119" t="str">
        <f>"11"</f>
        <v>11</v>
      </c>
      <c r="D119" t="s">
        <v>158</v>
      </c>
      <c r="E119" t="str">
        <f>"2833"</f>
        <v>2833</v>
      </c>
      <c r="F119" t="s">
        <v>15</v>
      </c>
      <c r="G119" t="s">
        <v>159</v>
      </c>
      <c r="H119" t="s">
        <v>39</v>
      </c>
      <c r="I119" t="s">
        <v>40</v>
      </c>
      <c r="J119" t="s">
        <v>27</v>
      </c>
      <c r="K119" t="s">
        <v>157</v>
      </c>
      <c r="L119" s="1">
        <v>44810</v>
      </c>
      <c r="M119" s="1">
        <v>44909</v>
      </c>
    </row>
    <row r="120" spans="1:13" x14ac:dyDescent="0.25">
      <c r="A120" t="s">
        <v>138</v>
      </c>
      <c r="B120" t="str">
        <f>" 285L"</f>
        <v xml:space="preserve"> 285L</v>
      </c>
      <c r="C120" t="str">
        <f>"11"</f>
        <v>11</v>
      </c>
      <c r="D120" t="s">
        <v>75</v>
      </c>
      <c r="E120" t="str">
        <f>"2415"</f>
        <v>2415</v>
      </c>
      <c r="F120" t="s">
        <v>15</v>
      </c>
      <c r="G120" t="s">
        <v>76</v>
      </c>
      <c r="H120" t="s">
        <v>39</v>
      </c>
      <c r="I120" t="s">
        <v>40</v>
      </c>
      <c r="J120" t="s">
        <v>27</v>
      </c>
      <c r="K120" t="s">
        <v>77</v>
      </c>
      <c r="L120" s="1">
        <v>44810</v>
      </c>
      <c r="M120" s="1">
        <v>44909</v>
      </c>
    </row>
    <row r="121" spans="1:13" x14ac:dyDescent="0.25">
      <c r="A121" t="s">
        <v>138</v>
      </c>
      <c r="B121" t="str">
        <f>" 285L"</f>
        <v xml:space="preserve"> 285L</v>
      </c>
      <c r="C121" t="str">
        <f>"12"</f>
        <v>12</v>
      </c>
      <c r="D121" t="s">
        <v>75</v>
      </c>
      <c r="E121" t="str">
        <f>"2630"</f>
        <v>2630</v>
      </c>
      <c r="F121" t="s">
        <v>15</v>
      </c>
      <c r="G121" t="s">
        <v>78</v>
      </c>
      <c r="H121" t="s">
        <v>63</v>
      </c>
      <c r="I121" t="s">
        <v>64</v>
      </c>
      <c r="J121" t="s">
        <v>27</v>
      </c>
      <c r="K121" t="s">
        <v>77</v>
      </c>
      <c r="L121" s="1">
        <v>44810</v>
      </c>
      <c r="M121" s="1">
        <v>44909</v>
      </c>
    </row>
    <row r="122" spans="1:13" x14ac:dyDescent="0.25">
      <c r="A122" t="s">
        <v>138</v>
      </c>
      <c r="B122" t="str">
        <f>" 285L"</f>
        <v xml:space="preserve"> 285L</v>
      </c>
      <c r="C122" t="str">
        <f>"13"</f>
        <v>13</v>
      </c>
      <c r="D122" t="s">
        <v>75</v>
      </c>
      <c r="E122" t="str">
        <f>"2645"</f>
        <v>2645</v>
      </c>
      <c r="F122" t="s">
        <v>15</v>
      </c>
      <c r="G122" t="s">
        <v>79</v>
      </c>
      <c r="H122" t="s">
        <v>34</v>
      </c>
      <c r="I122" t="s">
        <v>35</v>
      </c>
      <c r="J122" t="s">
        <v>27</v>
      </c>
      <c r="K122" t="s">
        <v>77</v>
      </c>
      <c r="L122" s="1">
        <v>44810</v>
      </c>
      <c r="M122" s="1">
        <v>44909</v>
      </c>
    </row>
    <row r="123" spans="1:13" x14ac:dyDescent="0.25">
      <c r="A123" t="s">
        <v>138</v>
      </c>
      <c r="B123" t="str">
        <f>" 285L"</f>
        <v xml:space="preserve"> 285L</v>
      </c>
      <c r="C123" t="str">
        <f>"14"</f>
        <v>14</v>
      </c>
      <c r="D123" t="s">
        <v>75</v>
      </c>
      <c r="E123" t="str">
        <f>"3933"</f>
        <v>3933</v>
      </c>
      <c r="F123" t="s">
        <v>15</v>
      </c>
      <c r="G123" t="s">
        <v>80</v>
      </c>
      <c r="H123" t="s">
        <v>22</v>
      </c>
      <c r="I123" t="s">
        <v>26</v>
      </c>
      <c r="J123" t="s">
        <v>27</v>
      </c>
      <c r="K123" t="s">
        <v>77</v>
      </c>
      <c r="L123" s="1">
        <v>44810</v>
      </c>
      <c r="M123" s="1">
        <v>44909</v>
      </c>
    </row>
    <row r="124" spans="1:13" x14ac:dyDescent="0.25">
      <c r="A124" t="s">
        <v>138</v>
      </c>
      <c r="B124" t="str">
        <f>" 341"</f>
        <v xml:space="preserve"> 341</v>
      </c>
      <c r="C124" t="str">
        <f>"11"</f>
        <v>11</v>
      </c>
      <c r="D124" t="s">
        <v>160</v>
      </c>
      <c r="E124" t="str">
        <f>"2535"</f>
        <v>2535</v>
      </c>
      <c r="F124" t="s">
        <v>15</v>
      </c>
      <c r="G124" t="s">
        <v>161</v>
      </c>
      <c r="H124" t="s">
        <v>34</v>
      </c>
      <c r="I124" t="s">
        <v>35</v>
      </c>
      <c r="J124" t="s">
        <v>55</v>
      </c>
      <c r="K124" t="s">
        <v>194</v>
      </c>
      <c r="L124" s="1">
        <v>44810</v>
      </c>
      <c r="M124" s="1">
        <v>44909</v>
      </c>
    </row>
    <row r="125" spans="1:13" x14ac:dyDescent="0.25">
      <c r="A125" t="s">
        <v>138</v>
      </c>
      <c r="B125" t="str">
        <f>" 341"</f>
        <v xml:space="preserve"> 341</v>
      </c>
      <c r="C125" t="str">
        <f>"12"</f>
        <v>12</v>
      </c>
      <c r="D125" t="s">
        <v>160</v>
      </c>
      <c r="E125" t="str">
        <f>"3860"</f>
        <v>3860</v>
      </c>
      <c r="F125" t="s">
        <v>15</v>
      </c>
      <c r="G125" t="s">
        <v>162</v>
      </c>
      <c r="H125" t="s">
        <v>22</v>
      </c>
      <c r="I125" t="s">
        <v>23</v>
      </c>
      <c r="J125" t="s">
        <v>20</v>
      </c>
      <c r="K125" t="s">
        <v>191</v>
      </c>
      <c r="L125" s="1">
        <v>44810</v>
      </c>
      <c r="M125" s="1">
        <v>44909</v>
      </c>
    </row>
    <row r="126" spans="1:13" x14ac:dyDescent="0.25">
      <c r="A126" t="s">
        <v>138</v>
      </c>
      <c r="B126" t="str">
        <f>" 360"</f>
        <v xml:space="preserve"> 360</v>
      </c>
      <c r="C126" t="str">
        <f>"01"</f>
        <v>01</v>
      </c>
      <c r="D126" t="s">
        <v>163</v>
      </c>
      <c r="E126" t="str">
        <f>"2223"</f>
        <v>2223</v>
      </c>
      <c r="F126" t="s">
        <v>15</v>
      </c>
      <c r="G126" t="s">
        <v>164</v>
      </c>
      <c r="H126" t="s">
        <v>22</v>
      </c>
      <c r="I126" t="s">
        <v>26</v>
      </c>
      <c r="J126" t="s">
        <v>27</v>
      </c>
      <c r="K126" t="s">
        <v>193</v>
      </c>
      <c r="L126" s="1">
        <v>44810</v>
      </c>
      <c r="M126" s="1">
        <v>44909</v>
      </c>
    </row>
    <row r="127" spans="1:13" x14ac:dyDescent="0.25">
      <c r="A127" t="s">
        <v>138</v>
      </c>
      <c r="B127" t="str">
        <f>" 370"</f>
        <v xml:space="preserve"> 370</v>
      </c>
      <c r="C127" t="str">
        <f>"01"</f>
        <v>01</v>
      </c>
      <c r="D127" t="s">
        <v>165</v>
      </c>
      <c r="E127" t="str">
        <f>"8555"</f>
        <v>8555</v>
      </c>
      <c r="F127" t="s">
        <v>15</v>
      </c>
      <c r="G127" t="s">
        <v>143</v>
      </c>
      <c r="J127" t="s">
        <v>109</v>
      </c>
      <c r="K127" t="s">
        <v>193</v>
      </c>
      <c r="L127" s="1">
        <v>44810</v>
      </c>
      <c r="M127" s="1">
        <v>44909</v>
      </c>
    </row>
    <row r="128" spans="1:13" x14ac:dyDescent="0.25">
      <c r="A128" t="s">
        <v>138</v>
      </c>
      <c r="B128" t="str">
        <f>" 370"</f>
        <v xml:space="preserve"> 370</v>
      </c>
      <c r="C128" t="str">
        <f>"02"</f>
        <v>02</v>
      </c>
      <c r="D128" t="s">
        <v>165</v>
      </c>
      <c r="E128" t="str">
        <f>"2409"</f>
        <v>2409</v>
      </c>
      <c r="F128" t="s">
        <v>15</v>
      </c>
      <c r="G128" t="s">
        <v>66</v>
      </c>
      <c r="H128" t="s">
        <v>34</v>
      </c>
      <c r="I128" t="s">
        <v>49</v>
      </c>
      <c r="J128" t="s">
        <v>65</v>
      </c>
      <c r="K128" t="s">
        <v>193</v>
      </c>
      <c r="L128" s="1">
        <v>44810</v>
      </c>
      <c r="M128" s="1">
        <v>44909</v>
      </c>
    </row>
    <row r="129" spans="1:13" x14ac:dyDescent="0.25">
      <c r="A129" t="s">
        <v>138</v>
      </c>
      <c r="B129" t="str">
        <f>" 421"</f>
        <v xml:space="preserve"> 421</v>
      </c>
      <c r="C129" t="str">
        <f>"01"</f>
        <v>01</v>
      </c>
      <c r="D129" t="s">
        <v>166</v>
      </c>
      <c r="E129" t="str">
        <f>"8553"</f>
        <v>8553</v>
      </c>
      <c r="F129" t="s">
        <v>15</v>
      </c>
      <c r="G129" t="s">
        <v>167</v>
      </c>
      <c r="H129" t="s">
        <v>34</v>
      </c>
      <c r="I129" t="s">
        <v>49</v>
      </c>
      <c r="J129" t="s">
        <v>65</v>
      </c>
      <c r="K129" t="s">
        <v>193</v>
      </c>
      <c r="L129" s="1">
        <v>44810</v>
      </c>
      <c r="M129" s="1">
        <v>44909</v>
      </c>
    </row>
    <row r="130" spans="1:13" x14ac:dyDescent="0.25">
      <c r="A130" t="s">
        <v>138</v>
      </c>
      <c r="B130" t="str">
        <f>" 425L"</f>
        <v xml:space="preserve"> 425L</v>
      </c>
      <c r="C130" t="str">
        <f>"01"</f>
        <v>01</v>
      </c>
      <c r="D130" t="s">
        <v>168</v>
      </c>
      <c r="E130" t="str">
        <f>"3223"</f>
        <v>3223</v>
      </c>
      <c r="F130" t="s">
        <v>15</v>
      </c>
      <c r="G130" t="s">
        <v>102</v>
      </c>
      <c r="H130" t="s">
        <v>34</v>
      </c>
      <c r="I130" t="s">
        <v>49</v>
      </c>
      <c r="J130" t="s">
        <v>65</v>
      </c>
      <c r="K130" t="s">
        <v>193</v>
      </c>
      <c r="L130" s="1">
        <v>44810</v>
      </c>
      <c r="M130" s="1">
        <v>44909</v>
      </c>
    </row>
    <row r="131" spans="1:13" x14ac:dyDescent="0.25">
      <c r="A131" t="s">
        <v>138</v>
      </c>
      <c r="B131" t="str">
        <f>" 425L"</f>
        <v xml:space="preserve"> 425L</v>
      </c>
      <c r="C131" t="str">
        <f>"02"</f>
        <v>02</v>
      </c>
      <c r="D131" t="s">
        <v>168</v>
      </c>
      <c r="E131" t="str">
        <f>"3257"</f>
        <v>3257</v>
      </c>
      <c r="F131" t="s">
        <v>15</v>
      </c>
      <c r="G131" t="s">
        <v>57</v>
      </c>
      <c r="H131" t="s">
        <v>34</v>
      </c>
      <c r="I131" t="s">
        <v>49</v>
      </c>
      <c r="J131" t="s">
        <v>67</v>
      </c>
      <c r="K131" t="s">
        <v>193</v>
      </c>
      <c r="L131" s="1">
        <v>44810</v>
      </c>
      <c r="M131" s="1">
        <v>44909</v>
      </c>
    </row>
    <row r="132" spans="1:13" x14ac:dyDescent="0.25">
      <c r="A132" t="s">
        <v>138</v>
      </c>
      <c r="B132" t="str">
        <f>" 428L"</f>
        <v xml:space="preserve"> 428L</v>
      </c>
      <c r="C132" t="str">
        <f>"01"</f>
        <v>01</v>
      </c>
      <c r="D132" t="s">
        <v>169</v>
      </c>
      <c r="E132" t="str">
        <f>"3463"</f>
        <v>3463</v>
      </c>
      <c r="F132" t="s">
        <v>15</v>
      </c>
      <c r="G132" t="s">
        <v>80</v>
      </c>
      <c r="H132" t="s">
        <v>34</v>
      </c>
      <c r="I132" t="s">
        <v>49</v>
      </c>
      <c r="J132" t="s">
        <v>32</v>
      </c>
      <c r="K132" t="s">
        <v>193</v>
      </c>
      <c r="L132" s="1">
        <v>44810</v>
      </c>
      <c r="M132" s="1">
        <v>44909</v>
      </c>
    </row>
    <row r="133" spans="1:13" x14ac:dyDescent="0.25">
      <c r="A133" t="s">
        <v>138</v>
      </c>
      <c r="B133" t="str">
        <f>" 442"</f>
        <v xml:space="preserve"> 442</v>
      </c>
      <c r="C133" t="str">
        <f>"11"</f>
        <v>11</v>
      </c>
      <c r="D133" t="s">
        <v>170</v>
      </c>
      <c r="E133" t="str">
        <f>"2396"</f>
        <v>2396</v>
      </c>
      <c r="F133" t="s">
        <v>15</v>
      </c>
      <c r="G133" t="s">
        <v>62</v>
      </c>
      <c r="H133" t="s">
        <v>48</v>
      </c>
      <c r="I133" t="s">
        <v>49</v>
      </c>
      <c r="J133" t="s">
        <v>55</v>
      </c>
      <c r="K133" t="s">
        <v>157</v>
      </c>
      <c r="L133" s="1">
        <v>44810</v>
      </c>
      <c r="M133" s="1">
        <v>44909</v>
      </c>
    </row>
    <row r="134" spans="1:13" x14ac:dyDescent="0.25">
      <c r="A134" t="s">
        <v>138</v>
      </c>
      <c r="B134" t="str">
        <f>" 442"</f>
        <v xml:space="preserve"> 442</v>
      </c>
      <c r="C134" t="str">
        <f>"12"</f>
        <v>12</v>
      </c>
      <c r="D134" t="s">
        <v>170</v>
      </c>
      <c r="E134" t="str">
        <f>"2657"</f>
        <v>2657</v>
      </c>
      <c r="F134" t="s">
        <v>15</v>
      </c>
      <c r="G134" t="s">
        <v>58</v>
      </c>
      <c r="H134" t="s">
        <v>34</v>
      </c>
      <c r="I134" t="s">
        <v>35</v>
      </c>
      <c r="J134" t="s">
        <v>27</v>
      </c>
      <c r="K134" t="s">
        <v>195</v>
      </c>
      <c r="L134" s="1">
        <v>44810</v>
      </c>
      <c r="M134" s="1">
        <v>44909</v>
      </c>
    </row>
    <row r="135" spans="1:13" x14ac:dyDescent="0.25">
      <c r="A135" t="s">
        <v>138</v>
      </c>
      <c r="B135" t="str">
        <f>" 443"</f>
        <v xml:space="preserve"> 443</v>
      </c>
      <c r="C135" t="str">
        <f>"11"</f>
        <v>11</v>
      </c>
      <c r="D135" t="s">
        <v>171</v>
      </c>
      <c r="E135" t="str">
        <f>"2543"</f>
        <v>2543</v>
      </c>
      <c r="F135" t="s">
        <v>15</v>
      </c>
      <c r="G135" t="s">
        <v>172</v>
      </c>
      <c r="H135" t="s">
        <v>63</v>
      </c>
      <c r="I135" t="s">
        <v>64</v>
      </c>
      <c r="J135" t="s">
        <v>27</v>
      </c>
      <c r="K135" t="s">
        <v>195</v>
      </c>
      <c r="L135" s="1">
        <v>44810</v>
      </c>
      <c r="M135" s="1">
        <v>44909</v>
      </c>
    </row>
    <row r="136" spans="1:13" x14ac:dyDescent="0.25">
      <c r="A136" t="s">
        <v>138</v>
      </c>
      <c r="B136" t="str">
        <f>" 443"</f>
        <v xml:space="preserve"> 443</v>
      </c>
      <c r="C136" t="str">
        <f>"12"</f>
        <v>12</v>
      </c>
      <c r="D136" t="s">
        <v>171</v>
      </c>
      <c r="E136" t="str">
        <f>"3201"</f>
        <v>3201</v>
      </c>
      <c r="F136" t="s">
        <v>15</v>
      </c>
      <c r="G136" t="s">
        <v>173</v>
      </c>
      <c r="H136" t="s">
        <v>48</v>
      </c>
      <c r="I136" t="s">
        <v>49</v>
      </c>
      <c r="J136" t="s">
        <v>27</v>
      </c>
      <c r="K136" t="s">
        <v>195</v>
      </c>
      <c r="L136" s="1">
        <v>44810</v>
      </c>
      <c r="M136" s="1">
        <v>44909</v>
      </c>
    </row>
    <row r="137" spans="1:13" x14ac:dyDescent="0.25">
      <c r="A137" t="s">
        <v>138</v>
      </c>
      <c r="B137" t="str">
        <f>" 444"</f>
        <v xml:space="preserve"> 444</v>
      </c>
      <c r="C137" t="str">
        <f>"11"</f>
        <v>11</v>
      </c>
      <c r="D137" t="s">
        <v>174</v>
      </c>
      <c r="E137" t="str">
        <f>"3476"</f>
        <v>3476</v>
      </c>
      <c r="F137" t="s">
        <v>15</v>
      </c>
      <c r="G137" t="s">
        <v>175</v>
      </c>
      <c r="H137" t="s">
        <v>45</v>
      </c>
      <c r="I137" t="s">
        <v>46</v>
      </c>
      <c r="J137" t="s">
        <v>27</v>
      </c>
      <c r="K137" t="s">
        <v>195</v>
      </c>
      <c r="L137" s="1">
        <v>44810</v>
      </c>
      <c r="M137" s="1">
        <v>44909</v>
      </c>
    </row>
    <row r="138" spans="1:13" x14ac:dyDescent="0.25">
      <c r="A138" t="s">
        <v>138</v>
      </c>
      <c r="B138" t="str">
        <f>" 444"</f>
        <v xml:space="preserve"> 444</v>
      </c>
      <c r="C138" t="str">
        <f>"12"</f>
        <v>12</v>
      </c>
      <c r="D138" t="s">
        <v>174</v>
      </c>
      <c r="E138" t="str">
        <f>"3477"</f>
        <v>3477</v>
      </c>
      <c r="F138" t="s">
        <v>15</v>
      </c>
      <c r="G138" t="s">
        <v>176</v>
      </c>
      <c r="H138" t="s">
        <v>34</v>
      </c>
      <c r="I138" t="s">
        <v>35</v>
      </c>
      <c r="J138" t="s">
        <v>55</v>
      </c>
      <c r="K138" t="s">
        <v>157</v>
      </c>
      <c r="L138" s="1">
        <v>44810</v>
      </c>
      <c r="M138" s="1">
        <v>44909</v>
      </c>
    </row>
    <row r="139" spans="1:13" x14ac:dyDescent="0.25">
      <c r="A139" t="s">
        <v>138</v>
      </c>
      <c r="B139" t="str">
        <f>" 456"</f>
        <v xml:space="preserve"> 456</v>
      </c>
      <c r="C139" t="str">
        <f>"01"</f>
        <v>01</v>
      </c>
      <c r="D139" t="s">
        <v>177</v>
      </c>
      <c r="E139" t="str">
        <f>"8554"</f>
        <v>8554</v>
      </c>
      <c r="F139" t="s">
        <v>15</v>
      </c>
      <c r="G139" t="s">
        <v>143</v>
      </c>
      <c r="J139" t="s">
        <v>109</v>
      </c>
      <c r="K139" t="s">
        <v>193</v>
      </c>
      <c r="L139" s="1">
        <v>44810</v>
      </c>
      <c r="M139" s="1">
        <v>44909</v>
      </c>
    </row>
    <row r="140" spans="1:13" x14ac:dyDescent="0.25">
      <c r="A140" t="s">
        <v>138</v>
      </c>
      <c r="B140" t="str">
        <f>" 471"</f>
        <v xml:space="preserve"> 471</v>
      </c>
      <c r="C140" t="str">
        <f>"01"</f>
        <v>01</v>
      </c>
      <c r="D140" t="s">
        <v>178</v>
      </c>
      <c r="E140" t="str">
        <f>"3895"</f>
        <v>3895</v>
      </c>
      <c r="F140" t="s">
        <v>15</v>
      </c>
      <c r="G140" t="s">
        <v>179</v>
      </c>
      <c r="H140" t="s">
        <v>34</v>
      </c>
      <c r="I140" t="s">
        <v>49</v>
      </c>
      <c r="J140" t="s">
        <v>37</v>
      </c>
      <c r="K140" t="s">
        <v>193</v>
      </c>
      <c r="L140" s="1">
        <v>44810</v>
      </c>
      <c r="M140" s="1">
        <v>44909</v>
      </c>
    </row>
    <row r="141" spans="1:13" x14ac:dyDescent="0.25">
      <c r="A141" t="s">
        <v>138</v>
      </c>
      <c r="B141" t="str">
        <f>" 485"</f>
        <v xml:space="preserve"> 485</v>
      </c>
      <c r="C141" t="str">
        <f>"11"</f>
        <v>11</v>
      </c>
      <c r="D141" t="s">
        <v>180</v>
      </c>
      <c r="E141" t="str">
        <f>"2675"</f>
        <v>2675</v>
      </c>
      <c r="F141" t="s">
        <v>15</v>
      </c>
      <c r="G141" t="s">
        <v>181</v>
      </c>
      <c r="H141" t="s">
        <v>34</v>
      </c>
      <c r="I141" t="s">
        <v>35</v>
      </c>
      <c r="J141" t="s">
        <v>55</v>
      </c>
      <c r="K141" t="s">
        <v>182</v>
      </c>
      <c r="L141" s="1">
        <v>44810</v>
      </c>
      <c r="M141" s="1">
        <v>44909</v>
      </c>
    </row>
    <row r="142" spans="1:13" x14ac:dyDescent="0.25">
      <c r="A142" t="s">
        <v>138</v>
      </c>
      <c r="B142" t="str">
        <f>" 485"</f>
        <v xml:space="preserve"> 485</v>
      </c>
      <c r="C142" t="str">
        <f>"12"</f>
        <v>12</v>
      </c>
      <c r="D142" t="s">
        <v>180</v>
      </c>
      <c r="E142" t="str">
        <f>"3202"</f>
        <v>3202</v>
      </c>
      <c r="F142" t="s">
        <v>15</v>
      </c>
      <c r="G142" t="s">
        <v>183</v>
      </c>
      <c r="H142" t="s">
        <v>34</v>
      </c>
      <c r="I142" t="s">
        <v>35</v>
      </c>
      <c r="J142" t="s">
        <v>27</v>
      </c>
      <c r="K142" t="s">
        <v>182</v>
      </c>
      <c r="L142" s="1">
        <v>44810</v>
      </c>
      <c r="M142" s="1">
        <v>44909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EFA3785FC50438A5CE0467113ADF5" ma:contentTypeVersion="29" ma:contentTypeDescription="Create a new document." ma:contentTypeScope="" ma:versionID="21a8260888f05b130aaeefd148821313">
  <xsd:schema xmlns:xsd="http://www.w3.org/2001/XMLSchema" xmlns:xs="http://www.w3.org/2001/XMLSchema" xmlns:p="http://schemas.microsoft.com/office/2006/metadata/properties" xmlns:ns3="28333d97-f83f-43f0-8e2a-d0a9ba9678ac" xmlns:ns4="6c122e25-6aea-44cb-9533-f337dbfc1912" targetNamespace="http://schemas.microsoft.com/office/2006/metadata/properties" ma:root="true" ma:fieldsID="6495d99eba120848ff88f9ac5579f05d" ns3:_="" ns4:_="">
    <xsd:import namespace="28333d97-f83f-43f0-8e2a-d0a9ba9678ac"/>
    <xsd:import namespace="6c122e25-6aea-44cb-9533-f337dbfc1912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33d97-f83f-43f0-8e2a-d0a9ba9678ac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Tags" ma:internalName="MediaServiceAutoTags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2" nillable="true" ma:displayName="Location" ma:internalName="MediaServiceLocation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22e25-6aea-44cb-9533-f337dbfc1912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28333d97-f83f-43f0-8e2a-d0a9ba9678ac" xsi:nil="true"/>
    <Invited_Students xmlns="28333d97-f83f-43f0-8e2a-d0a9ba9678ac" xsi:nil="true"/>
    <Owner xmlns="28333d97-f83f-43f0-8e2a-d0a9ba9678ac">
      <UserInfo>
        <DisplayName/>
        <AccountId xsi:nil="true"/>
        <AccountType/>
      </UserInfo>
    </Owner>
    <DefaultSectionNames xmlns="28333d97-f83f-43f0-8e2a-d0a9ba9678ac" xsi:nil="true"/>
    <Invited_Teachers xmlns="28333d97-f83f-43f0-8e2a-d0a9ba9678ac" xsi:nil="true"/>
    <FolderType xmlns="28333d97-f83f-43f0-8e2a-d0a9ba9678ac" xsi:nil="true"/>
    <CultureName xmlns="28333d97-f83f-43f0-8e2a-d0a9ba9678ac" xsi:nil="true"/>
    <Student_Groups xmlns="28333d97-f83f-43f0-8e2a-d0a9ba9678ac">
      <UserInfo>
        <DisplayName/>
        <AccountId xsi:nil="true"/>
        <AccountType/>
      </UserInfo>
    </Student_Groups>
    <Self_Registration_Enabled xmlns="28333d97-f83f-43f0-8e2a-d0a9ba9678ac" xsi:nil="true"/>
    <Is_Collaboration_Space_Locked xmlns="28333d97-f83f-43f0-8e2a-d0a9ba9678ac" xsi:nil="true"/>
    <Teachers xmlns="28333d97-f83f-43f0-8e2a-d0a9ba9678ac">
      <UserInfo>
        <DisplayName/>
        <AccountId xsi:nil="true"/>
        <AccountType/>
      </UserInfo>
    </Teachers>
    <Students xmlns="28333d97-f83f-43f0-8e2a-d0a9ba9678ac">
      <UserInfo>
        <DisplayName/>
        <AccountId xsi:nil="true"/>
        <AccountType/>
      </UserInfo>
    </Students>
    <Templates xmlns="28333d97-f83f-43f0-8e2a-d0a9ba9678ac" xsi:nil="true"/>
    <NotebookType xmlns="28333d97-f83f-43f0-8e2a-d0a9ba9678ac" xsi:nil="true"/>
    <Has_Teacher_Only_SectionGroup xmlns="28333d97-f83f-43f0-8e2a-d0a9ba9678a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8AF9E-8157-4702-8F0F-B7AECC6B1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33d97-f83f-43f0-8e2a-d0a9ba9678ac"/>
    <ds:schemaRef ds:uri="6c122e25-6aea-44cb-9533-f337dbfc1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6478F2-3FF0-4BC6-8D45-C2773A5C54B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6c122e25-6aea-44cb-9533-f337dbfc1912"/>
    <ds:schemaRef ds:uri="28333d97-f83f-43f0-8e2a-d0a9ba9678a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FCCE09-23D9-4B58-A576-5C84F33F61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CLSSCHED2 (004)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Galecia</dc:creator>
  <cp:lastModifiedBy>Gemma Galecia</cp:lastModifiedBy>
  <dcterms:created xsi:type="dcterms:W3CDTF">2022-04-01T18:50:51Z</dcterms:created>
  <dcterms:modified xsi:type="dcterms:W3CDTF">2022-04-01T19:08:53Z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0x010100645EFA3785FC50438A5CE0467113ADF5</vt:lpwstr>
  </property>
</Properties>
</file>