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ssflon03\Redirection\Daniel.miodovnik\Desktop\"/>
    </mc:Choice>
  </mc:AlternateContent>
  <xr:revisionPtr revIDLastSave="0" documentId="8_{ED34650E-3A34-4331-B645-09B611CA8BBA}" xr6:coauthVersionLast="36" xr6:coauthVersionMax="36" xr10:uidLastSave="{00000000-0000-0000-0000-000000000000}"/>
  <bookViews>
    <workbookView xWindow="-120" yWindow="-120" windowWidth="20730" windowHeight="11160" xr2:uid="{94012AEF-DD3F-4486-84FB-40F17FC1100B}"/>
  </bookViews>
  <sheets>
    <sheet name="Cover" sheetId="7" r:id="rId1"/>
    <sheet name="MHCLG Benefits Input=&gt;" sheetId="12" r:id="rId2"/>
    <sheet name="Meta input" sheetId="13" r:id="rId3"/>
    <sheet name="Main input" sheetId="14" r:id="rId4"/>
    <sheet name="Supporting information =&gt;" sheetId="11" r:id="rId5"/>
    <sheet name="Cost-benefit analysis - upside" sheetId="16" r:id="rId6"/>
    <sheet name="Cost-benefit analysis" sheetId="1" r:id="rId7"/>
    <sheet name="Benefits details" sheetId="3" r:id="rId8"/>
    <sheet name="Costs details" sheetId="2" r:id="rId9"/>
    <sheet name="Confidence factors" sheetId="6" r:id="rId10"/>
    <sheet name="Cost of long-term outcomes" sheetId="10" r:id="rId1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8" i="16" l="1"/>
  <c r="E18" i="16"/>
  <c r="F18" i="16"/>
  <c r="D19" i="16"/>
  <c r="E19" i="16"/>
  <c r="F19" i="16"/>
  <c r="C19" i="16"/>
  <c r="C18" i="16"/>
  <c r="C13" i="3"/>
  <c r="C12" i="3"/>
  <c r="D25" i="16"/>
  <c r="E25" i="16"/>
  <c r="F25" i="16"/>
  <c r="C25" i="16"/>
  <c r="D23" i="16"/>
  <c r="E23" i="16"/>
  <c r="F23" i="16"/>
  <c r="C23" i="16"/>
  <c r="L132" i="16"/>
  <c r="L131" i="16"/>
  <c r="L130" i="16"/>
  <c r="L129" i="16"/>
  <c r="B42" i="16"/>
  <c r="B43" i="16"/>
  <c r="B44" i="16"/>
  <c r="B45" i="16"/>
  <c r="B46" i="16"/>
  <c r="B47" i="16"/>
  <c r="B48" i="16"/>
  <c r="B49" i="16"/>
  <c r="B50" i="16"/>
  <c r="B51" i="16"/>
  <c r="F26" i="16"/>
  <c r="E26" i="16"/>
  <c r="D26" i="16"/>
  <c r="C26" i="16"/>
  <c r="F24" i="16"/>
  <c r="F30" i="16"/>
  <c r="F41" i="16"/>
  <c r="E24" i="16"/>
  <c r="D24" i="16"/>
  <c r="D30" i="16"/>
  <c r="D41" i="16"/>
  <c r="C24" i="16"/>
  <c r="C30" i="16"/>
  <c r="C41" i="16"/>
  <c r="D20" i="16"/>
  <c r="D42" i="16"/>
  <c r="D43" i="16"/>
  <c r="D44" i="16"/>
  <c r="D45" i="16"/>
  <c r="D46" i="16"/>
  <c r="D47" i="16"/>
  <c r="D48" i="16"/>
  <c r="D49" i="16"/>
  <c r="D50" i="16"/>
  <c r="D51" i="16"/>
  <c r="F20" i="16"/>
  <c r="F42" i="16"/>
  <c r="F43" i="16"/>
  <c r="F44" i="16"/>
  <c r="F45" i="16"/>
  <c r="F46" i="16"/>
  <c r="F47" i="16"/>
  <c r="F48" i="16"/>
  <c r="F49" i="16"/>
  <c r="F50" i="16"/>
  <c r="F51" i="16"/>
  <c r="E20" i="16"/>
  <c r="E31" i="16"/>
  <c r="E32" i="16"/>
  <c r="E33" i="16"/>
  <c r="E28" i="16"/>
  <c r="C20" i="16"/>
  <c r="C42" i="16"/>
  <c r="C43" i="16"/>
  <c r="C44" i="16"/>
  <c r="C45" i="16"/>
  <c r="C46" i="16"/>
  <c r="C47" i="16"/>
  <c r="C48" i="16"/>
  <c r="C49" i="16"/>
  <c r="C50" i="16"/>
  <c r="C51" i="16"/>
  <c r="E30" i="16"/>
  <c r="E41" i="16"/>
  <c r="D31" i="16"/>
  <c r="D32" i="16"/>
  <c r="D33" i="16"/>
  <c r="D28" i="16"/>
  <c r="F25" i="14"/>
  <c r="F26" i="14"/>
  <c r="F24" i="14"/>
  <c r="F23" i="14"/>
  <c r="F17" i="14"/>
  <c r="F18" i="14"/>
  <c r="F50" i="14"/>
  <c r="E24" i="14"/>
  <c r="E25" i="14"/>
  <c r="E26" i="14"/>
  <c r="E50" i="14"/>
  <c r="C17" i="2"/>
  <c r="C53" i="10"/>
  <c r="C43" i="10"/>
  <c r="C17" i="10"/>
  <c r="E55" i="2"/>
  <c r="D26" i="6"/>
  <c r="C26" i="6"/>
  <c r="C36" i="3"/>
  <c r="C21" i="3"/>
  <c r="C22" i="3"/>
  <c r="C26" i="3"/>
  <c r="C57" i="3"/>
  <c r="C58" i="3"/>
  <c r="C24" i="3"/>
  <c r="F34" i="2"/>
  <c r="F28" i="2"/>
  <c r="F27" i="2"/>
  <c r="C12" i="2"/>
  <c r="C11" i="2"/>
  <c r="E54" i="14"/>
  <c r="C54" i="14"/>
  <c r="C55" i="14"/>
  <c r="G18" i="14"/>
  <c r="D24" i="14"/>
  <c r="D25" i="14"/>
  <c r="D26" i="14"/>
  <c r="C18" i="1"/>
  <c r="E18" i="1"/>
  <c r="F9" i="14"/>
  <c r="F8" i="14"/>
  <c r="F18" i="1"/>
  <c r="C19" i="2"/>
  <c r="C55" i="10"/>
  <c r="C32" i="10"/>
  <c r="C29" i="10"/>
  <c r="C30" i="10"/>
  <c r="C31" i="16"/>
  <c r="C32" i="16"/>
  <c r="C33" i="16"/>
  <c r="F31" i="16"/>
  <c r="F32" i="16"/>
  <c r="F33" i="16"/>
  <c r="F28" i="16"/>
  <c r="E42" i="16"/>
  <c r="E43" i="16"/>
  <c r="E44" i="16"/>
  <c r="E45" i="16"/>
  <c r="E46" i="16"/>
  <c r="E47" i="16"/>
  <c r="E48" i="16"/>
  <c r="E49" i="16"/>
  <c r="E50" i="16"/>
  <c r="E51" i="16"/>
  <c r="C34" i="16"/>
  <c r="F34" i="16"/>
  <c r="E34" i="16"/>
  <c r="E35" i="16"/>
  <c r="C35" i="16"/>
  <c r="F35" i="16"/>
  <c r="D34" i="16"/>
  <c r="D35" i="16"/>
  <c r="C27" i="3"/>
  <c r="C59" i="3"/>
  <c r="C10" i="3"/>
  <c r="C25" i="3"/>
  <c r="E23" i="14"/>
  <c r="E16" i="1"/>
  <c r="D16" i="1"/>
  <c r="E18" i="14"/>
  <c r="E17" i="14"/>
  <c r="F16" i="1"/>
  <c r="C16" i="1"/>
  <c r="C56" i="10"/>
  <c r="B46" i="2"/>
  <c r="B44" i="2"/>
  <c r="B43" i="2"/>
  <c r="B42" i="2"/>
  <c r="C21" i="10"/>
  <c r="C14" i="10"/>
  <c r="C13" i="10"/>
  <c r="D16" i="6"/>
  <c r="C16" i="6"/>
  <c r="C37" i="3"/>
  <c r="C38" i="3"/>
  <c r="L125" i="1"/>
  <c r="L122" i="1"/>
  <c r="L123" i="1"/>
  <c r="L124" i="1"/>
  <c r="C34" i="2"/>
  <c r="B35" i="1"/>
  <c r="F45" i="2"/>
  <c r="F31" i="2"/>
  <c r="E61" i="2"/>
  <c r="E60" i="2"/>
  <c r="C16" i="2"/>
  <c r="C48" i="2"/>
  <c r="F48" i="2"/>
  <c r="F43" i="2"/>
  <c r="F44" i="2"/>
  <c r="F46" i="2"/>
  <c r="F42" i="2"/>
  <c r="F32" i="2"/>
  <c r="F29" i="2"/>
  <c r="F30" i="2"/>
  <c r="F35" i="2"/>
  <c r="C10" i="2"/>
  <c r="D17" i="1"/>
  <c r="F49" i="2"/>
  <c r="E11" i="1"/>
  <c r="F6" i="14"/>
  <c r="F11" i="1"/>
  <c r="C11" i="1"/>
  <c r="D11" i="1"/>
  <c r="C52" i="3"/>
  <c r="C54" i="3"/>
  <c r="C51" i="3"/>
  <c r="B36" i="1"/>
  <c r="C56" i="14"/>
  <c r="C39" i="3"/>
  <c r="C20" i="2"/>
  <c r="F19" i="1"/>
  <c r="D19" i="1"/>
  <c r="D23" i="1"/>
  <c r="D34" i="1"/>
  <c r="C19" i="1"/>
  <c r="E19" i="1"/>
  <c r="F12" i="14"/>
  <c r="F11" i="14"/>
  <c r="E62" i="2"/>
  <c r="F17" i="1"/>
  <c r="C13" i="2"/>
  <c r="C17" i="1"/>
  <c r="E17" i="1"/>
  <c r="C8" i="3"/>
  <c r="D18" i="1"/>
  <c r="E9" i="14"/>
  <c r="E8" i="14"/>
  <c r="C31" i="10"/>
  <c r="C33" i="10"/>
  <c r="C57" i="10"/>
  <c r="C44" i="10"/>
  <c r="C53" i="3"/>
  <c r="C41" i="3"/>
  <c r="F29" i="14"/>
  <c r="E29" i="14"/>
  <c r="E23" i="1"/>
  <c r="E34" i="1"/>
  <c r="B37" i="1"/>
  <c r="C57" i="14"/>
  <c r="F23" i="1"/>
  <c r="F34" i="1"/>
  <c r="C23" i="1"/>
  <c r="C34" i="1"/>
  <c r="E55" i="14"/>
  <c r="E12" i="14"/>
  <c r="E11" i="14"/>
  <c r="C55" i="3"/>
  <c r="B38" i="1"/>
  <c r="C58" i="14"/>
  <c r="E6" i="14"/>
  <c r="C11" i="3"/>
  <c r="C9" i="3"/>
  <c r="C12" i="1"/>
  <c r="C13" i="1"/>
  <c r="C35" i="1"/>
  <c r="F12" i="1"/>
  <c r="F13" i="1"/>
  <c r="F24" i="1"/>
  <c r="F25" i="1"/>
  <c r="F26" i="1"/>
  <c r="E12" i="1"/>
  <c r="F5" i="14"/>
  <c r="F4" i="14"/>
  <c r="D12" i="1"/>
  <c r="E5" i="14"/>
  <c r="E4" i="14"/>
  <c r="B39" i="1"/>
  <c r="C59" i="14"/>
  <c r="C24" i="1"/>
  <c r="C25" i="1"/>
  <c r="C26" i="1"/>
  <c r="F35" i="1"/>
  <c r="F36" i="1"/>
  <c r="F37" i="1"/>
  <c r="F38" i="1"/>
  <c r="F39" i="1"/>
  <c r="F40" i="1"/>
  <c r="F41" i="1"/>
  <c r="F42" i="1"/>
  <c r="F43" i="1"/>
  <c r="F44" i="1"/>
  <c r="D13" i="1"/>
  <c r="D24" i="1"/>
  <c r="D25" i="1"/>
  <c r="D26" i="1"/>
  <c r="E13" i="1"/>
  <c r="E35" i="1"/>
  <c r="E36" i="1"/>
  <c r="E37" i="1"/>
  <c r="E38" i="1"/>
  <c r="E39" i="1"/>
  <c r="E40" i="1"/>
  <c r="E41" i="1"/>
  <c r="E42" i="1"/>
  <c r="E43" i="1"/>
  <c r="E44" i="1"/>
  <c r="B40" i="1"/>
  <c r="C60" i="14"/>
  <c r="C36" i="1"/>
  <c r="C37" i="1"/>
  <c r="D35" i="1"/>
  <c r="E24" i="1"/>
  <c r="E25" i="1"/>
  <c r="E26" i="1"/>
  <c r="E27" i="1"/>
  <c r="B41" i="1"/>
  <c r="C61" i="14"/>
  <c r="F28" i="1"/>
  <c r="F27" i="1"/>
  <c r="E28" i="1"/>
  <c r="E56" i="14"/>
  <c r="D36" i="1"/>
  <c r="D37" i="1"/>
  <c r="C38" i="1"/>
  <c r="B42" i="1"/>
  <c r="C62" i="14"/>
  <c r="E57" i="14"/>
  <c r="C39" i="1"/>
  <c r="D38" i="1"/>
  <c r="E58" i="14"/>
  <c r="B43" i="1"/>
  <c r="C63" i="14"/>
  <c r="C40" i="1"/>
  <c r="D39" i="1"/>
  <c r="E59" i="14"/>
  <c r="B44" i="1"/>
  <c r="C65" i="14"/>
  <c r="C64" i="14"/>
  <c r="D40" i="1"/>
  <c r="E60" i="14"/>
  <c r="C41" i="1"/>
  <c r="C42" i="1"/>
  <c r="D41" i="1"/>
  <c r="E61" i="14"/>
  <c r="D42" i="1"/>
  <c r="E62" i="14"/>
  <c r="C43" i="1"/>
  <c r="C44" i="1"/>
  <c r="D43" i="1"/>
  <c r="E63" i="14"/>
  <c r="C27" i="1"/>
  <c r="C28" i="1"/>
  <c r="D44" i="1"/>
  <c r="E64" i="14"/>
  <c r="D27" i="1"/>
  <c r="D28" i="1"/>
  <c r="E65" i="14"/>
</calcChain>
</file>

<file path=xl/sharedStrings.xml><?xml version="1.0" encoding="utf-8"?>
<sst xmlns="http://schemas.openxmlformats.org/spreadsheetml/2006/main" count="442" uniqueCount="308">
  <si>
    <t>Cost Benefit Analysis: Better data on Children in Care</t>
  </si>
  <si>
    <t>Key</t>
  </si>
  <si>
    <t>Research based figures</t>
  </si>
  <si>
    <t>Calculated inputs formatted with a grey background</t>
  </si>
  <si>
    <t>Disclaimer:</t>
  </si>
  <si>
    <t>Cost benefit analysis - based on different uptake level scenarios</t>
  </si>
  <si>
    <t>Average council</t>
  </si>
  <si>
    <t>GM 10 councils</t>
  </si>
  <si>
    <t>30 councils</t>
  </si>
  <si>
    <t>Entire country</t>
  </si>
  <si>
    <t>Number of councils adopting:</t>
  </si>
  <si>
    <t>Benefits (with confidence factor)</t>
  </si>
  <si>
    <t>Total benefits (per year)</t>
  </si>
  <si>
    <t>Costs</t>
  </si>
  <si>
    <t>Cost benefit summary</t>
  </si>
  <si>
    <t>Pay-back period (years)</t>
  </si>
  <si>
    <t>NPV over 10-years</t>
  </si>
  <si>
    <t>10-year cashflows</t>
  </si>
  <si>
    <t>Discount rate</t>
  </si>
  <si>
    <t>Source: HMT Green Book discount rate</t>
  </si>
  <si>
    <t>Year</t>
  </si>
  <si>
    <t>Fixed costs</t>
  </si>
  <si>
    <t>Cost</t>
  </si>
  <si>
    <t>Type</t>
  </si>
  <si>
    <t>One-off</t>
  </si>
  <si>
    <t>Error ID tool alpha</t>
  </si>
  <si>
    <t>Error ID tool beta</t>
  </si>
  <si>
    <t>Total</t>
  </si>
  <si>
    <t>Variable costs</t>
  </si>
  <si>
    <t>Onboarding</t>
  </si>
  <si>
    <t>Hosting</t>
  </si>
  <si>
    <t>Support</t>
  </si>
  <si>
    <t>Process change</t>
  </si>
  <si>
    <t>Cost Summary</t>
  </si>
  <si>
    <t>Alpha Costing</t>
  </si>
  <si>
    <t>Role</t>
  </si>
  <si>
    <t>Days per Week</t>
  </si>
  <si>
    <t>Weeks</t>
  </si>
  <si>
    <t>Day rate</t>
  </si>
  <si>
    <t>Project Manager</t>
  </si>
  <si>
    <t xml:space="preserve">User Researcher </t>
  </si>
  <si>
    <t>Busines Analyst</t>
  </si>
  <si>
    <t>Developer</t>
  </si>
  <si>
    <t>Senior oversight</t>
  </si>
  <si>
    <t>Ongoing testing</t>
  </si>
  <si>
    <t>Expenses</t>
  </si>
  <si>
    <t>Council time (in kind)</t>
  </si>
  <si>
    <t>Beta Costing</t>
  </si>
  <si>
    <t>DPW</t>
  </si>
  <si>
    <t>Ongoing fixed costs</t>
  </si>
  <si>
    <t>One-off variable costs</t>
  </si>
  <si>
    <t>Days</t>
  </si>
  <si>
    <t>Rate</t>
  </si>
  <si>
    <t>Assume each council must invest 4 weeks of staff (at £35k/year with 20% overhead) time up front in process changes to realise benefits</t>
  </si>
  <si>
    <t>Ongoing variable costs</t>
  </si>
  <si>
    <t>n/a</t>
  </si>
  <si>
    <t>Benefits</t>
  </si>
  <si>
    <t>Total Benefits</t>
  </si>
  <si>
    <t>Days Saving/LA/year</t>
  </si>
  <si>
    <t>Cost Saving/LA/year</t>
  </si>
  <si>
    <t>Description</t>
  </si>
  <si>
    <t>Day Rate</t>
  </si>
  <si>
    <t xml:space="preserve">BAU Number of days spent each year cleaning data </t>
  </si>
  <si>
    <t>Reduction in days spent error checking</t>
  </si>
  <si>
    <t>With tool data cleaning days</t>
  </si>
  <si>
    <t>Cost Saving/LA/year - 903 returns</t>
  </si>
  <si>
    <t>Confidence factors</t>
  </si>
  <si>
    <t>Currentness</t>
  </si>
  <si>
    <t>Relevance</t>
  </si>
  <si>
    <t>Range</t>
  </si>
  <si>
    <t>Quality</t>
  </si>
  <si>
    <t>Consistent</t>
  </si>
  <si>
    <t>Confidence factor</t>
  </si>
  <si>
    <t>Confidence Level</t>
  </si>
  <si>
    <t>Long-term outcomes</t>
  </si>
  <si>
    <t>Assumptions</t>
  </si>
  <si>
    <t>UK population 2007</t>
  </si>
  <si>
    <t>UK population 1947</t>
  </si>
  <si>
    <t>Average remaining lifespan at age 18</t>
  </si>
  <si>
    <t>Welfare Benefits</t>
  </si>
  <si>
    <t>Foregone Tax</t>
  </si>
  <si>
    <t>Project:</t>
  </si>
  <si>
    <t>Lead Council:</t>
  </si>
  <si>
    <t>Contibutors:</t>
  </si>
  <si>
    <t>Date Completed:</t>
  </si>
  <si>
    <t>Benefits Capture Template</t>
  </si>
  <si>
    <t>Please complete in £ or % figures as appropriate. See Cover page for instructions</t>
  </si>
  <si>
    <t>Example category breakdown
Change/add rows as necessary</t>
  </si>
  <si>
    <t>Notes</t>
  </si>
  <si>
    <t>Variable net benefits</t>
  </si>
  <si>
    <t>Annual variable benefits</t>
  </si>
  <si>
    <t>In this category we want benefits from providing the service which increase with digital uptake.</t>
  </si>
  <si>
    <t>Annual variable costs</t>
  </si>
  <si>
    <t>Change in running costs that vary depending on digital uptake.</t>
  </si>
  <si>
    <t>Fixed net benefits</t>
  </si>
  <si>
    <t>Annual fixed benefits</t>
  </si>
  <si>
    <t>Benefits that arise from delivering the service, regardless of uptake by users</t>
  </si>
  <si>
    <t>e.g. reduced software licence fees</t>
  </si>
  <si>
    <t>Annual fixed costs</t>
  </si>
  <si>
    <t>Change in annual overheads that arise from delivering the service, regardless of uptake by users</t>
  </si>
  <si>
    <t>E.g. core staff time, maintenance, capital and equipment, training, marketing</t>
  </si>
  <si>
    <t>Development and delivery costs</t>
  </si>
  <si>
    <t>Development and delivery cost</t>
  </si>
  <si>
    <t>Expected cost of developing project through to live service</t>
  </si>
  <si>
    <t>E.g. staff costs for developing alpha, beta and live service</t>
  </si>
  <si>
    <t>Effect of project (as %)</t>
  </si>
  <si>
    <t>[VERY IMPORTANT!]</t>
  </si>
  <si>
    <t>How much higher is development cost for the lead council compared to a noncollaborative project?</t>
  </si>
  <si>
    <t>How much lower will it be for the average council that reuses project outputs? E.g. lower development time</t>
  </si>
  <si>
    <t>Renewal costs</t>
  </si>
  <si>
    <t>Refresh/renewal costs</t>
  </si>
  <si>
    <t>What semi-regular costs will be expected for renewing the service?</t>
  </si>
  <si>
    <t>e.g. contract renewal</t>
  </si>
  <si>
    <t>E.g. cost of renewing contract, cost of further development time for refresh.</t>
  </si>
  <si>
    <t>e.g. development time</t>
  </si>
  <si>
    <t>Effect of project on renewal cost</t>
  </si>
  <si>
    <t>What is effect of the project on cost of renewal?</t>
  </si>
  <si>
    <t>e.g. lower procurement cost</t>
  </si>
  <si>
    <t>E.g. lower supplier costs, lower procurement costs</t>
  </si>
  <si>
    <t>Frequency of renewal</t>
  </si>
  <si>
    <t>How often is this service renewed?</t>
  </si>
  <si>
    <t>E.g. existing contract length, time between redevelopment initiatives</t>
  </si>
  <si>
    <t>Number of councils</t>
  </si>
  <si>
    <t>Number of councils in UK that are willing and able to adopt this service</t>
  </si>
  <si>
    <t>Number of councils where this service could apply (i.e. they operate similar systems)</t>
  </si>
  <si>
    <t>Number of councils that have indicated interested in this project</t>
  </si>
  <si>
    <t>Number of councils that will adopt per year</t>
  </si>
  <si>
    <t>Any other Costs and Benefits</t>
  </si>
  <si>
    <t>MoJ</t>
  </si>
  <si>
    <t>Criminal Justice - Prison</t>
  </si>
  <si>
    <t>% of general population in prison</t>
  </si>
  <si>
    <t>UK population 2019</t>
  </si>
  <si>
    <t>New Economics Foundation</t>
  </si>
  <si>
    <t>HMI Prisons</t>
  </si>
  <si>
    <t>N/A</t>
  </si>
  <si>
    <t>UK unemployment rate</t>
  </si>
  <si>
    <t>Unit cost per year</t>
  </si>
  <si>
    <t>Total number of prisoners UK</t>
  </si>
  <si>
    <t>Development and delivery cost is independent of number of LAs</t>
  </si>
  <si>
    <t>Job-Seekers Allowance and low income benefits (GOV.UK, March 2014)</t>
  </si>
  <si>
    <t>ONS</t>
  </si>
  <si>
    <t>ONS, 2019</t>
  </si>
  <si>
    <t>Fixed cost (ongoing)</t>
  </si>
  <si>
    <t>Fixed cost (one-off)</t>
  </si>
  <si>
    <t>Variable cost (ongoing)</t>
  </si>
  <si>
    <t>Variable cost (one-off)</t>
  </si>
  <si>
    <t>Source/Comment</t>
  </si>
  <si>
    <t>UK employment rate</t>
  </si>
  <si>
    <t>Population out of labour force</t>
  </si>
  <si>
    <t>YouGov, 2017; average UK salary is £27,600 according to ONS</t>
  </si>
  <si>
    <t>Conservatively assuming that the out-of-labour-force rate is the same for care leavers</t>
  </si>
  <si>
    <t># of Care Leavers 2007</t>
  </si>
  <si>
    <t>Estimate uses pre-2007 numbers to take into account the uptake in LAC numbers following the Baby P incident</t>
  </si>
  <si>
    <t>Source/Comments</t>
  </si>
  <si>
    <t>Estimate is judgement based upon available evidence</t>
  </si>
  <si>
    <t>Ongoing</t>
  </si>
  <si>
    <t xml:space="preserve">One-off variable costs </t>
  </si>
  <si>
    <t>Onboarding and Process Change</t>
  </si>
  <si>
    <t>IRR over 10 years</t>
  </si>
  <si>
    <t>Breakdown of discovery, alpha and beta costs depending on team size and composition is detailed in 'Cost details' tab</t>
  </si>
  <si>
    <t>Non-cashable, for detailed workings see ' Benefit details' tab</t>
  </si>
  <si>
    <t>Net-yearly benefit after initial setup</t>
  </si>
  <si>
    <t>Maintainence and Ongoing Development</t>
  </si>
  <si>
    <t>Maintenance and Ongoing Development (per year)</t>
  </si>
  <si>
    <t>Care Leavers employment rate</t>
  </si>
  <si>
    <t>Care Leavers unemployment rate</t>
  </si>
  <si>
    <t>Additional costs due to Care Leavers</t>
  </si>
  <si>
    <t>% of Care Leavers in prison at any point</t>
  </si>
  <si>
    <t>Number of Prisoners that are Care Leavers</t>
  </si>
  <si>
    <t>% of Prisoners that are Care Leavers</t>
  </si>
  <si>
    <t>Better data on children in care - building a common approach</t>
  </si>
  <si>
    <t>Support for Care Leavers, House of Commons Briefing Paper, 2019: 40% ofCare Leaver(age 19-21) are NEET vs. 15% of all people age 19-21</t>
  </si>
  <si>
    <t>HypotheticalCare Leavercohort 1947</t>
  </si>
  <si>
    <t>Additional cost due toCare Leaver</t>
  </si>
  <si>
    <t xml:space="preserve">Net benefits </t>
  </si>
  <si>
    <t>Time saving during statutory return window</t>
  </si>
  <si>
    <t>Year-round time savings</t>
  </si>
  <si>
    <t>Number of errors cleaned throughout the year</t>
  </si>
  <si>
    <t>Assuming Wigan's error rate per LAC would be as high as that of Manchester and Stockport without year-round error cleaning</t>
  </si>
  <si>
    <t>Redudction in error cleaning time</t>
  </si>
  <si>
    <t>We assume that automating of notications and/or automated error cleaning could reduce at least 50% of these errors</t>
  </si>
  <si>
    <t>Day Rate (£)</t>
  </si>
  <si>
    <t>Day saving / LA doing year-round error cleaning /year</t>
  </si>
  <si>
    <t>Maintenance and ongoing development (yearly)</t>
  </si>
  <si>
    <t>Cost saving / LA doing year-round error cleaning /year</t>
  </si>
  <si>
    <t>Proportion of councils that do year-round error cleaning</t>
  </si>
  <si>
    <t>Day saving / average LA /year</t>
  </si>
  <si>
    <t>Cost saving / average LA /year</t>
  </si>
  <si>
    <t>Statutory return window data cleaning - confidence factor inputs</t>
  </si>
  <si>
    <t>Year round data cleaning - confidence factor inputs</t>
  </si>
  <si>
    <t>Confidence factor - time savings</t>
  </si>
  <si>
    <t>Confidence factor - potential improvements</t>
  </si>
  <si>
    <t>Using GDS Benefits Case confidence factor methodology for data</t>
  </si>
  <si>
    <t>Using HMT Cost Benefit Analysis guide: https://assets.publishing.service.gov.uk/government/uploads/system/uploads/attachment_data/file/300214/cost_benefit_analysis_guidance_for_local_partnerships.pdf</t>
  </si>
  <si>
    <t xml:space="preserve">Estimate is uncorroborated expert judge </t>
  </si>
  <si>
    <t>Overall confidence factor</t>
  </si>
  <si>
    <t>We apply a confidence factor to the total amount of time spent data cleaning currently…</t>
  </si>
  <si>
    <t>...then a confidence factor to the potential reduction in cleaning time…</t>
  </si>
  <si>
    <t>…to give an overall confidence factor</t>
  </si>
  <si>
    <t xml:space="preserve"> Currently the process of fixing an error is very time consuming. Wigan estimate that it takes a full day of time across different teams on average to clean one error. The steps are: 
Analyst identifies error through running report or noticing in analysis tools;
Analyst researches the error in the case management system to understand why it might have occurred and what could be done to fix it;
Analysts emails social worker and business support explaining the error and options to resolve it,
Social worker and business support reply with clarifying questions, sometimes with several round of email responses
Social worker makes a request to IT to fix error,
If this requires changing data in the case management system rather than just adding new data IT ask for manager approval, 
Social worker emails manager to get approval and forwards this to IT, 
If the change is simple the social workers can make it, otherwise it may require a request to the case management system provider for a “roll back”, where all the data since the error is deleted and re-entered. Sometimes it takes months to process these requests</t>
  </si>
  <si>
    <t>Based on a £35,000 / year average day rate for analysts and social workers with a 21% overhead as assumed by the GDS benefits guidebook</t>
  </si>
  <si>
    <t>Assuming that on average one in three councils do round-the-year cleaning. Any council with LiquidLogic (approx 50%) will have go through similar steps to Wigan, so numbers are expected to be representative</t>
  </si>
  <si>
    <t>Total set-up costs</t>
  </si>
  <si>
    <t>Annual return on investment</t>
  </si>
  <si>
    <t>Year-round error cleaning time savings</t>
  </si>
  <si>
    <t>Statutory return window time savings</t>
  </si>
  <si>
    <t>Additional scale for Manchester</t>
  </si>
  <si>
    <t>These savings do not apply to Manchester, so have no additional scale factor</t>
  </si>
  <si>
    <t>Level of uptake:</t>
  </si>
  <si>
    <t>Assumptions based on indicative project plan</t>
  </si>
  <si>
    <t>Assumptions based on example beta project team</t>
  </si>
  <si>
    <t>Travel expenses</t>
  </si>
  <si>
    <t>Conservatively assumption based on 2 developers and product manager at £550/day, full-time for 3 months per year</t>
  </si>
  <si>
    <t>2 days estimated set-up time</t>
  </si>
  <si>
    <t>Manchester is a very large council, with 2.6x as many LAC as the average (Wigan and Stockport are approximately average). Error cleaning therefore takes around 2.6x longer in Machester (analyst time estimtates support this with Manchester estimating 110 days vs Stockport 45), so any benefits have an additional scale factor of +1.6</t>
  </si>
  <si>
    <t>Stockport (an average sized council) spend around 45 days per stat return period cleaning 903 errors. Manchester spend around 110 days per year, but are more than 2.5x larger than the average council, supporting a ~45 day figure</t>
  </si>
  <si>
    <r>
      <t>We think that a significant number of these errors could be eliminated. 53% of errors across Wigan, Manchester and Stockport have already been eliminated by one of three councils, so it should be feasible to eliminate these in all three.</t>
    </r>
    <r>
      <rPr>
        <vertAlign val="superscript"/>
        <sz val="9"/>
        <color rgb="FF000000"/>
        <rFont val="Gill Sans MT"/>
        <family val="2"/>
      </rPr>
      <t xml:space="preserve"> </t>
    </r>
    <r>
      <rPr>
        <sz val="9"/>
        <color rgb="FF000000"/>
        <rFont val="Gill Sans MT"/>
        <family val="2"/>
      </rPr>
      <t>Additionally, errors are highly focussed with the top 3 types accounting for over half of total errors. For these two reasons, we think it should be feasible to eliminate at least 50% of overall errors. See analysis in user research pack for further details</t>
    </r>
  </si>
  <si>
    <t>Assuming a £35k/year average social worker and analyst salary, with 21% overhead (as GDS Benefits Guide)</t>
  </si>
  <si>
    <t>National Statistics- Children looked after in England, 2018</t>
  </si>
  <si>
    <t>Increase in care population since 2007</t>
  </si>
  <si>
    <t>Estimating the total number of care leavers in the country</t>
  </si>
  <si>
    <t># of people leaving care in 2018</t>
  </si>
  <si>
    <t>There has been a large increase in the number of children in care since 2007, particularly following the death of Baby Peter. Here we take figures back to 2007 so we don't overestimate the number of people who have been in care</t>
  </si>
  <si>
    <t>Method: model the number of care leavers per year back over time based on UK population</t>
  </si>
  <si>
    <t>Assuming that the proportion of care leavers in the population remains constant over time</t>
  </si>
  <si>
    <t>Estimated number of Care Leavers</t>
  </si>
  <si>
    <t>Estimated average number of care leavers per year (past 60 years)</t>
  </si>
  <si>
    <t># of cohorts of care leavers in the country</t>
  </si>
  <si>
    <t>Unit cost of prison for a year</t>
  </si>
  <si>
    <t>% of all people age 19-21 who are NEET</t>
  </si>
  <si>
    <t>% of Care Leavers (aged 19-21) who are NEET</t>
  </si>
  <si>
    <t>Assuming that Care Leavers are 2.67 times more likely to be unemployed based on LAC being 2.67 times more likely to be NEET</t>
  </si>
  <si>
    <t>Tax on an average UK salary</t>
  </si>
  <si>
    <t>Here we estimate the additional cost the CL (care leavers i.e. individuals who have been in care and left care at age 18 i.e. were not adopted, taken under special guardianship order, returned to their family etc. - this is a subset of the LAC population so our calculations are an underestimate of the total cost) cost to government due to some of the worse life outcomes</t>
  </si>
  <si>
    <t>In each case this is calculated as: Additional cost due to negative outcome = cost of outcome * (proportion of CL with negative outcome - proportion of non-CL with negative outcome) * CL population</t>
  </si>
  <si>
    <t>Average UK salary</t>
  </si>
  <si>
    <t>Personal allowance</t>
  </si>
  <si>
    <t>Lower rate income tax</t>
  </si>
  <si>
    <t>gov.uk</t>
  </si>
  <si>
    <t xml:space="preserve">This confidential model has been prepared solely for information purposes, and is available to  a limited number of parties solely to assist the recipient in exploring options around the project. 
We reserve the right to amend or replace the model at any time. Although we may provide additional information to interested parties concerning the project, we are not under any obligation to update, keep current, or correct the information contained in this model or to provide any additional information. Interested parties should conduct their own investigation and analysis of the project. 
This model contains information from third parties and neither such information nor this model has been independently verified. Recipients are solely responsible for performing their own due diligence to verify for themselves the adequacy, accuracy and completeness of the information and l model.  
Neither us nor any of our respective directors, employees, affiliates or agents makes any representation or warranty, express or implied, as to the accuracy, completeness or fairness of the  model nor any information provided in connection with it, and none of such parties shall have any liability for the accuracy of or information contained in, or for any omissions from, the financial model, nor for any of the written, electronic or oral communications transmitted to the recipient in the course of the recipient's own investigations and evaluations. 
All rights, including-intellectual property rights, in the model belong exclusively to the authors. 
</t>
  </si>
  <si>
    <t>Current discovery project</t>
  </si>
  <si>
    <t>2 days ongoing support per council per year</t>
  </si>
  <si>
    <t>Assuming costs of £1,000 in case hosting is required, although deployment model is unknown</t>
  </si>
  <si>
    <t>Hosting &amp; support</t>
  </si>
  <si>
    <t>We estimate that development costs could be 50% higher for alpha and beta working collaboratively rather than within just one council. The discovery costs are likely only 25% higher</t>
  </si>
  <si>
    <t>New councils will be able to reuse the outputs at just onboarding and process change costs</t>
  </si>
  <si>
    <t>Greater Manchester Combined Authority</t>
  </si>
  <si>
    <t>Manchester City Council, Stockport Metropolitation Borough Council and Wigan City Council</t>
  </si>
  <si>
    <t>Annual variable costs are captured above</t>
  </si>
  <si>
    <t>Every Children's Services Department collects data on Looked After Children and must submit a 903 return to the DfE</t>
  </si>
  <si>
    <t>Greater Manchester councils</t>
  </si>
  <si>
    <t>Given the universality of the prolem, the ease of adoption, our supporting group of councils and strong connections across the North West (23 councils), we estimate that an additional 10 councils a year could join over the first years of the project</t>
  </si>
  <si>
    <t>The main aim of this project is to better use data to improve outcomes for looked after children. Currently these outcomes are extremely poor (see user research and business case reports) and cost government a significant amount</t>
  </si>
  <si>
    <t>Estimated additional cost of care leavers poor outcomes in crime and employment alone:</t>
  </si>
  <si>
    <t>We do not believe a reliable calculation of the potential reduction in this cost can be made. But even small reductions would have signifciant cost savings for government</t>
  </si>
  <si>
    <t>Total costs and benefits across all 10 councils in a scenario where we only scale to Greater Manchester combined 10 authorities</t>
  </si>
  <si>
    <t>Total costs and benefits across all 30 councils in a scenario where wescale acrros the North West and other partner councils</t>
  </si>
  <si>
    <t>Year-round error cleaning</t>
  </si>
  <si>
    <t>Statutory return period error cleaning</t>
  </si>
  <si>
    <t>Cost Saving/LA/year - 903 returns with confidence factor</t>
  </si>
  <si>
    <t>903 statutory return window data cleaning - confidence factor</t>
  </si>
  <si>
    <t>903 return time savings during the statutory return window</t>
  </si>
  <si>
    <t>Expansion to other statutory returns</t>
  </si>
  <si>
    <t>The 903 return is just one of 133 statutory returns that Local Authorities must submit to central government departments on a yearly, or more regular, basis</t>
  </si>
  <si>
    <t>The error identification tool could easily be expanded to error check some of these datasets as well</t>
  </si>
  <si>
    <t>Potential savings from Children in Need Census - with confidence factor</t>
  </si>
  <si>
    <t>Potential savings from the School Census - with confidence factor</t>
  </si>
  <si>
    <t>903 statutory return window data cleaning - confidence factor inputs</t>
  </si>
  <si>
    <t>We also apply an additional confidence factor for the potential to scale to other statutory returns</t>
  </si>
  <si>
    <t>Expansion to:</t>
  </si>
  <si>
    <t>Children in Need Census</t>
  </si>
  <si>
    <t>School Census</t>
  </si>
  <si>
    <t>Rationale</t>
  </si>
  <si>
    <t>The Children in Need Census is very similar to the 903 return: it covers a simialr population, is based on the same case management sytem data, is submitted by the same analysts and is submitted through a similar portal to the Department of Education. However, we have only had a few conversations about the Children in Need census, so apply a conservative additional confidence factor</t>
  </si>
  <si>
    <t>Total LAC data time savings</t>
  </si>
  <si>
    <t>Cost saving / average LA /year - with confidence factor</t>
  </si>
  <si>
    <t>These two datasets cover much larger populations than the 903 return. Children in Need Census covers 400,000 children and the School Census covers 8,000,000 children, compared to the 75,000 in the 903 return</t>
  </si>
  <si>
    <t>Estimated data cleaning time for the School Census</t>
  </si>
  <si>
    <t>Our immediate first steps would be the Children in Need Census, which is very similar to the 903 return but covering the broader categories of Children in Need and children on Child Protection plans. The return is very similar to the 903 return, prepared by the same analysts with a similar process, although with some larger painpoints due to a more difficult submission portal and the larger size of the data. The School Census, submitted termly to the DfE, and covering every child in a maintained school in England is also similar. It is initially submitted by schools and is then cleaned by schools and analysts within the councils (these analysts are similar to children's services analysts and are sometimes located in the same team)</t>
  </si>
  <si>
    <t>Estimated data cleaning time for the Children In Need Census (days)</t>
  </si>
  <si>
    <t>The School Census is similar to the 903 return in that it has a similar format (is individual level data on children, covering major information and events) and is submitted by via a similar process (initial submition, followed by an error report, then data cleaning and resubmission) to the Department for Education. However, we have not directly spoken to these analysts or investigated the details of this return, it's errors and the data submission process. We therefore apply a signifciant confidence factor</t>
  </si>
  <si>
    <t>Children's services analysts estimate that, although the Children in Need Census is much larger and with more errors than the 903 and with some additional difficulties with the submission portal, the errors are on average quicker to fix, meaning it takes a similar amount of time to clean</t>
  </si>
  <si>
    <t>Approaches for cleaning the school census data vary significantly between councils. An example of a typical process is to have one analyst within the council working nearly full time on the data (e.g. 100-150 days per year), they work in partnership with schools, who each work on their own data. The data collection and cleaning burden largely falls on the schools. Here we have conservatively assumed that they only contribute an additional 150-200 days of cleaning time i.e. slightly more than the council analyst</t>
  </si>
  <si>
    <t>Assuming similar improvements in data quality can be made to the 903 return and salary levels are similar</t>
  </si>
  <si>
    <t>Applying an additional confidence factor to represent further uncertainty</t>
  </si>
  <si>
    <t>Total error cleaning time (days / error)</t>
  </si>
  <si>
    <t>These savings apply to all three of the councils, so have the additional scale factor to account for Manchester's greater size</t>
  </si>
  <si>
    <t>Potential savings from Children in Need Census during the return window - without confidence factor</t>
  </si>
  <si>
    <t>Potential savings from the School Census during the return window - without confidence factor</t>
  </si>
  <si>
    <t>Potential savings from Children in Need Census throughout the year - without confidence factor</t>
  </si>
  <si>
    <t>Potential savings from Children in Need Census throughout the year- with confidence factor</t>
  </si>
  <si>
    <t>Cost Saving/LA/year - Statutory return window error cleaning: 903 returns, CIN census and school census</t>
  </si>
  <si>
    <t>Cost Saving/LA/year - Throughout the year error cleaning: 903 returns and CIN census</t>
  </si>
  <si>
    <t>Assuming that time savings can also be made on error cleaning throughout the year for the CIN Census as we know that councils such as Wigan do this year round. We have not counted any savings for the School Census here as this data is submitted termly, so has a more ongoing data cleaning process anyway</t>
  </si>
  <si>
    <t>- No confidence factors applied</t>
  </si>
  <si>
    <t>- Less conservative costs, with lower maintenace of £50k vs £100k and no hosting costs</t>
  </si>
  <si>
    <t>- Salary figures including a 20% overhead on total compensation</t>
  </si>
  <si>
    <t>- Assuming a 75% reduction in errors, rather than just a 50% i.e. eliminating more than just the most common error types</t>
  </si>
  <si>
    <t>Hosting costs:</t>
  </si>
  <si>
    <t>Salary overheads</t>
  </si>
  <si>
    <t>The main calculations in this model make a number of conservative assumptions. This tab presents an upside scenario relaxing some of these conservative assumptions:</t>
  </si>
  <si>
    <t>Error reduction</t>
  </si>
  <si>
    <t>Savings - on year-round error cleaning - with confidence factor</t>
  </si>
  <si>
    <t>Savings- during the statutory return window - with confidence factor</t>
  </si>
  <si>
    <t>Savings - on year-round error cleaning - without confidence factor</t>
  </si>
  <si>
    <t>Maintenance cost (£/year):</t>
  </si>
  <si>
    <t>Savings - during the statutory return window - without confidence factor</t>
  </si>
  <si>
    <t xml:space="preserve">Assumptions/Inputs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</si>
</sst>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Red]\-&quot;£&quot;#,##0"/>
    <numFmt numFmtId="8" formatCode="&quot;£&quot;#,##0.00;[Red]\-&quot;£&quot;#,##0.00"/>
    <numFmt numFmtId="44" formatCode="_-&quot;£&quot;* #,##0.00_-;\-&quot;£&quot;* #,##0.00_-;_-&quot;£&quot;* &quot;-&quot;??_-;_-@_-"/>
    <numFmt numFmtId="164" formatCode="#,##0.0"/>
    <numFmt numFmtId="165" formatCode="#,##0_);\(#,##0\);\-_)"/>
    <numFmt numFmtId="166" formatCode="_-&quot;£&quot;* #,##0_-;\-&quot;£&quot;* #,##0_-;_-&quot;£&quot;* &quot;-&quot;??_-;_-@_-"/>
    <numFmt numFmtId="167" formatCode="#,##0_);\(#,##0\);\-"/>
    <numFmt numFmtId="168" formatCode="_-[$£-809]* #,##0_-;\-[$£-809]* #,##0_-;_-[$£-809]* &quot;-&quot;??_-;_-@_-"/>
    <numFmt numFmtId="169" formatCode="0.0"/>
    <numFmt numFmtId="170" formatCode="#,##0.0_);\(#,##0.0\);\-"/>
    <numFmt numFmtId="171" formatCode="_-[$£-809]* #,##0.00_-;\-[$£-809]* #,##0.00_-;_-[$£-809]* &quot;-&quot;??_-;_-@_-"/>
    <numFmt numFmtId="172" formatCode="#,##0.0_);\(#,##0.0\);\-_)"/>
    <numFmt numFmtId="173" formatCode="0.0%"/>
    <numFmt numFmtId="174" formatCode="&quot;£&quot;#,##0"/>
    <numFmt numFmtId="175" formatCode="#,##0.000"/>
    <numFmt numFmtId="176" formatCode="_-&quot;£&quot;* #,##0.0_-;\-&quot;£&quot;* #,##0.0_-;_-&quot;£&quot;* &quot;-&quot;?_-;_-@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Gill Sans MT"/>
      <family val="2"/>
    </font>
    <font>
      <b/>
      <sz val="9"/>
      <color theme="0"/>
      <name val="Gill Sans MT"/>
      <family val="2"/>
    </font>
    <font>
      <sz val="9"/>
      <color theme="7"/>
      <name val="Gill Sans MT"/>
      <family val="2"/>
    </font>
    <font>
      <sz val="9"/>
      <color theme="1"/>
      <name val="Calibri"/>
      <family val="2"/>
      <scheme val="minor"/>
    </font>
    <font>
      <b/>
      <sz val="9"/>
      <color theme="1"/>
      <name val="Gill Sans MT"/>
      <family val="2"/>
    </font>
    <font>
      <sz val="9"/>
      <color rgb="FFFF0000"/>
      <name val="Gill Sans MT"/>
      <family val="2"/>
    </font>
    <font>
      <sz val="11"/>
      <color rgb="FF3F3F76"/>
      <name val="Calibri"/>
      <family val="2"/>
      <scheme val="minor"/>
    </font>
    <font>
      <sz val="9"/>
      <color theme="1"/>
      <name val="Gill Sans MT"/>
      <family val="2"/>
    </font>
    <font>
      <b/>
      <i/>
      <sz val="9"/>
      <color theme="1"/>
      <name val="Gill Sans MT"/>
      <family val="2"/>
    </font>
    <font>
      <i/>
      <sz val="9"/>
      <color theme="1"/>
      <name val="Gill Sans MT"/>
      <family val="2"/>
    </font>
    <font>
      <i/>
      <sz val="11"/>
      <color theme="1"/>
      <name val="Calibri"/>
      <family val="2"/>
      <scheme val="minor"/>
    </font>
    <font>
      <b/>
      <sz val="11"/>
      <color theme="1"/>
      <name val="Gill Sans MT"/>
      <family val="2"/>
    </font>
    <font>
      <sz val="9"/>
      <color rgb="FF000000"/>
      <name val="Gill Sans MT"/>
      <family val="2"/>
    </font>
    <font>
      <b/>
      <sz val="9"/>
      <color rgb="FFFF0000"/>
      <name val="Gill Sans MT"/>
      <family val="2"/>
    </font>
    <font>
      <sz val="11"/>
      <color rgb="FFFF0000"/>
      <name val="Calibri"/>
      <family val="2"/>
      <scheme val="minor"/>
    </font>
    <font>
      <sz val="10"/>
      <color rgb="FF000000"/>
      <name val="Arial"/>
      <family val="2"/>
    </font>
    <font>
      <sz val="14"/>
      <name val="Arial"/>
      <family val="2"/>
    </font>
    <font>
      <b/>
      <sz val="14"/>
      <name val="Arial"/>
      <family val="2"/>
    </font>
    <font>
      <b/>
      <sz val="18"/>
      <name val="Arial"/>
      <family val="2"/>
    </font>
    <font>
      <b/>
      <sz val="10"/>
      <name val="Arial"/>
      <family val="2"/>
    </font>
    <font>
      <sz val="10"/>
      <name val="Arial"/>
      <family val="2"/>
    </font>
    <font>
      <i/>
      <sz val="10"/>
      <name val="Arial"/>
      <family val="2"/>
    </font>
    <font>
      <sz val="9"/>
      <name val="Gill Sans MT"/>
      <family val="2"/>
    </font>
    <font>
      <i/>
      <sz val="9"/>
      <name val="Gill Sans MT"/>
      <family val="2"/>
    </font>
    <font>
      <u/>
      <sz val="11"/>
      <color theme="10"/>
      <name val="Calibri"/>
      <family val="2"/>
      <scheme val="minor"/>
    </font>
    <font>
      <b/>
      <sz val="10"/>
      <color rgb="FFFF0000"/>
      <name val="Arial"/>
      <family val="2"/>
    </font>
    <font>
      <i/>
      <u/>
      <sz val="9"/>
      <color theme="1"/>
      <name val="Gill Sans MT"/>
      <family val="2"/>
    </font>
    <font>
      <sz val="10"/>
      <color rgb="FFFF0000"/>
      <name val="Arial"/>
      <family val="2"/>
    </font>
    <font>
      <i/>
      <sz val="9"/>
      <color theme="1"/>
      <name val="Calibri"/>
      <family val="2"/>
      <scheme val="minor"/>
    </font>
    <font>
      <vertAlign val="superscript"/>
      <sz val="9"/>
      <color rgb="FF000000"/>
      <name val="Gill Sans MT"/>
      <family val="2"/>
    </font>
    <font>
      <sz val="11"/>
      <color theme="1"/>
      <name val="Arial"/>
      <family val="2"/>
    </font>
    <font>
      <sz val="10"/>
      <color theme="1"/>
      <name val="Arial"/>
      <family val="2"/>
    </font>
    <font>
      <b/>
      <sz val="9"/>
      <color theme="1"/>
      <name val="Calibri"/>
      <family val="2"/>
      <scheme val="minor"/>
    </font>
    <font>
      <b/>
      <sz val="9"/>
      <name val="Gill Sans MT"/>
      <family val="2"/>
    </font>
  </fonts>
  <fills count="17">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6"/>
        <bgColor indexed="64"/>
      </patternFill>
    </fill>
    <fill>
      <patternFill patternType="solid">
        <fgColor rgb="FFFFFFCC"/>
        <bgColor indexed="64"/>
      </patternFill>
    </fill>
    <fill>
      <patternFill patternType="solid">
        <fgColor theme="9"/>
        <bgColor indexed="64"/>
      </patternFill>
    </fill>
    <fill>
      <patternFill patternType="solid">
        <fgColor rgb="FFFFCC99"/>
      </patternFill>
    </fill>
    <fill>
      <patternFill patternType="solid">
        <fgColor theme="0"/>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FFFF"/>
        <bgColor rgb="FFFFFFFF"/>
      </patternFill>
    </fill>
    <fill>
      <patternFill patternType="solid">
        <fgColor theme="0" tint="-0.14999847407452621"/>
        <bgColor indexed="64"/>
      </patternFill>
    </fill>
    <fill>
      <patternFill patternType="solid">
        <fgColor rgb="FFFFFFFF"/>
        <bgColor indexed="64"/>
      </patternFill>
    </fill>
    <fill>
      <patternFill patternType="solid">
        <fgColor theme="7" tint="0.79998168889431442"/>
        <bgColor indexed="64"/>
      </patternFill>
    </fill>
    <fill>
      <patternFill patternType="solid">
        <fgColor theme="3"/>
        <bgColor indexed="64"/>
      </patternFill>
    </fill>
    <fill>
      <patternFill patternType="solid">
        <fgColor theme="6" tint="0.39997558519241921"/>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style="double">
        <color indexed="64"/>
      </bottom>
      <diagonal/>
    </border>
    <border>
      <left/>
      <right style="thin">
        <color indexed="64"/>
      </right>
      <top/>
      <bottom/>
      <diagonal/>
    </border>
    <border>
      <left style="thin">
        <color rgb="FFFFFFFF"/>
      </left>
      <right style="thin">
        <color rgb="FFFFFFFF"/>
      </right>
      <top style="thin">
        <color rgb="FFFFFFFF"/>
      </top>
      <bottom style="thin">
        <color rgb="FFFFFFFF"/>
      </bottom>
      <diagonal/>
    </border>
    <border>
      <left/>
      <right/>
      <top/>
      <bottom style="thin">
        <color rgb="FF000000"/>
      </bottom>
      <diagonal/>
    </border>
    <border>
      <left style="thin">
        <color rgb="FFFFFFFF"/>
      </left>
      <right style="thin">
        <color rgb="FFFFFFFF"/>
      </right>
      <top style="thin">
        <color rgb="FFFFFFFF"/>
      </top>
      <bottom/>
      <diagonal/>
    </border>
    <border>
      <left style="thin">
        <color rgb="FFFFFFFF"/>
      </left>
      <right style="dotted">
        <color rgb="FFCCCCCC"/>
      </right>
      <top style="thin">
        <color rgb="FFFFFFFF"/>
      </top>
      <bottom style="dotted">
        <color rgb="FFB7B7B7"/>
      </bottom>
      <diagonal/>
    </border>
    <border>
      <left style="dotted">
        <color rgb="FFCCCCCC"/>
      </left>
      <right style="dotted">
        <color rgb="FFCCCCCC"/>
      </right>
      <top/>
      <bottom style="dotted">
        <color rgb="FFB7B7B7"/>
      </bottom>
      <diagonal/>
    </border>
    <border>
      <left/>
      <right style="thin">
        <color rgb="FFFFFFFF"/>
      </right>
      <top style="thin">
        <color rgb="FFFFFFFF"/>
      </top>
      <bottom style="dotted">
        <color rgb="FFB7B7B7"/>
      </bottom>
      <diagonal/>
    </border>
    <border>
      <left style="thin">
        <color rgb="FFFFFFFF"/>
      </left>
      <right style="thin">
        <color rgb="FFFFFFFF"/>
      </right>
      <top style="dotted">
        <color rgb="FFB7B7B7"/>
      </top>
      <bottom style="thin">
        <color rgb="FFFFFFFF"/>
      </bottom>
      <diagonal/>
    </border>
    <border>
      <left style="thin">
        <color rgb="FFFFFFFF"/>
      </left>
      <right style="dotted">
        <color rgb="FFCCCCCC"/>
      </right>
      <top style="dotted">
        <color rgb="FFB7B7B7"/>
      </top>
      <bottom style="dotted">
        <color rgb="FFB7B7B7"/>
      </bottom>
      <diagonal/>
    </border>
    <border>
      <left style="dotted">
        <color rgb="FFCCCCCC"/>
      </left>
      <right style="dotted">
        <color rgb="FFCCCCCC"/>
      </right>
      <top style="dotted">
        <color rgb="FFB7B7B7"/>
      </top>
      <bottom style="dotted">
        <color rgb="FFB7B7B7"/>
      </bottom>
      <diagonal/>
    </border>
    <border>
      <left/>
      <right style="thin">
        <color rgb="FFFFFFFF"/>
      </right>
      <top style="dotted">
        <color rgb="FFB7B7B7"/>
      </top>
      <bottom style="dotted">
        <color rgb="FFB7B7B7"/>
      </bottom>
      <diagonal/>
    </border>
    <border>
      <left style="thin">
        <color rgb="FFFFFFFF"/>
      </left>
      <right style="thin">
        <color rgb="FFFFFFFF"/>
      </right>
      <top/>
      <bottom/>
      <diagonal/>
    </border>
    <border>
      <left style="thin">
        <color rgb="FFFFFFFF"/>
      </left>
      <right style="thin">
        <color rgb="FFFFFFFF"/>
      </right>
      <top style="thin">
        <color rgb="FFFFFFFF"/>
      </top>
      <bottom style="dotted">
        <color rgb="FFCCCCCC"/>
      </bottom>
      <diagonal/>
    </border>
    <border>
      <left style="thin">
        <color rgb="FFFFFFFF"/>
      </left>
      <right style="thin">
        <color rgb="FFFFFFFF"/>
      </right>
      <top/>
      <bottom style="thin">
        <color rgb="FFFFFFFF"/>
      </bottom>
      <diagonal/>
    </border>
    <border>
      <left style="thin">
        <color rgb="FFFFFFFF"/>
      </left>
      <right style="dotted">
        <color rgb="FFCCCCCC"/>
      </right>
      <top style="dotted">
        <color rgb="FFB7B7B7"/>
      </top>
      <bottom/>
      <diagonal/>
    </border>
    <border>
      <left style="dotted">
        <color rgb="FFCCCCCC"/>
      </left>
      <right style="dotted">
        <color rgb="FFCCCCCC"/>
      </right>
      <top style="dotted">
        <color rgb="FFB7B7B7"/>
      </top>
      <bottom/>
      <diagonal/>
    </border>
    <border>
      <left/>
      <right style="thin">
        <color rgb="FFFFFFFF"/>
      </right>
      <top style="dotted">
        <color rgb="FFB7B7B7"/>
      </top>
      <bottom/>
      <diagonal/>
    </border>
    <border>
      <left style="thin">
        <color rgb="FFFFFFFF"/>
      </left>
      <right style="dotted">
        <color rgb="FFCCCCCC"/>
      </right>
      <top style="dotted">
        <color rgb="FFB7B7B7"/>
      </top>
      <bottom style="thin">
        <color rgb="FFFFFFFF"/>
      </bottom>
      <diagonal/>
    </border>
    <border>
      <left/>
      <right style="thin">
        <color rgb="FFFFFFFF"/>
      </right>
      <top style="dotted">
        <color rgb="FFB7B7B7"/>
      </top>
      <bottom style="thin">
        <color rgb="FFFFFFFF"/>
      </bottom>
      <diagonal/>
    </border>
    <border>
      <left style="thin">
        <color rgb="FFFFFFFF"/>
      </left>
      <right style="thin">
        <color rgb="FFFFFFFF"/>
      </right>
      <top style="thin">
        <color rgb="FFFFFFFF"/>
      </top>
      <bottom style="dotted">
        <color rgb="FFB7B7B7"/>
      </bottom>
      <diagonal/>
    </border>
    <border>
      <left style="dotted">
        <color rgb="FFCCCCCC"/>
      </left>
      <right style="dotted">
        <color rgb="FFCCCCCC"/>
      </right>
      <top style="thin">
        <color rgb="FFFFFFFF"/>
      </top>
      <bottom style="dotted">
        <color rgb="FFB7B7B7"/>
      </bottom>
      <diagonal/>
    </border>
    <border>
      <left style="thin">
        <color rgb="FFFFFFFF"/>
      </left>
      <right style="thin">
        <color rgb="FFFFFFFF"/>
      </right>
      <top style="dotted">
        <color rgb="FFB7B7B7"/>
      </top>
      <bottom style="dotted">
        <color rgb="FFB7B7B7"/>
      </bottom>
      <diagonal/>
    </border>
    <border>
      <left style="thin">
        <color rgb="FFFFFFFF"/>
      </left>
      <right style="dotted">
        <color rgb="FFCCCCCC"/>
      </right>
      <top style="thin">
        <color rgb="FFFFFFFF"/>
      </top>
      <bottom style="thin">
        <color rgb="FFFFFFFF"/>
      </bottom>
      <diagonal/>
    </border>
    <border>
      <left style="dotted">
        <color rgb="FFCCCCCC"/>
      </left>
      <right style="dotted">
        <color rgb="FFCCCCCC"/>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indexed="64"/>
      </right>
      <top style="thin">
        <color indexed="64"/>
      </top>
      <bottom/>
      <diagonal/>
    </border>
    <border>
      <left style="dotted">
        <color rgb="FFCCCCCC"/>
      </left>
      <right/>
      <top style="dotted">
        <color rgb="FFB7B7B7"/>
      </top>
      <bottom style="thin">
        <color rgb="FFFFFFFF"/>
      </bottom>
      <diagonal/>
    </border>
    <border>
      <left style="medium">
        <color indexed="64"/>
      </left>
      <right style="thin">
        <color indexed="64"/>
      </right>
      <top/>
      <bottom/>
      <diagonal/>
    </border>
    <border>
      <left style="thin">
        <color rgb="FFFFFFFF"/>
      </left>
      <right style="dotted">
        <color rgb="FFCCCCCC"/>
      </right>
      <top style="thin">
        <color rgb="FFFFFFFF"/>
      </top>
      <bottom style="thin">
        <color rgb="FF000000"/>
      </bottom>
      <diagonal/>
    </border>
    <border>
      <left style="dotted">
        <color rgb="FFCCCCCC"/>
      </left>
      <right style="dotted">
        <color rgb="FFCCCCCC"/>
      </right>
      <top style="thin">
        <color rgb="FFFFFFFF"/>
      </top>
      <bottom style="thin">
        <color rgb="FF000000"/>
      </bottom>
      <diagonal/>
    </border>
    <border>
      <left style="dotted">
        <color rgb="FFCCCCCC"/>
      </left>
      <right/>
      <top/>
      <bottom/>
      <diagonal/>
    </border>
    <border>
      <left style="dotted">
        <color rgb="FFCCCCCC"/>
      </left>
      <right style="thin">
        <color rgb="FFFFFFFF"/>
      </right>
      <top style="dotted">
        <color rgb="FFB7B7B7"/>
      </top>
      <bottom/>
      <diagonal/>
    </border>
    <border>
      <left style="dotted">
        <color rgb="FFCCCCCC"/>
      </left>
      <right style="thin">
        <color rgb="FFFFFFFF"/>
      </right>
      <top/>
      <bottom style="dotted">
        <color rgb="FFB7B7B7"/>
      </bottom>
      <diagonal/>
    </border>
    <border>
      <left style="dotted">
        <color rgb="FFCCCCCC"/>
      </left>
      <right/>
      <top/>
      <bottom style="dotted">
        <color rgb="FFB7B7B7"/>
      </bottom>
      <diagonal/>
    </border>
    <border>
      <left style="thin">
        <color rgb="FFFFFFFF"/>
      </left>
      <right style="thin">
        <color rgb="FFFFFFFF"/>
      </right>
      <top style="thin">
        <color rgb="FFFFFFFF"/>
      </top>
      <bottom style="thin">
        <color rgb="FFA6A6A6"/>
      </bottom>
      <diagonal/>
    </border>
    <border>
      <left style="thin">
        <color rgb="FFFFFFFF"/>
      </left>
      <right style="dotted">
        <color rgb="FFCCCCCC"/>
      </right>
      <top style="thin">
        <color rgb="FFFFFFFF"/>
      </top>
      <bottom style="thin">
        <color rgb="FFA6A6A6"/>
      </bottom>
      <diagonal/>
    </border>
    <border>
      <left style="dotted">
        <color rgb="FFCCCCCC"/>
      </left>
      <right style="dotted">
        <color rgb="FFCCCCCC"/>
      </right>
      <top style="thin">
        <color rgb="FFFFFFFF"/>
      </top>
      <bottom style="thin">
        <color rgb="FFA6A6A6"/>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top style="dotted">
        <color rgb="FFB7B7B7"/>
      </top>
      <bottom style="dotted">
        <color rgb="FFB7B7B7"/>
      </bottom>
      <diagonal/>
    </border>
    <border>
      <left/>
      <right/>
      <top style="thin">
        <color rgb="FFFFFFFF"/>
      </top>
      <bottom style="thin">
        <color rgb="FFFFFFFF"/>
      </bottom>
      <diagonal/>
    </border>
    <border>
      <left/>
      <right/>
      <top style="thin">
        <color rgb="FFFFFFFF"/>
      </top>
      <bottom/>
      <diagonal/>
    </border>
  </borders>
  <cellStyleXfs count="9">
    <xf numFmtId="0" fontId="0" fillId="0" borderId="0"/>
    <xf numFmtId="9" fontId="1" fillId="0" borderId="0" applyFont="0" applyFill="0" applyBorder="0" applyAlignment="0" applyProtection="0"/>
    <xf numFmtId="44" fontId="1" fillId="0" borderId="0" applyFont="0" applyFill="0" applyBorder="0" applyAlignment="0" applyProtection="0"/>
    <xf numFmtId="0" fontId="3" fillId="5" borderId="1"/>
    <xf numFmtId="0" fontId="3" fillId="6" borderId="1" applyAlignment="0">
      <alignment horizontal="left" vertical="center"/>
    </xf>
    <xf numFmtId="167" fontId="3" fillId="0" borderId="0"/>
    <xf numFmtId="0" fontId="9" fillId="7" borderId="5" applyNumberFormat="0" applyAlignment="0" applyProtection="0"/>
    <xf numFmtId="0" fontId="18" fillId="0" borderId="0"/>
    <xf numFmtId="0" fontId="27" fillId="0" borderId="0" applyNumberFormat="0" applyFill="0" applyBorder="0" applyAlignment="0" applyProtection="0"/>
  </cellStyleXfs>
  <cellXfs count="336">
    <xf numFmtId="0" fontId="0" fillId="0" borderId="0" xfId="0"/>
    <xf numFmtId="0" fontId="2" fillId="0" borderId="0" xfId="0" applyFont="1"/>
    <xf numFmtId="9" fontId="0" fillId="0" borderId="0" xfId="0" applyNumberFormat="1"/>
    <xf numFmtId="0" fontId="2" fillId="0" borderId="0" xfId="0" applyFont="1" applyAlignment="1">
      <alignment horizontal="center"/>
    </xf>
    <xf numFmtId="164" fontId="0" fillId="0" borderId="0" xfId="0" applyNumberFormat="1" applyAlignment="1">
      <alignment horizontal="center"/>
    </xf>
    <xf numFmtId="165" fontId="3" fillId="0" borderId="0" xfId="0" applyNumberFormat="1" applyFont="1" applyAlignment="1">
      <alignment horizontal="left"/>
    </xf>
    <xf numFmtId="165" fontId="3" fillId="0" borderId="0" xfId="0" applyNumberFormat="1" applyFont="1" applyAlignment="1">
      <alignment horizontal="right"/>
    </xf>
    <xf numFmtId="165" fontId="4" fillId="2" borderId="0" xfId="0" applyNumberFormat="1" applyFont="1" applyFill="1" applyAlignment="1">
      <alignment horizontal="left"/>
    </xf>
    <xf numFmtId="165" fontId="5" fillId="2" borderId="0" xfId="0" applyNumberFormat="1" applyFont="1" applyFill="1" applyAlignment="1">
      <alignment horizontal="left"/>
    </xf>
    <xf numFmtId="165" fontId="5" fillId="2" borderId="0" xfId="0" applyNumberFormat="1" applyFont="1" applyFill="1" applyAlignment="1">
      <alignment horizontal="right"/>
    </xf>
    <xf numFmtId="165" fontId="6" fillId="0" borderId="0" xfId="0" applyNumberFormat="1" applyFont="1" applyAlignment="1">
      <alignment horizontal="left"/>
    </xf>
    <xf numFmtId="0" fontId="7" fillId="3" borderId="0" xfId="0" applyFont="1" applyFill="1"/>
    <xf numFmtId="165" fontId="3" fillId="4" borderId="0" xfId="0" applyNumberFormat="1" applyFont="1" applyFill="1" applyAlignment="1">
      <alignment horizontal="left"/>
    </xf>
    <xf numFmtId="1" fontId="3" fillId="0" borderId="1" xfId="2" applyNumberFormat="1" applyFont="1" applyBorder="1" applyAlignment="1">
      <alignment vertical="top"/>
    </xf>
    <xf numFmtId="165" fontId="7" fillId="3" borderId="0" xfId="0" applyNumberFormat="1" applyFont="1" applyFill="1"/>
    <xf numFmtId="165" fontId="7" fillId="0" borderId="2" xfId="0" applyNumberFormat="1" applyFont="1" applyBorder="1"/>
    <xf numFmtId="0" fontId="7" fillId="0" borderId="2" xfId="3" applyFont="1" applyFill="1" applyBorder="1"/>
    <xf numFmtId="166" fontId="7" fillId="0" borderId="2" xfId="2" applyNumberFormat="1" applyFont="1" applyBorder="1" applyAlignment="1">
      <alignment vertical="top"/>
    </xf>
    <xf numFmtId="166" fontId="3" fillId="0" borderId="0" xfId="3" applyNumberFormat="1" applyFill="1" applyBorder="1"/>
    <xf numFmtId="166" fontId="3" fillId="0" borderId="0" xfId="2" applyNumberFormat="1" applyFont="1" applyAlignment="1">
      <alignment vertical="top"/>
    </xf>
    <xf numFmtId="168" fontId="3" fillId="0" borderId="0" xfId="0" applyNumberFormat="1" applyFont="1" applyAlignment="1">
      <alignment horizontal="right"/>
    </xf>
    <xf numFmtId="168" fontId="7" fillId="0" borderId="0" xfId="0" applyNumberFormat="1" applyFont="1" applyAlignment="1">
      <alignment horizontal="right"/>
    </xf>
    <xf numFmtId="165" fontId="10" fillId="4" borderId="0" xfId="0" applyNumberFormat="1" applyFont="1" applyFill="1" applyAlignment="1">
      <alignment horizontal="left"/>
    </xf>
    <xf numFmtId="165" fontId="10" fillId="0" borderId="0" xfId="0" applyNumberFormat="1" applyFont="1" applyAlignment="1">
      <alignment horizontal="left"/>
    </xf>
    <xf numFmtId="165" fontId="10" fillId="8" borderId="0" xfId="0" applyNumberFormat="1" applyFont="1" applyFill="1" applyAlignment="1">
      <alignment horizontal="left"/>
    </xf>
    <xf numFmtId="168" fontId="3" fillId="8" borderId="0" xfId="0" applyNumberFormat="1" applyFont="1" applyFill="1"/>
    <xf numFmtId="165" fontId="11" fillId="0" borderId="0" xfId="0" applyNumberFormat="1" applyFont="1" applyAlignment="1">
      <alignment horizontal="left"/>
    </xf>
    <xf numFmtId="166" fontId="12" fillId="0" borderId="0" xfId="0" applyNumberFormat="1" applyFont="1" applyAlignment="1">
      <alignment horizontal="left"/>
    </xf>
    <xf numFmtId="165" fontId="12" fillId="0" borderId="0" xfId="0" applyNumberFormat="1" applyFont="1" applyAlignment="1">
      <alignment horizontal="right"/>
    </xf>
    <xf numFmtId="0" fontId="12" fillId="0" borderId="0" xfId="0" applyFont="1"/>
    <xf numFmtId="0" fontId="13" fillId="0" borderId="0" xfId="0" applyFont="1"/>
    <xf numFmtId="0" fontId="11" fillId="0" borderId="0" xfId="0" applyFont="1"/>
    <xf numFmtId="0" fontId="0" fillId="8" borderId="0" xfId="0" applyFill="1"/>
    <xf numFmtId="165" fontId="4" fillId="8" borderId="0" xfId="0" applyNumberFormat="1" applyFont="1" applyFill="1" applyAlignment="1">
      <alignment horizontal="left"/>
    </xf>
    <xf numFmtId="165" fontId="5" fillId="8" borderId="0" xfId="0" applyNumberFormat="1" applyFont="1" applyFill="1" applyAlignment="1">
      <alignment horizontal="right"/>
    </xf>
    <xf numFmtId="165" fontId="5" fillId="8" borderId="0" xfId="0" applyNumberFormat="1" applyFont="1" applyFill="1" applyAlignment="1">
      <alignment horizontal="left"/>
    </xf>
    <xf numFmtId="165" fontId="6" fillId="8" borderId="0" xfId="0" applyNumberFormat="1" applyFont="1" applyFill="1" applyAlignment="1">
      <alignment horizontal="left"/>
    </xf>
    <xf numFmtId="165" fontId="7" fillId="0" borderId="0" xfId="0" applyNumberFormat="1" applyFont="1" applyAlignment="1">
      <alignment horizontal="left"/>
    </xf>
    <xf numFmtId="1" fontId="3" fillId="0" borderId="9" xfId="2" applyNumberFormat="1" applyFont="1" applyBorder="1" applyAlignment="1">
      <alignment vertical="top"/>
    </xf>
    <xf numFmtId="1" fontId="3" fillId="0" borderId="0" xfId="2" applyNumberFormat="1" applyFont="1" applyAlignment="1">
      <alignment vertical="top"/>
    </xf>
    <xf numFmtId="0" fontId="3" fillId="0" borderId="0" xfId="0" applyFont="1"/>
    <xf numFmtId="167" fontId="14" fillId="0" borderId="0" xfId="0" applyNumberFormat="1" applyFont="1" applyProtection="1">
      <protection locked="0"/>
    </xf>
    <xf numFmtId="167" fontId="3" fillId="0" borderId="0" xfId="0" applyNumberFormat="1" applyFont="1"/>
    <xf numFmtId="0" fontId="7" fillId="0" borderId="10" xfId="0" applyFont="1" applyBorder="1"/>
    <xf numFmtId="170" fontId="3" fillId="5" borderId="1" xfId="6" applyNumberFormat="1" applyFont="1" applyFill="1" applyBorder="1"/>
    <xf numFmtId="170" fontId="3" fillId="9" borderId="1" xfId="6" applyNumberFormat="1" applyFont="1" applyFill="1" applyBorder="1"/>
    <xf numFmtId="167" fontId="7" fillId="0" borderId="0" xfId="0" applyNumberFormat="1" applyFont="1"/>
    <xf numFmtId="9" fontId="3" fillId="0" borderId="2" xfId="1" applyFont="1" applyBorder="1" applyAlignment="1">
      <alignment vertical="top"/>
    </xf>
    <xf numFmtId="9" fontId="3" fillId="0" borderId="3" xfId="1" applyFont="1" applyBorder="1" applyAlignment="1">
      <alignment vertical="top"/>
    </xf>
    <xf numFmtId="166" fontId="7" fillId="0" borderId="0" xfId="2" applyNumberFormat="1" applyFont="1" applyAlignment="1">
      <alignment vertical="top"/>
    </xf>
    <xf numFmtId="164" fontId="7" fillId="0" borderId="13" xfId="0" applyNumberFormat="1" applyFont="1" applyBorder="1" applyAlignment="1">
      <alignment horizontal="center"/>
    </xf>
    <xf numFmtId="15" fontId="3" fillId="10" borderId="1" xfId="0" applyNumberFormat="1" applyFont="1" applyFill="1" applyBorder="1" applyAlignment="1">
      <alignment horizontal="left" vertical="center"/>
    </xf>
    <xf numFmtId="0" fontId="7" fillId="0" borderId="0" xfId="0" applyFont="1"/>
    <xf numFmtId="0" fontId="3" fillId="0" borderId="1" xfId="0" applyFont="1" applyBorder="1"/>
    <xf numFmtId="9" fontId="3" fillId="0" borderId="1" xfId="1" applyFont="1" applyBorder="1" applyAlignment="1">
      <alignment vertical="top"/>
    </xf>
    <xf numFmtId="9" fontId="3" fillId="5" borderId="14" xfId="1" applyFont="1" applyFill="1" applyBorder="1"/>
    <xf numFmtId="167" fontId="3" fillId="5" borderId="1" xfId="6" applyNumberFormat="1" applyFont="1" applyFill="1" applyBorder="1"/>
    <xf numFmtId="167" fontId="3" fillId="5" borderId="2" xfId="6" applyNumberFormat="1" applyFont="1" applyFill="1" applyBorder="1"/>
    <xf numFmtId="167" fontId="3" fillId="5" borderId="7" xfId="6" applyNumberFormat="1" applyFont="1" applyFill="1" applyBorder="1"/>
    <xf numFmtId="165" fontId="3" fillId="0" borderId="1" xfId="0" applyNumberFormat="1" applyFont="1" applyBorder="1" applyAlignment="1">
      <alignment horizontal="left"/>
    </xf>
    <xf numFmtId="167" fontId="3" fillId="9" borderId="1" xfId="6" applyNumberFormat="1" applyFont="1" applyFill="1" applyBorder="1"/>
    <xf numFmtId="167" fontId="3" fillId="9" borderId="14" xfId="6" applyNumberFormat="1" applyFont="1" applyFill="1" applyBorder="1"/>
    <xf numFmtId="0" fontId="3" fillId="10" borderId="1" xfId="0" applyFont="1" applyFill="1" applyBorder="1" applyAlignment="1">
      <alignment horizontal="right" vertical="center"/>
    </xf>
    <xf numFmtId="164" fontId="3" fillId="10" borderId="1" xfId="0" applyNumberFormat="1" applyFont="1" applyFill="1" applyBorder="1" applyAlignment="1">
      <alignment horizontal="right" vertical="center"/>
    </xf>
    <xf numFmtId="166" fontId="3" fillId="10" borderId="1" xfId="0" applyNumberFormat="1" applyFont="1" applyFill="1" applyBorder="1" applyAlignment="1">
      <alignment horizontal="left" vertical="center"/>
    </xf>
    <xf numFmtId="166" fontId="3" fillId="8" borderId="0" xfId="0" applyNumberFormat="1" applyFont="1" applyFill="1" applyAlignment="1">
      <alignment horizontal="left" vertical="center"/>
    </xf>
    <xf numFmtId="168" fontId="3" fillId="10" borderId="3" xfId="0" applyNumberFormat="1" applyFont="1" applyFill="1" applyBorder="1"/>
    <xf numFmtId="168" fontId="3" fillId="10" borderId="1" xfId="0" applyNumberFormat="1" applyFont="1" applyFill="1" applyBorder="1" applyAlignment="1">
      <alignment horizontal="right"/>
    </xf>
    <xf numFmtId="168" fontId="3" fillId="10" borderId="1" xfId="0" applyNumberFormat="1" applyFont="1" applyFill="1" applyBorder="1"/>
    <xf numFmtId="168" fontId="3" fillId="10" borderId="2" xfId="0" applyNumberFormat="1" applyFont="1" applyFill="1" applyBorder="1" applyAlignment="1">
      <alignment horizontal="right"/>
    </xf>
    <xf numFmtId="166" fontId="3" fillId="9" borderId="1" xfId="6" applyNumberFormat="1" applyFont="1" applyFill="1" applyBorder="1"/>
    <xf numFmtId="166" fontId="3" fillId="9" borderId="2" xfId="6" applyNumberFormat="1" applyFont="1" applyFill="1" applyBorder="1"/>
    <xf numFmtId="166" fontId="3" fillId="5" borderId="1" xfId="6" applyNumberFormat="1" applyFont="1" applyFill="1" applyBorder="1"/>
    <xf numFmtId="166" fontId="3" fillId="10" borderId="9" xfId="0" applyNumberFormat="1" applyFont="1" applyFill="1" applyBorder="1"/>
    <xf numFmtId="167" fontId="3" fillId="5" borderId="15" xfId="6" applyNumberFormat="1" applyFont="1" applyFill="1" applyBorder="1"/>
    <xf numFmtId="166" fontId="3" fillId="5" borderId="15" xfId="6" applyNumberFormat="1" applyFont="1" applyFill="1" applyBorder="1"/>
    <xf numFmtId="1" fontId="3" fillId="0" borderId="15" xfId="2" applyNumberFormat="1" applyFont="1" applyBorder="1" applyAlignment="1">
      <alignment vertical="top"/>
    </xf>
    <xf numFmtId="1" fontId="3" fillId="0" borderId="16" xfId="2" applyNumberFormat="1" applyFont="1" applyBorder="1" applyAlignment="1">
      <alignment vertical="top"/>
    </xf>
    <xf numFmtId="166" fontId="7" fillId="0" borderId="1" xfId="2" applyNumberFormat="1" applyFont="1" applyBorder="1" applyAlignment="1">
      <alignment vertical="top"/>
    </xf>
    <xf numFmtId="164" fontId="12" fillId="0" borderId="0" xfId="0" applyNumberFormat="1" applyFont="1" applyAlignment="1">
      <alignment horizontal="left"/>
    </xf>
    <xf numFmtId="169" fontId="3" fillId="10" borderId="3" xfId="3" applyNumberFormat="1" applyFill="1" applyBorder="1"/>
    <xf numFmtId="168" fontId="3" fillId="10" borderId="7" xfId="3" applyNumberFormat="1" applyFill="1" applyBorder="1"/>
    <xf numFmtId="166" fontId="7" fillId="0" borderId="17" xfId="2" applyNumberFormat="1" applyFont="1" applyBorder="1" applyAlignment="1">
      <alignment vertical="top"/>
    </xf>
    <xf numFmtId="1" fontId="7" fillId="0" borderId="20" xfId="2" applyNumberFormat="1" applyFont="1" applyBorder="1" applyAlignment="1">
      <alignment vertical="top"/>
    </xf>
    <xf numFmtId="168" fontId="3" fillId="10" borderId="21" xfId="3" applyNumberFormat="1" applyFill="1" applyBorder="1"/>
    <xf numFmtId="166" fontId="7" fillId="0" borderId="22" xfId="2" applyNumberFormat="1" applyFont="1" applyBorder="1" applyAlignment="1">
      <alignment vertical="top"/>
    </xf>
    <xf numFmtId="168" fontId="3" fillId="10" borderId="6" xfId="3" applyNumberFormat="1" applyFill="1" applyBorder="1"/>
    <xf numFmtId="168" fontId="3" fillId="10" borderId="23" xfId="3" applyNumberFormat="1" applyFill="1" applyBorder="1"/>
    <xf numFmtId="1" fontId="7" fillId="0" borderId="24" xfId="2" applyNumberFormat="1" applyFont="1" applyBorder="1" applyAlignment="1">
      <alignment vertical="top"/>
    </xf>
    <xf numFmtId="9" fontId="3" fillId="10" borderId="1" xfId="1" applyFont="1" applyFill="1" applyBorder="1"/>
    <xf numFmtId="1" fontId="7" fillId="0" borderId="26" xfId="2" applyNumberFormat="1" applyFont="1" applyBorder="1" applyAlignment="1">
      <alignment vertical="top"/>
    </xf>
    <xf numFmtId="9" fontId="12" fillId="0" borderId="0" xfId="1" applyFont="1" applyAlignment="1">
      <alignment vertical="top"/>
    </xf>
    <xf numFmtId="9" fontId="11" fillId="0" borderId="0" xfId="1" applyFont="1" applyAlignment="1">
      <alignment vertical="top"/>
    </xf>
    <xf numFmtId="165" fontId="7" fillId="8" borderId="0" xfId="0" applyNumberFormat="1" applyFont="1" applyFill="1" applyAlignment="1">
      <alignment horizontal="left"/>
    </xf>
    <xf numFmtId="165" fontId="3" fillId="8" borderId="0" xfId="0" applyNumberFormat="1" applyFont="1" applyFill="1" applyAlignment="1">
      <alignment horizontal="left"/>
    </xf>
    <xf numFmtId="165" fontId="7" fillId="8" borderId="0" xfId="0" applyNumberFormat="1" applyFont="1" applyFill="1"/>
    <xf numFmtId="9" fontId="3" fillId="5" borderId="1" xfId="1" applyFont="1" applyFill="1" applyBorder="1"/>
    <xf numFmtId="9" fontId="3" fillId="5" borderId="2" xfId="1" applyFont="1" applyFill="1" applyBorder="1"/>
    <xf numFmtId="9" fontId="3" fillId="10" borderId="7" xfId="1" applyFont="1" applyFill="1" applyBorder="1"/>
    <xf numFmtId="168" fontId="3" fillId="10" borderId="29" xfId="0" applyNumberFormat="1" applyFont="1" applyFill="1" applyBorder="1"/>
    <xf numFmtId="167" fontId="3" fillId="5" borderId="6" xfId="6" applyNumberFormat="1" applyFont="1" applyFill="1" applyBorder="1"/>
    <xf numFmtId="166" fontId="3" fillId="9" borderId="6" xfId="6" applyNumberFormat="1" applyFont="1" applyFill="1" applyBorder="1"/>
    <xf numFmtId="1" fontId="7" fillId="0" borderId="10" xfId="2" applyNumberFormat="1" applyFont="1" applyBorder="1" applyAlignment="1">
      <alignment vertical="top"/>
    </xf>
    <xf numFmtId="166" fontId="3" fillId="9" borderId="9" xfId="6" applyNumberFormat="1" applyFont="1" applyFill="1" applyBorder="1"/>
    <xf numFmtId="168" fontId="7" fillId="10" borderId="30" xfId="0" applyNumberFormat="1" applyFont="1" applyFill="1" applyBorder="1" applyAlignment="1">
      <alignment horizontal="right"/>
    </xf>
    <xf numFmtId="166" fontId="3" fillId="0" borderId="31" xfId="2" applyNumberFormat="1" applyFont="1" applyBorder="1" applyAlignment="1">
      <alignment vertical="top"/>
    </xf>
    <xf numFmtId="166" fontId="7" fillId="0" borderId="4" xfId="2" applyNumberFormat="1" applyFont="1" applyBorder="1" applyAlignment="1">
      <alignment vertical="top"/>
    </xf>
    <xf numFmtId="167" fontId="3" fillId="5" borderId="3" xfId="6" applyNumberFormat="1" applyFont="1" applyFill="1" applyBorder="1"/>
    <xf numFmtId="167" fontId="3" fillId="8" borderId="28" xfId="6" applyNumberFormat="1" applyFont="1" applyFill="1" applyBorder="1"/>
    <xf numFmtId="167" fontId="3" fillId="8" borderId="8" xfId="6" applyNumberFormat="1" applyFont="1" applyFill="1" applyBorder="1"/>
    <xf numFmtId="1" fontId="7" fillId="0" borderId="11" xfId="3" applyNumberFormat="1" applyFont="1" applyFill="1" applyBorder="1"/>
    <xf numFmtId="168" fontId="7" fillId="0" borderId="29" xfId="0" applyNumberFormat="1" applyFont="1" applyBorder="1"/>
    <xf numFmtId="168" fontId="11" fillId="0" borderId="0" xfId="0" applyNumberFormat="1" applyFont="1" applyAlignment="1">
      <alignment horizontal="left"/>
    </xf>
    <xf numFmtId="0" fontId="13" fillId="8" borderId="0" xfId="0" applyFont="1" applyFill="1"/>
    <xf numFmtId="0" fontId="16" fillId="8" borderId="0" xfId="0" applyFont="1" applyFill="1"/>
    <xf numFmtId="0" fontId="17" fillId="0" borderId="0" xfId="0" applyFont="1"/>
    <xf numFmtId="172" fontId="12" fillId="0" borderId="0" xfId="0" applyNumberFormat="1" applyFont="1"/>
    <xf numFmtId="0" fontId="7" fillId="0" borderId="6" xfId="3" applyFont="1" applyFill="1" applyBorder="1"/>
    <xf numFmtId="165" fontId="7" fillId="0" borderId="6" xfId="0" applyNumberFormat="1" applyFont="1" applyBorder="1"/>
    <xf numFmtId="0" fontId="7" fillId="0" borderId="1" xfId="3" applyFont="1" applyFill="1"/>
    <xf numFmtId="165" fontId="7" fillId="0" borderId="1" xfId="0" applyNumberFormat="1" applyFont="1" applyBorder="1"/>
    <xf numFmtId="1" fontId="3" fillId="0" borderId="3" xfId="2" applyNumberFormat="1" applyFont="1" applyBorder="1" applyAlignment="1">
      <alignment vertical="top"/>
    </xf>
    <xf numFmtId="168" fontId="3" fillId="10" borderId="3" xfId="3" applyNumberFormat="1" applyFill="1" applyBorder="1"/>
    <xf numFmtId="1" fontId="3" fillId="0" borderId="2" xfId="2" applyNumberFormat="1" applyFont="1" applyBorder="1" applyAlignment="1">
      <alignment vertical="top"/>
    </xf>
    <xf numFmtId="168" fontId="3" fillId="10" borderId="2" xfId="3" applyNumberFormat="1" applyFill="1" applyBorder="1"/>
    <xf numFmtId="168" fontId="3" fillId="10" borderId="16" xfId="3" applyNumberFormat="1" applyFill="1" applyBorder="1"/>
    <xf numFmtId="168" fontId="3" fillId="10" borderId="16" xfId="0" applyNumberFormat="1" applyFont="1" applyFill="1" applyBorder="1" applyAlignment="1">
      <alignment horizontal="right"/>
    </xf>
    <xf numFmtId="168" fontId="3" fillId="0" borderId="0" xfId="3" applyNumberFormat="1" applyFill="1" applyBorder="1"/>
    <xf numFmtId="168" fontId="3" fillId="10" borderId="1" xfId="3" applyNumberFormat="1" applyFill="1"/>
    <xf numFmtId="1" fontId="3" fillId="8" borderId="0" xfId="2" applyNumberFormat="1" applyFont="1" applyFill="1" applyAlignment="1">
      <alignment vertical="top"/>
    </xf>
    <xf numFmtId="168" fontId="3" fillId="8" borderId="0" xfId="3" applyNumberFormat="1" applyFill="1" applyBorder="1"/>
    <xf numFmtId="0" fontId="7" fillId="0" borderId="18" xfId="3" applyFont="1" applyFill="1" applyBorder="1"/>
    <xf numFmtId="165" fontId="7" fillId="0" borderId="18" xfId="0" applyNumberFormat="1" applyFont="1" applyBorder="1"/>
    <xf numFmtId="165" fontId="7" fillId="0" borderId="19" xfId="0" applyNumberFormat="1" applyFont="1" applyBorder="1"/>
    <xf numFmtId="166" fontId="7" fillId="0" borderId="12" xfId="2" applyNumberFormat="1" applyFont="1" applyBorder="1" applyAlignment="1">
      <alignment vertical="top"/>
    </xf>
    <xf numFmtId="0" fontId="8" fillId="3" borderId="0" xfId="0" applyFont="1" applyFill="1"/>
    <xf numFmtId="0" fontId="7" fillId="8" borderId="0" xfId="0" applyFont="1" applyFill="1"/>
    <xf numFmtId="0" fontId="8" fillId="8" borderId="0" xfId="0" applyFont="1" applyFill="1"/>
    <xf numFmtId="9" fontId="7" fillId="0" borderId="2" xfId="1" applyFont="1" applyBorder="1" applyAlignment="1">
      <alignment vertical="top"/>
    </xf>
    <xf numFmtId="9" fontId="7" fillId="0" borderId="2" xfId="1" applyFont="1" applyBorder="1"/>
    <xf numFmtId="9" fontId="7" fillId="0" borderId="4" xfId="1" applyFont="1" applyBorder="1" applyAlignment="1">
      <alignment vertical="top"/>
    </xf>
    <xf numFmtId="9" fontId="3" fillId="0" borderId="0" xfId="1" applyFont="1" applyAlignment="1">
      <alignment vertical="top"/>
    </xf>
    <xf numFmtId="168" fontId="3" fillId="0" borderId="0" xfId="1" applyNumberFormat="1" applyFont="1"/>
    <xf numFmtId="168" fontId="7" fillId="0" borderId="2" xfId="1" applyNumberFormat="1" applyFont="1" applyBorder="1"/>
    <xf numFmtId="4" fontId="8" fillId="8" borderId="0" xfId="0" applyNumberFormat="1" applyFont="1" applyFill="1"/>
    <xf numFmtId="3" fontId="8" fillId="8" borderId="0" xfId="0" applyNumberFormat="1" applyFont="1" applyFill="1"/>
    <xf numFmtId="168" fontId="7" fillId="10" borderId="4" xfId="1" applyNumberFormat="1" applyFont="1" applyFill="1" applyBorder="1"/>
    <xf numFmtId="1" fontId="3" fillId="0" borderId="11" xfId="2" applyNumberFormat="1" applyFont="1" applyBorder="1" applyAlignment="1">
      <alignment vertical="top"/>
    </xf>
    <xf numFmtId="166" fontId="7" fillId="0" borderId="30" xfId="2" applyNumberFormat="1" applyFont="1" applyBorder="1" applyAlignment="1">
      <alignment vertical="top"/>
    </xf>
    <xf numFmtId="168" fontId="7" fillId="0" borderId="14" xfId="0" applyNumberFormat="1" applyFont="1" applyBorder="1"/>
    <xf numFmtId="1" fontId="7" fillId="0" borderId="2" xfId="2" applyNumberFormat="1" applyFont="1" applyBorder="1" applyAlignment="1">
      <alignment vertical="top"/>
    </xf>
    <xf numFmtId="168" fontId="3" fillId="10" borderId="15" xfId="0" applyNumberFormat="1" applyFont="1" applyFill="1" applyBorder="1"/>
    <xf numFmtId="168" fontId="3" fillId="5" borderId="1" xfId="1" applyNumberFormat="1" applyFont="1" applyFill="1" applyBorder="1"/>
    <xf numFmtId="1" fontId="3" fillId="10" borderId="1" xfId="0" applyNumberFormat="1" applyFont="1" applyFill="1" applyBorder="1" applyAlignment="1">
      <alignment horizontal="right" vertical="center"/>
    </xf>
    <xf numFmtId="0" fontId="7" fillId="0" borderId="0" xfId="3" applyFont="1" applyFill="1" applyBorder="1"/>
    <xf numFmtId="9" fontId="3" fillId="0" borderId="7" xfId="1" applyFont="1" applyBorder="1" applyAlignment="1">
      <alignment vertical="top"/>
    </xf>
    <xf numFmtId="9" fontId="3" fillId="10" borderId="7" xfId="1" applyFont="1" applyFill="1" applyBorder="1" applyAlignment="1">
      <alignment vertical="top"/>
    </xf>
    <xf numFmtId="9" fontId="7" fillId="0" borderId="0" xfId="1" applyFont="1"/>
    <xf numFmtId="9" fontId="7" fillId="0" borderId="0" xfId="1" applyFont="1" applyAlignment="1">
      <alignment vertical="top"/>
    </xf>
    <xf numFmtId="0" fontId="19" fillId="0" borderId="0" xfId="7" applyFont="1"/>
    <xf numFmtId="0" fontId="18" fillId="0" borderId="0" xfId="7"/>
    <xf numFmtId="0" fontId="20" fillId="0" borderId="0" xfId="7" applyFont="1"/>
    <xf numFmtId="0" fontId="21" fillId="11" borderId="32" xfId="7" applyFont="1" applyFill="1" applyBorder="1"/>
    <xf numFmtId="0" fontId="23" fillId="0" borderId="33" xfId="7" applyFont="1" applyBorder="1"/>
    <xf numFmtId="0" fontId="24" fillId="0" borderId="0" xfId="7" applyFont="1" applyAlignment="1">
      <alignment horizontal="right"/>
    </xf>
    <xf numFmtId="0" fontId="18" fillId="12" borderId="0" xfId="7" applyFill="1"/>
    <xf numFmtId="0" fontId="24" fillId="0" borderId="34" xfId="7" applyFont="1" applyBorder="1"/>
    <xf numFmtId="0" fontId="23" fillId="0" borderId="34" xfId="7" applyFont="1" applyBorder="1"/>
    <xf numFmtId="0" fontId="22" fillId="0" borderId="35" xfId="7" applyFont="1" applyBorder="1" applyAlignment="1">
      <alignment wrapText="1"/>
    </xf>
    <xf numFmtId="0" fontId="22" fillId="0" borderId="37" xfId="7" applyFont="1" applyBorder="1" applyAlignment="1">
      <alignment horizontal="center"/>
    </xf>
    <xf numFmtId="0" fontId="22" fillId="0" borderId="38" xfId="7" applyFont="1" applyBorder="1"/>
    <xf numFmtId="0" fontId="23" fillId="0" borderId="38" xfId="7" applyFont="1" applyBorder="1"/>
    <xf numFmtId="0" fontId="23" fillId="0" borderId="39" xfId="7" applyFont="1" applyBorder="1"/>
    <xf numFmtId="0" fontId="23" fillId="0" borderId="40" xfId="7" applyFont="1" applyBorder="1" applyAlignment="1">
      <alignment horizontal="center"/>
    </xf>
    <xf numFmtId="0" fontId="23" fillId="0" borderId="41" xfId="7" applyFont="1" applyBorder="1"/>
    <xf numFmtId="0" fontId="23" fillId="0" borderId="32" xfId="7" applyFont="1" applyBorder="1"/>
    <xf numFmtId="0" fontId="23" fillId="0" borderId="42" xfId="7" applyFont="1" applyBorder="1"/>
    <xf numFmtId="0" fontId="23" fillId="0" borderId="43" xfId="7" applyFont="1" applyBorder="1"/>
    <xf numFmtId="0" fontId="23" fillId="0" borderId="44" xfId="7" applyFont="1" applyBorder="1"/>
    <xf numFmtId="0" fontId="23" fillId="0" borderId="45" xfId="7" applyFont="1" applyBorder="1"/>
    <xf numFmtId="0" fontId="23" fillId="0" borderId="46" xfId="7" applyFont="1" applyBorder="1" applyAlignment="1">
      <alignment horizontal="center"/>
    </xf>
    <xf numFmtId="0" fontId="23" fillId="0" borderId="47" xfId="7" applyFont="1" applyBorder="1"/>
    <xf numFmtId="0" fontId="23" fillId="0" borderId="48" xfId="7" applyFont="1" applyBorder="1"/>
    <xf numFmtId="0" fontId="23" fillId="0" borderId="49" xfId="7" applyFont="1" applyBorder="1"/>
    <xf numFmtId="0" fontId="23" fillId="0" borderId="50" xfId="7" applyFont="1" applyBorder="1"/>
    <xf numFmtId="0" fontId="23" fillId="0" borderId="35" xfId="7" applyFont="1" applyBorder="1"/>
    <xf numFmtId="0" fontId="23" fillId="0" borderId="51" xfId="7" applyFont="1" applyBorder="1" applyAlignment="1">
      <alignment horizontal="center"/>
    </xf>
    <xf numFmtId="0" fontId="23" fillId="0" borderId="37" xfId="7" applyFont="1" applyBorder="1"/>
    <xf numFmtId="0" fontId="23" fillId="0" borderId="52" xfId="7" applyFont="1" applyBorder="1"/>
    <xf numFmtId="0" fontId="23" fillId="0" borderId="53" xfId="7" applyFont="1" applyBorder="1"/>
    <xf numFmtId="0" fontId="23" fillId="0" borderId="54" xfId="7" applyFont="1" applyBorder="1" applyAlignment="1">
      <alignment horizontal="center"/>
    </xf>
    <xf numFmtId="0" fontId="23" fillId="0" borderId="55" xfId="7" applyFont="1" applyBorder="1"/>
    <xf numFmtId="0" fontId="22" fillId="0" borderId="32" xfId="7" applyFont="1" applyBorder="1"/>
    <xf numFmtId="165" fontId="12" fillId="0" borderId="0" xfId="0" applyNumberFormat="1" applyFont="1" applyAlignment="1">
      <alignment horizontal="left"/>
    </xf>
    <xf numFmtId="14" fontId="19" fillId="0" borderId="0" xfId="7" applyNumberFormat="1" applyFont="1"/>
    <xf numFmtId="165" fontId="3" fillId="8" borderId="1" xfId="0" applyNumberFormat="1" applyFont="1" applyFill="1" applyBorder="1" applyAlignment="1">
      <alignment horizontal="left"/>
    </xf>
    <xf numFmtId="6" fontId="25" fillId="9" borderId="1" xfId="0" applyNumberFormat="1" applyFont="1" applyFill="1" applyBorder="1"/>
    <xf numFmtId="0" fontId="11" fillId="8" borderId="0" xfId="0" applyFont="1" applyFill="1"/>
    <xf numFmtId="174" fontId="23" fillId="0" borderId="40" xfId="7" applyNumberFormat="1" applyFont="1" applyBorder="1" applyAlignment="1">
      <alignment horizontal="center"/>
    </xf>
    <xf numFmtId="174" fontId="22" fillId="0" borderId="40" xfId="7" applyNumberFormat="1" applyFont="1" applyBorder="1" applyAlignment="1">
      <alignment horizontal="center"/>
    </xf>
    <xf numFmtId="6" fontId="25" fillId="9" borderId="14" xfId="0" applyNumberFormat="1" applyFont="1" applyFill="1" applyBorder="1"/>
    <xf numFmtId="0" fontId="25" fillId="9" borderId="14" xfId="0" applyFont="1" applyFill="1" applyBorder="1"/>
    <xf numFmtId="1" fontId="3" fillId="10" borderId="14" xfId="0" applyNumberFormat="1" applyFont="1" applyFill="1" applyBorder="1"/>
    <xf numFmtId="10" fontId="3" fillId="10" borderId="56" xfId="1" applyNumberFormat="1" applyFont="1" applyFill="1" applyBorder="1"/>
    <xf numFmtId="165" fontId="3" fillId="8" borderId="1" xfId="0" applyNumberFormat="1" applyFont="1" applyFill="1" applyBorder="1"/>
    <xf numFmtId="9" fontId="25" fillId="9" borderId="14" xfId="1" applyFont="1" applyFill="1" applyBorder="1"/>
    <xf numFmtId="165" fontId="7" fillId="8" borderId="28" xfId="0" applyNumberFormat="1" applyFont="1" applyFill="1" applyBorder="1"/>
    <xf numFmtId="9" fontId="25" fillId="9" borderId="14" xfId="0" applyNumberFormat="1" applyFont="1" applyFill="1" applyBorder="1"/>
    <xf numFmtId="9" fontId="23" fillId="0" borderId="39" xfId="7" applyNumberFormat="1" applyFont="1" applyBorder="1"/>
    <xf numFmtId="166" fontId="7" fillId="10" borderId="12" xfId="0" applyNumberFormat="1" applyFont="1" applyFill="1" applyBorder="1"/>
    <xf numFmtId="166" fontId="7" fillId="10" borderId="12" xfId="1" applyNumberFormat="1" applyFont="1" applyFill="1" applyBorder="1"/>
    <xf numFmtId="0" fontId="29" fillId="13" borderId="0" xfId="8" applyFont="1" applyFill="1" applyAlignment="1">
      <alignment horizontal="left"/>
    </xf>
    <xf numFmtId="0" fontId="29" fillId="0" borderId="0" xfId="8" applyFont="1"/>
    <xf numFmtId="166" fontId="3" fillId="0" borderId="1" xfId="2" applyNumberFormat="1" applyFont="1" applyBorder="1" applyAlignment="1">
      <alignment vertical="top"/>
    </xf>
    <xf numFmtId="3" fontId="25" fillId="9" borderId="14" xfId="0" applyNumberFormat="1" applyFont="1" applyFill="1" applyBorder="1"/>
    <xf numFmtId="165" fontId="11" fillId="8" borderId="0" xfId="0" applyNumberFormat="1" applyFont="1" applyFill="1" applyAlignment="1">
      <alignment horizontal="left"/>
    </xf>
    <xf numFmtId="165" fontId="12" fillId="8" borderId="0" xfId="0" applyNumberFormat="1" applyFont="1" applyFill="1" applyAlignment="1">
      <alignment horizontal="left"/>
    </xf>
    <xf numFmtId="165" fontId="3" fillId="10" borderId="1" xfId="0" applyNumberFormat="1" applyFont="1" applyFill="1" applyBorder="1" applyAlignment="1">
      <alignment horizontal="right"/>
    </xf>
    <xf numFmtId="165" fontId="3" fillId="14" borderId="1" xfId="0" applyNumberFormat="1" applyFont="1" applyFill="1" applyBorder="1" applyAlignment="1">
      <alignment horizontal="right"/>
    </xf>
    <xf numFmtId="165" fontId="29" fillId="8" borderId="0" xfId="8" applyNumberFormat="1" applyFont="1" applyFill="1" applyAlignment="1">
      <alignment horizontal="left"/>
    </xf>
    <xf numFmtId="165" fontId="25" fillId="8" borderId="0" xfId="0" applyNumberFormat="1" applyFont="1" applyFill="1" applyAlignment="1">
      <alignment horizontal="left"/>
    </xf>
    <xf numFmtId="165" fontId="26" fillId="8" borderId="0" xfId="0" applyNumberFormat="1" applyFont="1" applyFill="1" applyAlignment="1">
      <alignment horizontal="left"/>
    </xf>
    <xf numFmtId="9" fontId="3" fillId="10" borderId="25" xfId="1" applyFont="1" applyFill="1" applyBorder="1"/>
    <xf numFmtId="169" fontId="3" fillId="10" borderId="27" xfId="3" applyNumberFormat="1" applyFill="1" applyBorder="1"/>
    <xf numFmtId="0" fontId="30" fillId="0" borderId="42" xfId="7" applyFont="1" applyBorder="1"/>
    <xf numFmtId="0" fontId="30" fillId="0" borderId="39" xfId="7" applyFont="1" applyBorder="1"/>
    <xf numFmtId="0" fontId="30" fillId="0" borderId="34" xfId="7" applyFont="1" applyBorder="1"/>
    <xf numFmtId="0" fontId="24" fillId="0" borderId="40" xfId="7" applyFont="1" applyBorder="1" applyAlignment="1">
      <alignment horizontal="center"/>
    </xf>
    <xf numFmtId="0" fontId="28" fillId="0" borderId="32" xfId="7" applyFont="1" applyBorder="1"/>
    <xf numFmtId="0" fontId="23" fillId="0" borderId="55" xfId="7" applyFont="1" applyBorder="1" applyAlignment="1">
      <alignment wrapText="1"/>
    </xf>
    <xf numFmtId="0" fontId="18" fillId="0" borderId="59" xfId="7" applyBorder="1" applyAlignment="1">
      <alignment wrapText="1"/>
    </xf>
    <xf numFmtId="168" fontId="23" fillId="0" borderId="60" xfId="7" applyNumberFormat="1" applyFont="1" applyBorder="1" applyAlignment="1">
      <alignment horizontal="center"/>
    </xf>
    <xf numFmtId="0" fontId="23" fillId="0" borderId="65" xfId="7" applyFont="1" applyBorder="1"/>
    <xf numFmtId="0" fontId="23" fillId="0" borderId="66" xfId="7" applyFont="1" applyBorder="1"/>
    <xf numFmtId="168" fontId="23" fillId="0" borderId="54" xfId="7" applyNumberFormat="1" applyFont="1" applyBorder="1" applyAlignment="1">
      <alignment horizontal="center"/>
    </xf>
    <xf numFmtId="168" fontId="23" fillId="0" borderId="67" xfId="7" applyNumberFormat="1" applyFont="1" applyBorder="1" applyAlignment="1">
      <alignment horizontal="center"/>
    </xf>
    <xf numFmtId="0" fontId="23" fillId="0" borderId="0" xfId="7" applyFont="1"/>
    <xf numFmtId="0" fontId="23" fillId="0" borderId="0" xfId="7" applyFont="1" applyAlignment="1">
      <alignment horizontal="center"/>
    </xf>
    <xf numFmtId="0" fontId="22" fillId="0" borderId="67" xfId="7" applyFont="1" applyBorder="1" applyAlignment="1">
      <alignment horizontal="center" wrapText="1"/>
    </xf>
    <xf numFmtId="0" fontId="31" fillId="0" borderId="0" xfId="0" applyFont="1"/>
    <xf numFmtId="0" fontId="6" fillId="0" borderId="0" xfId="0" applyFont="1"/>
    <xf numFmtId="0" fontId="8" fillId="0" borderId="0" xfId="0" applyFont="1"/>
    <xf numFmtId="165" fontId="12" fillId="8" borderId="0" xfId="0" applyNumberFormat="1" applyFont="1" applyFill="1"/>
    <xf numFmtId="9" fontId="7" fillId="0" borderId="6" xfId="1" applyFont="1" applyBorder="1" applyAlignment="1">
      <alignment vertical="top"/>
    </xf>
    <xf numFmtId="9" fontId="3" fillId="10" borderId="2" xfId="1" applyFont="1" applyFill="1" applyBorder="1"/>
    <xf numFmtId="9" fontId="7" fillId="0" borderId="2" xfId="1" applyFont="1" applyBorder="1" applyAlignment="1">
      <alignment horizontal="center" vertical="top" wrapText="1"/>
    </xf>
    <xf numFmtId="9" fontId="7" fillId="0" borderId="2" xfId="1" applyFont="1" applyBorder="1" applyAlignment="1">
      <alignment vertical="top" wrapText="1"/>
    </xf>
    <xf numFmtId="9" fontId="7" fillId="0" borderId="6" xfId="1" applyFont="1" applyBorder="1" applyAlignment="1">
      <alignment vertical="top" wrapText="1"/>
    </xf>
    <xf numFmtId="9" fontId="7" fillId="8" borderId="0" xfId="0" applyNumberFormat="1" applyFont="1" applyFill="1"/>
    <xf numFmtId="10" fontId="7" fillId="8" borderId="0" xfId="0" applyNumberFormat="1" applyFont="1" applyFill="1"/>
    <xf numFmtId="173" fontId="3" fillId="10" borderId="14" xfId="1" applyNumberFormat="1" applyFont="1" applyFill="1" applyBorder="1"/>
    <xf numFmtId="10" fontId="3" fillId="10" borderId="2" xfId="1" applyNumberFormat="1" applyFont="1" applyFill="1" applyBorder="1"/>
    <xf numFmtId="166" fontId="7" fillId="0" borderId="58" xfId="2" applyNumberFormat="1" applyFont="1" applyBorder="1" applyAlignment="1">
      <alignment vertical="top"/>
    </xf>
    <xf numFmtId="165" fontId="7" fillId="0" borderId="0" xfId="0" applyNumberFormat="1" applyFont="1"/>
    <xf numFmtId="168" fontId="3" fillId="0" borderId="0" xfId="0" applyNumberFormat="1" applyFont="1"/>
    <xf numFmtId="171" fontId="3" fillId="0" borderId="0" xfId="0" applyNumberFormat="1" applyFont="1"/>
    <xf numFmtId="166" fontId="7" fillId="5" borderId="1" xfId="6" applyNumberFormat="1" applyFont="1" applyFill="1" applyBorder="1"/>
    <xf numFmtId="173" fontId="3" fillId="5" borderId="68" xfId="1" applyNumberFormat="1" applyFont="1" applyFill="1" applyBorder="1"/>
    <xf numFmtId="9" fontId="12" fillId="0" borderId="0" xfId="1" applyFont="1" applyAlignment="1">
      <alignment horizontal="left"/>
    </xf>
    <xf numFmtId="9" fontId="15" fillId="0" borderId="0" xfId="1" applyFont="1" applyAlignment="1">
      <alignment horizontal="left"/>
    </xf>
    <xf numFmtId="9" fontId="25" fillId="10" borderId="14" xfId="1" applyFont="1" applyFill="1" applyBorder="1"/>
    <xf numFmtId="0" fontId="12" fillId="8" borderId="0" xfId="0" applyFont="1" applyFill="1"/>
    <xf numFmtId="3" fontId="25" fillId="9" borderId="1" xfId="0" applyNumberFormat="1" applyFont="1" applyFill="1" applyBorder="1"/>
    <xf numFmtId="8" fontId="0" fillId="0" borderId="0" xfId="0" applyNumberFormat="1"/>
    <xf numFmtId="9" fontId="25" fillId="9" borderId="1" xfId="1" applyFont="1" applyFill="1" applyBorder="1"/>
    <xf numFmtId="6" fontId="25" fillId="10" borderId="1" xfId="0" applyNumberFormat="1" applyFont="1" applyFill="1" applyBorder="1"/>
    <xf numFmtId="0" fontId="12" fillId="0" borderId="0" xfId="8" applyFont="1"/>
    <xf numFmtId="166" fontId="7" fillId="10" borderId="69" xfId="1" applyNumberFormat="1" applyFont="1" applyFill="1" applyBorder="1"/>
    <xf numFmtId="9" fontId="25" fillId="9" borderId="1" xfId="0" applyNumberFormat="1" applyFont="1" applyFill="1" applyBorder="1"/>
    <xf numFmtId="165" fontId="3" fillId="8" borderId="3" xfId="0" applyNumberFormat="1" applyFont="1" applyFill="1" applyBorder="1" applyAlignment="1">
      <alignment horizontal="left"/>
    </xf>
    <xf numFmtId="165" fontId="3" fillId="10" borderId="3" xfId="0" applyNumberFormat="1" applyFont="1" applyFill="1" applyBorder="1" applyAlignment="1">
      <alignment horizontal="right"/>
    </xf>
    <xf numFmtId="165" fontId="7" fillId="8" borderId="70" xfId="0" applyNumberFormat="1" applyFont="1" applyFill="1" applyBorder="1" applyAlignment="1">
      <alignment horizontal="left"/>
    </xf>
    <xf numFmtId="165" fontId="7" fillId="10" borderId="68" xfId="0" applyNumberFormat="1" applyFont="1" applyFill="1" applyBorder="1" applyAlignment="1">
      <alignment horizontal="right"/>
    </xf>
    <xf numFmtId="174" fontId="22" fillId="0" borderId="40" xfId="1" applyNumberFormat="1" applyFont="1" applyBorder="1" applyAlignment="1">
      <alignment horizontal="center"/>
    </xf>
    <xf numFmtId="0" fontId="33" fillId="0" borderId="0" xfId="0" applyFont="1"/>
    <xf numFmtId="0" fontId="18" fillId="11" borderId="39" xfId="7" applyFill="1" applyBorder="1"/>
    <xf numFmtId="0" fontId="34" fillId="0" borderId="0" xfId="0" applyFont="1"/>
    <xf numFmtId="166" fontId="3" fillId="10" borderId="1" xfId="6" applyNumberFormat="1" applyFont="1" applyFill="1" applyBorder="1"/>
    <xf numFmtId="9" fontId="23" fillId="0" borderId="40" xfId="7" applyNumberFormat="1" applyFont="1" applyBorder="1" applyAlignment="1">
      <alignment horizontal="center"/>
    </xf>
    <xf numFmtId="9" fontId="23" fillId="0" borderId="40" xfId="1" applyFont="1" applyBorder="1" applyAlignment="1">
      <alignment horizontal="center"/>
    </xf>
    <xf numFmtId="0" fontId="23" fillId="0" borderId="62" xfId="7" applyFont="1" applyBorder="1" applyAlignment="1">
      <alignment horizontal="left" vertical="top" wrapText="1"/>
    </xf>
    <xf numFmtId="0" fontId="23" fillId="0" borderId="63" xfId="7" applyFont="1" applyBorder="1" applyAlignment="1">
      <alignment horizontal="left" vertical="top" wrapText="1"/>
    </xf>
    <xf numFmtId="0" fontId="0" fillId="15" borderId="0" xfId="0" applyFill="1"/>
    <xf numFmtId="0" fontId="18" fillId="0" borderId="60" xfId="7" applyBorder="1" applyAlignment="1">
      <alignment horizontal="left" vertical="top" wrapText="1"/>
    </xf>
    <xf numFmtId="3" fontId="22" fillId="0" borderId="40" xfId="7" applyNumberFormat="1" applyFont="1" applyBorder="1" applyAlignment="1">
      <alignment horizontal="center"/>
    </xf>
    <xf numFmtId="0" fontId="24" fillId="0" borderId="57" xfId="7" applyFont="1" applyBorder="1" applyAlignment="1">
      <alignment horizontal="center"/>
    </xf>
    <xf numFmtId="0" fontId="22" fillId="0" borderId="36" xfId="7" applyFont="1" applyBorder="1" applyAlignment="1">
      <alignment horizontal="center" vertical="top" wrapText="1"/>
    </xf>
    <xf numFmtId="0" fontId="23" fillId="0" borderId="71" xfId="7" applyFont="1" applyBorder="1" applyAlignment="1">
      <alignment horizontal="center"/>
    </xf>
    <xf numFmtId="0" fontId="23" fillId="0" borderId="72" xfId="7" applyFont="1" applyBorder="1" applyAlignment="1">
      <alignment horizontal="center"/>
    </xf>
    <xf numFmtId="168" fontId="23" fillId="0" borderId="73" xfId="7" applyNumberFormat="1" applyFont="1" applyBorder="1" applyAlignment="1">
      <alignment horizontal="center"/>
    </xf>
    <xf numFmtId="0" fontId="22" fillId="0" borderId="73" xfId="7" applyFont="1" applyBorder="1" applyAlignment="1">
      <alignment horizontal="center" wrapText="1"/>
    </xf>
    <xf numFmtId="168" fontId="23" fillId="0" borderId="72" xfId="7" applyNumberFormat="1" applyFont="1" applyBorder="1" applyAlignment="1">
      <alignment horizontal="center"/>
    </xf>
    <xf numFmtId="171" fontId="23" fillId="0" borderId="40" xfId="7" applyNumberFormat="1" applyFont="1" applyBorder="1" applyAlignment="1">
      <alignment horizontal="left"/>
    </xf>
    <xf numFmtId="175" fontId="0" fillId="0" borderId="0" xfId="0" applyNumberFormat="1"/>
    <xf numFmtId="44" fontId="0" fillId="0" borderId="0" xfId="0" applyNumberFormat="1"/>
    <xf numFmtId="3" fontId="7" fillId="8" borderId="0" xfId="0" applyNumberFormat="1" applyFont="1" applyFill="1"/>
    <xf numFmtId="0" fontId="35" fillId="0" borderId="0" xfId="0" applyFont="1"/>
    <xf numFmtId="165" fontId="7" fillId="0" borderId="1" xfId="0" applyNumberFormat="1" applyFont="1" applyBorder="1" applyAlignment="1">
      <alignment horizontal="left"/>
    </xf>
    <xf numFmtId="166" fontId="7" fillId="10" borderId="1" xfId="0" applyNumberFormat="1" applyFont="1" applyFill="1" applyBorder="1" applyAlignment="1">
      <alignment horizontal="left" vertical="center"/>
    </xf>
    <xf numFmtId="166" fontId="3" fillId="16" borderId="1" xfId="0" applyNumberFormat="1" applyFont="1" applyFill="1" applyBorder="1" applyAlignment="1">
      <alignment horizontal="left" vertical="center"/>
    </xf>
    <xf numFmtId="0" fontId="6" fillId="0" borderId="1" xfId="0" applyFont="1" applyBorder="1"/>
    <xf numFmtId="0" fontId="6" fillId="0" borderId="3" xfId="0" applyFont="1" applyBorder="1"/>
    <xf numFmtId="9" fontId="3" fillId="5" borderId="3" xfId="1" applyFont="1" applyFill="1" applyBorder="1"/>
    <xf numFmtId="0" fontId="35" fillId="0" borderId="2" xfId="0" applyFont="1" applyBorder="1"/>
    <xf numFmtId="166" fontId="7" fillId="16" borderId="1" xfId="0" applyNumberFormat="1" applyFont="1" applyFill="1" applyBorder="1" applyAlignment="1">
      <alignment horizontal="left" vertical="center"/>
    </xf>
    <xf numFmtId="0" fontId="7" fillId="0" borderId="1" xfId="0" applyFont="1" applyBorder="1"/>
    <xf numFmtId="0" fontId="0" fillId="0" borderId="0" xfId="0" applyFill="1"/>
    <xf numFmtId="0" fontId="0" fillId="0" borderId="1" xfId="0" applyBorder="1"/>
    <xf numFmtId="165" fontId="12" fillId="0" borderId="0" xfId="0" applyNumberFormat="1" applyFont="1" applyBorder="1" applyAlignment="1">
      <alignment horizontal="right"/>
    </xf>
    <xf numFmtId="165" fontId="3" fillId="0" borderId="0" xfId="0" applyNumberFormat="1" applyFont="1" applyBorder="1" applyAlignment="1">
      <alignment horizontal="right"/>
    </xf>
    <xf numFmtId="3" fontId="7" fillId="8" borderId="0" xfId="0" applyNumberFormat="1" applyFont="1" applyFill="1" applyBorder="1"/>
    <xf numFmtId="0" fontId="11" fillId="0" borderId="0" xfId="0" applyFont="1" applyBorder="1"/>
    <xf numFmtId="0" fontId="7" fillId="0" borderId="0" xfId="0" applyFont="1" applyBorder="1"/>
    <xf numFmtId="0" fontId="12" fillId="0" borderId="0" xfId="0" applyFont="1" applyAlignment="1">
      <alignment horizontal="left" vertical="top"/>
    </xf>
    <xf numFmtId="4" fontId="0" fillId="0" borderId="0" xfId="1" applyNumberFormat="1" applyFont="1"/>
    <xf numFmtId="166" fontId="0" fillId="0" borderId="0" xfId="0" applyNumberFormat="1" applyFill="1"/>
    <xf numFmtId="3" fontId="0" fillId="0" borderId="0" xfId="0" applyNumberFormat="1" applyFill="1"/>
    <xf numFmtId="0" fontId="0" fillId="3" borderId="0" xfId="0" applyFill="1"/>
    <xf numFmtId="165" fontId="7" fillId="3" borderId="0" xfId="0" applyNumberFormat="1" applyFont="1" applyFill="1" applyAlignment="1">
      <alignment horizontal="left"/>
    </xf>
    <xf numFmtId="166" fontId="7" fillId="0" borderId="0" xfId="0" applyNumberFormat="1" applyFont="1" applyFill="1" applyBorder="1" applyAlignment="1">
      <alignment horizontal="left" vertical="center"/>
    </xf>
    <xf numFmtId="1" fontId="0" fillId="0" borderId="0" xfId="0" applyNumberFormat="1" applyFill="1"/>
    <xf numFmtId="165" fontId="36" fillId="8" borderId="0" xfId="0" applyNumberFormat="1" applyFont="1" applyFill="1" applyAlignment="1">
      <alignment horizontal="left"/>
    </xf>
    <xf numFmtId="165" fontId="25" fillId="8" borderId="0" xfId="0" quotePrefix="1" applyNumberFormat="1" applyFont="1" applyFill="1" applyAlignment="1">
      <alignment horizontal="left"/>
    </xf>
    <xf numFmtId="165" fontId="25" fillId="8" borderId="1" xfId="0" applyNumberFormat="1" applyFont="1" applyFill="1" applyBorder="1" applyAlignment="1">
      <alignment horizontal="left"/>
    </xf>
    <xf numFmtId="165" fontId="25" fillId="8" borderId="1" xfId="0" applyNumberFormat="1" applyFont="1" applyFill="1" applyBorder="1" applyAlignment="1">
      <alignment horizontal="center"/>
    </xf>
    <xf numFmtId="9" fontId="25" fillId="8" borderId="1" xfId="1" applyFont="1" applyFill="1" applyBorder="1" applyAlignment="1">
      <alignment horizontal="center"/>
    </xf>
    <xf numFmtId="176" fontId="0" fillId="0" borderId="0" xfId="0" applyNumberFormat="1"/>
    <xf numFmtId="3" fontId="3" fillId="0" borderId="0" xfId="0" applyNumberFormat="1" applyFont="1" applyAlignment="1">
      <alignment horizontal="right"/>
    </xf>
    <xf numFmtId="166" fontId="11" fillId="0" borderId="0" xfId="0" applyNumberFormat="1" applyFont="1"/>
    <xf numFmtId="167" fontId="3" fillId="0" borderId="0" xfId="0" applyNumberFormat="1" applyFont="1" applyFill="1"/>
    <xf numFmtId="15" fontId="3" fillId="0" borderId="0" xfId="0" applyNumberFormat="1" applyFont="1" applyFill="1" applyBorder="1" applyAlignment="1">
      <alignment horizontal="left" vertical="center"/>
    </xf>
    <xf numFmtId="0" fontId="12" fillId="0" borderId="0" xfId="0" applyFont="1" applyFill="1"/>
    <xf numFmtId="0" fontId="15" fillId="0" borderId="0" xfId="0" applyFont="1" applyAlignment="1">
      <alignment horizontal="left" vertical="top" wrapText="1" readingOrder="1"/>
    </xf>
    <xf numFmtId="0" fontId="6" fillId="0" borderId="0" xfId="0" applyFont="1" applyAlignment="1">
      <alignment vertical="top" wrapText="1"/>
    </xf>
    <xf numFmtId="0" fontId="18" fillId="0" borderId="61" xfId="7" applyBorder="1" applyAlignment="1">
      <alignment horizontal="left" wrapText="1"/>
    </xf>
    <xf numFmtId="0" fontId="18" fillId="0" borderId="64" xfId="7" applyBorder="1" applyAlignment="1">
      <alignment horizontal="left" wrapText="1"/>
    </xf>
  </cellXfs>
  <cellStyles count="9">
    <cellStyle name="Currency" xfId="2" builtinId="4"/>
    <cellStyle name="Hyperlink" xfId="8" builtinId="8"/>
    <cellStyle name="Input" xfId="6" builtinId="20"/>
    <cellStyle name="Normal" xfId="0" builtinId="0"/>
    <cellStyle name="Normal 2" xfId="7" xr:uid="{7002ADF0-A3E3-4B64-9A23-D8F75946CFE2}"/>
    <cellStyle name="Percent" xfId="1" builtinId="5"/>
    <cellStyle name="Style 1" xfId="4" xr:uid="{EFE0C086-0F15-4B8D-98DE-806742867E5A}"/>
    <cellStyle name="Style 2" xfId="3" xr:uid="{8AB3AFB6-818E-42D3-B553-8D47CDD3B872}"/>
    <cellStyle name="Style 3" xfId="5" xr:uid="{045758E1-C09D-4E1C-BF8C-85F59A08AFF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63501</xdr:colOff>
      <xdr:row>1</xdr:row>
      <xdr:rowOff>71967</xdr:rowOff>
    </xdr:from>
    <xdr:to>
      <xdr:col>7</xdr:col>
      <xdr:colOff>399203</xdr:colOff>
      <xdr:row>3</xdr:row>
      <xdr:rowOff>85529</xdr:rowOff>
    </xdr:to>
    <xdr:grpSp>
      <xdr:nvGrpSpPr>
        <xdr:cNvPr id="10" name="Group 9">
          <a:extLst>
            <a:ext uri="{FF2B5EF4-FFF2-40B4-BE49-F238E27FC236}">
              <a16:creationId xmlns:a16="http://schemas.microsoft.com/office/drawing/2014/main" id="{CA23146A-F208-4C15-B29D-5EEFCDCE3438}"/>
            </a:ext>
          </a:extLst>
        </xdr:cNvPr>
        <xdr:cNvGrpSpPr/>
      </xdr:nvGrpSpPr>
      <xdr:grpSpPr>
        <a:xfrm>
          <a:off x="258234" y="245534"/>
          <a:ext cx="6986269" cy="360695"/>
          <a:chOff x="2164606" y="424043"/>
          <a:chExt cx="7721052" cy="417845"/>
        </a:xfrm>
      </xdr:grpSpPr>
      <xdr:pic>
        <xdr:nvPicPr>
          <xdr:cNvPr id="11" name="Picture 10" descr="SF_PPT_TITLE_LOGO.png">
            <a:extLst>
              <a:ext uri="{FF2B5EF4-FFF2-40B4-BE49-F238E27FC236}">
                <a16:creationId xmlns:a16="http://schemas.microsoft.com/office/drawing/2014/main" id="{DC922D2A-D60E-4661-8C5F-C3E4A123FD31}"/>
              </a:ext>
            </a:extLst>
          </xdr:cNvPr>
          <xdr:cNvPicPr>
            <a:picLocks noChangeAspect="1"/>
          </xdr:cNvPicPr>
        </xdr:nvPicPr>
        <xdr:blipFill>
          <a:blip xmlns:r="http://schemas.openxmlformats.org/officeDocument/2006/relationships" r:embed="rId1" cstate="print"/>
          <a:stretch>
            <a:fillRect/>
          </a:stretch>
        </xdr:blipFill>
        <xdr:spPr>
          <a:xfrm>
            <a:off x="8688606" y="499360"/>
            <a:ext cx="1197052" cy="247738"/>
          </a:xfrm>
          <a:prstGeom prst="rect">
            <a:avLst/>
          </a:prstGeom>
        </xdr:spPr>
      </xdr:pic>
      <xdr:pic>
        <xdr:nvPicPr>
          <xdr:cNvPr id="12" name="Picture 11" descr="Related image">
            <a:extLst>
              <a:ext uri="{FF2B5EF4-FFF2-40B4-BE49-F238E27FC236}">
                <a16:creationId xmlns:a16="http://schemas.microsoft.com/office/drawing/2014/main" id="{BB32CACD-B99F-499F-8EB0-CC2F2FEFC6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4606" y="454023"/>
            <a:ext cx="1235634" cy="3384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3" name="Picture 12" descr="Related image">
            <a:extLst>
              <a:ext uri="{FF2B5EF4-FFF2-40B4-BE49-F238E27FC236}">
                <a16:creationId xmlns:a16="http://schemas.microsoft.com/office/drawing/2014/main" id="{0F4998C1-F11C-40C0-9D63-8004B57B1AF6}"/>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887" t="30186" b="1"/>
          <a:stretch/>
        </xdr:blipFill>
        <xdr:spPr bwMode="auto">
          <a:xfrm>
            <a:off x="3597908" y="424436"/>
            <a:ext cx="1235634" cy="30764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Picture 13" descr="Related image">
            <a:extLst>
              <a:ext uri="{FF2B5EF4-FFF2-40B4-BE49-F238E27FC236}">
                <a16:creationId xmlns:a16="http://schemas.microsoft.com/office/drawing/2014/main" id="{7F29E3D2-59D5-4FCD-B50A-965B17A6B6F5}"/>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9185" b="32561"/>
          <a:stretch/>
        </xdr:blipFill>
        <xdr:spPr bwMode="auto">
          <a:xfrm>
            <a:off x="6149550" y="424043"/>
            <a:ext cx="1233471" cy="348498"/>
          </a:xfrm>
          <a:prstGeom prst="rect">
            <a:avLst/>
          </a:prstGeom>
          <a:noFill/>
        </xdr:spPr>
      </xdr:pic>
      <xdr:pic>
        <xdr:nvPicPr>
          <xdr:cNvPr id="15" name="Picture 14" descr="Related image">
            <a:extLst>
              <a:ext uri="{FF2B5EF4-FFF2-40B4-BE49-F238E27FC236}">
                <a16:creationId xmlns:a16="http://schemas.microsoft.com/office/drawing/2014/main" id="{FB6F2D5C-6973-42C2-99DF-4CED6F1956B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092" y="435553"/>
            <a:ext cx="782568" cy="4063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descr="Image result for wigan council logo">
            <a:extLst>
              <a:ext uri="{FF2B5EF4-FFF2-40B4-BE49-F238E27FC236}">
                <a16:creationId xmlns:a16="http://schemas.microsoft.com/office/drawing/2014/main" id="{E96D2499-4BE0-4462-AA62-F4819440756B}"/>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428" b="23300"/>
          <a:stretch/>
        </xdr:blipFill>
        <xdr:spPr bwMode="auto">
          <a:xfrm>
            <a:off x="5038085" y="441413"/>
            <a:ext cx="734896" cy="3473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0</xdr:row>
      <xdr:rowOff>85725</xdr:rowOff>
    </xdr:from>
    <xdr:to>
      <xdr:col>6</xdr:col>
      <xdr:colOff>434974</xdr:colOff>
      <xdr:row>2</xdr:row>
      <xdr:rowOff>103520</xdr:rowOff>
    </xdr:to>
    <xdr:grpSp>
      <xdr:nvGrpSpPr>
        <xdr:cNvPr id="2" name="Group 1">
          <a:extLst>
            <a:ext uri="{FF2B5EF4-FFF2-40B4-BE49-F238E27FC236}">
              <a16:creationId xmlns:a16="http://schemas.microsoft.com/office/drawing/2014/main" id="{4631A865-5822-4EBF-AB32-B21DDDF979B7}"/>
            </a:ext>
          </a:extLst>
        </xdr:cNvPr>
        <xdr:cNvGrpSpPr/>
      </xdr:nvGrpSpPr>
      <xdr:grpSpPr>
        <a:xfrm>
          <a:off x="401955" y="85725"/>
          <a:ext cx="6986269" cy="360695"/>
          <a:chOff x="2164606" y="424043"/>
          <a:chExt cx="7721052" cy="417845"/>
        </a:xfrm>
      </xdr:grpSpPr>
      <xdr:pic>
        <xdr:nvPicPr>
          <xdr:cNvPr id="3" name="Picture 2" descr="SF_PPT_TITLE_LOGO.png">
            <a:extLst>
              <a:ext uri="{FF2B5EF4-FFF2-40B4-BE49-F238E27FC236}">
                <a16:creationId xmlns:a16="http://schemas.microsoft.com/office/drawing/2014/main" id="{E31BC870-A1E3-4547-A593-0B4CA60ECFDE}"/>
              </a:ext>
            </a:extLst>
          </xdr:cNvPr>
          <xdr:cNvPicPr>
            <a:picLocks noChangeAspect="1"/>
          </xdr:cNvPicPr>
        </xdr:nvPicPr>
        <xdr:blipFill>
          <a:blip xmlns:r="http://schemas.openxmlformats.org/officeDocument/2006/relationships" r:embed="rId1" cstate="print"/>
          <a:stretch>
            <a:fillRect/>
          </a:stretch>
        </xdr:blipFill>
        <xdr:spPr>
          <a:xfrm>
            <a:off x="8688606" y="499360"/>
            <a:ext cx="1197052" cy="247738"/>
          </a:xfrm>
          <a:prstGeom prst="rect">
            <a:avLst/>
          </a:prstGeom>
        </xdr:spPr>
      </xdr:pic>
      <xdr:pic>
        <xdr:nvPicPr>
          <xdr:cNvPr id="4" name="Picture 3" descr="Related image">
            <a:extLst>
              <a:ext uri="{FF2B5EF4-FFF2-40B4-BE49-F238E27FC236}">
                <a16:creationId xmlns:a16="http://schemas.microsoft.com/office/drawing/2014/main" id="{B35A327B-EFF0-4C41-AA48-851C6E41D9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4606" y="454023"/>
            <a:ext cx="1235634" cy="3384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Related image">
            <a:extLst>
              <a:ext uri="{FF2B5EF4-FFF2-40B4-BE49-F238E27FC236}">
                <a16:creationId xmlns:a16="http://schemas.microsoft.com/office/drawing/2014/main" id="{82C0CF4E-238B-4562-A627-8BE2AB6ABFF0}"/>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887" t="30186" b="1"/>
          <a:stretch/>
        </xdr:blipFill>
        <xdr:spPr bwMode="auto">
          <a:xfrm>
            <a:off x="3597908" y="424436"/>
            <a:ext cx="1235634" cy="30764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Related image">
            <a:extLst>
              <a:ext uri="{FF2B5EF4-FFF2-40B4-BE49-F238E27FC236}">
                <a16:creationId xmlns:a16="http://schemas.microsoft.com/office/drawing/2014/main" id="{593D8069-1558-4AC9-9747-5FEF14824888}"/>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9185" b="32561"/>
          <a:stretch/>
        </xdr:blipFill>
        <xdr:spPr bwMode="auto">
          <a:xfrm>
            <a:off x="6149550" y="424043"/>
            <a:ext cx="1233471" cy="348498"/>
          </a:xfrm>
          <a:prstGeom prst="rect">
            <a:avLst/>
          </a:prstGeom>
          <a:noFill/>
        </xdr:spPr>
      </xdr:pic>
      <xdr:pic>
        <xdr:nvPicPr>
          <xdr:cNvPr id="7" name="Picture 6" descr="Related image">
            <a:extLst>
              <a:ext uri="{FF2B5EF4-FFF2-40B4-BE49-F238E27FC236}">
                <a16:creationId xmlns:a16="http://schemas.microsoft.com/office/drawing/2014/main" id="{98780E8B-EB5C-4098-9C69-046093503BA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092" y="435553"/>
            <a:ext cx="782568" cy="4063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descr="Image result for wigan council logo">
            <a:extLst>
              <a:ext uri="{FF2B5EF4-FFF2-40B4-BE49-F238E27FC236}">
                <a16:creationId xmlns:a16="http://schemas.microsoft.com/office/drawing/2014/main" id="{D2AC70A7-5262-4DC5-967A-2A5BABD58A9B}"/>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428" b="23300"/>
          <a:stretch/>
        </xdr:blipFill>
        <xdr:spPr bwMode="auto">
          <a:xfrm>
            <a:off x="5038085" y="441413"/>
            <a:ext cx="734896" cy="3473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xdr:colOff>
      <xdr:row>0</xdr:row>
      <xdr:rowOff>85725</xdr:rowOff>
    </xdr:from>
    <xdr:to>
      <xdr:col>6</xdr:col>
      <xdr:colOff>434974</xdr:colOff>
      <xdr:row>2</xdr:row>
      <xdr:rowOff>103520</xdr:rowOff>
    </xdr:to>
    <xdr:grpSp>
      <xdr:nvGrpSpPr>
        <xdr:cNvPr id="4" name="Group 3">
          <a:extLst>
            <a:ext uri="{FF2B5EF4-FFF2-40B4-BE49-F238E27FC236}">
              <a16:creationId xmlns:a16="http://schemas.microsoft.com/office/drawing/2014/main" id="{DFB84A97-BF18-4489-BD19-378C98A0D208}"/>
            </a:ext>
          </a:extLst>
        </xdr:cNvPr>
        <xdr:cNvGrpSpPr/>
      </xdr:nvGrpSpPr>
      <xdr:grpSpPr>
        <a:xfrm>
          <a:off x="401955" y="85725"/>
          <a:ext cx="6986269" cy="360695"/>
          <a:chOff x="2164606" y="424043"/>
          <a:chExt cx="7721052" cy="417845"/>
        </a:xfrm>
      </xdr:grpSpPr>
      <xdr:pic>
        <xdr:nvPicPr>
          <xdr:cNvPr id="5" name="Picture 4" descr="SF_PPT_TITLE_LOGO.png">
            <a:extLst>
              <a:ext uri="{FF2B5EF4-FFF2-40B4-BE49-F238E27FC236}">
                <a16:creationId xmlns:a16="http://schemas.microsoft.com/office/drawing/2014/main" id="{0F92D1D6-F590-4060-B256-F61F0504F94E}"/>
              </a:ext>
            </a:extLst>
          </xdr:cNvPr>
          <xdr:cNvPicPr>
            <a:picLocks noChangeAspect="1"/>
          </xdr:cNvPicPr>
        </xdr:nvPicPr>
        <xdr:blipFill>
          <a:blip xmlns:r="http://schemas.openxmlformats.org/officeDocument/2006/relationships" r:embed="rId1" cstate="print"/>
          <a:stretch>
            <a:fillRect/>
          </a:stretch>
        </xdr:blipFill>
        <xdr:spPr>
          <a:xfrm>
            <a:off x="8688606" y="499360"/>
            <a:ext cx="1197052" cy="247738"/>
          </a:xfrm>
          <a:prstGeom prst="rect">
            <a:avLst/>
          </a:prstGeom>
        </xdr:spPr>
      </xdr:pic>
      <xdr:pic>
        <xdr:nvPicPr>
          <xdr:cNvPr id="6" name="Picture 5" descr="Related image">
            <a:extLst>
              <a:ext uri="{FF2B5EF4-FFF2-40B4-BE49-F238E27FC236}">
                <a16:creationId xmlns:a16="http://schemas.microsoft.com/office/drawing/2014/main" id="{A8A98CDF-0714-489E-9326-3310F10A57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4606" y="454023"/>
            <a:ext cx="1235634" cy="3384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descr="Related image">
            <a:extLst>
              <a:ext uri="{FF2B5EF4-FFF2-40B4-BE49-F238E27FC236}">
                <a16:creationId xmlns:a16="http://schemas.microsoft.com/office/drawing/2014/main" id="{4DE1D399-E511-4B91-9436-12AEDDC3EB34}"/>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887" t="30186" b="1"/>
          <a:stretch/>
        </xdr:blipFill>
        <xdr:spPr bwMode="auto">
          <a:xfrm>
            <a:off x="3597908" y="424436"/>
            <a:ext cx="1235634" cy="30764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descr="Related image">
            <a:extLst>
              <a:ext uri="{FF2B5EF4-FFF2-40B4-BE49-F238E27FC236}">
                <a16:creationId xmlns:a16="http://schemas.microsoft.com/office/drawing/2014/main" id="{58DDA1B2-0EFC-48F7-81E0-F2487C228D1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9185" b="32561"/>
          <a:stretch/>
        </xdr:blipFill>
        <xdr:spPr bwMode="auto">
          <a:xfrm>
            <a:off x="6149550" y="424043"/>
            <a:ext cx="1233471" cy="348498"/>
          </a:xfrm>
          <a:prstGeom prst="rect">
            <a:avLst/>
          </a:prstGeom>
          <a:noFill/>
        </xdr:spPr>
      </xdr:pic>
      <xdr:pic>
        <xdr:nvPicPr>
          <xdr:cNvPr id="9" name="Picture 8" descr="Related image">
            <a:extLst>
              <a:ext uri="{FF2B5EF4-FFF2-40B4-BE49-F238E27FC236}">
                <a16:creationId xmlns:a16="http://schemas.microsoft.com/office/drawing/2014/main" id="{C25E7309-CE6B-4C0C-BD9E-09785643790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092" y="435553"/>
            <a:ext cx="782568" cy="4063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Image result for wigan council logo">
            <a:extLst>
              <a:ext uri="{FF2B5EF4-FFF2-40B4-BE49-F238E27FC236}">
                <a16:creationId xmlns:a16="http://schemas.microsoft.com/office/drawing/2014/main" id="{14802685-6483-411B-90A1-8187B49B58E3}"/>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428" b="23300"/>
          <a:stretch/>
        </xdr:blipFill>
        <xdr:spPr bwMode="auto">
          <a:xfrm>
            <a:off x="5038085" y="441413"/>
            <a:ext cx="734896" cy="3473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0</xdr:row>
      <xdr:rowOff>129540</xdr:rowOff>
    </xdr:from>
    <xdr:to>
      <xdr:col>4</xdr:col>
      <xdr:colOff>494029</xdr:colOff>
      <xdr:row>2</xdr:row>
      <xdr:rowOff>109235</xdr:rowOff>
    </xdr:to>
    <xdr:grpSp>
      <xdr:nvGrpSpPr>
        <xdr:cNvPr id="24" name="Group 23">
          <a:extLst>
            <a:ext uri="{FF2B5EF4-FFF2-40B4-BE49-F238E27FC236}">
              <a16:creationId xmlns:a16="http://schemas.microsoft.com/office/drawing/2014/main" id="{A4323138-083E-4612-9FF7-59F9316A62CD}"/>
            </a:ext>
          </a:extLst>
        </xdr:cNvPr>
        <xdr:cNvGrpSpPr/>
      </xdr:nvGrpSpPr>
      <xdr:grpSpPr>
        <a:xfrm>
          <a:off x="209550" y="129540"/>
          <a:ext cx="6986269" cy="360695"/>
          <a:chOff x="2164606" y="424043"/>
          <a:chExt cx="7721052" cy="417845"/>
        </a:xfrm>
      </xdr:grpSpPr>
      <xdr:pic>
        <xdr:nvPicPr>
          <xdr:cNvPr id="25" name="Picture 24" descr="SF_PPT_TITLE_LOGO.png">
            <a:extLst>
              <a:ext uri="{FF2B5EF4-FFF2-40B4-BE49-F238E27FC236}">
                <a16:creationId xmlns:a16="http://schemas.microsoft.com/office/drawing/2014/main" id="{DE198FCB-80B8-4213-899B-A41481B3790C}"/>
              </a:ext>
            </a:extLst>
          </xdr:cNvPr>
          <xdr:cNvPicPr>
            <a:picLocks noChangeAspect="1"/>
          </xdr:cNvPicPr>
        </xdr:nvPicPr>
        <xdr:blipFill>
          <a:blip xmlns:r="http://schemas.openxmlformats.org/officeDocument/2006/relationships" r:embed="rId1" cstate="print"/>
          <a:stretch>
            <a:fillRect/>
          </a:stretch>
        </xdr:blipFill>
        <xdr:spPr>
          <a:xfrm>
            <a:off x="8688606" y="499360"/>
            <a:ext cx="1197052" cy="247738"/>
          </a:xfrm>
          <a:prstGeom prst="rect">
            <a:avLst/>
          </a:prstGeom>
        </xdr:spPr>
      </xdr:pic>
      <xdr:pic>
        <xdr:nvPicPr>
          <xdr:cNvPr id="26" name="Picture 25" descr="Related image">
            <a:extLst>
              <a:ext uri="{FF2B5EF4-FFF2-40B4-BE49-F238E27FC236}">
                <a16:creationId xmlns:a16="http://schemas.microsoft.com/office/drawing/2014/main" id="{81758219-E68F-4A89-A299-E2926923CA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4606" y="454023"/>
            <a:ext cx="1235634" cy="3384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7" name="Picture 26" descr="Related image">
            <a:extLst>
              <a:ext uri="{FF2B5EF4-FFF2-40B4-BE49-F238E27FC236}">
                <a16:creationId xmlns:a16="http://schemas.microsoft.com/office/drawing/2014/main" id="{F23E0B20-3902-4AC0-B24A-49392850AC76}"/>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887" t="30186" b="1"/>
          <a:stretch/>
        </xdr:blipFill>
        <xdr:spPr bwMode="auto">
          <a:xfrm>
            <a:off x="3597908" y="424436"/>
            <a:ext cx="1235634" cy="30764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8" name="Picture 27" descr="Related image">
            <a:extLst>
              <a:ext uri="{FF2B5EF4-FFF2-40B4-BE49-F238E27FC236}">
                <a16:creationId xmlns:a16="http://schemas.microsoft.com/office/drawing/2014/main" id="{02B024FE-943F-4EBF-9918-AADF2DDC496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9185" b="32561"/>
          <a:stretch/>
        </xdr:blipFill>
        <xdr:spPr bwMode="auto">
          <a:xfrm>
            <a:off x="6149550" y="424043"/>
            <a:ext cx="1233471" cy="348498"/>
          </a:xfrm>
          <a:prstGeom prst="rect">
            <a:avLst/>
          </a:prstGeom>
          <a:noFill/>
        </xdr:spPr>
      </xdr:pic>
      <xdr:pic>
        <xdr:nvPicPr>
          <xdr:cNvPr id="29" name="Picture 28" descr="Related image">
            <a:extLst>
              <a:ext uri="{FF2B5EF4-FFF2-40B4-BE49-F238E27FC236}">
                <a16:creationId xmlns:a16="http://schemas.microsoft.com/office/drawing/2014/main" id="{2BFCBDD4-CCF6-44BF-A490-070D3F8C91F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092" y="435553"/>
            <a:ext cx="782568" cy="4063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0" name="Picture 29" descr="Image result for wigan council logo">
            <a:extLst>
              <a:ext uri="{FF2B5EF4-FFF2-40B4-BE49-F238E27FC236}">
                <a16:creationId xmlns:a16="http://schemas.microsoft.com/office/drawing/2014/main" id="{D7C6DD26-DBCD-4504-85F5-D241124CDEE3}"/>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428" b="23300"/>
          <a:stretch/>
        </xdr:blipFill>
        <xdr:spPr bwMode="auto">
          <a:xfrm>
            <a:off x="5038085" y="441413"/>
            <a:ext cx="734896" cy="3473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300990</xdr:colOff>
      <xdr:row>0</xdr:row>
      <xdr:rowOff>83820</xdr:rowOff>
    </xdr:from>
    <xdr:to>
      <xdr:col>6</xdr:col>
      <xdr:colOff>1313179</xdr:colOff>
      <xdr:row>2</xdr:row>
      <xdr:rowOff>101615</xdr:rowOff>
    </xdr:to>
    <xdr:grpSp>
      <xdr:nvGrpSpPr>
        <xdr:cNvPr id="11" name="Group 10">
          <a:extLst>
            <a:ext uri="{FF2B5EF4-FFF2-40B4-BE49-F238E27FC236}">
              <a16:creationId xmlns:a16="http://schemas.microsoft.com/office/drawing/2014/main" id="{AB30D7E4-F92A-4FE4-BF94-CE0164E0A212}"/>
            </a:ext>
          </a:extLst>
        </xdr:cNvPr>
        <xdr:cNvGrpSpPr/>
      </xdr:nvGrpSpPr>
      <xdr:grpSpPr>
        <a:xfrm>
          <a:off x="300990" y="83820"/>
          <a:ext cx="6986269" cy="360695"/>
          <a:chOff x="2164606" y="424043"/>
          <a:chExt cx="7721052" cy="417845"/>
        </a:xfrm>
      </xdr:grpSpPr>
      <xdr:pic>
        <xdr:nvPicPr>
          <xdr:cNvPr id="12" name="Picture 11" descr="SF_PPT_TITLE_LOGO.png">
            <a:extLst>
              <a:ext uri="{FF2B5EF4-FFF2-40B4-BE49-F238E27FC236}">
                <a16:creationId xmlns:a16="http://schemas.microsoft.com/office/drawing/2014/main" id="{8D67D47F-A482-4199-82ED-D33AC126AB0B}"/>
              </a:ext>
            </a:extLst>
          </xdr:cNvPr>
          <xdr:cNvPicPr>
            <a:picLocks noChangeAspect="1"/>
          </xdr:cNvPicPr>
        </xdr:nvPicPr>
        <xdr:blipFill>
          <a:blip xmlns:r="http://schemas.openxmlformats.org/officeDocument/2006/relationships" r:embed="rId1" cstate="print"/>
          <a:stretch>
            <a:fillRect/>
          </a:stretch>
        </xdr:blipFill>
        <xdr:spPr>
          <a:xfrm>
            <a:off x="8688606" y="499360"/>
            <a:ext cx="1197052" cy="247738"/>
          </a:xfrm>
          <a:prstGeom prst="rect">
            <a:avLst/>
          </a:prstGeom>
        </xdr:spPr>
      </xdr:pic>
      <xdr:pic>
        <xdr:nvPicPr>
          <xdr:cNvPr id="13" name="Picture 12" descr="Related image">
            <a:extLst>
              <a:ext uri="{FF2B5EF4-FFF2-40B4-BE49-F238E27FC236}">
                <a16:creationId xmlns:a16="http://schemas.microsoft.com/office/drawing/2014/main" id="{16CB84CB-876E-4B24-87F0-492DDE8F867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4606" y="454023"/>
            <a:ext cx="1235634" cy="3384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4" name="Picture 13" descr="Related image">
            <a:extLst>
              <a:ext uri="{FF2B5EF4-FFF2-40B4-BE49-F238E27FC236}">
                <a16:creationId xmlns:a16="http://schemas.microsoft.com/office/drawing/2014/main" id="{2C40DBC8-C72A-4EE0-960A-71AAA40CEFFA}"/>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887" t="30186" b="1"/>
          <a:stretch/>
        </xdr:blipFill>
        <xdr:spPr bwMode="auto">
          <a:xfrm>
            <a:off x="3597908" y="424436"/>
            <a:ext cx="1235634" cy="30764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Related image">
            <a:extLst>
              <a:ext uri="{FF2B5EF4-FFF2-40B4-BE49-F238E27FC236}">
                <a16:creationId xmlns:a16="http://schemas.microsoft.com/office/drawing/2014/main" id="{B527864F-AEA9-4E5B-9D8F-3CD34614AEB5}"/>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9185" b="32561"/>
          <a:stretch/>
        </xdr:blipFill>
        <xdr:spPr bwMode="auto">
          <a:xfrm>
            <a:off x="6149550" y="424043"/>
            <a:ext cx="1233471" cy="348498"/>
          </a:xfrm>
          <a:prstGeom prst="rect">
            <a:avLst/>
          </a:prstGeom>
          <a:noFill/>
        </xdr:spPr>
      </xdr:pic>
      <xdr:pic>
        <xdr:nvPicPr>
          <xdr:cNvPr id="16" name="Picture 15" descr="Related image">
            <a:extLst>
              <a:ext uri="{FF2B5EF4-FFF2-40B4-BE49-F238E27FC236}">
                <a16:creationId xmlns:a16="http://schemas.microsoft.com/office/drawing/2014/main" id="{F2C0C8AF-5367-41E7-92C4-9F1120EDFB1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092" y="435553"/>
            <a:ext cx="782568" cy="4063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7" name="Picture 16" descr="Image result for wigan council logo">
            <a:extLst>
              <a:ext uri="{FF2B5EF4-FFF2-40B4-BE49-F238E27FC236}">
                <a16:creationId xmlns:a16="http://schemas.microsoft.com/office/drawing/2014/main" id="{FBA2357B-6C17-4857-9605-A653AE5A4884}"/>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428" b="23300"/>
          <a:stretch/>
        </xdr:blipFill>
        <xdr:spPr bwMode="auto">
          <a:xfrm>
            <a:off x="5038085" y="441413"/>
            <a:ext cx="734896" cy="3473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194310</xdr:colOff>
      <xdr:row>0</xdr:row>
      <xdr:rowOff>91440</xdr:rowOff>
    </xdr:from>
    <xdr:to>
      <xdr:col>6</xdr:col>
      <xdr:colOff>372109</xdr:colOff>
      <xdr:row>2</xdr:row>
      <xdr:rowOff>109235</xdr:rowOff>
    </xdr:to>
    <xdr:grpSp>
      <xdr:nvGrpSpPr>
        <xdr:cNvPr id="17" name="Group 16">
          <a:extLst>
            <a:ext uri="{FF2B5EF4-FFF2-40B4-BE49-F238E27FC236}">
              <a16:creationId xmlns:a16="http://schemas.microsoft.com/office/drawing/2014/main" id="{F98A1A33-5FD4-416B-A773-6CA7089E7306}"/>
            </a:ext>
          </a:extLst>
        </xdr:cNvPr>
        <xdr:cNvGrpSpPr/>
      </xdr:nvGrpSpPr>
      <xdr:grpSpPr>
        <a:xfrm>
          <a:off x="194310" y="91440"/>
          <a:ext cx="6986269" cy="360695"/>
          <a:chOff x="2164606" y="424043"/>
          <a:chExt cx="7721052" cy="417845"/>
        </a:xfrm>
      </xdr:grpSpPr>
      <xdr:pic>
        <xdr:nvPicPr>
          <xdr:cNvPr id="18" name="Picture 17" descr="SF_PPT_TITLE_LOGO.png">
            <a:extLst>
              <a:ext uri="{FF2B5EF4-FFF2-40B4-BE49-F238E27FC236}">
                <a16:creationId xmlns:a16="http://schemas.microsoft.com/office/drawing/2014/main" id="{676D865F-3B58-4D60-9946-E91298718E4E}"/>
              </a:ext>
            </a:extLst>
          </xdr:cNvPr>
          <xdr:cNvPicPr>
            <a:picLocks noChangeAspect="1"/>
          </xdr:cNvPicPr>
        </xdr:nvPicPr>
        <xdr:blipFill>
          <a:blip xmlns:r="http://schemas.openxmlformats.org/officeDocument/2006/relationships" r:embed="rId1" cstate="print"/>
          <a:stretch>
            <a:fillRect/>
          </a:stretch>
        </xdr:blipFill>
        <xdr:spPr>
          <a:xfrm>
            <a:off x="8688606" y="499360"/>
            <a:ext cx="1197052" cy="247738"/>
          </a:xfrm>
          <a:prstGeom prst="rect">
            <a:avLst/>
          </a:prstGeom>
        </xdr:spPr>
      </xdr:pic>
      <xdr:pic>
        <xdr:nvPicPr>
          <xdr:cNvPr id="19" name="Picture 18" descr="Related image">
            <a:extLst>
              <a:ext uri="{FF2B5EF4-FFF2-40B4-BE49-F238E27FC236}">
                <a16:creationId xmlns:a16="http://schemas.microsoft.com/office/drawing/2014/main" id="{EF2BDE7B-A657-4A4F-91FD-5B55506139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4606" y="454023"/>
            <a:ext cx="1235634" cy="3384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 name="Picture 19" descr="Related image">
            <a:extLst>
              <a:ext uri="{FF2B5EF4-FFF2-40B4-BE49-F238E27FC236}">
                <a16:creationId xmlns:a16="http://schemas.microsoft.com/office/drawing/2014/main" id="{E3CCD8D5-E6F0-412A-8BC4-D1A76A91911D}"/>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887" t="30186" b="1"/>
          <a:stretch/>
        </xdr:blipFill>
        <xdr:spPr bwMode="auto">
          <a:xfrm>
            <a:off x="3597908" y="424436"/>
            <a:ext cx="1235634" cy="30764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1" name="Picture 20" descr="Related image">
            <a:extLst>
              <a:ext uri="{FF2B5EF4-FFF2-40B4-BE49-F238E27FC236}">
                <a16:creationId xmlns:a16="http://schemas.microsoft.com/office/drawing/2014/main" id="{9F4C9D69-9D06-44CF-B43B-1BE4A5BA90D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9185" b="32561"/>
          <a:stretch/>
        </xdr:blipFill>
        <xdr:spPr bwMode="auto">
          <a:xfrm>
            <a:off x="6149550" y="424043"/>
            <a:ext cx="1233471" cy="348498"/>
          </a:xfrm>
          <a:prstGeom prst="rect">
            <a:avLst/>
          </a:prstGeom>
          <a:noFill/>
        </xdr:spPr>
      </xdr:pic>
      <xdr:pic>
        <xdr:nvPicPr>
          <xdr:cNvPr id="22" name="Picture 21" descr="Related image">
            <a:extLst>
              <a:ext uri="{FF2B5EF4-FFF2-40B4-BE49-F238E27FC236}">
                <a16:creationId xmlns:a16="http://schemas.microsoft.com/office/drawing/2014/main" id="{26BCFF53-35EE-411F-9B50-878C4267744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092" y="435553"/>
            <a:ext cx="782568" cy="4063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3" name="Picture 22" descr="Image result for wigan council logo">
            <a:extLst>
              <a:ext uri="{FF2B5EF4-FFF2-40B4-BE49-F238E27FC236}">
                <a16:creationId xmlns:a16="http://schemas.microsoft.com/office/drawing/2014/main" id="{4FC35E33-A275-40C8-892C-74673F270862}"/>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428" b="23300"/>
          <a:stretch/>
        </xdr:blipFill>
        <xdr:spPr bwMode="auto">
          <a:xfrm>
            <a:off x="5038085" y="441413"/>
            <a:ext cx="734896" cy="3473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160020</xdr:colOff>
      <xdr:row>0</xdr:row>
      <xdr:rowOff>144780</xdr:rowOff>
    </xdr:from>
    <xdr:to>
      <xdr:col>6</xdr:col>
      <xdr:colOff>341629</xdr:colOff>
      <xdr:row>2</xdr:row>
      <xdr:rowOff>124475</xdr:rowOff>
    </xdr:to>
    <xdr:grpSp>
      <xdr:nvGrpSpPr>
        <xdr:cNvPr id="9" name="Group 8">
          <a:extLst>
            <a:ext uri="{FF2B5EF4-FFF2-40B4-BE49-F238E27FC236}">
              <a16:creationId xmlns:a16="http://schemas.microsoft.com/office/drawing/2014/main" id="{F995C8C9-A110-49CE-80DA-B4A34AD481E4}"/>
            </a:ext>
          </a:extLst>
        </xdr:cNvPr>
        <xdr:cNvGrpSpPr/>
      </xdr:nvGrpSpPr>
      <xdr:grpSpPr>
        <a:xfrm>
          <a:off x="160020" y="144780"/>
          <a:ext cx="6986269" cy="360695"/>
          <a:chOff x="2164606" y="424043"/>
          <a:chExt cx="7721052" cy="417845"/>
        </a:xfrm>
      </xdr:grpSpPr>
      <xdr:pic>
        <xdr:nvPicPr>
          <xdr:cNvPr id="17" name="Picture 16" descr="SF_PPT_TITLE_LOGO.png">
            <a:extLst>
              <a:ext uri="{FF2B5EF4-FFF2-40B4-BE49-F238E27FC236}">
                <a16:creationId xmlns:a16="http://schemas.microsoft.com/office/drawing/2014/main" id="{EFF8B2EE-79FC-4A8C-A22F-DA0EE884A6FF}"/>
              </a:ext>
            </a:extLst>
          </xdr:cNvPr>
          <xdr:cNvPicPr>
            <a:picLocks noChangeAspect="1"/>
          </xdr:cNvPicPr>
        </xdr:nvPicPr>
        <xdr:blipFill>
          <a:blip xmlns:r="http://schemas.openxmlformats.org/officeDocument/2006/relationships" r:embed="rId1" cstate="print"/>
          <a:stretch>
            <a:fillRect/>
          </a:stretch>
        </xdr:blipFill>
        <xdr:spPr>
          <a:xfrm>
            <a:off x="8688606" y="499360"/>
            <a:ext cx="1197052" cy="247738"/>
          </a:xfrm>
          <a:prstGeom prst="rect">
            <a:avLst/>
          </a:prstGeom>
        </xdr:spPr>
      </xdr:pic>
      <xdr:pic>
        <xdr:nvPicPr>
          <xdr:cNvPr id="18" name="Picture 17" descr="Related image">
            <a:extLst>
              <a:ext uri="{FF2B5EF4-FFF2-40B4-BE49-F238E27FC236}">
                <a16:creationId xmlns:a16="http://schemas.microsoft.com/office/drawing/2014/main" id="{B71253CC-34FB-45C2-B1BA-B64E5F8DD61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4606" y="454023"/>
            <a:ext cx="1235634" cy="338412"/>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9" name="Picture 18" descr="Related image">
            <a:extLst>
              <a:ext uri="{FF2B5EF4-FFF2-40B4-BE49-F238E27FC236}">
                <a16:creationId xmlns:a16="http://schemas.microsoft.com/office/drawing/2014/main" id="{A44CFA5A-EA68-423C-8228-5834203B413A}"/>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9887" t="30186" b="1"/>
          <a:stretch/>
        </xdr:blipFill>
        <xdr:spPr bwMode="auto">
          <a:xfrm>
            <a:off x="3597908" y="424436"/>
            <a:ext cx="1235634" cy="30764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0" name="Picture 19" descr="Related image">
            <a:extLst>
              <a:ext uri="{FF2B5EF4-FFF2-40B4-BE49-F238E27FC236}">
                <a16:creationId xmlns:a16="http://schemas.microsoft.com/office/drawing/2014/main" id="{D2CD2581-89CA-43E3-AB58-5CF57B1D93B4}"/>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39185" b="32561"/>
          <a:stretch/>
        </xdr:blipFill>
        <xdr:spPr bwMode="auto">
          <a:xfrm>
            <a:off x="6149550" y="424043"/>
            <a:ext cx="1233471" cy="348498"/>
          </a:xfrm>
          <a:prstGeom prst="rect">
            <a:avLst/>
          </a:prstGeom>
          <a:noFill/>
        </xdr:spPr>
      </xdr:pic>
      <xdr:pic>
        <xdr:nvPicPr>
          <xdr:cNvPr id="21" name="Picture 20" descr="Related image">
            <a:extLst>
              <a:ext uri="{FF2B5EF4-FFF2-40B4-BE49-F238E27FC236}">
                <a16:creationId xmlns:a16="http://schemas.microsoft.com/office/drawing/2014/main" id="{FC891C6A-3748-4116-A9C6-5ABF4F43EE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677092" y="435553"/>
            <a:ext cx="782568" cy="40633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2" name="Picture 21" descr="Image result for wigan council logo">
            <a:extLst>
              <a:ext uri="{FF2B5EF4-FFF2-40B4-BE49-F238E27FC236}">
                <a16:creationId xmlns:a16="http://schemas.microsoft.com/office/drawing/2014/main" id="{52775607-0669-45B6-A485-E8BC9C076702}"/>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9428" b="23300"/>
          <a:stretch/>
        </xdr:blipFill>
        <xdr:spPr bwMode="auto">
          <a:xfrm>
            <a:off x="5038085" y="441413"/>
            <a:ext cx="734896" cy="34739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persons/person.xml><?xml version="1.0" encoding="utf-8"?>
<personList xmlns="http://schemas.microsoft.com/office/spreadsheetml/2018/threadedcomments" xmlns:x="http://schemas.openxmlformats.org/spreadsheetml/2006/main">
  <person displayName="Oliver Southwick" id="{549F3A79-AB22-4C2A-9657-40E329922CD0}" userId="S::oliver.southwick@socialfinance.org.uk::45f89cdd-106c-41c6-b50b-012ad6006e6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8" Type="http://schemas.openxmlformats.org/officeDocument/2006/relationships/hyperlink" Target="https://assets.publishing.service.gov.uk/government/uploads/system/uploads/attachment_data/file/757922/Children_looked_after_in_England_2018_Text_revised.pdf" TargetMode="External"/><Relationship Id="rId3" Type="http://schemas.openxmlformats.org/officeDocument/2006/relationships/hyperlink" Target="https://www.justiceinspectorates.gov.uk/hmiprisons/wp-content/uploads/sites/4/2014/08/Looked-after-children-print.pdf" TargetMode="External"/><Relationship Id="rId7" Type="http://schemas.openxmlformats.org/officeDocument/2006/relationships/hyperlink" Target="https://www.ons.gov.uk/peoplepopulationandcommunity/populationandmigration/populationestimates/articles/overviewoftheukpopulation/mar2017" TargetMode="External"/><Relationship Id="rId2" Type="http://schemas.openxmlformats.org/officeDocument/2006/relationships/hyperlink" Target="https://www.gov.uk/government/statistics/prison-population-figures-2018" TargetMode="External"/><Relationship Id="rId1" Type="http://schemas.openxmlformats.org/officeDocument/2006/relationships/hyperlink" Target="http://www.neweconomymanchester.com/our-work/research-evaluation-cost-benefit-analysis/cost-benefit-analysis/unit-cost-database" TargetMode="External"/><Relationship Id="rId6" Type="http://schemas.openxmlformats.org/officeDocument/2006/relationships/hyperlink" Target="https://www.ons.gov.uk/peoplepopulationandcommunity/populationandmigration/populationestimates/articles/overviewoftheukpopulation/mar2017" TargetMode="External"/><Relationship Id="rId11" Type="http://schemas.openxmlformats.org/officeDocument/2006/relationships/drawing" Target="../drawings/drawing7.xml"/><Relationship Id="rId5" Type="http://schemas.openxmlformats.org/officeDocument/2006/relationships/hyperlink" Target="https://yougov.co.uk/topics/politics/articles-reports/2017/06/02/how-much-money-do-you-need-earn-year-be-rich" TargetMode="External"/><Relationship Id="rId10" Type="http://schemas.openxmlformats.org/officeDocument/2006/relationships/printerSettings" Target="../printerSettings/printerSettings8.bin"/><Relationship Id="rId4" Type="http://schemas.openxmlformats.org/officeDocument/2006/relationships/hyperlink" Target="https://researchbriefings.parliament.uk/ResearchBriefing/Summary/CBP-8429" TargetMode="External"/><Relationship Id="rId9" Type="http://schemas.openxmlformats.org/officeDocument/2006/relationships/hyperlink" Target="https://researchbriefings.parliament.uk/ResearchBriefing/Summary/CBP-842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8B445-3260-4C5E-981C-BFEF6DD78CEC}">
  <sheetPr>
    <tabColor theme="1" tint="0.249977111117893"/>
  </sheetPr>
  <dimension ref="A5:S25"/>
  <sheetViews>
    <sheetView showGridLines="0" tabSelected="1" zoomScale="90" zoomScaleNormal="90" workbookViewId="0">
      <selection activeCell="D4" sqref="D4"/>
    </sheetView>
  </sheetViews>
  <sheetFormatPr defaultColWidth="0" defaultRowHeight="13.5" x14ac:dyDescent="0.65"/>
  <cols>
    <col min="1" max="1" width="2.68359375" style="42" customWidth="1"/>
    <col min="2" max="2" width="42.83984375" style="42" customWidth="1"/>
    <col min="3" max="6" width="9.15625" style="42" customWidth="1"/>
    <col min="7" max="7" width="12.26171875" style="42" bestFit="1" customWidth="1"/>
    <col min="8" max="9" width="9.15625" style="42" customWidth="1"/>
    <col min="10" max="10" width="40.26171875" style="42" customWidth="1"/>
    <col min="11" max="19" width="9.15625" style="42" customWidth="1"/>
    <col min="20" max="16384" width="9.15625" style="42" hidden="1"/>
  </cols>
  <sheetData>
    <row r="5" spans="2:18" ht="16.8" x14ac:dyDescent="0.8">
      <c r="B5" s="41" t="s">
        <v>0</v>
      </c>
    </row>
    <row r="6" spans="2:18" ht="16.8" x14ac:dyDescent="0.8">
      <c r="B6" s="41"/>
    </row>
    <row r="7" spans="2:18" x14ac:dyDescent="0.65">
      <c r="B7" s="43" t="s">
        <v>1</v>
      </c>
    </row>
    <row r="8" spans="2:18" x14ac:dyDescent="0.65">
      <c r="B8" s="43"/>
    </row>
    <row r="9" spans="2:18" x14ac:dyDescent="0.65">
      <c r="B9" s="44" t="s">
        <v>307</v>
      </c>
      <c r="C9" s="29"/>
      <c r="G9" s="116"/>
    </row>
    <row r="10" spans="2:18" x14ac:dyDescent="0.65">
      <c r="B10" s="45" t="s">
        <v>2</v>
      </c>
      <c r="C10" s="29"/>
      <c r="G10" s="116"/>
    </row>
    <row r="11" spans="2:18" x14ac:dyDescent="0.65">
      <c r="B11" s="51" t="s">
        <v>3</v>
      </c>
      <c r="C11" s="29"/>
      <c r="G11" s="29"/>
    </row>
    <row r="12" spans="2:18" s="329" customFormat="1" x14ac:dyDescent="0.65">
      <c r="B12" s="330"/>
      <c r="C12" s="331"/>
      <c r="G12" s="331"/>
    </row>
    <row r="13" spans="2:18" x14ac:dyDescent="0.65">
      <c r="B13" s="46" t="s">
        <v>4</v>
      </c>
    </row>
    <row r="14" spans="2:18" x14ac:dyDescent="0.65">
      <c r="B14" s="332" t="s">
        <v>239</v>
      </c>
      <c r="C14" s="333"/>
      <c r="D14" s="333"/>
      <c r="E14" s="333"/>
      <c r="F14" s="333"/>
      <c r="G14" s="333"/>
      <c r="H14" s="333"/>
      <c r="I14" s="333"/>
      <c r="J14" s="333"/>
      <c r="K14" s="333"/>
      <c r="L14" s="333"/>
      <c r="M14" s="333"/>
      <c r="N14" s="333"/>
      <c r="O14" s="333"/>
      <c r="P14" s="333"/>
      <c r="Q14" s="333"/>
      <c r="R14" s="333"/>
    </row>
    <row r="15" spans="2:18" x14ac:dyDescent="0.65">
      <c r="B15" s="333"/>
      <c r="C15" s="333"/>
      <c r="D15" s="333"/>
      <c r="E15" s="333"/>
      <c r="F15" s="333"/>
      <c r="G15" s="333"/>
      <c r="H15" s="333"/>
      <c r="I15" s="333"/>
      <c r="J15" s="333"/>
      <c r="K15" s="333"/>
      <c r="L15" s="333"/>
      <c r="M15" s="333"/>
      <c r="N15" s="333"/>
      <c r="O15" s="333"/>
      <c r="P15" s="333"/>
      <c r="Q15" s="333"/>
      <c r="R15" s="333"/>
    </row>
    <row r="16" spans="2:18" x14ac:dyDescent="0.65">
      <c r="B16" s="333"/>
      <c r="C16" s="333"/>
      <c r="D16" s="333"/>
      <c r="E16" s="333"/>
      <c r="F16" s="333"/>
      <c r="G16" s="333"/>
      <c r="H16" s="333"/>
      <c r="I16" s="333"/>
      <c r="J16" s="333"/>
      <c r="K16" s="333"/>
      <c r="L16" s="333"/>
      <c r="M16" s="333"/>
      <c r="N16" s="333"/>
      <c r="O16" s="333"/>
      <c r="P16" s="333"/>
      <c r="Q16" s="333"/>
      <c r="R16" s="333"/>
    </row>
    <row r="17" spans="2:18" x14ac:dyDescent="0.65">
      <c r="B17" s="333"/>
      <c r="C17" s="333"/>
      <c r="D17" s="333"/>
      <c r="E17" s="333"/>
      <c r="F17" s="333"/>
      <c r="G17" s="333"/>
      <c r="H17" s="333"/>
      <c r="I17" s="333"/>
      <c r="J17" s="333"/>
      <c r="K17" s="333"/>
      <c r="L17" s="333"/>
      <c r="M17" s="333"/>
      <c r="N17" s="333"/>
      <c r="O17" s="333"/>
      <c r="P17" s="333"/>
      <c r="Q17" s="333"/>
      <c r="R17" s="333"/>
    </row>
    <row r="18" spans="2:18" x14ac:dyDescent="0.65">
      <c r="B18" s="333"/>
      <c r="C18" s="333"/>
      <c r="D18" s="333"/>
      <c r="E18" s="333"/>
      <c r="F18" s="333"/>
      <c r="G18" s="333"/>
      <c r="H18" s="333"/>
      <c r="I18" s="333"/>
      <c r="J18" s="333"/>
      <c r="K18" s="333"/>
      <c r="L18" s="333"/>
      <c r="M18" s="333"/>
      <c r="N18" s="333"/>
      <c r="O18" s="333"/>
      <c r="P18" s="333"/>
      <c r="Q18" s="333"/>
      <c r="R18" s="333"/>
    </row>
    <row r="19" spans="2:18" x14ac:dyDescent="0.65">
      <c r="B19" s="333"/>
      <c r="C19" s="333"/>
      <c r="D19" s="333"/>
      <c r="E19" s="333"/>
      <c r="F19" s="333"/>
      <c r="G19" s="333"/>
      <c r="H19" s="333"/>
      <c r="I19" s="333"/>
      <c r="J19" s="333"/>
      <c r="K19" s="333"/>
      <c r="L19" s="333"/>
      <c r="M19" s="333"/>
      <c r="N19" s="333"/>
      <c r="O19" s="333"/>
      <c r="P19" s="333"/>
      <c r="Q19" s="333"/>
      <c r="R19" s="333"/>
    </row>
    <row r="20" spans="2:18" x14ac:dyDescent="0.65">
      <c r="B20" s="333"/>
      <c r="C20" s="333"/>
      <c r="D20" s="333"/>
      <c r="E20" s="333"/>
      <c r="F20" s="333"/>
      <c r="G20" s="333"/>
      <c r="H20" s="333"/>
      <c r="I20" s="333"/>
      <c r="J20" s="333"/>
      <c r="K20" s="333"/>
      <c r="L20" s="333"/>
      <c r="M20" s="333"/>
      <c r="N20" s="333"/>
      <c r="O20" s="333"/>
      <c r="P20" s="333"/>
      <c r="Q20" s="333"/>
      <c r="R20" s="333"/>
    </row>
    <row r="21" spans="2:18" x14ac:dyDescent="0.65">
      <c r="B21" s="333"/>
      <c r="C21" s="333"/>
      <c r="D21" s="333"/>
      <c r="E21" s="333"/>
      <c r="F21" s="333"/>
      <c r="G21" s="333"/>
      <c r="H21" s="333"/>
      <c r="I21" s="333"/>
      <c r="J21" s="333"/>
      <c r="K21" s="333"/>
      <c r="L21" s="333"/>
      <c r="M21" s="333"/>
      <c r="N21" s="333"/>
      <c r="O21" s="333"/>
      <c r="P21" s="333"/>
      <c r="Q21" s="333"/>
      <c r="R21" s="333"/>
    </row>
    <row r="22" spans="2:18" x14ac:dyDescent="0.65">
      <c r="B22" s="333"/>
      <c r="C22" s="333"/>
      <c r="D22" s="333"/>
      <c r="E22" s="333"/>
      <c r="F22" s="333"/>
      <c r="G22" s="333"/>
      <c r="H22" s="333"/>
      <c r="I22" s="333"/>
      <c r="J22" s="333"/>
      <c r="K22" s="333"/>
      <c r="L22" s="333"/>
      <c r="M22" s="333"/>
      <c r="N22" s="333"/>
      <c r="O22" s="333"/>
      <c r="P22" s="333"/>
      <c r="Q22" s="333"/>
      <c r="R22" s="333"/>
    </row>
    <row r="23" spans="2:18" x14ac:dyDescent="0.65">
      <c r="B23" s="333"/>
      <c r="C23" s="333"/>
      <c r="D23" s="333"/>
      <c r="E23" s="333"/>
      <c r="F23" s="333"/>
      <c r="G23" s="333"/>
      <c r="H23" s="333"/>
      <c r="I23" s="333"/>
      <c r="J23" s="333"/>
      <c r="K23" s="333"/>
      <c r="L23" s="333"/>
      <c r="M23" s="333"/>
      <c r="N23" s="333"/>
      <c r="O23" s="333"/>
      <c r="P23" s="333"/>
      <c r="Q23" s="333"/>
      <c r="R23" s="333"/>
    </row>
    <row r="24" spans="2:18" x14ac:dyDescent="0.65">
      <c r="B24" s="333"/>
      <c r="C24" s="333"/>
      <c r="D24" s="333"/>
      <c r="E24" s="333"/>
      <c r="F24" s="333"/>
      <c r="G24" s="333"/>
      <c r="H24" s="333"/>
      <c r="I24" s="333"/>
      <c r="J24" s="333"/>
      <c r="K24" s="333"/>
      <c r="L24" s="333"/>
      <c r="M24" s="333"/>
      <c r="N24" s="333"/>
      <c r="O24" s="333"/>
      <c r="P24" s="333"/>
      <c r="Q24" s="333"/>
      <c r="R24" s="333"/>
    </row>
    <row r="25" spans="2:18" x14ac:dyDescent="0.65">
      <c r="B25" s="333"/>
      <c r="C25" s="333"/>
      <c r="D25" s="333"/>
      <c r="E25" s="333"/>
      <c r="F25" s="333"/>
      <c r="G25" s="333"/>
      <c r="H25" s="333"/>
      <c r="I25" s="333"/>
      <c r="J25" s="333"/>
      <c r="K25" s="333"/>
      <c r="L25" s="333"/>
      <c r="M25" s="333"/>
      <c r="N25" s="333"/>
      <c r="O25" s="333"/>
      <c r="P25" s="333"/>
      <c r="Q25" s="333"/>
      <c r="R25" s="333"/>
    </row>
  </sheetData>
  <mergeCells count="1">
    <mergeCell ref="B14:R25"/>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BBA5F-A2CB-4B1A-A400-E844F460A324}">
  <sheetPr>
    <tabColor theme="3" tint="0.39997558519241921"/>
  </sheetPr>
  <dimension ref="A1:T31"/>
  <sheetViews>
    <sheetView showGridLines="0" zoomScaleNormal="100" workbookViewId="0">
      <selection activeCell="B1" sqref="B1"/>
    </sheetView>
  </sheetViews>
  <sheetFormatPr defaultColWidth="9.15625" defaultRowHeight="11.7" x14ac:dyDescent="0.45"/>
  <cols>
    <col min="1" max="1" width="9.15625" style="240"/>
    <col min="2" max="2" width="27.578125" style="240" bestFit="1" customWidth="1"/>
    <col min="3" max="3" width="16.578125" style="240" bestFit="1" customWidth="1"/>
    <col min="4" max="4" width="22.41796875" style="240" customWidth="1"/>
    <col min="5" max="16384" width="9.15625" style="240"/>
  </cols>
  <sheetData>
    <row r="1" spans="1:20" ht="13.5" x14ac:dyDescent="0.65">
      <c r="A1" s="5"/>
      <c r="B1" s="5"/>
      <c r="C1" s="6"/>
      <c r="D1" s="6"/>
      <c r="E1" s="6"/>
      <c r="F1" s="6"/>
      <c r="G1" s="6"/>
      <c r="H1" s="6"/>
      <c r="I1" s="6"/>
      <c r="J1" s="5"/>
      <c r="K1" s="5"/>
      <c r="L1" s="5"/>
      <c r="M1" s="5"/>
      <c r="N1" s="5"/>
      <c r="O1" s="5"/>
      <c r="P1" s="5"/>
      <c r="Q1" s="5"/>
      <c r="R1" s="5"/>
    </row>
    <row r="2" spans="1:20" ht="13.5" x14ac:dyDescent="0.65">
      <c r="A2" s="5"/>
      <c r="B2" s="5"/>
      <c r="C2" s="6"/>
      <c r="D2" s="6"/>
      <c r="E2" s="6"/>
      <c r="F2" s="6"/>
      <c r="G2" s="6"/>
      <c r="H2" s="6"/>
      <c r="I2" s="6"/>
      <c r="J2" s="5"/>
      <c r="K2" s="5"/>
      <c r="L2" s="5"/>
      <c r="M2" s="5"/>
      <c r="N2" s="5"/>
      <c r="O2" s="5"/>
      <c r="P2" s="5"/>
      <c r="Q2" s="5"/>
      <c r="R2" s="5"/>
    </row>
    <row r="3" spans="1:20" ht="13.5" x14ac:dyDescent="0.65">
      <c r="A3" s="5"/>
      <c r="B3" s="5"/>
      <c r="C3" s="6"/>
      <c r="D3" s="6"/>
      <c r="E3" s="6"/>
      <c r="F3" s="6"/>
      <c r="G3" s="6"/>
      <c r="H3" s="6"/>
      <c r="I3" s="6"/>
      <c r="J3" s="5"/>
      <c r="K3" s="5"/>
      <c r="L3" s="5"/>
      <c r="M3" s="5"/>
      <c r="N3" s="5"/>
      <c r="O3" s="5"/>
      <c r="P3" s="5"/>
      <c r="Q3" s="5"/>
      <c r="R3" s="5"/>
    </row>
    <row r="4" spans="1:20" ht="13.5" x14ac:dyDescent="0.65">
      <c r="A4" s="7"/>
      <c r="B4" s="7"/>
      <c r="C4" s="9"/>
      <c r="D4" s="9"/>
      <c r="E4" s="9"/>
      <c r="F4" s="9"/>
      <c r="G4" s="9"/>
      <c r="H4" s="9"/>
      <c r="I4" s="9"/>
      <c r="J4" s="8"/>
      <c r="K4" s="7"/>
      <c r="L4" s="7"/>
      <c r="M4" s="9"/>
      <c r="N4" s="9"/>
      <c r="O4" s="9"/>
      <c r="P4" s="9"/>
      <c r="Q4" s="9"/>
      <c r="R4" s="9"/>
    </row>
    <row r="6" spans="1:20" s="12" customFormat="1" ht="13.5" x14ac:dyDescent="0.65">
      <c r="A6" s="11"/>
      <c r="B6" s="14" t="s">
        <v>66</v>
      </c>
      <c r="C6" s="135"/>
      <c r="D6" s="11"/>
      <c r="E6" s="11"/>
      <c r="F6" s="11"/>
      <c r="G6" s="11"/>
      <c r="H6" s="11"/>
      <c r="I6" s="11"/>
      <c r="J6" s="11"/>
      <c r="K6" s="11"/>
      <c r="L6" s="14"/>
      <c r="M6" s="135"/>
      <c r="N6" s="11"/>
      <c r="O6" s="11"/>
      <c r="P6" s="11"/>
      <c r="Q6" s="11"/>
      <c r="R6" s="11"/>
      <c r="S6" s="11"/>
      <c r="T6" s="11"/>
    </row>
    <row r="7" spans="1:20" s="12" customFormat="1" ht="13.5" x14ac:dyDescent="0.65">
      <c r="A7" s="136"/>
      <c r="B7" s="95"/>
      <c r="C7" s="241"/>
      <c r="D7" s="136"/>
      <c r="E7" s="136"/>
      <c r="F7" s="136"/>
      <c r="G7" s="136"/>
      <c r="H7" s="136"/>
      <c r="I7" s="136"/>
      <c r="J7" s="136"/>
      <c r="K7" s="136"/>
      <c r="L7" s="95"/>
      <c r="M7" s="137"/>
      <c r="N7" s="136"/>
      <c r="O7" s="136"/>
      <c r="P7" s="136"/>
      <c r="Q7" s="136"/>
      <c r="R7" s="136"/>
      <c r="S7" s="11"/>
      <c r="T7" s="11"/>
    </row>
    <row r="8" spans="1:20" s="12" customFormat="1" ht="13.5" x14ac:dyDescent="0.65">
      <c r="A8" s="136"/>
      <c r="B8" s="95" t="s">
        <v>196</v>
      </c>
      <c r="C8" s="241"/>
      <c r="D8" s="136"/>
      <c r="E8" s="136"/>
      <c r="F8" s="136"/>
      <c r="G8" s="136"/>
      <c r="H8" s="136"/>
      <c r="I8" s="136"/>
      <c r="J8" s="136"/>
      <c r="K8" s="136"/>
      <c r="L8" s="95"/>
      <c r="M8" s="137"/>
      <c r="N8" s="136"/>
      <c r="O8" s="136"/>
      <c r="P8" s="136"/>
      <c r="Q8" s="136"/>
      <c r="R8" s="136"/>
      <c r="S8" s="11"/>
      <c r="T8" s="11"/>
    </row>
    <row r="9" spans="1:20" s="12" customFormat="1" ht="13.5" x14ac:dyDescent="0.65">
      <c r="A9" s="136"/>
      <c r="B9" s="242" t="s">
        <v>192</v>
      </c>
      <c r="C9" s="241"/>
      <c r="D9" s="136"/>
      <c r="E9" s="136"/>
      <c r="F9" s="136"/>
      <c r="G9" s="136"/>
      <c r="H9" s="136"/>
      <c r="I9" s="136"/>
      <c r="J9" s="136"/>
      <c r="K9" s="136"/>
      <c r="L9" s="95"/>
      <c r="M9" s="137"/>
      <c r="N9" s="136"/>
      <c r="O9" s="136"/>
      <c r="P9" s="136"/>
      <c r="Q9" s="136"/>
      <c r="R9" s="136"/>
      <c r="S9" s="11"/>
      <c r="T9" s="11"/>
    </row>
    <row r="10" spans="1:20" s="12" customFormat="1" ht="54.3" thickBot="1" x14ac:dyDescent="0.7">
      <c r="A10" s="136"/>
      <c r="B10" s="138" t="s">
        <v>190</v>
      </c>
      <c r="C10" s="247" t="s">
        <v>267</v>
      </c>
      <c r="D10" s="245" t="s">
        <v>189</v>
      </c>
      <c r="E10" s="136"/>
      <c r="F10" s="136"/>
      <c r="G10" s="136"/>
      <c r="H10" s="136"/>
      <c r="I10" s="136"/>
      <c r="J10" s="136"/>
      <c r="K10" s="136"/>
      <c r="L10" s="95"/>
      <c r="M10" s="137"/>
      <c r="N10" s="136"/>
      <c r="O10" s="136"/>
      <c r="P10" s="136"/>
      <c r="Q10" s="136"/>
      <c r="R10" s="136"/>
      <c r="S10" s="11"/>
      <c r="T10" s="11"/>
    </row>
    <row r="11" spans="1:20" s="12" customFormat="1" ht="13.5" x14ac:dyDescent="0.65">
      <c r="A11" s="136"/>
      <c r="B11" s="48" t="s">
        <v>67</v>
      </c>
      <c r="C11" s="96">
        <v>0.2</v>
      </c>
      <c r="D11" s="96">
        <v>0.2</v>
      </c>
      <c r="E11" s="136"/>
      <c r="F11" s="136"/>
      <c r="G11" s="136"/>
      <c r="H11" s="136"/>
      <c r="I11" s="136"/>
      <c r="J11" s="136"/>
      <c r="K11" s="136"/>
      <c r="L11" s="95"/>
      <c r="M11" s="137"/>
      <c r="N11" s="136"/>
      <c r="O11" s="136"/>
      <c r="P11" s="136"/>
      <c r="Q11" s="136"/>
      <c r="R11" s="136"/>
      <c r="S11" s="11"/>
      <c r="T11" s="11"/>
    </row>
    <row r="12" spans="1:20" s="12" customFormat="1" ht="13.5" x14ac:dyDescent="0.65">
      <c r="A12" s="136"/>
      <c r="B12" s="54" t="s">
        <v>68</v>
      </c>
      <c r="C12" s="96">
        <v>0.2</v>
      </c>
      <c r="D12" s="96">
        <v>0.2</v>
      </c>
      <c r="E12" s="136"/>
      <c r="F12" s="114"/>
      <c r="G12" s="136"/>
      <c r="H12" s="136"/>
      <c r="I12" s="136"/>
      <c r="J12" s="136"/>
      <c r="K12" s="136"/>
      <c r="L12" s="95"/>
      <c r="M12" s="137"/>
      <c r="N12" s="136"/>
      <c r="O12" s="136"/>
      <c r="P12" s="136"/>
      <c r="Q12" s="136"/>
      <c r="R12" s="136"/>
      <c r="S12" s="11"/>
      <c r="T12" s="11"/>
    </row>
    <row r="13" spans="1:20" s="12" customFormat="1" ht="13.5" x14ac:dyDescent="0.65">
      <c r="A13" s="136"/>
      <c r="B13" s="54" t="s">
        <v>69</v>
      </c>
      <c r="C13" s="96">
        <v>0.1</v>
      </c>
      <c r="D13" s="96">
        <v>0</v>
      </c>
      <c r="E13" s="136"/>
      <c r="F13" s="136"/>
      <c r="G13" s="136"/>
      <c r="H13" s="136"/>
      <c r="I13" s="136"/>
      <c r="J13" s="136"/>
      <c r="K13" s="136"/>
      <c r="L13" s="95"/>
      <c r="M13" s="137"/>
      <c r="N13" s="136"/>
      <c r="O13" s="136"/>
      <c r="P13" s="136"/>
      <c r="Q13" s="136"/>
      <c r="R13" s="136"/>
      <c r="S13" s="11"/>
      <c r="T13" s="11"/>
    </row>
    <row r="14" spans="1:20" s="12" customFormat="1" ht="13.5" x14ac:dyDescent="0.65">
      <c r="A14" s="136"/>
      <c r="B14" s="54" t="s">
        <v>70</v>
      </c>
      <c r="C14" s="96">
        <v>0.15</v>
      </c>
      <c r="D14" s="96">
        <v>0.15</v>
      </c>
      <c r="E14" s="136"/>
      <c r="F14" s="136"/>
      <c r="G14" s="136"/>
      <c r="H14" s="136"/>
      <c r="I14" s="136"/>
      <c r="J14" s="136"/>
      <c r="K14" s="136"/>
      <c r="L14" s="95"/>
      <c r="M14" s="137"/>
      <c r="N14" s="136"/>
      <c r="O14" s="136"/>
      <c r="P14" s="136"/>
      <c r="Q14" s="136"/>
      <c r="R14" s="136"/>
      <c r="S14" s="11"/>
      <c r="T14" s="11"/>
    </row>
    <row r="15" spans="1:20" s="12" customFormat="1" ht="13.8" thickBot="1" x14ac:dyDescent="0.7">
      <c r="A15" s="136"/>
      <c r="B15" s="47" t="s">
        <v>71</v>
      </c>
      <c r="C15" s="97">
        <v>0.15</v>
      </c>
      <c r="D15" s="97">
        <v>0.2</v>
      </c>
      <c r="E15" s="136"/>
      <c r="F15" s="136"/>
      <c r="G15" s="136"/>
      <c r="H15" s="136"/>
      <c r="I15" s="136"/>
      <c r="J15" s="136"/>
      <c r="K15" s="136"/>
      <c r="L15" s="95"/>
      <c r="M15" s="137"/>
      <c r="N15" s="136"/>
      <c r="O15" s="136"/>
      <c r="P15" s="136"/>
      <c r="Q15" s="136"/>
      <c r="R15" s="136"/>
      <c r="S15" s="11"/>
      <c r="T15" s="11"/>
    </row>
    <row r="16" spans="1:20" s="12" customFormat="1" ht="13.8" thickBot="1" x14ac:dyDescent="0.7">
      <c r="A16" s="136"/>
      <c r="B16" s="155" t="s">
        <v>72</v>
      </c>
      <c r="C16" s="98">
        <f>SUM(C11:C15)</f>
        <v>0.8</v>
      </c>
      <c r="D16" s="156">
        <f>SUM(D11:D15)</f>
        <v>0.75</v>
      </c>
      <c r="E16" s="240"/>
      <c r="F16" s="240"/>
      <c r="G16" s="240"/>
      <c r="H16" s="240"/>
      <c r="I16" s="136"/>
      <c r="J16" s="136"/>
      <c r="K16" s="136"/>
      <c r="L16" s="95"/>
      <c r="M16" s="137"/>
      <c r="N16" s="136"/>
      <c r="O16" s="136"/>
      <c r="P16" s="136"/>
      <c r="Q16" s="136"/>
      <c r="R16" s="136"/>
      <c r="S16" s="11"/>
      <c r="T16" s="11"/>
    </row>
    <row r="17" spans="1:20" s="12" customFormat="1" ht="13.5" x14ac:dyDescent="0.65">
      <c r="A17" s="136"/>
      <c r="B17" s="141"/>
      <c r="C17" s="157"/>
      <c r="D17" s="158"/>
      <c r="E17" s="94"/>
      <c r="F17" s="94"/>
      <c r="G17" s="94"/>
      <c r="H17" s="94"/>
      <c r="I17" s="136"/>
      <c r="J17" s="136"/>
      <c r="K17" s="136"/>
      <c r="L17" s="95"/>
      <c r="M17" s="137"/>
      <c r="N17" s="136"/>
      <c r="O17" s="136"/>
      <c r="P17" s="136"/>
      <c r="Q17" s="136"/>
      <c r="R17" s="136"/>
      <c r="S17" s="11"/>
      <c r="T17" s="11"/>
    </row>
    <row r="18" spans="1:20" s="12" customFormat="1" ht="13.5" x14ac:dyDescent="0.65">
      <c r="A18" s="136"/>
      <c r="B18" s="95" t="s">
        <v>197</v>
      </c>
      <c r="C18" s="157"/>
      <c r="D18" s="158"/>
      <c r="E18" s="94"/>
      <c r="F18" s="94"/>
      <c r="G18" s="94"/>
      <c r="H18" s="94"/>
      <c r="I18" s="136"/>
      <c r="J18" s="136"/>
      <c r="K18" s="136"/>
      <c r="L18" s="95"/>
      <c r="M18" s="137"/>
      <c r="N18" s="136"/>
      <c r="O18" s="136"/>
      <c r="P18" s="136"/>
      <c r="Q18" s="136"/>
      <c r="R18" s="136"/>
      <c r="S18" s="11"/>
      <c r="T18" s="11"/>
    </row>
    <row r="19" spans="1:20" s="12" customFormat="1" ht="13.5" x14ac:dyDescent="0.65">
      <c r="A19" s="136"/>
      <c r="B19" s="242" t="s">
        <v>193</v>
      </c>
      <c r="C19" s="157"/>
      <c r="D19" s="158"/>
      <c r="E19" s="94"/>
      <c r="F19" s="94"/>
      <c r="G19" s="94"/>
      <c r="H19" s="94"/>
      <c r="I19" s="136"/>
      <c r="J19" s="136"/>
      <c r="K19" s="136"/>
      <c r="L19" s="95"/>
      <c r="M19" s="137"/>
      <c r="N19" s="136"/>
      <c r="O19" s="136"/>
      <c r="P19" s="136"/>
      <c r="Q19" s="136"/>
      <c r="R19" s="136"/>
      <c r="S19" s="11"/>
      <c r="T19" s="11"/>
    </row>
    <row r="20" spans="1:20" ht="27.3" thickBot="1" x14ac:dyDescent="0.7">
      <c r="B20" s="138" t="s">
        <v>191</v>
      </c>
      <c r="C20" s="139" t="s">
        <v>188</v>
      </c>
      <c r="D20" s="246" t="s">
        <v>189</v>
      </c>
    </row>
    <row r="21" spans="1:20" ht="13.8" thickBot="1" x14ac:dyDescent="0.7">
      <c r="B21" s="155" t="s">
        <v>73</v>
      </c>
      <c r="C21" s="97">
        <v>0.8</v>
      </c>
      <c r="D21" s="97">
        <v>0.6</v>
      </c>
    </row>
    <row r="22" spans="1:20" x14ac:dyDescent="0.45">
      <c r="C22" s="239" t="s">
        <v>154</v>
      </c>
      <c r="D22" s="239" t="s">
        <v>194</v>
      </c>
    </row>
    <row r="24" spans="1:20" ht="13.5" x14ac:dyDescent="0.65">
      <c r="B24" s="52" t="s">
        <v>198</v>
      </c>
    </row>
    <row r="25" spans="1:20" ht="54.75" customHeight="1" x14ac:dyDescent="0.45">
      <c r="B25" s="243" t="s">
        <v>195</v>
      </c>
      <c r="C25" s="247" t="s">
        <v>260</v>
      </c>
      <c r="D25" s="247" t="s">
        <v>189</v>
      </c>
    </row>
    <row r="26" spans="1:20" ht="13.8" thickBot="1" x14ac:dyDescent="0.7">
      <c r="B26" s="47"/>
      <c r="C26" s="251">
        <f>C16*C21</f>
        <v>0.64000000000000012</v>
      </c>
      <c r="D26" s="251">
        <f>D21*D16</f>
        <v>0.44999999999999996</v>
      </c>
    </row>
    <row r="28" spans="1:20" x14ac:dyDescent="0.45">
      <c r="B28" s="296" t="s">
        <v>268</v>
      </c>
    </row>
    <row r="29" spans="1:20" ht="12" thickBot="1" x14ac:dyDescent="0.5">
      <c r="B29" s="303" t="s">
        <v>269</v>
      </c>
      <c r="C29" s="303" t="s">
        <v>72</v>
      </c>
      <c r="D29" s="303" t="s">
        <v>272</v>
      </c>
    </row>
    <row r="30" spans="1:20" ht="13.5" x14ac:dyDescent="0.65">
      <c r="B30" s="301" t="s">
        <v>270</v>
      </c>
      <c r="C30" s="302">
        <v>0.8</v>
      </c>
      <c r="D30" s="301" t="s">
        <v>273</v>
      </c>
    </row>
    <row r="31" spans="1:20" ht="13.5" x14ac:dyDescent="0.65">
      <c r="B31" s="300" t="s">
        <v>271</v>
      </c>
      <c r="C31" s="96">
        <v>0.5</v>
      </c>
      <c r="D31" s="300" t="s">
        <v>280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4A55F-EF68-4260-8498-A9C41DE3A423}">
  <sheetPr>
    <tabColor theme="3" tint="0.39997558519241921"/>
  </sheetPr>
  <dimension ref="A1:S58"/>
  <sheetViews>
    <sheetView showGridLines="0" zoomScaleNormal="100" workbookViewId="0"/>
  </sheetViews>
  <sheetFormatPr defaultRowHeight="14.4" x14ac:dyDescent="0.55000000000000004"/>
  <cols>
    <col min="2" max="2" width="27.578125" bestFit="1" customWidth="1"/>
    <col min="3" max="3" width="16.578125" bestFit="1" customWidth="1"/>
    <col min="4" max="4" width="21.15625" bestFit="1" customWidth="1"/>
    <col min="6" max="6" width="11" customWidth="1"/>
    <col min="8" max="8" width="13.578125" bestFit="1" customWidth="1"/>
    <col min="9" max="9" width="11.578125" customWidth="1"/>
    <col min="10" max="10" width="30.15625" bestFit="1" customWidth="1"/>
  </cols>
  <sheetData>
    <row r="1" spans="1:19" ht="15" x14ac:dyDescent="0.65">
      <c r="A1" s="5"/>
      <c r="B1" s="5"/>
      <c r="C1" s="6"/>
      <c r="D1" s="6"/>
      <c r="E1" s="6"/>
      <c r="F1" s="6"/>
      <c r="G1" s="6"/>
      <c r="H1" s="6"/>
      <c r="I1" s="5"/>
      <c r="J1" s="5"/>
      <c r="K1" s="5"/>
      <c r="L1" s="5"/>
      <c r="M1" s="5"/>
      <c r="N1" s="5"/>
      <c r="O1" s="5"/>
      <c r="P1" s="5"/>
      <c r="Q1" s="5"/>
    </row>
    <row r="2" spans="1:19" ht="15" x14ac:dyDescent="0.65">
      <c r="A2" s="5"/>
      <c r="B2" s="5"/>
      <c r="C2" s="6"/>
      <c r="D2" s="6"/>
      <c r="E2" s="6"/>
      <c r="F2" s="6"/>
      <c r="G2" s="6"/>
      <c r="H2" s="6"/>
      <c r="I2" s="5"/>
      <c r="J2" s="5"/>
      <c r="K2" s="5"/>
      <c r="L2" s="5"/>
      <c r="M2" s="5"/>
      <c r="N2" s="5"/>
      <c r="O2" s="5"/>
      <c r="P2" s="5"/>
      <c r="Q2" s="5"/>
    </row>
    <row r="3" spans="1:19" ht="15" x14ac:dyDescent="0.65">
      <c r="A3" s="5"/>
      <c r="B3" s="5"/>
      <c r="C3" s="6"/>
      <c r="D3" s="6"/>
      <c r="E3" s="6"/>
      <c r="F3" s="6"/>
      <c r="G3" s="6"/>
      <c r="H3" s="6"/>
      <c r="I3" s="5"/>
      <c r="J3" s="5"/>
      <c r="K3" s="5"/>
      <c r="L3" s="5"/>
      <c r="M3" s="5"/>
      <c r="N3" s="5"/>
      <c r="O3" s="5"/>
      <c r="P3" s="5"/>
      <c r="Q3" s="5"/>
    </row>
    <row r="4" spans="1:19" ht="15" x14ac:dyDescent="0.65">
      <c r="A4" s="7"/>
      <c r="B4" s="7" t="s">
        <v>74</v>
      </c>
      <c r="C4" s="9"/>
      <c r="D4" s="9"/>
      <c r="E4" s="9"/>
      <c r="F4" s="9"/>
      <c r="G4" s="9"/>
      <c r="H4" s="9"/>
      <c r="I4" s="8"/>
      <c r="J4" s="7"/>
      <c r="K4" s="7"/>
      <c r="L4" s="9"/>
      <c r="M4" s="9"/>
      <c r="N4" s="9"/>
      <c r="O4" s="9"/>
      <c r="P4" s="9"/>
      <c r="Q4" s="9"/>
    </row>
    <row r="5" spans="1:19" s="32" customFormat="1" ht="15" x14ac:dyDescent="0.65">
      <c r="A5" s="33"/>
      <c r="B5" s="33"/>
      <c r="C5" s="34"/>
      <c r="D5" s="34"/>
      <c r="E5" s="34"/>
      <c r="F5" s="34"/>
      <c r="G5" s="34"/>
      <c r="H5" s="34"/>
      <c r="I5" s="35"/>
      <c r="J5" s="33"/>
      <c r="K5" s="33"/>
      <c r="L5" s="34"/>
      <c r="M5" s="34"/>
      <c r="N5" s="34"/>
      <c r="O5" s="34"/>
      <c r="P5" s="34"/>
      <c r="Q5" s="34"/>
    </row>
    <row r="6" spans="1:19" s="32" customFormat="1" ht="15" x14ac:dyDescent="0.65">
      <c r="A6" s="33"/>
      <c r="B6" s="220" t="s">
        <v>233</v>
      </c>
      <c r="C6" s="34"/>
      <c r="D6" s="34"/>
      <c r="E6" s="34"/>
      <c r="F6" s="34"/>
      <c r="G6" s="34"/>
      <c r="H6" s="34"/>
      <c r="I6" s="35"/>
      <c r="J6" s="33"/>
      <c r="K6" s="33"/>
      <c r="L6" s="34"/>
      <c r="M6" s="34"/>
      <c r="N6" s="34"/>
      <c r="O6" s="34"/>
      <c r="P6" s="34"/>
      <c r="Q6" s="34"/>
    </row>
    <row r="7" spans="1:19" s="32" customFormat="1" ht="15" x14ac:dyDescent="0.65">
      <c r="A7" s="33"/>
      <c r="B7" s="220" t="s">
        <v>234</v>
      </c>
      <c r="C7" s="34"/>
      <c r="D7" s="34"/>
      <c r="E7" s="34"/>
      <c r="F7" s="34"/>
      <c r="G7" s="34"/>
      <c r="H7" s="34"/>
      <c r="I7" s="35"/>
      <c r="J7" s="33"/>
      <c r="K7" s="33"/>
      <c r="L7" s="34"/>
      <c r="M7" s="34"/>
      <c r="N7" s="34"/>
      <c r="O7" s="34"/>
      <c r="P7" s="34"/>
      <c r="Q7" s="34"/>
    </row>
    <row r="8" spans="1:19" s="32" customFormat="1" ht="15" x14ac:dyDescent="0.65">
      <c r="A8" s="33"/>
      <c r="B8" s="33"/>
      <c r="C8" s="34"/>
      <c r="D8" s="34"/>
      <c r="E8" s="34"/>
      <c r="F8" s="34"/>
      <c r="G8" s="34"/>
      <c r="H8" s="34"/>
      <c r="I8" s="35"/>
      <c r="J8" s="33"/>
      <c r="K8" s="33"/>
      <c r="L8" s="34"/>
      <c r="M8" s="34"/>
      <c r="N8" s="34"/>
      <c r="O8" s="34"/>
      <c r="P8" s="34"/>
      <c r="Q8" s="34"/>
    </row>
    <row r="9" spans="1:19" s="22" customFormat="1" ht="13.5" x14ac:dyDescent="0.65">
      <c r="A9" s="11"/>
      <c r="B9" s="14" t="s">
        <v>75</v>
      </c>
      <c r="C9" s="135"/>
      <c r="D9" s="11"/>
      <c r="E9" s="11"/>
      <c r="F9" s="11"/>
      <c r="G9" s="11"/>
      <c r="H9" s="11"/>
      <c r="I9" s="11"/>
      <c r="J9" s="11"/>
      <c r="K9" s="14"/>
      <c r="L9" s="135"/>
      <c r="M9" s="11"/>
      <c r="N9" s="11"/>
      <c r="O9" s="11"/>
      <c r="P9" s="11"/>
      <c r="Q9" s="11"/>
      <c r="R9" s="11"/>
      <c r="S9" s="11"/>
    </row>
    <row r="10" spans="1:19" s="24" customFormat="1" ht="13.5" x14ac:dyDescent="0.65">
      <c r="A10" s="136"/>
      <c r="B10" s="95"/>
      <c r="C10" s="137"/>
      <c r="D10" s="136"/>
      <c r="E10" s="136"/>
      <c r="F10" s="136"/>
      <c r="G10" s="136"/>
      <c r="H10" s="136"/>
      <c r="I10" s="136"/>
      <c r="J10" s="136"/>
      <c r="K10" s="95"/>
      <c r="L10" s="137"/>
      <c r="M10" s="136"/>
      <c r="N10" s="136"/>
      <c r="O10" s="136"/>
      <c r="P10" s="136"/>
      <c r="Q10" s="136"/>
      <c r="R10" s="136"/>
      <c r="S10" s="136"/>
    </row>
    <row r="11" spans="1:19" s="32" customFormat="1" ht="15" x14ac:dyDescent="0.65">
      <c r="A11" s="33"/>
      <c r="B11" s="93" t="s">
        <v>220</v>
      </c>
      <c r="C11" s="34"/>
      <c r="D11" s="215" t="s">
        <v>153</v>
      </c>
      <c r="E11" s="34"/>
      <c r="F11" s="34"/>
      <c r="G11" s="34"/>
      <c r="H11" s="34"/>
      <c r="I11" s="35"/>
      <c r="J11" s="33"/>
      <c r="K11" s="33"/>
      <c r="L11" s="34"/>
      <c r="M11" s="34"/>
      <c r="N11" s="34"/>
      <c r="O11" s="34"/>
      <c r="P11" s="34"/>
      <c r="Q11" s="34"/>
    </row>
    <row r="12" spans="1:19" s="32" customFormat="1" ht="15.3" thickBot="1" x14ac:dyDescent="0.7">
      <c r="A12" s="33"/>
      <c r="B12" s="216" t="s">
        <v>223</v>
      </c>
      <c r="C12" s="34"/>
      <c r="D12" s="215"/>
      <c r="E12" s="34"/>
      <c r="F12" s="34"/>
      <c r="G12" s="34"/>
      <c r="H12" s="34"/>
      <c r="I12" s="35"/>
      <c r="J12" s="33"/>
      <c r="K12" s="33"/>
      <c r="L12" s="34"/>
      <c r="M12" s="34"/>
      <c r="N12" s="34"/>
      <c r="O12" s="34"/>
      <c r="P12" s="34"/>
      <c r="Q12" s="34"/>
    </row>
    <row r="13" spans="1:19" s="32" customFormat="1" ht="15.3" thickBot="1" x14ac:dyDescent="0.7">
      <c r="A13" s="33"/>
      <c r="B13" s="271" t="s">
        <v>225</v>
      </c>
      <c r="C13" s="272">
        <f>C14*C15</f>
        <v>395778.68852459016</v>
      </c>
      <c r="D13" s="215"/>
      <c r="E13" s="34"/>
      <c r="F13" s="34"/>
      <c r="G13" s="34"/>
      <c r="H13" s="34"/>
      <c r="I13" s="35"/>
      <c r="J13" s="33"/>
      <c r="K13" s="33"/>
      <c r="L13" s="34"/>
      <c r="M13" s="34"/>
      <c r="N13" s="34"/>
      <c r="O13" s="34"/>
      <c r="P13" s="34"/>
      <c r="Q13" s="34"/>
    </row>
    <row r="14" spans="1:19" s="32" customFormat="1" ht="15" x14ac:dyDescent="0.65">
      <c r="A14" s="33"/>
      <c r="B14" s="269" t="s">
        <v>226</v>
      </c>
      <c r="C14" s="270">
        <f>AVERAGE(C21,C18)</f>
        <v>6823.7704918032787</v>
      </c>
      <c r="D14" s="215"/>
      <c r="E14" s="34"/>
      <c r="F14" s="34"/>
      <c r="G14" s="34"/>
      <c r="H14" s="34"/>
      <c r="I14" s="35"/>
      <c r="J14" s="33"/>
      <c r="K14" s="33"/>
      <c r="L14" s="34"/>
      <c r="M14" s="34"/>
      <c r="N14" s="34"/>
      <c r="O14" s="34"/>
      <c r="P14" s="34"/>
      <c r="Q14" s="34"/>
    </row>
    <row r="15" spans="1:19" s="32" customFormat="1" ht="15" x14ac:dyDescent="0.65">
      <c r="A15" s="33"/>
      <c r="B15" s="195" t="s">
        <v>78</v>
      </c>
      <c r="C15" s="218">
        <v>58</v>
      </c>
      <c r="D15" s="216" t="s">
        <v>227</v>
      </c>
      <c r="E15" s="34"/>
      <c r="F15" s="34"/>
      <c r="G15" s="34"/>
      <c r="H15" s="34"/>
      <c r="I15" s="35"/>
      <c r="J15" s="33"/>
      <c r="K15" s="33"/>
      <c r="L15" s="34"/>
      <c r="M15" s="34"/>
      <c r="N15" s="34"/>
      <c r="O15" s="34"/>
      <c r="P15" s="34"/>
      <c r="Q15" s="34"/>
    </row>
    <row r="16" spans="1:19" s="32" customFormat="1" ht="15" x14ac:dyDescent="0.65">
      <c r="A16" s="33"/>
      <c r="B16" s="195" t="s">
        <v>221</v>
      </c>
      <c r="C16" s="214">
        <v>9000</v>
      </c>
      <c r="D16" s="216" t="s">
        <v>218</v>
      </c>
      <c r="E16" s="34"/>
      <c r="F16" s="34"/>
      <c r="G16" s="34"/>
      <c r="H16" s="34"/>
      <c r="I16" s="35"/>
      <c r="J16" s="33"/>
      <c r="K16" s="33"/>
      <c r="L16" s="34"/>
      <c r="M16" s="34"/>
      <c r="N16" s="34"/>
      <c r="O16" s="34"/>
      <c r="P16" s="34"/>
      <c r="Q16" s="34"/>
    </row>
    <row r="17" spans="1:19" s="32" customFormat="1" ht="15" x14ac:dyDescent="0.65">
      <c r="A17" s="33"/>
      <c r="B17" s="195" t="s">
        <v>219</v>
      </c>
      <c r="C17" s="260">
        <f>C16/C18</f>
        <v>1.2</v>
      </c>
      <c r="D17" s="216" t="s">
        <v>222</v>
      </c>
      <c r="E17" s="34"/>
      <c r="F17" s="34"/>
      <c r="G17" s="34"/>
      <c r="H17" s="34"/>
      <c r="I17" s="35"/>
      <c r="J17" s="33"/>
      <c r="K17" s="33"/>
      <c r="L17" s="34"/>
      <c r="M17" s="34"/>
      <c r="N17" s="34"/>
      <c r="O17" s="34"/>
      <c r="P17" s="34"/>
      <c r="Q17" s="34"/>
    </row>
    <row r="18" spans="1:19" s="32" customFormat="1" ht="15" x14ac:dyDescent="0.65">
      <c r="A18" s="33"/>
      <c r="B18" s="195" t="s">
        <v>151</v>
      </c>
      <c r="C18" s="217">
        <v>7500</v>
      </c>
      <c r="D18" s="216" t="s">
        <v>152</v>
      </c>
      <c r="E18" s="34"/>
      <c r="F18" s="34"/>
      <c r="G18" s="34"/>
      <c r="H18" s="34"/>
      <c r="I18" s="35"/>
      <c r="J18" s="33"/>
      <c r="K18" s="33"/>
      <c r="L18" s="34"/>
      <c r="M18" s="34"/>
      <c r="N18" s="34"/>
      <c r="O18" s="34"/>
      <c r="P18" s="34"/>
      <c r="Q18" s="34"/>
    </row>
    <row r="19" spans="1:19" s="32" customFormat="1" ht="15" x14ac:dyDescent="0.65">
      <c r="A19" s="33"/>
      <c r="B19" s="195" t="s">
        <v>76</v>
      </c>
      <c r="C19" s="214">
        <v>61000000</v>
      </c>
      <c r="D19" s="219" t="s">
        <v>140</v>
      </c>
      <c r="E19" s="34"/>
      <c r="F19" s="34"/>
      <c r="G19" s="34"/>
      <c r="H19" s="34"/>
      <c r="I19" s="35"/>
      <c r="J19" s="33"/>
      <c r="K19" s="33"/>
      <c r="L19" s="34"/>
      <c r="M19" s="34"/>
      <c r="N19" s="34"/>
      <c r="O19" s="34"/>
      <c r="P19" s="34"/>
      <c r="Q19" s="34"/>
    </row>
    <row r="20" spans="1:19" s="32" customFormat="1" ht="15" x14ac:dyDescent="0.65">
      <c r="A20" s="33"/>
      <c r="B20" s="195" t="s">
        <v>77</v>
      </c>
      <c r="C20" s="214">
        <v>50000000</v>
      </c>
      <c r="D20" s="219" t="s">
        <v>140</v>
      </c>
      <c r="E20" s="34"/>
      <c r="F20" s="34"/>
      <c r="G20" s="34"/>
      <c r="H20" s="34"/>
      <c r="I20" s="35"/>
      <c r="J20" s="33"/>
      <c r="K20" s="33"/>
      <c r="L20" s="34"/>
      <c r="M20" s="34"/>
      <c r="N20" s="34"/>
      <c r="O20" s="34"/>
      <c r="P20" s="34"/>
      <c r="Q20" s="34"/>
    </row>
    <row r="21" spans="1:19" s="32" customFormat="1" ht="15" x14ac:dyDescent="0.65">
      <c r="A21" s="33"/>
      <c r="B21" s="195" t="s">
        <v>172</v>
      </c>
      <c r="C21" s="217">
        <f>(C18/C19)*C20</f>
        <v>6147.5409836065573</v>
      </c>
      <c r="D21" s="216" t="s">
        <v>224</v>
      </c>
      <c r="E21" s="34"/>
      <c r="F21" s="34"/>
      <c r="G21" s="34"/>
      <c r="H21" s="34"/>
      <c r="I21" s="35"/>
      <c r="J21" s="33"/>
      <c r="K21" s="33"/>
      <c r="L21" s="34"/>
      <c r="M21" s="34"/>
      <c r="N21" s="34"/>
      <c r="O21" s="34"/>
      <c r="P21" s="34"/>
      <c r="Q21" s="34"/>
    </row>
    <row r="23" spans="1:19" s="22" customFormat="1" ht="13.5" x14ac:dyDescent="0.65">
      <c r="A23" s="11"/>
      <c r="B23" s="14" t="s">
        <v>129</v>
      </c>
      <c r="C23" s="135"/>
      <c r="D23" s="11"/>
      <c r="E23" s="11"/>
      <c r="F23" s="11"/>
      <c r="G23" s="11"/>
      <c r="H23" s="11"/>
      <c r="I23" s="11"/>
      <c r="J23" s="11"/>
      <c r="K23" s="14"/>
      <c r="L23" s="135"/>
      <c r="M23" s="11"/>
      <c r="N23" s="11"/>
      <c r="O23" s="11"/>
      <c r="P23" s="11"/>
      <c r="Q23" s="11"/>
      <c r="R23" s="11"/>
      <c r="S23" s="11"/>
    </row>
    <row r="24" spans="1:19" s="24" customFormat="1" ht="13.5" x14ac:dyDescent="0.65">
      <c r="A24" s="136"/>
      <c r="B24" s="95"/>
      <c r="C24" s="137"/>
      <c r="D24" s="136"/>
      <c r="E24" s="136"/>
      <c r="F24" s="136"/>
      <c r="G24" s="136"/>
      <c r="H24" s="136"/>
      <c r="I24" s="136"/>
      <c r="J24" s="136"/>
      <c r="K24" s="95"/>
      <c r="L24" s="137"/>
      <c r="M24" s="136"/>
      <c r="N24" s="136"/>
      <c r="O24" s="136"/>
      <c r="P24" s="136"/>
      <c r="Q24" s="136"/>
      <c r="R24" s="136"/>
      <c r="S24" s="136"/>
    </row>
    <row r="25" spans="1:19" s="24" customFormat="1" ht="13.5" x14ac:dyDescent="0.65">
      <c r="A25" s="136"/>
      <c r="B25" s="95"/>
      <c r="C25" s="137"/>
      <c r="D25" s="197" t="s">
        <v>146</v>
      </c>
      <c r="E25" s="136"/>
      <c r="F25" s="136"/>
      <c r="G25" s="136"/>
      <c r="H25" s="136"/>
      <c r="I25" s="136"/>
      <c r="J25" s="136"/>
      <c r="K25" s="95"/>
      <c r="L25" s="137"/>
      <c r="M25" s="136"/>
      <c r="N25" s="136"/>
      <c r="O25" s="136"/>
      <c r="P25" s="136"/>
      <c r="Q25" s="136"/>
      <c r="R25" s="136"/>
      <c r="S25" s="136"/>
    </row>
    <row r="26" spans="1:19" s="22" customFormat="1" ht="13.5" x14ac:dyDescent="0.65">
      <c r="A26" s="136"/>
      <c r="B26" s="195" t="s">
        <v>131</v>
      </c>
      <c r="C26" s="262">
        <v>65000000</v>
      </c>
      <c r="D26" s="261" t="s">
        <v>140</v>
      </c>
      <c r="E26" s="197"/>
      <c r="F26" s="136"/>
      <c r="G26" s="136"/>
      <c r="H26" s="136"/>
      <c r="I26" s="136"/>
      <c r="J26" s="136"/>
      <c r="K26" s="95"/>
      <c r="L26" s="137"/>
      <c r="M26" s="136"/>
      <c r="N26" s="136"/>
      <c r="O26" s="136"/>
      <c r="P26" s="136"/>
      <c r="Q26" s="136"/>
      <c r="R26" s="11"/>
      <c r="S26" s="11"/>
    </row>
    <row r="27" spans="1:19" s="22" customFormat="1" ht="13.5" x14ac:dyDescent="0.65">
      <c r="A27" s="136"/>
      <c r="B27" s="204" t="s">
        <v>228</v>
      </c>
      <c r="C27" s="200">
        <v>34840</v>
      </c>
      <c r="D27" s="211" t="s">
        <v>132</v>
      </c>
      <c r="E27" s="197"/>
      <c r="F27" s="136"/>
      <c r="G27" s="136"/>
      <c r="H27" s="136"/>
      <c r="I27" s="136"/>
      <c r="J27" s="136"/>
      <c r="K27" s="95"/>
      <c r="L27" s="137"/>
      <c r="M27" s="136"/>
      <c r="N27" s="136"/>
      <c r="O27" s="136"/>
      <c r="P27" s="136"/>
      <c r="Q27" s="136"/>
      <c r="R27" s="11"/>
      <c r="S27" s="11"/>
    </row>
    <row r="28" spans="1:19" s="22" customFormat="1" ht="13.5" x14ac:dyDescent="0.65">
      <c r="A28" s="136"/>
      <c r="B28" s="204" t="s">
        <v>137</v>
      </c>
      <c r="C28" s="201">
        <v>83000</v>
      </c>
      <c r="D28" s="212" t="s">
        <v>128</v>
      </c>
      <c r="E28" s="197"/>
      <c r="F28" s="136"/>
      <c r="G28" s="136"/>
      <c r="H28" s="136"/>
      <c r="I28" s="136"/>
      <c r="J28" s="136"/>
      <c r="K28" s="95"/>
      <c r="L28" s="137"/>
      <c r="M28" s="136"/>
      <c r="N28" s="136"/>
      <c r="O28" s="136"/>
      <c r="P28" s="136"/>
      <c r="Q28" s="136"/>
      <c r="R28" s="11"/>
      <c r="S28" s="11"/>
    </row>
    <row r="29" spans="1:19" s="22" customFormat="1" ht="13.5" x14ac:dyDescent="0.65">
      <c r="A29" s="136"/>
      <c r="B29" s="204" t="s">
        <v>169</v>
      </c>
      <c r="C29" s="205">
        <f>400/1500</f>
        <v>0.26666666666666666</v>
      </c>
      <c r="D29" s="212" t="s">
        <v>133</v>
      </c>
      <c r="E29" s="197"/>
      <c r="F29" s="136"/>
      <c r="G29" s="136"/>
      <c r="H29" s="136"/>
      <c r="I29" s="136"/>
      <c r="J29" s="136"/>
      <c r="K29" s="95"/>
      <c r="L29" s="137"/>
      <c r="M29" s="136"/>
      <c r="N29" s="136"/>
      <c r="O29" s="136"/>
      <c r="P29" s="136"/>
      <c r="Q29" s="136"/>
      <c r="R29" s="11"/>
      <c r="S29" s="11"/>
    </row>
    <row r="30" spans="1:19" s="22" customFormat="1" ht="13.5" x14ac:dyDescent="0.65">
      <c r="A30" s="136"/>
      <c r="B30" s="204" t="s">
        <v>168</v>
      </c>
      <c r="C30" s="202">
        <f>C28*C29</f>
        <v>22133.333333333332</v>
      </c>
      <c r="D30" s="136"/>
      <c r="E30" s="136"/>
      <c r="F30" s="136"/>
      <c r="G30" s="136"/>
      <c r="H30" s="136"/>
      <c r="I30" s="136"/>
      <c r="J30" s="136"/>
      <c r="K30" s="95"/>
      <c r="L30" s="137"/>
      <c r="M30" s="136"/>
      <c r="N30" s="136"/>
      <c r="O30" s="136"/>
      <c r="P30" s="136"/>
      <c r="Q30" s="136"/>
      <c r="R30" s="11"/>
      <c r="S30" s="11"/>
    </row>
    <row r="31" spans="1:19" s="22" customFormat="1" ht="13.5" x14ac:dyDescent="0.65">
      <c r="A31" s="136"/>
      <c r="B31" s="204" t="s">
        <v>167</v>
      </c>
      <c r="C31" s="250">
        <f>C30/C13</f>
        <v>5.5923509716613161E-2</v>
      </c>
      <c r="D31" s="136"/>
      <c r="E31" s="248"/>
      <c r="F31" s="136"/>
      <c r="G31" s="136"/>
      <c r="H31" s="136"/>
      <c r="I31" s="136"/>
      <c r="J31" s="136"/>
      <c r="K31" s="95"/>
      <c r="L31" s="137"/>
      <c r="M31" s="136"/>
      <c r="N31" s="136"/>
      <c r="O31" s="136"/>
      <c r="P31" s="136"/>
      <c r="Q31" s="136"/>
      <c r="R31" s="11"/>
      <c r="S31" s="11"/>
    </row>
    <row r="32" spans="1:19" s="22" customFormat="1" ht="13.8" thickBot="1" x14ac:dyDescent="0.7">
      <c r="A32" s="136"/>
      <c r="B32" s="204" t="s">
        <v>130</v>
      </c>
      <c r="C32" s="203">
        <f>C28/C26</f>
        <v>1.276923076923077E-3</v>
      </c>
      <c r="D32" s="136"/>
      <c r="E32" s="249"/>
      <c r="F32" s="136"/>
      <c r="G32" s="136"/>
      <c r="H32" s="136"/>
      <c r="I32" s="136"/>
      <c r="J32" s="136"/>
      <c r="K32" s="95"/>
      <c r="L32" s="137"/>
      <c r="M32" s="136"/>
      <c r="N32" s="136"/>
      <c r="O32" s="136"/>
      <c r="P32" s="136"/>
      <c r="Q32" s="136"/>
      <c r="R32" s="11"/>
      <c r="S32" s="11"/>
    </row>
    <row r="33" spans="1:19" s="22" customFormat="1" ht="13.8" thickBot="1" x14ac:dyDescent="0.7">
      <c r="A33" s="136"/>
      <c r="B33" s="206" t="s">
        <v>166</v>
      </c>
      <c r="C33" s="209">
        <f>(C31-C32)*C13*C27</f>
        <v>753517931.03825128</v>
      </c>
      <c r="D33" s="136"/>
      <c r="E33" s="136"/>
      <c r="F33" s="136"/>
      <c r="G33" s="136"/>
      <c r="H33" s="136"/>
      <c r="I33" s="136"/>
      <c r="J33" s="136"/>
      <c r="K33" s="95"/>
      <c r="L33" s="137"/>
      <c r="M33" s="136"/>
      <c r="N33" s="136"/>
      <c r="O33" s="136"/>
      <c r="P33" s="136"/>
      <c r="Q33" s="136"/>
      <c r="R33" s="11"/>
      <c r="S33" s="11"/>
    </row>
    <row r="34" spans="1:19" s="22" customFormat="1" ht="13.5" x14ac:dyDescent="0.65">
      <c r="A34" s="136"/>
      <c r="B34" s="95"/>
      <c r="C34" s="137"/>
      <c r="D34" s="136"/>
      <c r="E34" s="136"/>
      <c r="F34" s="136"/>
      <c r="G34" s="136"/>
      <c r="H34" s="136"/>
      <c r="I34" s="136"/>
      <c r="J34" s="136"/>
      <c r="K34" s="95"/>
      <c r="L34" s="137"/>
      <c r="M34" s="136"/>
      <c r="N34" s="136"/>
      <c r="O34" s="136"/>
      <c r="P34" s="136"/>
      <c r="Q34" s="136"/>
      <c r="R34" s="11"/>
      <c r="S34" s="11"/>
    </row>
    <row r="36" spans="1:19" s="22" customFormat="1" ht="13.5" x14ac:dyDescent="0.65">
      <c r="A36" s="11"/>
      <c r="B36" s="14" t="s">
        <v>79</v>
      </c>
      <c r="C36" s="135"/>
      <c r="D36" s="11"/>
      <c r="E36" s="11"/>
      <c r="F36" s="11"/>
      <c r="G36" s="11"/>
      <c r="H36" s="11"/>
      <c r="I36" s="11"/>
      <c r="J36" s="11"/>
      <c r="K36" s="14"/>
      <c r="L36" s="135"/>
      <c r="M36" s="11"/>
      <c r="N36" s="11"/>
      <c r="O36" s="11"/>
      <c r="P36" s="11"/>
      <c r="Q36" s="11"/>
      <c r="R36" s="11"/>
      <c r="S36" s="11"/>
    </row>
    <row r="38" spans="1:19" ht="15" x14ac:dyDescent="0.65">
      <c r="D38" s="197" t="s">
        <v>146</v>
      </c>
      <c r="E38" s="197"/>
    </row>
    <row r="39" spans="1:19" ht="15" x14ac:dyDescent="0.65">
      <c r="B39" s="204" t="s">
        <v>136</v>
      </c>
      <c r="C39" s="196">
        <v>3120</v>
      </c>
      <c r="D39" s="29" t="s">
        <v>139</v>
      </c>
      <c r="E39" s="30"/>
    </row>
    <row r="40" spans="1:19" ht="15" x14ac:dyDescent="0.65">
      <c r="B40" s="204" t="s">
        <v>135</v>
      </c>
      <c r="C40" s="207">
        <v>0.04</v>
      </c>
      <c r="D40" s="29" t="s">
        <v>141</v>
      </c>
      <c r="E40" s="30"/>
    </row>
    <row r="41" spans="1:19" ht="15" x14ac:dyDescent="0.65">
      <c r="B41" s="204" t="s">
        <v>230</v>
      </c>
      <c r="C41" s="268">
        <v>0.4</v>
      </c>
      <c r="D41" s="212" t="s">
        <v>171</v>
      </c>
      <c r="E41" s="30"/>
    </row>
    <row r="42" spans="1:19" ht="15" x14ac:dyDescent="0.65">
      <c r="B42" s="204" t="s">
        <v>229</v>
      </c>
      <c r="C42" s="268">
        <v>0.15</v>
      </c>
      <c r="D42" s="212" t="s">
        <v>171</v>
      </c>
      <c r="E42" s="30"/>
    </row>
    <row r="43" spans="1:19" ht="15" x14ac:dyDescent="0.65">
      <c r="B43" s="204" t="s">
        <v>165</v>
      </c>
      <c r="C43" s="89">
        <f>C40*(C41/C42)</f>
        <v>0.10666666666666669</v>
      </c>
      <c r="D43" s="29" t="s">
        <v>231</v>
      </c>
      <c r="E43" s="29"/>
    </row>
    <row r="44" spans="1:19" ht="15.3" thickBot="1" x14ac:dyDescent="0.7">
      <c r="B44" s="206" t="s">
        <v>173</v>
      </c>
      <c r="C44" s="267">
        <f>(C43-C40)*C39*C13</f>
        <v>82321967.213114768</v>
      </c>
    </row>
    <row r="47" spans="1:19" s="22" customFormat="1" ht="13.5" x14ac:dyDescent="0.65">
      <c r="A47" s="11"/>
      <c r="B47" s="14" t="s">
        <v>80</v>
      </c>
      <c r="C47" s="135"/>
      <c r="D47" s="11"/>
      <c r="E47" s="11"/>
      <c r="F47" s="11"/>
      <c r="G47" s="11"/>
      <c r="H47" s="11"/>
      <c r="I47" s="11"/>
      <c r="J47" s="11"/>
      <c r="K47" s="14"/>
      <c r="L47" s="135"/>
      <c r="M47" s="11"/>
      <c r="N47" s="11"/>
      <c r="O47" s="11"/>
      <c r="P47" s="11"/>
      <c r="Q47" s="11"/>
      <c r="R47" s="11"/>
      <c r="S47" s="11"/>
    </row>
    <row r="49" spans="2:4" ht="15" x14ac:dyDescent="0.65">
      <c r="D49" s="197" t="s">
        <v>146</v>
      </c>
    </row>
    <row r="50" spans="2:4" ht="15" x14ac:dyDescent="0.65">
      <c r="B50" s="204" t="s">
        <v>235</v>
      </c>
      <c r="C50" s="196">
        <v>27600</v>
      </c>
      <c r="D50" s="212" t="s">
        <v>149</v>
      </c>
    </row>
    <row r="51" spans="2:4" ht="15" x14ac:dyDescent="0.65">
      <c r="B51" s="204" t="s">
        <v>236</v>
      </c>
      <c r="C51" s="200">
        <v>11850</v>
      </c>
      <c r="D51" s="266" t="s">
        <v>238</v>
      </c>
    </row>
    <row r="52" spans="2:4" ht="15" x14ac:dyDescent="0.65">
      <c r="B52" s="204" t="s">
        <v>237</v>
      </c>
      <c r="C52" s="207">
        <v>0.2</v>
      </c>
      <c r="D52" s="266" t="s">
        <v>238</v>
      </c>
    </row>
    <row r="53" spans="2:4" ht="15" x14ac:dyDescent="0.65">
      <c r="B53" s="204" t="s">
        <v>232</v>
      </c>
      <c r="C53" s="265">
        <f>(C50-C51)*C52</f>
        <v>3150</v>
      </c>
      <c r="D53" s="212"/>
    </row>
    <row r="54" spans="2:4" ht="15" x14ac:dyDescent="0.65">
      <c r="B54" s="204" t="s">
        <v>147</v>
      </c>
      <c r="C54" s="207">
        <v>0.75</v>
      </c>
      <c r="D54" s="29" t="s">
        <v>141</v>
      </c>
    </row>
    <row r="55" spans="2:4" ht="15" x14ac:dyDescent="0.65">
      <c r="B55" s="204" t="s">
        <v>148</v>
      </c>
      <c r="C55" s="264">
        <f>1-C54-C40</f>
        <v>0.21</v>
      </c>
      <c r="D55" s="29" t="s">
        <v>141</v>
      </c>
    </row>
    <row r="56" spans="2:4" ht="15.3" thickBot="1" x14ac:dyDescent="0.7">
      <c r="B56" s="204" t="s">
        <v>164</v>
      </c>
      <c r="C56" s="264">
        <f>1-C55-C43</f>
        <v>0.68333333333333335</v>
      </c>
      <c r="D56" s="29" t="s">
        <v>150</v>
      </c>
    </row>
    <row r="57" spans="2:4" ht="15.3" thickBot="1" x14ac:dyDescent="0.7">
      <c r="B57" s="206" t="s">
        <v>173</v>
      </c>
      <c r="C57" s="210">
        <f>(C54-C56)*C53*C13</f>
        <v>83113524.590163916</v>
      </c>
      <c r="D57" s="263"/>
    </row>
    <row r="58" spans="2:4" x14ac:dyDescent="0.55000000000000004">
      <c r="C58" s="2"/>
    </row>
  </sheetData>
  <hyperlinks>
    <hyperlink ref="D27" r:id="rId1" display="Unit Cost from New Economics Foundation" xr:uid="{51E37386-9509-4B2E-A01A-034A9CB68F5A}"/>
    <hyperlink ref="D28" r:id="rId2" display="Prison population" xr:uid="{7EB8992F-7863-440F-82EE-E86056D3B9F1}"/>
    <hyperlink ref="D29" r:id="rId3" display="LAC custody rate" xr:uid="{D096D7A2-7DED-4376-9B05-D2AE7A898EA6}"/>
    <hyperlink ref="D42" r:id="rId4" display="Support for Care Leavers, House of Commons Briefing Paper, 2019" xr:uid="{48F6B53C-C011-45A9-916E-6F945EDC33E4}"/>
    <hyperlink ref="D50" r:id="rId5" xr:uid="{EEEB838B-5871-4F4E-8FC2-D1C42BC933D7}"/>
    <hyperlink ref="D19" r:id="rId6" xr:uid="{4297FFFE-7403-45EB-B4A8-09404313E6B4}"/>
    <hyperlink ref="D20" r:id="rId7" xr:uid="{0AEACDE2-3D2B-4831-83F1-67D99CC7050F}"/>
    <hyperlink ref="D16" r:id="rId8" xr:uid="{14F1107B-E7A8-49D7-A1C3-491600A925FF}"/>
    <hyperlink ref="D41" r:id="rId9" display="Support for Care Leavers, House of Commons Briefing Paper, 2019" xr:uid="{87B5657D-D0E5-45D7-AE45-FA58C66D902A}"/>
  </hyperlinks>
  <pageMargins left="0.7" right="0.7" top="0.75" bottom="0.75" header="0.3" footer="0.3"/>
  <pageSetup paperSize="9" orientation="portrait"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9A4F-C1DD-46C8-8646-4519158F5ED7}">
  <sheetPr>
    <tabColor theme="1"/>
  </sheetPr>
  <dimension ref="A1"/>
  <sheetViews>
    <sheetView showGridLines="0" workbookViewId="0"/>
  </sheetViews>
  <sheetFormatPr defaultColWidth="9.15625" defaultRowHeight="14.4" x14ac:dyDescent="0.55000000000000004"/>
  <cols>
    <col min="1" max="16384" width="9.15625" style="282"/>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CA5D4-6164-4812-8056-3B196D5C5ACD}">
  <sheetPr>
    <tabColor theme="1" tint="0.249977111117893"/>
    <outlinePr summaryBelow="0" summaryRight="0"/>
  </sheetPr>
  <dimension ref="A1:B8"/>
  <sheetViews>
    <sheetView workbookViewId="0"/>
  </sheetViews>
  <sheetFormatPr defaultColWidth="14.41796875" defaultRowHeight="15.75" customHeight="1" x14ac:dyDescent="0.4"/>
  <cols>
    <col min="1" max="1" width="23.68359375" style="160" customWidth="1"/>
    <col min="2" max="2" width="41.15625" style="160" customWidth="1"/>
    <col min="3" max="16384" width="14.41796875" style="160"/>
  </cols>
  <sheetData>
    <row r="1" spans="1:2" ht="17.399999999999999" x14ac:dyDescent="0.55000000000000004">
      <c r="A1" s="159"/>
      <c r="B1" s="159"/>
    </row>
    <row r="2" spans="1:2" ht="15.75" customHeight="1" x14ac:dyDescent="0.6">
      <c r="A2" s="161" t="s">
        <v>81</v>
      </c>
      <c r="B2" s="159" t="s">
        <v>170</v>
      </c>
    </row>
    <row r="3" spans="1:2" ht="17.399999999999999" x14ac:dyDescent="0.55000000000000004">
      <c r="A3" s="159"/>
      <c r="B3" s="159"/>
    </row>
    <row r="4" spans="1:2" ht="15.75" customHeight="1" x14ac:dyDescent="0.6">
      <c r="A4" s="161" t="s">
        <v>82</v>
      </c>
      <c r="B4" s="159" t="s">
        <v>246</v>
      </c>
    </row>
    <row r="5" spans="1:2" ht="17.399999999999999" x14ac:dyDescent="0.55000000000000004">
      <c r="A5" s="159"/>
      <c r="B5" s="159"/>
    </row>
    <row r="6" spans="1:2" ht="15.75" customHeight="1" x14ac:dyDescent="0.6">
      <c r="A6" s="161" t="s">
        <v>83</v>
      </c>
      <c r="B6" s="159" t="s">
        <v>247</v>
      </c>
    </row>
    <row r="7" spans="1:2" ht="17.399999999999999" x14ac:dyDescent="0.55000000000000004">
      <c r="A7" s="159"/>
      <c r="B7" s="159"/>
    </row>
    <row r="8" spans="1:2" ht="15.75" customHeight="1" x14ac:dyDescent="0.6">
      <c r="A8" s="161" t="s">
        <v>84</v>
      </c>
      <c r="B8" s="194">
        <v>43553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64570-C08D-48E8-89BA-DB32472988A4}">
  <sheetPr>
    <tabColor theme="1" tint="0.249977111117893"/>
    <outlinePr summaryBelow="0" summaryRight="0"/>
  </sheetPr>
  <dimension ref="A1:G1001"/>
  <sheetViews>
    <sheetView zoomScale="70" zoomScaleNormal="70" workbookViewId="0">
      <pane ySplit="2" topLeftCell="A3" activePane="bottomLeft" state="frozen"/>
      <selection pane="bottomLeft"/>
    </sheetView>
  </sheetViews>
  <sheetFormatPr defaultColWidth="14.41796875" defaultRowHeight="15.75" customHeight="1" x14ac:dyDescent="0.4"/>
  <cols>
    <col min="1" max="1" width="3.578125" style="160" customWidth="1"/>
    <col min="2" max="2" width="12.578125" style="160" customWidth="1"/>
    <col min="3" max="3" width="88.68359375" style="160" customWidth="1"/>
    <col min="4" max="4" width="33.83984375" style="160" customWidth="1"/>
    <col min="5" max="6" width="22.26171875" style="160" customWidth="1"/>
    <col min="7" max="7" width="53.41796875" style="160" customWidth="1"/>
    <col min="8" max="16384" width="14.41796875" style="165"/>
  </cols>
  <sheetData>
    <row r="1" spans="1:7" ht="22.5" x14ac:dyDescent="0.75">
      <c r="A1" s="162" t="s">
        <v>85</v>
      </c>
      <c r="E1" s="163"/>
      <c r="F1" s="163"/>
      <c r="G1" s="164"/>
    </row>
    <row r="2" spans="1:7" ht="66" customHeight="1" x14ac:dyDescent="0.45">
      <c r="A2" s="166" t="s">
        <v>86</v>
      </c>
      <c r="B2" s="167"/>
      <c r="C2" s="167"/>
      <c r="D2" s="168" t="s">
        <v>87</v>
      </c>
      <c r="E2" s="286" t="s">
        <v>255</v>
      </c>
      <c r="F2" s="286" t="s">
        <v>256</v>
      </c>
      <c r="G2" s="169" t="s">
        <v>88</v>
      </c>
    </row>
    <row r="3" spans="1:7" ht="15.75" customHeight="1" x14ac:dyDescent="0.4">
      <c r="A3" s="170" t="s">
        <v>89</v>
      </c>
      <c r="B3" s="171"/>
      <c r="C3" s="171"/>
      <c r="D3" s="172"/>
      <c r="E3" s="173"/>
      <c r="F3" s="287"/>
      <c r="G3" s="174"/>
    </row>
    <row r="4" spans="1:7" ht="15.75" customHeight="1" x14ac:dyDescent="0.4">
      <c r="A4" s="175"/>
      <c r="B4" s="175" t="s">
        <v>90</v>
      </c>
      <c r="C4" s="175"/>
      <c r="D4" s="172" t="s">
        <v>27</v>
      </c>
      <c r="E4" s="273">
        <f>E5+E6</f>
        <v>244557.60000000003</v>
      </c>
      <c r="F4" s="273">
        <f>F5+F6</f>
        <v>692277.60000000009</v>
      </c>
      <c r="G4" s="174"/>
    </row>
    <row r="5" spans="1:7" ht="15.75" customHeight="1" x14ac:dyDescent="0.45">
      <c r="A5" s="175"/>
      <c r="B5" s="175"/>
      <c r="C5" s="175" t="s">
        <v>91</v>
      </c>
      <c r="D5" s="274" t="s">
        <v>175</v>
      </c>
      <c r="E5" s="198">
        <f>'Cost-benefit analysis'!D12</f>
        <v>150057.60000000003</v>
      </c>
      <c r="F5" s="198">
        <f>'Cost-benefit analysis'!E12</f>
        <v>408777.60000000015</v>
      </c>
      <c r="G5" s="276" t="s">
        <v>160</v>
      </c>
    </row>
    <row r="6" spans="1:7" ht="15.75" customHeight="1" x14ac:dyDescent="0.45">
      <c r="A6" s="175"/>
      <c r="B6" s="175"/>
      <c r="C6" s="175"/>
      <c r="D6" s="274" t="s">
        <v>176</v>
      </c>
      <c r="E6" s="198">
        <f>'Cost-benefit analysis'!D11</f>
        <v>94500</v>
      </c>
      <c r="F6" s="198">
        <f>'Cost-benefit analysis'!E11</f>
        <v>283500</v>
      </c>
      <c r="G6" s="276" t="s">
        <v>160</v>
      </c>
    </row>
    <row r="7" spans="1:7" ht="15.75" customHeight="1" x14ac:dyDescent="0.4">
      <c r="A7" s="175"/>
      <c r="B7" s="167"/>
      <c r="C7" s="167"/>
      <c r="D7" s="172"/>
      <c r="E7" s="173"/>
      <c r="F7" s="173"/>
      <c r="G7" s="174"/>
    </row>
    <row r="8" spans="1:7" ht="15.75" customHeight="1" x14ac:dyDescent="0.4">
      <c r="A8" s="175"/>
      <c r="B8" s="171" t="s">
        <v>92</v>
      </c>
      <c r="C8" s="171"/>
      <c r="D8" s="172" t="s">
        <v>27</v>
      </c>
      <c r="E8" s="273">
        <f t="shared" ref="E8:F8" si="0">E9</f>
        <v>20000</v>
      </c>
      <c r="F8" s="273">
        <f t="shared" si="0"/>
        <v>60000</v>
      </c>
      <c r="G8" s="174"/>
    </row>
    <row r="9" spans="1:7" ht="15.75" customHeight="1" x14ac:dyDescent="0.4">
      <c r="A9" s="175"/>
      <c r="B9" s="171"/>
      <c r="C9" s="171" t="s">
        <v>93</v>
      </c>
      <c r="D9" s="172" t="s">
        <v>243</v>
      </c>
      <c r="E9" s="198">
        <f>'Cost-benefit analysis'!D18</f>
        <v>20000</v>
      </c>
      <c r="F9" s="198">
        <f>'Cost-benefit analysis'!E18</f>
        <v>60000</v>
      </c>
      <c r="G9" s="174"/>
    </row>
    <row r="10" spans="1:7" ht="15.75" customHeight="1" x14ac:dyDescent="0.4">
      <c r="A10" s="167"/>
      <c r="B10" s="176"/>
      <c r="C10" s="176"/>
      <c r="D10" s="172"/>
      <c r="E10" s="198"/>
      <c r="F10" s="198"/>
      <c r="G10" s="174"/>
    </row>
    <row r="11" spans="1:7" ht="15.75" customHeight="1" x14ac:dyDescent="0.4">
      <c r="A11" s="167"/>
      <c r="B11" s="167" t="s">
        <v>156</v>
      </c>
      <c r="C11" s="167"/>
      <c r="D11" s="172" t="s">
        <v>27</v>
      </c>
      <c r="E11" s="273">
        <f t="shared" ref="E11:F11" si="1">E12</f>
        <v>55000</v>
      </c>
      <c r="F11" s="273">
        <f t="shared" si="1"/>
        <v>165000</v>
      </c>
      <c r="G11" s="174"/>
    </row>
    <row r="12" spans="1:7" ht="15.75" customHeight="1" x14ac:dyDescent="0.4">
      <c r="A12" s="175"/>
      <c r="B12" s="224"/>
      <c r="C12" s="224"/>
      <c r="D12" s="172" t="s">
        <v>157</v>
      </c>
      <c r="E12" s="198">
        <f>'Cost-benefit analysis'!D19</f>
        <v>55000</v>
      </c>
      <c r="F12" s="198">
        <f>'Cost-benefit analysis'!E19</f>
        <v>165000</v>
      </c>
      <c r="G12" s="174"/>
    </row>
    <row r="13" spans="1:7" ht="15.75" customHeight="1" x14ac:dyDescent="0.4">
      <c r="A13" s="175"/>
      <c r="B13" s="226"/>
      <c r="C13" s="224"/>
      <c r="D13" s="225"/>
      <c r="E13" s="173"/>
      <c r="F13" s="173"/>
      <c r="G13" s="174"/>
    </row>
    <row r="14" spans="1:7" ht="15.75" customHeight="1" x14ac:dyDescent="0.4">
      <c r="A14" s="170" t="s">
        <v>94</v>
      </c>
      <c r="B14" s="171"/>
      <c r="C14" s="171"/>
      <c r="D14" s="172"/>
      <c r="E14" s="173"/>
      <c r="F14" s="173"/>
      <c r="G14" s="174"/>
    </row>
    <row r="15" spans="1:7" ht="15.75" customHeight="1" x14ac:dyDescent="0.4">
      <c r="A15" s="175"/>
      <c r="B15" s="175" t="s">
        <v>95</v>
      </c>
      <c r="C15" s="175"/>
      <c r="D15" s="172" t="s">
        <v>27</v>
      </c>
      <c r="E15" s="173" t="s">
        <v>134</v>
      </c>
      <c r="F15" s="173" t="s">
        <v>134</v>
      </c>
      <c r="G15" s="174"/>
    </row>
    <row r="16" spans="1:7" ht="15.75" customHeight="1" x14ac:dyDescent="0.4">
      <c r="A16" s="167"/>
      <c r="B16" s="167"/>
      <c r="C16" s="167" t="s">
        <v>96</v>
      </c>
      <c r="D16" s="275" t="s">
        <v>97</v>
      </c>
      <c r="E16" s="173" t="s">
        <v>134</v>
      </c>
      <c r="F16" s="173" t="s">
        <v>134</v>
      </c>
      <c r="G16" s="174"/>
    </row>
    <row r="17" spans="1:7" ht="15.75" customHeight="1" x14ac:dyDescent="0.4">
      <c r="A17" s="171"/>
      <c r="B17" s="171" t="s">
        <v>98</v>
      </c>
      <c r="C17" s="171"/>
      <c r="D17" s="172" t="s">
        <v>27</v>
      </c>
      <c r="E17" s="284">
        <f>E18</f>
        <v>99000</v>
      </c>
      <c r="F17" s="284">
        <f>F18</f>
        <v>99000</v>
      </c>
      <c r="G17" s="174"/>
    </row>
    <row r="18" spans="1:7" ht="15.75" customHeight="1" x14ac:dyDescent="0.4">
      <c r="A18" s="175"/>
      <c r="B18" s="175"/>
      <c r="C18" s="175" t="s">
        <v>99</v>
      </c>
      <c r="D18" s="172" t="s">
        <v>162</v>
      </c>
      <c r="E18" s="292">
        <f>'Costs details'!$C$12</f>
        <v>99000</v>
      </c>
      <c r="F18" s="292">
        <f>'Costs details'!$C$12</f>
        <v>99000</v>
      </c>
      <c r="G18" s="174">
        <f>'Costs details'!E12</f>
        <v>0</v>
      </c>
    </row>
    <row r="19" spans="1:7" ht="15.75" customHeight="1" x14ac:dyDescent="0.4">
      <c r="A19" s="175"/>
      <c r="B19" s="175"/>
      <c r="C19" s="175" t="s">
        <v>100</v>
      </c>
      <c r="D19" s="172"/>
      <c r="E19" s="173"/>
      <c r="F19" s="173"/>
      <c r="G19" s="174"/>
    </row>
    <row r="20" spans="1:7" ht="15.75" customHeight="1" x14ac:dyDescent="0.4">
      <c r="A20" s="175"/>
      <c r="B20" s="175"/>
      <c r="C20" s="175"/>
      <c r="D20" s="172"/>
      <c r="E20" s="173"/>
      <c r="F20" s="173"/>
      <c r="G20" s="174"/>
    </row>
    <row r="21" spans="1:7" ht="15.75" customHeight="1" x14ac:dyDescent="0.4">
      <c r="A21" s="167"/>
      <c r="B21" s="167"/>
      <c r="C21" s="167"/>
      <c r="D21" s="172"/>
      <c r="E21" s="173"/>
      <c r="F21" s="173"/>
      <c r="G21" s="174"/>
    </row>
    <row r="22" spans="1:7" ht="15.75" customHeight="1" x14ac:dyDescent="0.4">
      <c r="A22" s="170" t="s">
        <v>101</v>
      </c>
      <c r="B22" s="171"/>
      <c r="C22" s="171"/>
      <c r="D22" s="172"/>
      <c r="E22" s="173"/>
      <c r="F22" s="173"/>
      <c r="G22" s="174"/>
    </row>
    <row r="23" spans="1:7" ht="15.75" customHeight="1" x14ac:dyDescent="0.4">
      <c r="A23" s="175"/>
      <c r="B23" s="175" t="s">
        <v>102</v>
      </c>
      <c r="C23" s="175"/>
      <c r="D23" s="172" t="s">
        <v>27</v>
      </c>
      <c r="E23" s="199">
        <f>SUM(E24:E26)</f>
        <v>361775</v>
      </c>
      <c r="F23" s="199">
        <f>SUM(F24:F26)</f>
        <v>361775</v>
      </c>
      <c r="G23" s="276" t="s">
        <v>138</v>
      </c>
    </row>
    <row r="24" spans="1:7" ht="15.75" customHeight="1" x14ac:dyDescent="0.4">
      <c r="A24" s="175"/>
      <c r="B24" s="175"/>
      <c r="C24" s="175" t="s">
        <v>103</v>
      </c>
      <c r="D24" s="208" t="str">
        <f>'Costs details'!B9</f>
        <v>Current discovery project</v>
      </c>
      <c r="E24" s="198">
        <f>'Costs details'!C9</f>
        <v>110000</v>
      </c>
      <c r="F24" s="198">
        <f>E24</f>
        <v>110000</v>
      </c>
      <c r="G24" s="334" t="s">
        <v>159</v>
      </c>
    </row>
    <row r="25" spans="1:7" ht="15.75" customHeight="1" x14ac:dyDescent="0.4">
      <c r="A25" s="175"/>
      <c r="B25" s="175"/>
      <c r="C25" s="175" t="s">
        <v>104</v>
      </c>
      <c r="D25" s="208" t="str">
        <f>'Costs details'!B10</f>
        <v>Error ID tool alpha</v>
      </c>
      <c r="E25" s="198">
        <f>'Costs details'!C10</f>
        <v>101025</v>
      </c>
      <c r="F25" s="198">
        <f t="shared" ref="F25:F26" si="2">E25</f>
        <v>101025</v>
      </c>
      <c r="G25" s="334"/>
    </row>
    <row r="26" spans="1:7" ht="15.75" customHeight="1" x14ac:dyDescent="0.4">
      <c r="A26" s="175"/>
      <c r="B26" s="167"/>
      <c r="C26" s="167"/>
      <c r="D26" s="208" t="str">
        <f>'Costs details'!B11</f>
        <v>Error ID tool beta</v>
      </c>
      <c r="E26" s="198">
        <f>'Costs details'!C11</f>
        <v>150750</v>
      </c>
      <c r="F26" s="198">
        <f t="shared" si="2"/>
        <v>150750</v>
      </c>
      <c r="G26" s="335"/>
    </row>
    <row r="27" spans="1:7" ht="15.75" customHeight="1" x14ac:dyDescent="0.4">
      <c r="A27" s="175"/>
      <c r="B27" s="171" t="s">
        <v>105</v>
      </c>
      <c r="C27" s="171"/>
      <c r="D27" s="172"/>
      <c r="E27" s="173"/>
      <c r="F27" s="173"/>
      <c r="G27" s="174"/>
    </row>
    <row r="28" spans="1:7" ht="15.75" customHeight="1" x14ac:dyDescent="0.4">
      <c r="A28" s="175"/>
      <c r="B28" s="175"/>
      <c r="C28" s="175" t="s">
        <v>107</v>
      </c>
      <c r="D28" s="172"/>
      <c r="E28" s="278">
        <v>0.5</v>
      </c>
      <c r="F28" s="278">
        <v>0.5</v>
      </c>
      <c r="G28" s="280" t="s">
        <v>244</v>
      </c>
    </row>
    <row r="29" spans="1:7" ht="15.75" customHeight="1" x14ac:dyDescent="0.4">
      <c r="A29" s="167"/>
      <c r="B29" s="167"/>
      <c r="C29" s="167" t="s">
        <v>108</v>
      </c>
      <c r="D29" s="172"/>
      <c r="E29" s="279">
        <f>(E23/10-'Cost-benefit analysis'!$C$19)/(E23/10)</f>
        <v>0.84797180568032615</v>
      </c>
      <c r="F29" s="279">
        <f>(F23/10-'Cost-benefit analysis'!$C$19)/(F23/10)</f>
        <v>0.84797180568032615</v>
      </c>
      <c r="G29" s="281" t="s">
        <v>245</v>
      </c>
    </row>
    <row r="30" spans="1:7" ht="15.75" customHeight="1" x14ac:dyDescent="0.4">
      <c r="A30" s="170" t="s">
        <v>109</v>
      </c>
      <c r="B30" s="171"/>
      <c r="C30" s="171"/>
      <c r="D30" s="172"/>
      <c r="E30" s="173"/>
      <c r="F30" s="173"/>
      <c r="G30" s="174"/>
    </row>
    <row r="31" spans="1:7" ht="15.75" customHeight="1" x14ac:dyDescent="0.4">
      <c r="A31" s="175"/>
      <c r="B31" s="175" t="s">
        <v>110</v>
      </c>
      <c r="C31" s="175"/>
      <c r="D31" s="172" t="s">
        <v>27</v>
      </c>
      <c r="E31" s="173"/>
      <c r="F31" s="173"/>
      <c r="G31" s="174" t="s">
        <v>248</v>
      </c>
    </row>
    <row r="32" spans="1:7" ht="15.75" customHeight="1" x14ac:dyDescent="0.4">
      <c r="A32" s="175"/>
      <c r="B32" s="175"/>
      <c r="C32" s="175" t="s">
        <v>111</v>
      </c>
      <c r="D32" s="172" t="s">
        <v>112</v>
      </c>
      <c r="E32" s="173" t="s">
        <v>134</v>
      </c>
      <c r="F32" s="173" t="s">
        <v>134</v>
      </c>
      <c r="G32" s="174"/>
    </row>
    <row r="33" spans="1:7" ht="15.75" customHeight="1" x14ac:dyDescent="0.4">
      <c r="A33" s="175"/>
      <c r="B33" s="175"/>
      <c r="C33" s="175" t="s">
        <v>113</v>
      </c>
      <c r="D33" s="172" t="s">
        <v>114</v>
      </c>
      <c r="E33" s="173" t="s">
        <v>134</v>
      </c>
      <c r="F33" s="173" t="s">
        <v>134</v>
      </c>
      <c r="G33" s="174"/>
    </row>
    <row r="34" spans="1:7" ht="15.75" customHeight="1" x14ac:dyDescent="0.4">
      <c r="A34" s="175"/>
      <c r="B34" s="177"/>
      <c r="C34" s="177"/>
      <c r="D34" s="172"/>
      <c r="E34" s="173"/>
      <c r="F34" s="173"/>
      <c r="G34" s="174"/>
    </row>
    <row r="35" spans="1:7" ht="15.75" customHeight="1" x14ac:dyDescent="0.4">
      <c r="A35" s="175"/>
      <c r="B35" s="178" t="s">
        <v>115</v>
      </c>
      <c r="C35" s="178"/>
      <c r="D35" s="172" t="s">
        <v>27</v>
      </c>
      <c r="E35" s="173" t="s">
        <v>106</v>
      </c>
      <c r="F35" s="173" t="s">
        <v>106</v>
      </c>
      <c r="G35" s="174"/>
    </row>
    <row r="36" spans="1:7" ht="15.75" customHeight="1" x14ac:dyDescent="0.4">
      <c r="A36" s="175"/>
      <c r="B36" s="175"/>
      <c r="C36" s="175" t="s">
        <v>116</v>
      </c>
      <c r="D36" s="172" t="s">
        <v>117</v>
      </c>
      <c r="E36" s="173" t="s">
        <v>134</v>
      </c>
      <c r="F36" s="173" t="s">
        <v>134</v>
      </c>
      <c r="G36" s="174"/>
    </row>
    <row r="37" spans="1:7" ht="15.75" customHeight="1" x14ac:dyDescent="0.4">
      <c r="A37" s="175"/>
      <c r="B37" s="175"/>
      <c r="C37" s="175" t="s">
        <v>118</v>
      </c>
      <c r="D37" s="172"/>
      <c r="E37" s="173"/>
      <c r="F37" s="173"/>
      <c r="G37" s="174"/>
    </row>
    <row r="38" spans="1:7" ht="15.75" customHeight="1" x14ac:dyDescent="0.4">
      <c r="A38" s="175"/>
      <c r="B38" s="177"/>
      <c r="C38" s="177"/>
      <c r="D38" s="172"/>
      <c r="E38" s="173"/>
      <c r="F38" s="173"/>
      <c r="G38" s="174"/>
    </row>
    <row r="39" spans="1:7" ht="15.75" customHeight="1" x14ac:dyDescent="0.4">
      <c r="A39" s="175"/>
      <c r="B39" s="178" t="s">
        <v>119</v>
      </c>
      <c r="C39" s="178"/>
      <c r="D39" s="172" t="s">
        <v>27</v>
      </c>
      <c r="E39" s="173"/>
      <c r="F39" s="173"/>
      <c r="G39" s="174"/>
    </row>
    <row r="40" spans="1:7" ht="15.75" customHeight="1" x14ac:dyDescent="0.45">
      <c r="A40" s="175"/>
      <c r="B40" s="175"/>
      <c r="C40" s="175" t="s">
        <v>120</v>
      </c>
      <c r="D40" s="172"/>
      <c r="E40" s="227" t="s">
        <v>134</v>
      </c>
      <c r="F40" s="227" t="s">
        <v>134</v>
      </c>
      <c r="G40" s="174"/>
    </row>
    <row r="41" spans="1:7" ht="12.3" x14ac:dyDescent="0.4">
      <c r="A41" s="167"/>
      <c r="B41" s="167"/>
      <c r="C41" s="167" t="s">
        <v>121</v>
      </c>
      <c r="D41" s="179"/>
      <c r="E41" s="180"/>
      <c r="F41" s="180"/>
      <c r="G41" s="181"/>
    </row>
    <row r="42" spans="1:7" ht="12.75" customHeight="1" x14ac:dyDescent="0.45">
      <c r="A42" s="170" t="s">
        <v>122</v>
      </c>
      <c r="B42" s="171"/>
      <c r="C42" s="171"/>
      <c r="D42" s="182"/>
      <c r="E42" s="285"/>
      <c r="F42" s="285"/>
      <c r="G42" s="183"/>
    </row>
    <row r="43" spans="1:7" ht="12.3" x14ac:dyDescent="0.4">
      <c r="A43" s="175"/>
      <c r="B43" s="184" t="s">
        <v>123</v>
      </c>
      <c r="C43" s="184"/>
      <c r="D43" s="185" t="s">
        <v>27</v>
      </c>
      <c r="E43" s="186"/>
      <c r="F43" s="186"/>
      <c r="G43" s="187"/>
    </row>
    <row r="44" spans="1:7" ht="12.3" x14ac:dyDescent="0.4">
      <c r="A44" s="175"/>
      <c r="B44" s="178"/>
      <c r="C44" s="188" t="s">
        <v>124</v>
      </c>
      <c r="D44" s="172"/>
      <c r="E44" s="173">
        <v>152</v>
      </c>
      <c r="F44" s="173">
        <v>152</v>
      </c>
      <c r="G44" s="174" t="s">
        <v>249</v>
      </c>
    </row>
    <row r="45" spans="1:7" ht="12.3" x14ac:dyDescent="0.4">
      <c r="A45" s="175"/>
      <c r="B45" s="175"/>
      <c r="C45" s="172" t="s">
        <v>125</v>
      </c>
      <c r="D45" s="172"/>
      <c r="E45" s="173">
        <v>10</v>
      </c>
      <c r="F45" s="173">
        <v>10</v>
      </c>
      <c r="G45" s="174" t="s">
        <v>250</v>
      </c>
    </row>
    <row r="46" spans="1:7" ht="12.3" x14ac:dyDescent="0.4">
      <c r="A46" s="175"/>
      <c r="B46" s="175"/>
      <c r="C46" s="171" t="s">
        <v>126</v>
      </c>
      <c r="D46" s="172"/>
      <c r="E46" s="173">
        <v>0</v>
      </c>
      <c r="F46" s="173">
        <v>10</v>
      </c>
      <c r="G46" s="174" t="s">
        <v>251</v>
      </c>
    </row>
    <row r="47" spans="1:7" ht="12.3" x14ac:dyDescent="0.4">
      <c r="A47" s="175"/>
      <c r="B47" s="175"/>
      <c r="C47" s="175"/>
      <c r="D47" s="189"/>
      <c r="E47" s="190"/>
      <c r="F47" s="190"/>
      <c r="G47" s="191"/>
    </row>
    <row r="48" spans="1:7" ht="12.3" x14ac:dyDescent="0.4">
      <c r="A48" s="192" t="s">
        <v>127</v>
      </c>
      <c r="B48" s="175"/>
      <c r="C48" s="175"/>
      <c r="D48" s="189"/>
      <c r="E48" s="190"/>
      <c r="F48" s="190"/>
      <c r="G48" s="191"/>
    </row>
    <row r="49" spans="1:7" ht="12.3" x14ac:dyDescent="0.4">
      <c r="A49" s="175"/>
      <c r="B49" s="175"/>
      <c r="C49" s="175"/>
      <c r="D49" s="189"/>
      <c r="E49" s="190"/>
      <c r="F49" s="190"/>
      <c r="G49" s="191"/>
    </row>
    <row r="50" spans="1:7" ht="36.9" x14ac:dyDescent="0.4">
      <c r="A50" s="175"/>
      <c r="B50" s="175"/>
      <c r="C50" s="230" t="s">
        <v>252</v>
      </c>
      <c r="D50" s="283" t="s">
        <v>253</v>
      </c>
      <c r="E50" s="231">
        <f>'Cost of long-term outcomes'!C33+'Cost of long-term outcomes'!C44+'Cost of long-term outcomes'!C57</f>
        <v>918953422.84152997</v>
      </c>
      <c r="F50" s="231">
        <f>'Cost of long-term outcomes'!D33+'Cost of long-term outcomes'!D44+'Cost of long-term outcomes'!D57</f>
        <v>0</v>
      </c>
      <c r="G50" s="229" t="s">
        <v>254</v>
      </c>
    </row>
    <row r="51" spans="1:7" ht="12.3" x14ac:dyDescent="0.4">
      <c r="A51" s="228"/>
      <c r="B51" s="175"/>
      <c r="C51" s="175"/>
      <c r="D51" s="189"/>
      <c r="E51" s="190"/>
      <c r="F51" s="288"/>
      <c r="G51" s="191"/>
    </row>
    <row r="52" spans="1:7" ht="12.3" x14ac:dyDescent="0.4">
      <c r="A52" s="175"/>
      <c r="B52" s="175"/>
      <c r="C52" s="175"/>
      <c r="D52" s="189"/>
      <c r="E52" s="190"/>
      <c r="F52" s="288"/>
      <c r="G52" s="191"/>
    </row>
    <row r="53" spans="1:7" ht="12.3" x14ac:dyDescent="0.4">
      <c r="A53" s="192" t="s">
        <v>174</v>
      </c>
      <c r="B53" s="175"/>
      <c r="C53" s="175"/>
      <c r="D53" s="189"/>
      <c r="E53" s="190"/>
      <c r="F53" s="288"/>
      <c r="G53" s="191"/>
    </row>
    <row r="54" spans="1:7" ht="36" customHeight="1" x14ac:dyDescent="0.4">
      <c r="A54" s="175"/>
      <c r="B54" s="175"/>
      <c r="C54" s="232" t="str">
        <f>'Cost-benefit analysis'!B33</f>
        <v>Year</v>
      </c>
      <c r="D54" s="233"/>
      <c r="E54" s="238" t="str">
        <f>E2</f>
        <v>Total costs and benefits across all 10 councils in a scenario where we only scale to Greater Manchester combined 10 authorities</v>
      </c>
      <c r="F54" s="290"/>
      <c r="G54" s="191"/>
    </row>
    <row r="55" spans="1:7" ht="12.3" x14ac:dyDescent="0.4">
      <c r="A55" s="175"/>
      <c r="B55" s="175"/>
      <c r="C55" s="175">
        <f>'Cost-benefit analysis'!B34</f>
        <v>0</v>
      </c>
      <c r="D55" s="189"/>
      <c r="E55" s="234">
        <f>'Cost-benefit analysis'!D34</f>
        <v>-416775</v>
      </c>
      <c r="F55" s="291"/>
      <c r="G55" s="191"/>
    </row>
    <row r="56" spans="1:7" ht="12.3" x14ac:dyDescent="0.4">
      <c r="A56" s="175"/>
      <c r="B56" s="175"/>
      <c r="C56" s="175">
        <f>'Cost-benefit analysis'!B35</f>
        <v>1</v>
      </c>
      <c r="D56" s="189"/>
      <c r="E56" s="234">
        <f>'Cost-benefit analysis'!D35</f>
        <v>125557.60000000003</v>
      </c>
      <c r="F56" s="291"/>
      <c r="G56" s="191"/>
    </row>
    <row r="57" spans="1:7" ht="12.3" x14ac:dyDescent="0.4">
      <c r="A57" s="175"/>
      <c r="B57" s="175"/>
      <c r="C57" s="175">
        <f>'Cost-benefit analysis'!B36</f>
        <v>2</v>
      </c>
      <c r="D57" s="189"/>
      <c r="E57" s="234">
        <f>'Cost-benefit analysis'!D36</f>
        <v>125557.60000000003</v>
      </c>
      <c r="F57" s="291"/>
      <c r="G57" s="191"/>
    </row>
    <row r="58" spans="1:7" ht="12.3" x14ac:dyDescent="0.4">
      <c r="A58" s="175"/>
      <c r="B58" s="175"/>
      <c r="C58" s="175">
        <f>'Cost-benefit analysis'!B37</f>
        <v>3</v>
      </c>
      <c r="D58" s="189"/>
      <c r="E58" s="234">
        <f>'Cost-benefit analysis'!D37</f>
        <v>125557.60000000003</v>
      </c>
      <c r="F58" s="291"/>
      <c r="G58" s="191"/>
    </row>
    <row r="59" spans="1:7" ht="12.3" x14ac:dyDescent="0.4">
      <c r="A59" s="175"/>
      <c r="B59" s="175"/>
      <c r="C59" s="175">
        <f>'Cost-benefit analysis'!B38</f>
        <v>4</v>
      </c>
      <c r="D59" s="189"/>
      <c r="E59" s="234">
        <f>'Cost-benefit analysis'!D38</f>
        <v>125557.60000000003</v>
      </c>
      <c r="F59" s="291"/>
      <c r="G59" s="191"/>
    </row>
    <row r="60" spans="1:7" ht="12.3" x14ac:dyDescent="0.4">
      <c r="A60" s="175"/>
      <c r="B60" s="175"/>
      <c r="C60" s="175">
        <f>'Cost-benefit analysis'!B39</f>
        <v>5</v>
      </c>
      <c r="D60" s="189"/>
      <c r="E60" s="234">
        <f>'Cost-benefit analysis'!D39</f>
        <v>125557.60000000003</v>
      </c>
      <c r="F60" s="291"/>
      <c r="G60" s="191"/>
    </row>
    <row r="61" spans="1:7" ht="12.3" x14ac:dyDescent="0.4">
      <c r="A61" s="175"/>
      <c r="B61" s="175"/>
      <c r="C61" s="175">
        <f>'Cost-benefit analysis'!B40</f>
        <v>6</v>
      </c>
      <c r="D61" s="189"/>
      <c r="E61" s="234">
        <f>'Cost-benefit analysis'!D40</f>
        <v>125557.60000000003</v>
      </c>
      <c r="F61" s="291"/>
      <c r="G61" s="191"/>
    </row>
    <row r="62" spans="1:7" ht="12.3" x14ac:dyDescent="0.4">
      <c r="A62" s="175"/>
      <c r="B62" s="175"/>
      <c r="C62" s="175">
        <f>'Cost-benefit analysis'!B41</f>
        <v>7</v>
      </c>
      <c r="D62" s="189"/>
      <c r="E62" s="234">
        <f>'Cost-benefit analysis'!D41</f>
        <v>125557.60000000003</v>
      </c>
      <c r="F62" s="291"/>
      <c r="G62" s="191"/>
    </row>
    <row r="63" spans="1:7" ht="12.3" x14ac:dyDescent="0.4">
      <c r="A63" s="175"/>
      <c r="B63" s="175"/>
      <c r="C63" s="175">
        <f>'Cost-benefit analysis'!B42</f>
        <v>8</v>
      </c>
      <c r="D63" s="189"/>
      <c r="E63" s="234">
        <f>'Cost-benefit analysis'!D42</f>
        <v>125557.60000000003</v>
      </c>
      <c r="F63" s="291"/>
      <c r="G63" s="191"/>
    </row>
    <row r="64" spans="1:7" ht="12.3" x14ac:dyDescent="0.4">
      <c r="A64" s="175"/>
      <c r="B64" s="175"/>
      <c r="C64" s="175">
        <f>'Cost-benefit analysis'!B43</f>
        <v>9</v>
      </c>
      <c r="D64" s="189"/>
      <c r="E64" s="234">
        <f>'Cost-benefit analysis'!D43</f>
        <v>125557.60000000003</v>
      </c>
      <c r="F64" s="291"/>
      <c r="G64" s="191"/>
    </row>
    <row r="65" spans="1:7" ht="12.3" x14ac:dyDescent="0.4">
      <c r="A65" s="175"/>
      <c r="B65" s="175"/>
      <c r="C65" s="232">
        <f>'Cost-benefit analysis'!B44</f>
        <v>10</v>
      </c>
      <c r="D65" s="233"/>
      <c r="E65" s="235">
        <f>'Cost-benefit analysis'!D44</f>
        <v>125557.60000000003</v>
      </c>
      <c r="F65" s="289"/>
      <c r="G65" s="191"/>
    </row>
    <row r="66" spans="1:7" ht="12.3" x14ac:dyDescent="0.4">
      <c r="A66" s="175"/>
      <c r="B66" s="175"/>
      <c r="C66" s="236"/>
      <c r="D66" s="236"/>
      <c r="E66" s="237"/>
      <c r="F66" s="237"/>
      <c r="G66" s="236"/>
    </row>
    <row r="67" spans="1:7" ht="12.3" x14ac:dyDescent="0.4">
      <c r="A67" s="175"/>
      <c r="B67" s="175"/>
      <c r="C67" s="236"/>
      <c r="D67" s="236"/>
      <c r="E67" s="237"/>
      <c r="F67" s="237"/>
      <c r="G67" s="236"/>
    </row>
    <row r="68" spans="1:7" ht="12.3" x14ac:dyDescent="0.4">
      <c r="A68" s="175"/>
      <c r="B68" s="175"/>
      <c r="C68" s="236"/>
      <c r="D68" s="236"/>
      <c r="E68" s="237"/>
      <c r="F68" s="237"/>
      <c r="G68" s="236"/>
    </row>
    <row r="69" spans="1:7" ht="12.3" x14ac:dyDescent="0.4">
      <c r="A69" s="175"/>
      <c r="B69" s="175"/>
      <c r="C69" s="236"/>
      <c r="D69" s="236"/>
      <c r="E69" s="237"/>
      <c r="F69" s="237"/>
      <c r="G69" s="236"/>
    </row>
    <row r="70" spans="1:7" ht="12.3" x14ac:dyDescent="0.4">
      <c r="A70" s="175"/>
      <c r="B70" s="175"/>
      <c r="C70" s="236"/>
      <c r="D70" s="236"/>
      <c r="E70" s="237"/>
      <c r="F70" s="237"/>
      <c r="G70" s="236"/>
    </row>
    <row r="71" spans="1:7" ht="12.3" x14ac:dyDescent="0.4">
      <c r="A71" s="175"/>
      <c r="B71" s="175"/>
      <c r="C71" s="236"/>
      <c r="D71" s="236"/>
      <c r="E71" s="237"/>
      <c r="F71" s="237"/>
      <c r="G71" s="236"/>
    </row>
    <row r="72" spans="1:7" ht="12.3" x14ac:dyDescent="0.4">
      <c r="A72" s="175"/>
      <c r="B72" s="175"/>
      <c r="C72" s="236"/>
      <c r="D72" s="236"/>
      <c r="E72" s="237"/>
      <c r="F72" s="237"/>
      <c r="G72" s="236"/>
    </row>
    <row r="73" spans="1:7" ht="12.3" x14ac:dyDescent="0.4">
      <c r="A73" s="175"/>
      <c r="B73" s="175"/>
      <c r="C73" s="236"/>
      <c r="D73" s="236"/>
      <c r="E73" s="237"/>
      <c r="F73" s="237"/>
      <c r="G73" s="236"/>
    </row>
    <row r="74" spans="1:7" ht="12.3" x14ac:dyDescent="0.4">
      <c r="A74" s="175"/>
      <c r="B74" s="175"/>
      <c r="C74" s="236"/>
      <c r="D74" s="236"/>
      <c r="E74" s="237"/>
      <c r="F74" s="237"/>
      <c r="G74" s="236"/>
    </row>
    <row r="75" spans="1:7" ht="12.3" x14ac:dyDescent="0.4">
      <c r="A75" s="175"/>
      <c r="B75" s="175"/>
      <c r="C75" s="236"/>
      <c r="D75" s="236"/>
      <c r="E75" s="237"/>
      <c r="F75" s="237"/>
      <c r="G75" s="236"/>
    </row>
    <row r="76" spans="1:7" ht="12.3" x14ac:dyDescent="0.4">
      <c r="A76" s="175"/>
      <c r="B76" s="175"/>
      <c r="C76" s="236"/>
      <c r="D76" s="236"/>
      <c r="E76" s="237"/>
      <c r="F76" s="237"/>
      <c r="G76" s="236"/>
    </row>
    <row r="77" spans="1:7" ht="12.3" x14ac:dyDescent="0.4">
      <c r="A77" s="175"/>
      <c r="B77" s="175"/>
      <c r="C77" s="236"/>
      <c r="D77" s="236"/>
      <c r="E77" s="237"/>
      <c r="F77" s="237"/>
      <c r="G77" s="236"/>
    </row>
    <row r="78" spans="1:7" ht="12.3" x14ac:dyDescent="0.4">
      <c r="A78" s="175"/>
      <c r="B78" s="175"/>
      <c r="C78" s="236"/>
      <c r="D78" s="236"/>
      <c r="E78" s="237"/>
      <c r="F78" s="237"/>
      <c r="G78" s="236"/>
    </row>
    <row r="79" spans="1:7" ht="12.3" x14ac:dyDescent="0.4">
      <c r="A79" s="175"/>
      <c r="B79" s="175"/>
      <c r="C79" s="236"/>
      <c r="D79" s="236"/>
      <c r="E79" s="237"/>
      <c r="F79" s="237"/>
      <c r="G79" s="236"/>
    </row>
    <row r="80" spans="1:7" ht="12.3" x14ac:dyDescent="0.4">
      <c r="A80" s="175"/>
      <c r="B80" s="175"/>
      <c r="C80" s="236"/>
      <c r="D80" s="236"/>
      <c r="E80" s="237"/>
      <c r="F80" s="237"/>
      <c r="G80" s="236"/>
    </row>
    <row r="81" spans="1:7" ht="12.3" x14ac:dyDescent="0.4">
      <c r="A81" s="175"/>
      <c r="B81" s="175"/>
      <c r="C81" s="236"/>
      <c r="D81" s="236"/>
      <c r="E81" s="237"/>
      <c r="F81" s="237"/>
      <c r="G81" s="236"/>
    </row>
    <row r="82" spans="1:7" ht="12.3" x14ac:dyDescent="0.4">
      <c r="A82" s="175"/>
      <c r="B82" s="175"/>
      <c r="C82" s="236"/>
      <c r="D82" s="236"/>
      <c r="E82" s="237"/>
      <c r="F82" s="237"/>
      <c r="G82" s="236"/>
    </row>
    <row r="83" spans="1:7" ht="12.3" x14ac:dyDescent="0.4">
      <c r="A83" s="175"/>
      <c r="B83" s="175"/>
      <c r="C83" s="236"/>
      <c r="D83" s="236"/>
      <c r="E83" s="237"/>
      <c r="F83" s="237"/>
      <c r="G83" s="236"/>
    </row>
    <row r="84" spans="1:7" ht="12.3" x14ac:dyDescent="0.4">
      <c r="A84" s="175"/>
      <c r="B84" s="175"/>
      <c r="C84" s="236"/>
      <c r="D84" s="236"/>
      <c r="E84" s="237"/>
      <c r="F84" s="237"/>
      <c r="G84" s="236"/>
    </row>
    <row r="85" spans="1:7" ht="12.3" x14ac:dyDescent="0.4">
      <c r="A85" s="175"/>
      <c r="B85" s="175"/>
      <c r="C85" s="236"/>
      <c r="D85" s="236"/>
      <c r="E85" s="237"/>
      <c r="F85" s="237"/>
      <c r="G85" s="236"/>
    </row>
    <row r="86" spans="1:7" ht="12.3" x14ac:dyDescent="0.4">
      <c r="A86" s="175"/>
      <c r="B86" s="175"/>
      <c r="C86" s="236"/>
      <c r="D86" s="236"/>
      <c r="E86" s="237"/>
      <c r="F86" s="237"/>
      <c r="G86" s="236"/>
    </row>
    <row r="87" spans="1:7" ht="12.3" x14ac:dyDescent="0.4">
      <c r="A87" s="175"/>
      <c r="B87" s="175"/>
      <c r="C87" s="236"/>
      <c r="D87" s="236"/>
      <c r="E87" s="237"/>
      <c r="F87" s="237"/>
      <c r="G87" s="236"/>
    </row>
    <row r="88" spans="1:7" ht="12.3" x14ac:dyDescent="0.4">
      <c r="A88" s="175"/>
      <c r="B88" s="175"/>
      <c r="C88" s="236"/>
      <c r="D88" s="236"/>
      <c r="E88" s="237"/>
      <c r="F88" s="237"/>
      <c r="G88" s="236"/>
    </row>
    <row r="89" spans="1:7" ht="12.3" x14ac:dyDescent="0.4">
      <c r="A89" s="175"/>
      <c r="B89" s="175"/>
      <c r="C89" s="236"/>
      <c r="D89" s="236"/>
      <c r="E89" s="237"/>
      <c r="F89" s="237"/>
      <c r="G89" s="236"/>
    </row>
    <row r="90" spans="1:7" ht="12.3" x14ac:dyDescent="0.4">
      <c r="A90" s="175"/>
      <c r="B90" s="175"/>
      <c r="C90" s="236"/>
      <c r="D90" s="236"/>
      <c r="E90" s="237"/>
      <c r="F90" s="237"/>
      <c r="G90" s="236"/>
    </row>
    <row r="91" spans="1:7" ht="12.3" x14ac:dyDescent="0.4">
      <c r="A91" s="175"/>
      <c r="B91" s="175"/>
      <c r="C91" s="236"/>
      <c r="D91" s="236"/>
      <c r="E91" s="237"/>
      <c r="F91" s="237"/>
      <c r="G91" s="236"/>
    </row>
    <row r="92" spans="1:7" ht="12.3" x14ac:dyDescent="0.4">
      <c r="A92" s="175"/>
      <c r="B92" s="175"/>
      <c r="C92" s="236"/>
      <c r="D92" s="236"/>
      <c r="E92" s="237"/>
      <c r="F92" s="237"/>
      <c r="G92" s="236"/>
    </row>
    <row r="93" spans="1:7" ht="12.3" x14ac:dyDescent="0.4">
      <c r="A93" s="175"/>
      <c r="B93" s="175"/>
      <c r="C93" s="236"/>
      <c r="D93" s="236"/>
      <c r="E93" s="237"/>
      <c r="F93" s="237"/>
      <c r="G93" s="236"/>
    </row>
    <row r="94" spans="1:7" ht="12.3" x14ac:dyDescent="0.4">
      <c r="A94" s="175"/>
      <c r="B94" s="175"/>
      <c r="C94" s="236"/>
      <c r="D94" s="236"/>
      <c r="E94" s="237"/>
      <c r="F94" s="237"/>
      <c r="G94" s="236"/>
    </row>
    <row r="95" spans="1:7" ht="12.3" x14ac:dyDescent="0.4">
      <c r="A95" s="175"/>
      <c r="B95" s="175"/>
      <c r="C95" s="236"/>
      <c r="D95" s="236"/>
      <c r="E95" s="237"/>
      <c r="F95" s="237"/>
      <c r="G95" s="236"/>
    </row>
    <row r="96" spans="1:7" ht="12.3" x14ac:dyDescent="0.4">
      <c r="A96" s="175"/>
      <c r="B96" s="175"/>
      <c r="C96" s="236"/>
      <c r="D96" s="236"/>
      <c r="E96" s="237"/>
      <c r="F96" s="237"/>
      <c r="G96" s="236"/>
    </row>
    <row r="97" spans="1:7" ht="12.3" x14ac:dyDescent="0.4">
      <c r="A97" s="175"/>
      <c r="B97" s="175"/>
      <c r="C97" s="236"/>
      <c r="D97" s="236"/>
      <c r="E97" s="237"/>
      <c r="F97" s="237"/>
      <c r="G97" s="236"/>
    </row>
    <row r="98" spans="1:7" ht="12.3" x14ac:dyDescent="0.4">
      <c r="A98" s="175"/>
      <c r="B98" s="175"/>
      <c r="C98" s="236"/>
      <c r="D98" s="236"/>
      <c r="E98" s="237"/>
      <c r="F98" s="237"/>
      <c r="G98" s="236"/>
    </row>
    <row r="99" spans="1:7" ht="12.3" x14ac:dyDescent="0.4">
      <c r="A99" s="175"/>
      <c r="B99" s="175"/>
      <c r="C99" s="236"/>
      <c r="D99" s="236"/>
      <c r="E99" s="237"/>
      <c r="F99" s="237"/>
      <c r="G99" s="236"/>
    </row>
    <row r="100" spans="1:7" ht="12.3" x14ac:dyDescent="0.4">
      <c r="A100" s="175"/>
      <c r="B100" s="175"/>
      <c r="C100" s="236"/>
      <c r="D100" s="236"/>
      <c r="E100" s="237"/>
      <c r="F100" s="237"/>
      <c r="G100" s="236"/>
    </row>
    <row r="101" spans="1:7" ht="12.3" x14ac:dyDescent="0.4">
      <c r="A101" s="175"/>
      <c r="B101" s="175"/>
      <c r="C101" s="236"/>
      <c r="D101" s="236"/>
      <c r="E101" s="237"/>
      <c r="F101" s="237"/>
      <c r="G101" s="236"/>
    </row>
    <row r="102" spans="1:7" ht="12.3" x14ac:dyDescent="0.4">
      <c r="A102" s="175"/>
      <c r="B102" s="175"/>
      <c r="C102" s="236"/>
      <c r="D102" s="236"/>
      <c r="E102" s="237"/>
      <c r="F102" s="237"/>
      <c r="G102" s="236"/>
    </row>
    <row r="103" spans="1:7" ht="12.3" x14ac:dyDescent="0.4">
      <c r="A103" s="175"/>
      <c r="B103" s="175"/>
      <c r="C103" s="236"/>
      <c r="D103" s="236"/>
      <c r="E103" s="237"/>
      <c r="F103" s="237"/>
      <c r="G103" s="236"/>
    </row>
    <row r="104" spans="1:7" ht="12.3" x14ac:dyDescent="0.4">
      <c r="A104" s="175"/>
      <c r="B104" s="175"/>
      <c r="C104" s="236"/>
      <c r="D104" s="236"/>
      <c r="E104" s="237"/>
      <c r="F104" s="237"/>
      <c r="G104" s="236"/>
    </row>
    <row r="105" spans="1:7" ht="12.3" x14ac:dyDescent="0.4">
      <c r="A105" s="175"/>
      <c r="B105" s="175"/>
      <c r="C105" s="236"/>
      <c r="D105" s="236"/>
      <c r="E105" s="237"/>
      <c r="F105" s="237"/>
      <c r="G105" s="236"/>
    </row>
    <row r="106" spans="1:7" ht="12.3" x14ac:dyDescent="0.4">
      <c r="A106" s="175"/>
      <c r="B106" s="175"/>
      <c r="C106" s="236"/>
      <c r="D106" s="236"/>
      <c r="E106" s="237"/>
      <c r="F106" s="237"/>
      <c r="G106" s="236"/>
    </row>
    <row r="107" spans="1:7" ht="12.3" x14ac:dyDescent="0.4">
      <c r="A107" s="175"/>
      <c r="B107" s="175"/>
      <c r="C107" s="236"/>
      <c r="D107" s="236"/>
      <c r="E107" s="237"/>
      <c r="F107" s="237"/>
      <c r="G107" s="236"/>
    </row>
    <row r="108" spans="1:7" ht="12.3" x14ac:dyDescent="0.4">
      <c r="A108" s="175"/>
      <c r="B108" s="175"/>
      <c r="C108" s="236"/>
      <c r="D108" s="236"/>
      <c r="E108" s="237"/>
      <c r="F108" s="237"/>
      <c r="G108" s="236"/>
    </row>
    <row r="109" spans="1:7" ht="12.3" x14ac:dyDescent="0.4">
      <c r="A109" s="175"/>
      <c r="B109" s="175"/>
      <c r="C109" s="236"/>
      <c r="D109" s="236"/>
      <c r="E109" s="237"/>
      <c r="F109" s="237"/>
      <c r="G109" s="236"/>
    </row>
    <row r="110" spans="1:7" ht="12.3" x14ac:dyDescent="0.4">
      <c r="A110" s="175"/>
      <c r="B110" s="175"/>
      <c r="C110" s="236"/>
      <c r="D110" s="236"/>
      <c r="E110" s="237"/>
      <c r="F110" s="237"/>
      <c r="G110" s="236"/>
    </row>
    <row r="111" spans="1:7" ht="12.3" x14ac:dyDescent="0.4">
      <c r="A111" s="175"/>
      <c r="B111" s="175"/>
      <c r="C111" s="236"/>
      <c r="D111" s="236"/>
      <c r="E111" s="237"/>
      <c r="F111" s="237"/>
      <c r="G111" s="236"/>
    </row>
    <row r="112" spans="1:7" ht="12.3" x14ac:dyDescent="0.4">
      <c r="A112" s="175"/>
      <c r="B112" s="175"/>
      <c r="C112" s="236"/>
      <c r="D112" s="236"/>
      <c r="E112" s="237"/>
      <c r="F112" s="237"/>
      <c r="G112" s="236"/>
    </row>
    <row r="113" spans="1:7" ht="12.3" x14ac:dyDescent="0.4">
      <c r="A113" s="175"/>
      <c r="B113" s="175"/>
      <c r="C113" s="236"/>
      <c r="D113" s="236"/>
      <c r="E113" s="237"/>
      <c r="F113" s="237"/>
      <c r="G113" s="236"/>
    </row>
    <row r="114" spans="1:7" ht="12.3" x14ac:dyDescent="0.4">
      <c r="A114" s="175"/>
      <c r="B114" s="175"/>
      <c r="C114" s="236"/>
      <c r="D114" s="236"/>
      <c r="E114" s="237"/>
      <c r="F114" s="237"/>
      <c r="G114" s="236"/>
    </row>
    <row r="115" spans="1:7" ht="12.3" x14ac:dyDescent="0.4">
      <c r="A115" s="175"/>
      <c r="B115" s="175"/>
      <c r="C115" s="236"/>
      <c r="D115" s="236"/>
      <c r="E115" s="237"/>
      <c r="F115" s="237"/>
      <c r="G115" s="236"/>
    </row>
    <row r="116" spans="1:7" ht="12.3" x14ac:dyDescent="0.4">
      <c r="A116" s="175"/>
      <c r="B116" s="175"/>
      <c r="C116" s="236"/>
      <c r="D116" s="236"/>
      <c r="E116" s="237"/>
      <c r="F116" s="237"/>
      <c r="G116" s="236"/>
    </row>
    <row r="117" spans="1:7" ht="12.3" x14ac:dyDescent="0.4">
      <c r="A117" s="175"/>
      <c r="B117" s="175"/>
      <c r="C117" s="236"/>
      <c r="D117" s="236"/>
      <c r="E117" s="237"/>
      <c r="F117" s="237"/>
      <c r="G117" s="236"/>
    </row>
    <row r="118" spans="1:7" ht="12.3" x14ac:dyDescent="0.4">
      <c r="A118" s="175"/>
      <c r="B118" s="175"/>
      <c r="C118" s="236"/>
      <c r="D118" s="236"/>
      <c r="E118" s="237"/>
      <c r="F118" s="237"/>
      <c r="G118" s="236"/>
    </row>
    <row r="119" spans="1:7" ht="12.3" x14ac:dyDescent="0.4">
      <c r="A119" s="175"/>
      <c r="B119" s="175"/>
      <c r="C119" s="236"/>
      <c r="D119" s="236"/>
      <c r="E119" s="237"/>
      <c r="F119" s="237"/>
      <c r="G119" s="236"/>
    </row>
    <row r="120" spans="1:7" ht="12.3" x14ac:dyDescent="0.4">
      <c r="A120" s="175"/>
      <c r="B120" s="175"/>
      <c r="C120" s="236"/>
      <c r="D120" s="236"/>
      <c r="E120" s="237"/>
      <c r="F120" s="237"/>
      <c r="G120" s="236"/>
    </row>
    <row r="121" spans="1:7" ht="12.3" x14ac:dyDescent="0.4">
      <c r="A121" s="175"/>
      <c r="B121" s="175"/>
      <c r="C121" s="236"/>
      <c r="D121" s="236"/>
      <c r="E121" s="237"/>
      <c r="F121" s="237"/>
      <c r="G121" s="236"/>
    </row>
    <row r="122" spans="1:7" ht="12.3" x14ac:dyDescent="0.4">
      <c r="A122" s="175"/>
      <c r="B122" s="175"/>
      <c r="C122" s="236"/>
      <c r="D122" s="236"/>
      <c r="E122" s="237"/>
      <c r="F122" s="237"/>
      <c r="G122" s="236"/>
    </row>
    <row r="123" spans="1:7" ht="12.3" x14ac:dyDescent="0.4">
      <c r="A123" s="175"/>
      <c r="B123" s="175"/>
      <c r="C123" s="236"/>
      <c r="D123" s="236"/>
      <c r="E123" s="237"/>
      <c r="F123" s="237"/>
      <c r="G123" s="236"/>
    </row>
    <row r="124" spans="1:7" ht="12.3" x14ac:dyDescent="0.4">
      <c r="A124" s="175"/>
      <c r="B124" s="175"/>
      <c r="C124" s="236"/>
      <c r="D124" s="236"/>
      <c r="E124" s="237"/>
      <c r="F124" s="237"/>
      <c r="G124" s="236"/>
    </row>
    <row r="125" spans="1:7" ht="12.3" x14ac:dyDescent="0.4">
      <c r="A125" s="175"/>
      <c r="B125" s="175"/>
      <c r="C125" s="236"/>
      <c r="D125" s="236"/>
      <c r="E125" s="237"/>
      <c r="F125" s="237"/>
      <c r="G125" s="236"/>
    </row>
    <row r="126" spans="1:7" ht="12.3" x14ac:dyDescent="0.4">
      <c r="A126" s="175"/>
      <c r="B126" s="175"/>
      <c r="C126" s="236"/>
      <c r="D126" s="236"/>
      <c r="E126" s="237"/>
      <c r="F126" s="237"/>
      <c r="G126" s="236"/>
    </row>
    <row r="127" spans="1:7" ht="12.3" x14ac:dyDescent="0.4">
      <c r="A127" s="175"/>
      <c r="B127" s="175"/>
      <c r="C127" s="236"/>
      <c r="D127" s="236"/>
      <c r="E127" s="237"/>
      <c r="F127" s="237"/>
      <c r="G127" s="236"/>
    </row>
    <row r="128" spans="1:7" ht="12.3" x14ac:dyDescent="0.4">
      <c r="A128" s="175"/>
      <c r="B128" s="175"/>
      <c r="C128" s="236"/>
      <c r="D128" s="236"/>
      <c r="E128" s="237"/>
      <c r="F128" s="237"/>
      <c r="G128" s="236"/>
    </row>
    <row r="129" spans="1:7" ht="12.3" x14ac:dyDescent="0.4">
      <c r="A129" s="175"/>
      <c r="B129" s="175"/>
      <c r="C129" s="236"/>
      <c r="D129" s="236"/>
      <c r="E129" s="237"/>
      <c r="F129" s="237"/>
      <c r="G129" s="236"/>
    </row>
    <row r="130" spans="1:7" ht="12.3" x14ac:dyDescent="0.4">
      <c r="A130" s="175"/>
      <c r="B130" s="175"/>
      <c r="C130" s="236"/>
      <c r="D130" s="236"/>
      <c r="E130" s="237"/>
      <c r="F130" s="237"/>
      <c r="G130" s="236"/>
    </row>
    <row r="131" spans="1:7" ht="12.3" x14ac:dyDescent="0.4">
      <c r="A131" s="175"/>
      <c r="B131" s="175"/>
      <c r="C131" s="236"/>
      <c r="D131" s="236"/>
      <c r="E131" s="237"/>
      <c r="F131" s="237"/>
      <c r="G131" s="236"/>
    </row>
    <row r="132" spans="1:7" ht="12.3" x14ac:dyDescent="0.4">
      <c r="A132" s="175"/>
      <c r="B132" s="175"/>
      <c r="C132" s="236"/>
      <c r="D132" s="236"/>
      <c r="E132" s="237"/>
      <c r="F132" s="237"/>
      <c r="G132" s="236"/>
    </row>
    <row r="133" spans="1:7" ht="12.3" x14ac:dyDescent="0.4">
      <c r="A133" s="175"/>
      <c r="B133" s="175"/>
      <c r="C133" s="236"/>
      <c r="D133" s="236"/>
      <c r="E133" s="237"/>
      <c r="F133" s="237"/>
      <c r="G133" s="236"/>
    </row>
    <row r="134" spans="1:7" ht="12.3" x14ac:dyDescent="0.4">
      <c r="A134" s="175"/>
      <c r="B134" s="175"/>
      <c r="C134" s="236"/>
      <c r="D134" s="236"/>
      <c r="E134" s="237"/>
      <c r="F134" s="237"/>
      <c r="G134" s="236"/>
    </row>
    <row r="135" spans="1:7" ht="12.3" x14ac:dyDescent="0.4">
      <c r="A135" s="175"/>
      <c r="B135" s="175"/>
      <c r="C135" s="236"/>
      <c r="D135" s="236"/>
      <c r="E135" s="237"/>
      <c r="F135" s="237"/>
      <c r="G135" s="236"/>
    </row>
    <row r="136" spans="1:7" ht="12.3" x14ac:dyDescent="0.4">
      <c r="A136" s="175"/>
      <c r="B136" s="175"/>
      <c r="C136" s="236"/>
      <c r="D136" s="236"/>
      <c r="E136" s="237"/>
      <c r="F136" s="237"/>
      <c r="G136" s="236"/>
    </row>
    <row r="137" spans="1:7" ht="12.3" x14ac:dyDescent="0.4">
      <c r="A137" s="175"/>
      <c r="B137" s="175"/>
      <c r="C137" s="236"/>
      <c r="D137" s="236"/>
      <c r="E137" s="237"/>
      <c r="F137" s="237"/>
      <c r="G137" s="236"/>
    </row>
    <row r="138" spans="1:7" ht="12.3" x14ac:dyDescent="0.4">
      <c r="A138" s="175"/>
      <c r="B138" s="175"/>
      <c r="C138" s="236"/>
      <c r="D138" s="236"/>
      <c r="E138" s="237"/>
      <c r="F138" s="237"/>
      <c r="G138" s="236"/>
    </row>
    <row r="139" spans="1:7" ht="12.3" x14ac:dyDescent="0.4">
      <c r="A139" s="175"/>
      <c r="B139" s="175"/>
      <c r="C139" s="236"/>
      <c r="D139" s="236"/>
      <c r="E139" s="237"/>
      <c r="F139" s="237"/>
      <c r="G139" s="236"/>
    </row>
    <row r="140" spans="1:7" ht="12.3" x14ac:dyDescent="0.4">
      <c r="A140" s="175"/>
      <c r="B140" s="175"/>
      <c r="C140" s="236"/>
      <c r="D140" s="236"/>
      <c r="E140" s="237"/>
      <c r="F140" s="237"/>
      <c r="G140" s="236"/>
    </row>
    <row r="141" spans="1:7" ht="12.3" x14ac:dyDescent="0.4">
      <c r="A141" s="175"/>
      <c r="B141" s="175"/>
      <c r="C141" s="236"/>
      <c r="D141" s="236"/>
      <c r="E141" s="237"/>
      <c r="F141" s="237"/>
      <c r="G141" s="236"/>
    </row>
    <row r="142" spans="1:7" ht="12.3" x14ac:dyDescent="0.4">
      <c r="A142" s="175"/>
      <c r="B142" s="175"/>
      <c r="C142" s="236"/>
      <c r="D142" s="236"/>
      <c r="E142" s="237"/>
      <c r="F142" s="237"/>
      <c r="G142" s="236"/>
    </row>
    <row r="143" spans="1:7" ht="12.3" x14ac:dyDescent="0.4">
      <c r="A143" s="175"/>
      <c r="B143" s="175"/>
      <c r="C143" s="236"/>
      <c r="D143" s="236"/>
      <c r="E143" s="237"/>
      <c r="F143" s="237"/>
      <c r="G143" s="236"/>
    </row>
    <row r="144" spans="1:7" ht="12.3" x14ac:dyDescent="0.4">
      <c r="A144" s="175"/>
      <c r="B144" s="175"/>
      <c r="C144" s="236"/>
      <c r="D144" s="236"/>
      <c r="E144" s="237"/>
      <c r="F144" s="237"/>
      <c r="G144" s="236"/>
    </row>
    <row r="145" spans="1:7" ht="12.3" x14ac:dyDescent="0.4">
      <c r="A145" s="175"/>
      <c r="B145" s="175"/>
      <c r="C145" s="236"/>
      <c r="D145" s="236"/>
      <c r="E145" s="237"/>
      <c r="F145" s="237"/>
      <c r="G145" s="236"/>
    </row>
    <row r="146" spans="1:7" ht="12.3" x14ac:dyDescent="0.4">
      <c r="A146" s="175"/>
      <c r="B146" s="175"/>
      <c r="C146" s="236"/>
      <c r="D146" s="236"/>
      <c r="E146" s="237"/>
      <c r="F146" s="237"/>
      <c r="G146" s="236"/>
    </row>
    <row r="147" spans="1:7" ht="12.3" x14ac:dyDescent="0.4">
      <c r="A147" s="175"/>
      <c r="B147" s="175"/>
      <c r="C147" s="236"/>
      <c r="D147" s="236"/>
      <c r="E147" s="237"/>
      <c r="F147" s="237"/>
      <c r="G147" s="236"/>
    </row>
    <row r="148" spans="1:7" ht="12.3" x14ac:dyDescent="0.4">
      <c r="A148" s="175"/>
      <c r="B148" s="175"/>
      <c r="C148" s="236"/>
      <c r="D148" s="236"/>
      <c r="E148" s="237"/>
      <c r="F148" s="237"/>
      <c r="G148" s="236"/>
    </row>
    <row r="149" spans="1:7" ht="12.3" x14ac:dyDescent="0.4">
      <c r="A149" s="175"/>
      <c r="B149" s="175"/>
      <c r="C149" s="236"/>
      <c r="D149" s="236"/>
      <c r="E149" s="237"/>
      <c r="F149" s="237"/>
      <c r="G149" s="236"/>
    </row>
    <row r="150" spans="1:7" ht="12.3" x14ac:dyDescent="0.4">
      <c r="A150" s="175"/>
      <c r="B150" s="175"/>
      <c r="C150" s="236"/>
      <c r="D150" s="236"/>
      <c r="E150" s="237"/>
      <c r="F150" s="237"/>
      <c r="G150" s="236"/>
    </row>
    <row r="151" spans="1:7" ht="12.3" x14ac:dyDescent="0.4">
      <c r="A151" s="175"/>
      <c r="B151" s="175"/>
      <c r="C151" s="236"/>
      <c r="D151" s="236"/>
      <c r="E151" s="237"/>
      <c r="F151" s="237"/>
      <c r="G151" s="236"/>
    </row>
    <row r="152" spans="1:7" ht="12.3" x14ac:dyDescent="0.4">
      <c r="A152" s="175"/>
      <c r="B152" s="175"/>
      <c r="C152" s="236"/>
      <c r="D152" s="236"/>
      <c r="E152" s="237"/>
      <c r="F152" s="237"/>
      <c r="G152" s="236"/>
    </row>
    <row r="153" spans="1:7" ht="12.3" x14ac:dyDescent="0.4">
      <c r="A153" s="175"/>
      <c r="B153" s="175"/>
      <c r="C153" s="236"/>
      <c r="D153" s="236"/>
      <c r="E153" s="237"/>
      <c r="F153" s="237"/>
      <c r="G153" s="236"/>
    </row>
    <row r="154" spans="1:7" ht="12.3" x14ac:dyDescent="0.4">
      <c r="A154" s="175"/>
      <c r="B154" s="175"/>
      <c r="C154" s="236"/>
      <c r="D154" s="236"/>
      <c r="E154" s="237"/>
      <c r="F154" s="237"/>
      <c r="G154" s="236"/>
    </row>
    <row r="155" spans="1:7" ht="12.3" x14ac:dyDescent="0.4">
      <c r="A155" s="175"/>
      <c r="B155" s="175"/>
      <c r="C155" s="236"/>
      <c r="D155" s="236"/>
      <c r="E155" s="237"/>
      <c r="F155" s="237"/>
      <c r="G155" s="236"/>
    </row>
    <row r="156" spans="1:7" ht="12.3" x14ac:dyDescent="0.4">
      <c r="A156" s="175"/>
      <c r="B156" s="175"/>
      <c r="C156" s="236"/>
      <c r="D156" s="236"/>
      <c r="E156" s="237"/>
      <c r="F156" s="237"/>
      <c r="G156" s="236"/>
    </row>
    <row r="157" spans="1:7" ht="12.3" x14ac:dyDescent="0.4">
      <c r="A157" s="175"/>
      <c r="B157" s="175"/>
      <c r="C157" s="236"/>
      <c r="D157" s="236"/>
      <c r="E157" s="237"/>
      <c r="F157" s="237"/>
      <c r="G157" s="236"/>
    </row>
    <row r="158" spans="1:7" ht="12.3" x14ac:dyDescent="0.4">
      <c r="A158" s="175"/>
      <c r="B158" s="175"/>
      <c r="C158" s="236"/>
      <c r="D158" s="236"/>
      <c r="E158" s="237"/>
      <c r="F158" s="237"/>
      <c r="G158" s="236"/>
    </row>
    <row r="159" spans="1:7" ht="12.3" x14ac:dyDescent="0.4">
      <c r="A159" s="175"/>
      <c r="B159" s="175"/>
      <c r="C159" s="236"/>
      <c r="D159" s="236"/>
      <c r="E159" s="237"/>
      <c r="F159" s="237"/>
      <c r="G159" s="236"/>
    </row>
    <row r="160" spans="1:7" ht="12.3" x14ac:dyDescent="0.4">
      <c r="A160" s="175"/>
      <c r="B160" s="175"/>
      <c r="C160" s="236"/>
      <c r="D160" s="236"/>
      <c r="E160" s="237"/>
      <c r="F160" s="237"/>
      <c r="G160" s="236"/>
    </row>
    <row r="161" spans="1:7" ht="12.3" x14ac:dyDescent="0.4">
      <c r="A161" s="175"/>
      <c r="B161" s="175"/>
      <c r="C161" s="236"/>
      <c r="D161" s="236"/>
      <c r="E161" s="237"/>
      <c r="F161" s="237"/>
      <c r="G161" s="236"/>
    </row>
    <row r="162" spans="1:7" ht="12.3" x14ac:dyDescent="0.4">
      <c r="A162" s="175"/>
      <c r="B162" s="175"/>
      <c r="C162" s="236"/>
      <c r="D162" s="236"/>
      <c r="E162" s="237"/>
      <c r="F162" s="237"/>
      <c r="G162" s="236"/>
    </row>
    <row r="163" spans="1:7" ht="12.3" x14ac:dyDescent="0.4">
      <c r="A163" s="175"/>
      <c r="B163" s="175"/>
      <c r="C163" s="236"/>
      <c r="D163" s="236"/>
      <c r="E163" s="237"/>
      <c r="F163" s="237"/>
      <c r="G163" s="236"/>
    </row>
    <row r="164" spans="1:7" ht="12.3" x14ac:dyDescent="0.4">
      <c r="A164" s="175"/>
      <c r="B164" s="175"/>
      <c r="C164" s="236"/>
      <c r="D164" s="236"/>
      <c r="E164" s="237"/>
      <c r="F164" s="237"/>
      <c r="G164" s="236"/>
    </row>
    <row r="165" spans="1:7" ht="12.3" x14ac:dyDescent="0.4">
      <c r="A165" s="175"/>
      <c r="B165" s="175"/>
      <c r="C165" s="236"/>
      <c r="D165" s="236"/>
      <c r="E165" s="237"/>
      <c r="F165" s="237"/>
      <c r="G165" s="236"/>
    </row>
    <row r="166" spans="1:7" ht="12.3" x14ac:dyDescent="0.4">
      <c r="A166" s="175"/>
      <c r="B166" s="175"/>
      <c r="C166" s="236"/>
      <c r="D166" s="236"/>
      <c r="E166" s="237"/>
      <c r="F166" s="237"/>
      <c r="G166" s="236"/>
    </row>
    <row r="167" spans="1:7" ht="12.3" x14ac:dyDescent="0.4">
      <c r="A167" s="175"/>
      <c r="B167" s="175"/>
      <c r="C167" s="236"/>
      <c r="D167" s="236"/>
      <c r="E167" s="237"/>
      <c r="F167" s="237"/>
      <c r="G167" s="236"/>
    </row>
    <row r="168" spans="1:7" ht="12.3" x14ac:dyDescent="0.4">
      <c r="A168" s="175"/>
      <c r="B168" s="175"/>
      <c r="C168" s="236"/>
      <c r="D168" s="236"/>
      <c r="E168" s="237"/>
      <c r="F168" s="237"/>
      <c r="G168" s="236"/>
    </row>
    <row r="169" spans="1:7" ht="12.3" x14ac:dyDescent="0.4">
      <c r="A169" s="175"/>
      <c r="B169" s="175"/>
      <c r="C169" s="236"/>
      <c r="D169" s="236"/>
      <c r="E169" s="237"/>
      <c r="F169" s="237"/>
      <c r="G169" s="236"/>
    </row>
    <row r="170" spans="1:7" ht="12.3" x14ac:dyDescent="0.4">
      <c r="A170" s="175"/>
      <c r="B170" s="175"/>
      <c r="C170" s="236"/>
      <c r="D170" s="236"/>
      <c r="E170" s="237"/>
      <c r="F170" s="237"/>
      <c r="G170" s="236"/>
    </row>
    <row r="171" spans="1:7" ht="12.3" x14ac:dyDescent="0.4">
      <c r="A171" s="175"/>
      <c r="B171" s="175"/>
      <c r="C171" s="236"/>
      <c r="D171" s="236"/>
      <c r="E171" s="237"/>
      <c r="F171" s="237"/>
      <c r="G171" s="236"/>
    </row>
    <row r="172" spans="1:7" ht="12.3" x14ac:dyDescent="0.4">
      <c r="A172" s="175"/>
      <c r="B172" s="175"/>
      <c r="C172" s="236"/>
      <c r="D172" s="236"/>
      <c r="E172" s="237"/>
      <c r="F172" s="237"/>
      <c r="G172" s="236"/>
    </row>
    <row r="173" spans="1:7" ht="12.3" x14ac:dyDescent="0.4">
      <c r="A173" s="175"/>
      <c r="B173" s="175"/>
      <c r="C173" s="236"/>
      <c r="D173" s="236"/>
      <c r="E173" s="237"/>
      <c r="F173" s="237"/>
      <c r="G173" s="236"/>
    </row>
    <row r="174" spans="1:7" ht="12.3" x14ac:dyDescent="0.4">
      <c r="A174" s="175"/>
      <c r="B174" s="175"/>
      <c r="C174" s="236"/>
      <c r="D174" s="236"/>
      <c r="E174" s="237"/>
      <c r="F174" s="237"/>
      <c r="G174" s="236"/>
    </row>
    <row r="175" spans="1:7" ht="12.3" x14ac:dyDescent="0.4">
      <c r="A175" s="175"/>
      <c r="B175" s="175"/>
      <c r="C175" s="236"/>
      <c r="D175" s="236"/>
      <c r="E175" s="237"/>
      <c r="F175" s="237"/>
      <c r="G175" s="236"/>
    </row>
    <row r="176" spans="1:7" ht="12.3" x14ac:dyDescent="0.4">
      <c r="A176" s="175"/>
      <c r="B176" s="175"/>
      <c r="C176" s="236"/>
      <c r="D176" s="236"/>
      <c r="E176" s="237"/>
      <c r="F176" s="237"/>
      <c r="G176" s="236"/>
    </row>
    <row r="177" spans="1:7" ht="12.3" x14ac:dyDescent="0.4">
      <c r="A177" s="175"/>
      <c r="B177" s="175"/>
      <c r="C177" s="236"/>
      <c r="D177" s="236"/>
      <c r="E177" s="237"/>
      <c r="F177" s="237"/>
      <c r="G177" s="236"/>
    </row>
    <row r="178" spans="1:7" ht="12.3" x14ac:dyDescent="0.4">
      <c r="A178" s="175"/>
      <c r="B178" s="175"/>
      <c r="C178" s="236"/>
      <c r="D178" s="236"/>
      <c r="E178" s="237"/>
      <c r="F178" s="237"/>
      <c r="G178" s="236"/>
    </row>
    <row r="179" spans="1:7" ht="12.3" x14ac:dyDescent="0.4">
      <c r="A179" s="175"/>
      <c r="B179" s="175"/>
      <c r="C179" s="236"/>
      <c r="D179" s="236"/>
      <c r="E179" s="237"/>
      <c r="F179" s="237"/>
      <c r="G179" s="236"/>
    </row>
    <row r="180" spans="1:7" ht="12.3" x14ac:dyDescent="0.4">
      <c r="A180" s="175"/>
      <c r="B180" s="175"/>
      <c r="C180" s="236"/>
      <c r="D180" s="236"/>
      <c r="E180" s="237"/>
      <c r="F180" s="237"/>
      <c r="G180" s="236"/>
    </row>
    <row r="181" spans="1:7" ht="12.3" x14ac:dyDescent="0.4">
      <c r="A181" s="175"/>
      <c r="B181" s="175"/>
      <c r="C181" s="236"/>
      <c r="D181" s="236"/>
      <c r="E181" s="237"/>
      <c r="F181" s="237"/>
      <c r="G181" s="236"/>
    </row>
    <row r="182" spans="1:7" ht="12.3" x14ac:dyDescent="0.4">
      <c r="A182" s="175"/>
      <c r="B182" s="175"/>
      <c r="C182" s="236"/>
      <c r="D182" s="236"/>
      <c r="E182" s="237"/>
      <c r="F182" s="237"/>
      <c r="G182" s="236"/>
    </row>
    <row r="183" spans="1:7" ht="12.3" x14ac:dyDescent="0.4">
      <c r="A183" s="175"/>
      <c r="B183" s="175"/>
      <c r="C183" s="236"/>
      <c r="D183" s="236"/>
      <c r="E183" s="237"/>
      <c r="F183" s="237"/>
      <c r="G183" s="236"/>
    </row>
    <row r="184" spans="1:7" ht="12.3" x14ac:dyDescent="0.4">
      <c r="A184" s="175"/>
      <c r="B184" s="175"/>
      <c r="C184" s="236"/>
      <c r="D184" s="236"/>
      <c r="E184" s="237"/>
      <c r="F184" s="237"/>
      <c r="G184" s="236"/>
    </row>
    <row r="185" spans="1:7" ht="12.3" x14ac:dyDescent="0.4">
      <c r="A185" s="175"/>
      <c r="B185" s="175"/>
      <c r="C185" s="236"/>
      <c r="D185" s="236"/>
      <c r="E185" s="237"/>
      <c r="F185" s="237"/>
      <c r="G185" s="236"/>
    </row>
    <row r="186" spans="1:7" ht="12.3" x14ac:dyDescent="0.4">
      <c r="A186" s="175"/>
      <c r="B186" s="175"/>
      <c r="C186" s="236"/>
      <c r="D186" s="236"/>
      <c r="E186" s="237"/>
      <c r="F186" s="237"/>
      <c r="G186" s="236"/>
    </row>
    <row r="187" spans="1:7" ht="12.3" x14ac:dyDescent="0.4">
      <c r="A187" s="175"/>
      <c r="B187" s="175"/>
      <c r="C187" s="236"/>
      <c r="D187" s="236"/>
      <c r="E187" s="237"/>
      <c r="F187" s="237"/>
      <c r="G187" s="236"/>
    </row>
    <row r="188" spans="1:7" ht="12.3" x14ac:dyDescent="0.4">
      <c r="A188" s="175"/>
      <c r="B188" s="175"/>
      <c r="C188" s="236"/>
      <c r="D188" s="236"/>
      <c r="E188" s="237"/>
      <c r="F188" s="237"/>
      <c r="G188" s="236"/>
    </row>
    <row r="189" spans="1:7" ht="12.3" x14ac:dyDescent="0.4">
      <c r="A189" s="175"/>
      <c r="B189" s="175"/>
      <c r="C189" s="236"/>
      <c r="D189" s="236"/>
      <c r="E189" s="237"/>
      <c r="F189" s="237"/>
      <c r="G189" s="236"/>
    </row>
    <row r="190" spans="1:7" ht="12.3" x14ac:dyDescent="0.4">
      <c r="A190" s="175"/>
      <c r="B190" s="175"/>
      <c r="C190" s="236"/>
      <c r="D190" s="236"/>
      <c r="E190" s="237"/>
      <c r="F190" s="237"/>
      <c r="G190" s="236"/>
    </row>
    <row r="191" spans="1:7" ht="12.3" x14ac:dyDescent="0.4">
      <c r="A191" s="175"/>
      <c r="B191" s="175"/>
      <c r="C191" s="236"/>
      <c r="D191" s="236"/>
      <c r="E191" s="237"/>
      <c r="F191" s="237"/>
      <c r="G191" s="236"/>
    </row>
    <row r="192" spans="1:7" ht="12.3" x14ac:dyDescent="0.4">
      <c r="A192" s="175"/>
      <c r="B192" s="175"/>
      <c r="C192" s="236"/>
      <c r="D192" s="236"/>
      <c r="E192" s="237"/>
      <c r="F192" s="237"/>
      <c r="G192" s="236"/>
    </row>
    <row r="193" spans="1:7" ht="12.3" x14ac:dyDescent="0.4">
      <c r="A193" s="175"/>
      <c r="B193" s="175"/>
      <c r="C193" s="236"/>
      <c r="D193" s="236"/>
      <c r="E193" s="237"/>
      <c r="F193" s="237"/>
      <c r="G193" s="236"/>
    </row>
    <row r="194" spans="1:7" ht="12.3" x14ac:dyDescent="0.4">
      <c r="A194" s="175"/>
      <c r="B194" s="175"/>
      <c r="C194" s="236"/>
      <c r="D194" s="236"/>
      <c r="E194" s="237"/>
      <c r="F194" s="237"/>
      <c r="G194" s="236"/>
    </row>
    <row r="195" spans="1:7" ht="12.3" x14ac:dyDescent="0.4">
      <c r="A195" s="175"/>
      <c r="B195" s="175"/>
      <c r="C195" s="236"/>
      <c r="D195" s="236"/>
      <c r="E195" s="237"/>
      <c r="F195" s="237"/>
      <c r="G195" s="236"/>
    </row>
    <row r="196" spans="1:7" ht="12.3" x14ac:dyDescent="0.4">
      <c r="A196" s="175"/>
      <c r="B196" s="175"/>
      <c r="C196" s="236"/>
      <c r="D196" s="236"/>
      <c r="E196" s="237"/>
      <c r="F196" s="237"/>
      <c r="G196" s="236"/>
    </row>
    <row r="197" spans="1:7" ht="12.3" x14ac:dyDescent="0.4">
      <c r="A197" s="175"/>
      <c r="B197" s="175"/>
      <c r="C197" s="236"/>
      <c r="D197" s="236"/>
      <c r="E197" s="237"/>
      <c r="F197" s="237"/>
      <c r="G197" s="236"/>
    </row>
    <row r="198" spans="1:7" ht="12.3" x14ac:dyDescent="0.4">
      <c r="A198" s="175"/>
      <c r="B198" s="175"/>
      <c r="C198" s="236"/>
      <c r="D198" s="236"/>
      <c r="E198" s="237"/>
      <c r="F198" s="237"/>
      <c r="G198" s="236"/>
    </row>
    <row r="199" spans="1:7" ht="12.3" x14ac:dyDescent="0.4">
      <c r="A199" s="175"/>
      <c r="B199" s="175"/>
      <c r="C199" s="236"/>
      <c r="D199" s="236"/>
      <c r="E199" s="237"/>
      <c r="F199" s="237"/>
      <c r="G199" s="236"/>
    </row>
    <row r="200" spans="1:7" ht="12.3" x14ac:dyDescent="0.4">
      <c r="A200" s="175"/>
      <c r="B200" s="175"/>
      <c r="C200" s="236"/>
      <c r="D200" s="236"/>
      <c r="E200" s="237"/>
      <c r="F200" s="237"/>
      <c r="G200" s="236"/>
    </row>
    <row r="201" spans="1:7" ht="12.3" x14ac:dyDescent="0.4">
      <c r="A201" s="175"/>
      <c r="B201" s="175"/>
      <c r="C201" s="236"/>
      <c r="D201" s="236"/>
      <c r="E201" s="237"/>
      <c r="F201" s="237"/>
      <c r="G201" s="236"/>
    </row>
    <row r="202" spans="1:7" ht="12.3" x14ac:dyDescent="0.4">
      <c r="A202" s="175"/>
      <c r="B202" s="175"/>
      <c r="C202" s="236"/>
      <c r="D202" s="236"/>
      <c r="E202" s="237"/>
      <c r="F202" s="237"/>
      <c r="G202" s="236"/>
    </row>
    <row r="203" spans="1:7" ht="12.3" x14ac:dyDescent="0.4">
      <c r="A203" s="175"/>
      <c r="B203" s="175"/>
      <c r="C203" s="236"/>
      <c r="D203" s="236"/>
      <c r="E203" s="237"/>
      <c r="F203" s="237"/>
      <c r="G203" s="236"/>
    </row>
    <row r="204" spans="1:7" ht="12.3" x14ac:dyDescent="0.4">
      <c r="A204" s="175"/>
      <c r="B204" s="175"/>
      <c r="C204" s="236"/>
      <c r="D204" s="236"/>
      <c r="E204" s="237"/>
      <c r="F204" s="237"/>
      <c r="G204" s="236"/>
    </row>
    <row r="205" spans="1:7" ht="12.3" x14ac:dyDescent="0.4">
      <c r="A205" s="175"/>
      <c r="B205" s="175"/>
      <c r="C205" s="236"/>
      <c r="D205" s="236"/>
      <c r="E205" s="237"/>
      <c r="F205" s="237"/>
      <c r="G205" s="236"/>
    </row>
    <row r="206" spans="1:7" ht="12.3" x14ac:dyDescent="0.4">
      <c r="A206" s="175"/>
      <c r="B206" s="175"/>
      <c r="C206" s="236"/>
      <c r="D206" s="236"/>
      <c r="E206" s="237"/>
      <c r="F206" s="237"/>
      <c r="G206" s="236"/>
    </row>
    <row r="207" spans="1:7" ht="12.3" x14ac:dyDescent="0.4">
      <c r="A207" s="175"/>
      <c r="B207" s="175"/>
      <c r="C207" s="236"/>
      <c r="D207" s="236"/>
      <c r="E207" s="237"/>
      <c r="F207" s="237"/>
      <c r="G207" s="236"/>
    </row>
    <row r="208" spans="1:7" ht="12.3" x14ac:dyDescent="0.4">
      <c r="A208" s="175"/>
      <c r="B208" s="175"/>
      <c r="C208" s="236"/>
      <c r="D208" s="236"/>
      <c r="E208" s="237"/>
      <c r="F208" s="237"/>
      <c r="G208" s="236"/>
    </row>
    <row r="209" spans="1:7" ht="12.3" x14ac:dyDescent="0.4">
      <c r="A209" s="175"/>
      <c r="B209" s="175"/>
      <c r="C209" s="236"/>
      <c r="D209" s="236"/>
      <c r="E209" s="237"/>
      <c r="F209" s="237"/>
      <c r="G209" s="236"/>
    </row>
    <row r="210" spans="1:7" ht="12.3" x14ac:dyDescent="0.4">
      <c r="A210" s="175"/>
      <c r="B210" s="175"/>
      <c r="C210" s="236"/>
      <c r="D210" s="236"/>
      <c r="E210" s="237"/>
      <c r="F210" s="237"/>
      <c r="G210" s="236"/>
    </row>
    <row r="211" spans="1:7" ht="12.3" x14ac:dyDescent="0.4">
      <c r="A211" s="175"/>
      <c r="B211" s="175"/>
      <c r="C211" s="236"/>
      <c r="D211" s="236"/>
      <c r="E211" s="237"/>
      <c r="F211" s="237"/>
      <c r="G211" s="236"/>
    </row>
    <row r="212" spans="1:7" ht="12.3" x14ac:dyDescent="0.4">
      <c r="A212" s="175"/>
      <c r="B212" s="175"/>
      <c r="C212" s="236"/>
      <c r="D212" s="236"/>
      <c r="E212" s="237"/>
      <c r="F212" s="237"/>
      <c r="G212" s="236"/>
    </row>
    <row r="213" spans="1:7" ht="12.3" x14ac:dyDescent="0.4">
      <c r="A213" s="175"/>
      <c r="B213" s="175"/>
      <c r="C213" s="236"/>
      <c r="D213" s="236"/>
      <c r="E213" s="237"/>
      <c r="F213" s="237"/>
      <c r="G213" s="236"/>
    </row>
    <row r="214" spans="1:7" ht="12.3" x14ac:dyDescent="0.4">
      <c r="A214" s="175"/>
      <c r="B214" s="175"/>
      <c r="C214" s="236"/>
      <c r="D214" s="236"/>
      <c r="E214" s="237"/>
      <c r="F214" s="237"/>
      <c r="G214" s="236"/>
    </row>
    <row r="215" spans="1:7" ht="12.3" x14ac:dyDescent="0.4">
      <c r="A215" s="175"/>
      <c r="B215" s="175"/>
      <c r="C215" s="236"/>
      <c r="D215" s="236"/>
      <c r="E215" s="237"/>
      <c r="F215" s="237"/>
      <c r="G215" s="236"/>
    </row>
    <row r="216" spans="1:7" ht="12.3" x14ac:dyDescent="0.4">
      <c r="A216" s="175"/>
      <c r="B216" s="175"/>
      <c r="C216" s="236"/>
      <c r="D216" s="236"/>
      <c r="E216" s="237"/>
      <c r="F216" s="237"/>
      <c r="G216" s="236"/>
    </row>
    <row r="217" spans="1:7" ht="12.3" x14ac:dyDescent="0.4">
      <c r="A217" s="175"/>
      <c r="B217" s="175"/>
      <c r="C217" s="236"/>
      <c r="D217" s="236"/>
      <c r="E217" s="237"/>
      <c r="F217" s="237"/>
      <c r="G217" s="236"/>
    </row>
    <row r="218" spans="1:7" ht="12.3" x14ac:dyDescent="0.4">
      <c r="A218" s="175"/>
      <c r="B218" s="175"/>
      <c r="C218" s="236"/>
      <c r="D218" s="236"/>
      <c r="E218" s="237"/>
      <c r="F218" s="237"/>
      <c r="G218" s="236"/>
    </row>
    <row r="219" spans="1:7" ht="12.3" x14ac:dyDescent="0.4">
      <c r="A219" s="175"/>
      <c r="B219" s="175"/>
      <c r="C219" s="236"/>
      <c r="D219" s="236"/>
      <c r="E219" s="237"/>
      <c r="F219" s="237"/>
      <c r="G219" s="236"/>
    </row>
    <row r="220" spans="1:7" ht="12.3" x14ac:dyDescent="0.4">
      <c r="A220" s="175"/>
      <c r="B220" s="175"/>
      <c r="C220" s="236"/>
      <c r="D220" s="236"/>
      <c r="E220" s="237"/>
      <c r="F220" s="237"/>
      <c r="G220" s="236"/>
    </row>
    <row r="221" spans="1:7" ht="12.3" x14ac:dyDescent="0.4">
      <c r="A221" s="175"/>
      <c r="B221" s="175"/>
      <c r="C221" s="236"/>
      <c r="D221" s="236"/>
      <c r="E221" s="237"/>
      <c r="F221" s="237"/>
      <c r="G221" s="236"/>
    </row>
    <row r="222" spans="1:7" ht="12.3" x14ac:dyDescent="0.4">
      <c r="A222" s="175"/>
      <c r="B222" s="175"/>
      <c r="C222" s="236"/>
      <c r="D222" s="236"/>
      <c r="E222" s="237"/>
      <c r="F222" s="237"/>
      <c r="G222" s="236"/>
    </row>
    <row r="223" spans="1:7" ht="12.3" x14ac:dyDescent="0.4">
      <c r="A223" s="175"/>
      <c r="B223" s="175"/>
      <c r="C223" s="236"/>
      <c r="D223" s="236"/>
      <c r="E223" s="237"/>
      <c r="F223" s="237"/>
      <c r="G223" s="236"/>
    </row>
    <row r="224" spans="1:7" ht="12.3" x14ac:dyDescent="0.4">
      <c r="A224" s="175"/>
      <c r="B224" s="175"/>
      <c r="C224" s="236"/>
      <c r="D224" s="236"/>
      <c r="E224" s="237"/>
      <c r="F224" s="237"/>
      <c r="G224" s="236"/>
    </row>
    <row r="225" spans="1:7" ht="12.3" x14ac:dyDescent="0.4">
      <c r="A225" s="175"/>
      <c r="B225" s="175"/>
      <c r="C225" s="236"/>
      <c r="D225" s="236"/>
      <c r="E225" s="237"/>
      <c r="F225" s="237"/>
      <c r="G225" s="236"/>
    </row>
    <row r="226" spans="1:7" ht="12.3" x14ac:dyDescent="0.4">
      <c r="A226" s="175"/>
      <c r="B226" s="175"/>
      <c r="C226" s="236"/>
      <c r="D226" s="236"/>
      <c r="E226" s="237"/>
      <c r="F226" s="237"/>
      <c r="G226" s="236"/>
    </row>
    <row r="227" spans="1:7" ht="12.3" x14ac:dyDescent="0.4">
      <c r="A227" s="175"/>
      <c r="B227" s="175"/>
      <c r="C227" s="236"/>
      <c r="D227" s="236"/>
      <c r="E227" s="237"/>
      <c r="F227" s="237"/>
      <c r="G227" s="236"/>
    </row>
    <row r="228" spans="1:7" ht="12.3" x14ac:dyDescent="0.4">
      <c r="A228" s="175"/>
      <c r="B228" s="175"/>
      <c r="C228" s="236"/>
      <c r="D228" s="236"/>
      <c r="E228" s="237"/>
      <c r="F228" s="237"/>
      <c r="G228" s="236"/>
    </row>
    <row r="229" spans="1:7" ht="12.3" x14ac:dyDescent="0.4">
      <c r="A229" s="175"/>
      <c r="B229" s="175"/>
      <c r="C229" s="236"/>
      <c r="D229" s="236"/>
      <c r="E229" s="237"/>
      <c r="F229" s="237"/>
      <c r="G229" s="236"/>
    </row>
    <row r="230" spans="1:7" ht="12.3" x14ac:dyDescent="0.4">
      <c r="A230" s="175"/>
      <c r="B230" s="175"/>
      <c r="C230" s="236"/>
      <c r="D230" s="236"/>
      <c r="E230" s="237"/>
      <c r="F230" s="237"/>
      <c r="G230" s="236"/>
    </row>
    <row r="231" spans="1:7" ht="12.3" x14ac:dyDescent="0.4">
      <c r="A231" s="175"/>
      <c r="B231" s="175"/>
      <c r="C231" s="236"/>
      <c r="D231" s="236"/>
      <c r="E231" s="237"/>
      <c r="F231" s="237"/>
      <c r="G231" s="236"/>
    </row>
    <row r="232" spans="1:7" ht="12.3" x14ac:dyDescent="0.4">
      <c r="A232" s="175"/>
      <c r="B232" s="175"/>
      <c r="C232" s="236"/>
      <c r="D232" s="236"/>
      <c r="E232" s="237"/>
      <c r="F232" s="237"/>
      <c r="G232" s="236"/>
    </row>
    <row r="233" spans="1:7" ht="12.3" x14ac:dyDescent="0.4">
      <c r="A233" s="175"/>
      <c r="B233" s="175"/>
      <c r="C233" s="236"/>
      <c r="D233" s="236"/>
      <c r="E233" s="237"/>
      <c r="F233" s="237"/>
      <c r="G233" s="236"/>
    </row>
    <row r="234" spans="1:7" ht="12.3" x14ac:dyDescent="0.4">
      <c r="A234" s="175"/>
      <c r="B234" s="175"/>
      <c r="C234" s="236"/>
      <c r="D234" s="236"/>
      <c r="E234" s="237"/>
      <c r="F234" s="237"/>
      <c r="G234" s="236"/>
    </row>
    <row r="235" spans="1:7" ht="12.3" x14ac:dyDescent="0.4">
      <c r="A235" s="175"/>
      <c r="B235" s="175"/>
      <c r="C235" s="236"/>
      <c r="D235" s="236"/>
      <c r="E235" s="237"/>
      <c r="F235" s="237"/>
      <c r="G235" s="236"/>
    </row>
    <row r="236" spans="1:7" ht="12.3" x14ac:dyDescent="0.4">
      <c r="A236" s="175"/>
      <c r="B236" s="175"/>
      <c r="C236" s="236"/>
      <c r="D236" s="236"/>
      <c r="E236" s="237"/>
      <c r="F236" s="237"/>
      <c r="G236" s="236"/>
    </row>
    <row r="237" spans="1:7" ht="12.3" x14ac:dyDescent="0.4">
      <c r="A237" s="175"/>
      <c r="B237" s="175"/>
      <c r="C237" s="236"/>
      <c r="D237" s="236"/>
      <c r="E237" s="237"/>
      <c r="F237" s="237"/>
      <c r="G237" s="236"/>
    </row>
    <row r="238" spans="1:7" ht="12.3" x14ac:dyDescent="0.4">
      <c r="A238" s="175"/>
      <c r="B238" s="175"/>
      <c r="C238" s="236"/>
      <c r="D238" s="236"/>
      <c r="E238" s="237"/>
      <c r="F238" s="237"/>
      <c r="G238" s="236"/>
    </row>
    <row r="239" spans="1:7" ht="12.3" x14ac:dyDescent="0.4">
      <c r="A239" s="175"/>
      <c r="B239" s="175"/>
      <c r="C239" s="236"/>
      <c r="D239" s="236"/>
      <c r="E239" s="237"/>
      <c r="F239" s="237"/>
      <c r="G239" s="236"/>
    </row>
    <row r="240" spans="1:7" ht="12.3" x14ac:dyDescent="0.4">
      <c r="A240" s="175"/>
      <c r="B240" s="175"/>
      <c r="C240" s="236"/>
      <c r="D240" s="236"/>
      <c r="E240" s="237"/>
      <c r="F240" s="237"/>
      <c r="G240" s="236"/>
    </row>
    <row r="241" spans="1:7" ht="12.3" x14ac:dyDescent="0.4">
      <c r="A241" s="175"/>
      <c r="B241" s="175"/>
      <c r="C241" s="236"/>
      <c r="D241" s="236"/>
      <c r="E241" s="237"/>
      <c r="F241" s="237"/>
      <c r="G241" s="236"/>
    </row>
    <row r="242" spans="1:7" ht="12.3" x14ac:dyDescent="0.4">
      <c r="A242" s="175"/>
      <c r="B242" s="175"/>
      <c r="C242" s="236"/>
      <c r="D242" s="236"/>
      <c r="E242" s="237"/>
      <c r="F242" s="237"/>
      <c r="G242" s="236"/>
    </row>
    <row r="243" spans="1:7" ht="12.3" x14ac:dyDescent="0.4">
      <c r="A243" s="175"/>
      <c r="B243" s="175"/>
      <c r="C243" s="236"/>
      <c r="D243" s="236"/>
      <c r="E243" s="237"/>
      <c r="F243" s="237"/>
      <c r="G243" s="236"/>
    </row>
    <row r="244" spans="1:7" ht="12.3" x14ac:dyDescent="0.4">
      <c r="A244" s="175"/>
      <c r="B244" s="175"/>
      <c r="C244" s="236"/>
      <c r="D244" s="236"/>
      <c r="E244" s="237"/>
      <c r="F244" s="237"/>
      <c r="G244" s="236"/>
    </row>
    <row r="245" spans="1:7" ht="12.3" x14ac:dyDescent="0.4">
      <c r="A245" s="175"/>
      <c r="B245" s="175"/>
      <c r="C245" s="236"/>
      <c r="D245" s="236"/>
      <c r="E245" s="237"/>
      <c r="F245" s="237"/>
      <c r="G245" s="236"/>
    </row>
    <row r="246" spans="1:7" ht="12.3" x14ac:dyDescent="0.4">
      <c r="A246" s="175"/>
      <c r="B246" s="175"/>
      <c r="C246" s="236"/>
      <c r="D246" s="236"/>
      <c r="E246" s="237"/>
      <c r="F246" s="237"/>
      <c r="G246" s="236"/>
    </row>
    <row r="247" spans="1:7" ht="12.3" x14ac:dyDescent="0.4">
      <c r="A247" s="175"/>
      <c r="B247" s="175"/>
      <c r="C247" s="236"/>
      <c r="D247" s="236"/>
      <c r="E247" s="237"/>
      <c r="F247" s="237"/>
      <c r="G247" s="236"/>
    </row>
    <row r="248" spans="1:7" ht="12.3" x14ac:dyDescent="0.4">
      <c r="A248" s="175"/>
      <c r="B248" s="175"/>
      <c r="C248" s="236"/>
      <c r="D248" s="236"/>
      <c r="E248" s="237"/>
      <c r="F248" s="237"/>
      <c r="G248" s="236"/>
    </row>
    <row r="249" spans="1:7" ht="12.3" x14ac:dyDescent="0.4">
      <c r="A249" s="175"/>
      <c r="B249" s="175"/>
      <c r="C249" s="236"/>
      <c r="D249" s="236"/>
      <c r="E249" s="237"/>
      <c r="F249" s="237"/>
      <c r="G249" s="236"/>
    </row>
    <row r="250" spans="1:7" ht="12.3" x14ac:dyDescent="0.4">
      <c r="A250" s="175"/>
      <c r="B250" s="175"/>
      <c r="C250" s="236"/>
      <c r="D250" s="236"/>
      <c r="E250" s="237"/>
      <c r="F250" s="237"/>
      <c r="G250" s="236"/>
    </row>
    <row r="251" spans="1:7" ht="12.3" x14ac:dyDescent="0.4">
      <c r="A251" s="175"/>
      <c r="B251" s="175"/>
      <c r="C251" s="236"/>
      <c r="D251" s="236"/>
      <c r="E251" s="237"/>
      <c r="F251" s="237"/>
      <c r="G251" s="236"/>
    </row>
    <row r="252" spans="1:7" ht="12.3" x14ac:dyDescent="0.4">
      <c r="A252" s="175"/>
      <c r="B252" s="175"/>
      <c r="C252" s="236"/>
      <c r="D252" s="236"/>
      <c r="E252" s="237"/>
      <c r="F252" s="237"/>
      <c r="G252" s="236"/>
    </row>
    <row r="253" spans="1:7" ht="12.3" x14ac:dyDescent="0.4">
      <c r="A253" s="175"/>
      <c r="B253" s="175"/>
      <c r="C253" s="236"/>
      <c r="D253" s="236"/>
      <c r="E253" s="237"/>
      <c r="F253" s="237"/>
      <c r="G253" s="236"/>
    </row>
    <row r="254" spans="1:7" ht="12.3" x14ac:dyDescent="0.4">
      <c r="A254" s="175"/>
      <c r="B254" s="175"/>
      <c r="C254" s="236"/>
      <c r="D254" s="236"/>
      <c r="E254" s="237"/>
      <c r="F254" s="237"/>
      <c r="G254" s="236"/>
    </row>
    <row r="255" spans="1:7" ht="12.3" x14ac:dyDescent="0.4">
      <c r="A255" s="175"/>
      <c r="B255" s="175"/>
      <c r="C255" s="236"/>
      <c r="D255" s="236"/>
      <c r="E255" s="237"/>
      <c r="F255" s="237"/>
      <c r="G255" s="236"/>
    </row>
    <row r="256" spans="1:7" ht="12.3" x14ac:dyDescent="0.4">
      <c r="A256" s="175"/>
      <c r="B256" s="175"/>
      <c r="C256" s="236"/>
      <c r="D256" s="236"/>
      <c r="E256" s="237"/>
      <c r="F256" s="237"/>
      <c r="G256" s="236"/>
    </row>
    <row r="257" spans="1:7" ht="12.3" x14ac:dyDescent="0.4">
      <c r="A257" s="175"/>
      <c r="B257" s="175"/>
      <c r="C257" s="236"/>
      <c r="D257" s="236"/>
      <c r="E257" s="237"/>
      <c r="F257" s="237"/>
      <c r="G257" s="236"/>
    </row>
    <row r="258" spans="1:7" ht="12.3" x14ac:dyDescent="0.4">
      <c r="A258" s="175"/>
      <c r="B258" s="175"/>
      <c r="C258" s="236"/>
      <c r="D258" s="236"/>
      <c r="E258" s="237"/>
      <c r="F258" s="237"/>
      <c r="G258" s="236"/>
    </row>
    <row r="259" spans="1:7" ht="12.3" x14ac:dyDescent="0.4">
      <c r="A259" s="175"/>
      <c r="B259" s="175"/>
      <c r="C259" s="236"/>
      <c r="D259" s="236"/>
      <c r="E259" s="237"/>
      <c r="F259" s="237"/>
      <c r="G259" s="236"/>
    </row>
    <row r="260" spans="1:7" ht="12.3" x14ac:dyDescent="0.4">
      <c r="A260" s="175"/>
      <c r="B260" s="175"/>
      <c r="C260" s="236"/>
      <c r="D260" s="236"/>
      <c r="E260" s="237"/>
      <c r="F260" s="237"/>
      <c r="G260" s="236"/>
    </row>
    <row r="261" spans="1:7" ht="12.3" x14ac:dyDescent="0.4">
      <c r="A261" s="175"/>
      <c r="B261" s="175"/>
      <c r="C261" s="236"/>
      <c r="D261" s="236"/>
      <c r="E261" s="237"/>
      <c r="F261" s="237"/>
      <c r="G261" s="236"/>
    </row>
    <row r="262" spans="1:7" ht="12.3" x14ac:dyDescent="0.4">
      <c r="A262" s="175"/>
      <c r="B262" s="175"/>
      <c r="C262" s="236"/>
      <c r="D262" s="236"/>
      <c r="E262" s="237"/>
      <c r="F262" s="237"/>
      <c r="G262" s="236"/>
    </row>
    <row r="263" spans="1:7" ht="12.3" x14ac:dyDescent="0.4">
      <c r="A263" s="175"/>
      <c r="B263" s="175"/>
      <c r="C263" s="236"/>
      <c r="D263" s="236"/>
      <c r="E263" s="237"/>
      <c r="F263" s="237"/>
      <c r="G263" s="236"/>
    </row>
    <row r="264" spans="1:7" ht="12.3" x14ac:dyDescent="0.4">
      <c r="A264" s="175"/>
      <c r="B264" s="175"/>
      <c r="C264" s="236"/>
      <c r="D264" s="236"/>
      <c r="E264" s="237"/>
      <c r="F264" s="237"/>
      <c r="G264" s="236"/>
    </row>
    <row r="265" spans="1:7" ht="12.3" x14ac:dyDescent="0.4">
      <c r="A265" s="175"/>
      <c r="B265" s="175"/>
      <c r="C265" s="236"/>
      <c r="D265" s="236"/>
      <c r="E265" s="237"/>
      <c r="F265" s="237"/>
      <c r="G265" s="236"/>
    </row>
    <row r="266" spans="1:7" ht="12.3" x14ac:dyDescent="0.4">
      <c r="A266" s="175"/>
      <c r="B266" s="175"/>
      <c r="C266" s="236"/>
      <c r="D266" s="236"/>
      <c r="E266" s="237"/>
      <c r="F266" s="237"/>
      <c r="G266" s="236"/>
    </row>
    <row r="267" spans="1:7" ht="12.3" x14ac:dyDescent="0.4">
      <c r="A267" s="175"/>
      <c r="B267" s="175"/>
      <c r="C267" s="236"/>
      <c r="D267" s="236"/>
      <c r="E267" s="237"/>
      <c r="F267" s="237"/>
      <c r="G267" s="236"/>
    </row>
    <row r="268" spans="1:7" ht="12.3" x14ac:dyDescent="0.4">
      <c r="A268" s="175"/>
      <c r="B268" s="175"/>
      <c r="C268" s="236"/>
      <c r="D268" s="236"/>
      <c r="E268" s="237"/>
      <c r="F268" s="237"/>
      <c r="G268" s="236"/>
    </row>
    <row r="269" spans="1:7" ht="12.3" x14ac:dyDescent="0.4">
      <c r="A269" s="175"/>
      <c r="B269" s="175"/>
      <c r="C269" s="236"/>
      <c r="D269" s="236"/>
      <c r="E269" s="237"/>
      <c r="F269" s="237"/>
      <c r="G269" s="236"/>
    </row>
    <row r="270" spans="1:7" ht="12.3" x14ac:dyDescent="0.4">
      <c r="A270" s="175"/>
      <c r="B270" s="175"/>
      <c r="C270" s="236"/>
      <c r="D270" s="236"/>
      <c r="E270" s="237"/>
      <c r="F270" s="237"/>
      <c r="G270" s="236"/>
    </row>
    <row r="271" spans="1:7" ht="12.3" x14ac:dyDescent="0.4">
      <c r="A271" s="175"/>
      <c r="B271" s="175"/>
      <c r="C271" s="236"/>
      <c r="D271" s="236"/>
      <c r="E271" s="237"/>
      <c r="F271" s="237"/>
      <c r="G271" s="236"/>
    </row>
    <row r="272" spans="1:7" ht="12.3" x14ac:dyDescent="0.4">
      <c r="A272" s="175"/>
      <c r="B272" s="175"/>
      <c r="C272" s="236"/>
      <c r="D272" s="236"/>
      <c r="E272" s="237"/>
      <c r="F272" s="237"/>
      <c r="G272" s="236"/>
    </row>
    <row r="273" spans="1:7" ht="12.3" x14ac:dyDescent="0.4">
      <c r="A273" s="175"/>
      <c r="B273" s="175"/>
      <c r="C273" s="236"/>
      <c r="D273" s="236"/>
      <c r="E273" s="237"/>
      <c r="F273" s="237"/>
      <c r="G273" s="236"/>
    </row>
    <row r="274" spans="1:7" ht="12.3" x14ac:dyDescent="0.4">
      <c r="A274" s="175"/>
      <c r="B274" s="175"/>
      <c r="C274" s="236"/>
      <c r="D274" s="236"/>
      <c r="E274" s="237"/>
      <c r="F274" s="237"/>
      <c r="G274" s="236"/>
    </row>
    <row r="275" spans="1:7" ht="12.3" x14ac:dyDescent="0.4">
      <c r="A275" s="175"/>
      <c r="B275" s="175"/>
      <c r="C275" s="236"/>
      <c r="D275" s="236"/>
      <c r="E275" s="237"/>
      <c r="F275" s="237"/>
      <c r="G275" s="236"/>
    </row>
    <row r="276" spans="1:7" ht="12.3" x14ac:dyDescent="0.4">
      <c r="A276" s="175"/>
      <c r="B276" s="175"/>
      <c r="C276" s="236"/>
      <c r="D276" s="236"/>
      <c r="E276" s="237"/>
      <c r="F276" s="237"/>
      <c r="G276" s="236"/>
    </row>
    <row r="277" spans="1:7" ht="12.3" x14ac:dyDescent="0.4">
      <c r="A277" s="175"/>
      <c r="B277" s="175"/>
      <c r="C277" s="236"/>
      <c r="D277" s="236"/>
      <c r="E277" s="237"/>
      <c r="F277" s="237"/>
      <c r="G277" s="236"/>
    </row>
    <row r="278" spans="1:7" ht="12.3" x14ac:dyDescent="0.4">
      <c r="A278" s="175"/>
      <c r="B278" s="175"/>
      <c r="C278" s="236"/>
      <c r="D278" s="236"/>
      <c r="E278" s="237"/>
      <c r="F278" s="237"/>
      <c r="G278" s="236"/>
    </row>
    <row r="279" spans="1:7" ht="12.3" x14ac:dyDescent="0.4">
      <c r="A279" s="175"/>
      <c r="B279" s="175"/>
      <c r="C279" s="236"/>
      <c r="D279" s="236"/>
      <c r="E279" s="237"/>
      <c r="F279" s="237"/>
      <c r="G279" s="236"/>
    </row>
    <row r="280" spans="1:7" ht="12.3" x14ac:dyDescent="0.4">
      <c r="A280" s="175"/>
      <c r="B280" s="175"/>
      <c r="C280" s="236"/>
      <c r="D280" s="236"/>
      <c r="E280" s="237"/>
      <c r="F280" s="237"/>
      <c r="G280" s="236"/>
    </row>
    <row r="281" spans="1:7" ht="12.3" x14ac:dyDescent="0.4">
      <c r="A281" s="175"/>
      <c r="B281" s="175"/>
      <c r="C281" s="236"/>
      <c r="D281" s="236"/>
      <c r="E281" s="237"/>
      <c r="F281" s="237"/>
      <c r="G281" s="236"/>
    </row>
    <row r="282" spans="1:7" ht="12.3" x14ac:dyDescent="0.4">
      <c r="A282" s="175"/>
      <c r="B282" s="175"/>
      <c r="C282" s="236"/>
      <c r="D282" s="236"/>
      <c r="E282" s="237"/>
      <c r="F282" s="237"/>
      <c r="G282" s="236"/>
    </row>
    <row r="283" spans="1:7" ht="12.3" x14ac:dyDescent="0.4">
      <c r="A283" s="175"/>
      <c r="B283" s="175"/>
      <c r="C283" s="236"/>
      <c r="D283" s="236"/>
      <c r="E283" s="237"/>
      <c r="F283" s="237"/>
      <c r="G283" s="236"/>
    </row>
    <row r="284" spans="1:7" ht="12.3" x14ac:dyDescent="0.4">
      <c r="A284" s="175"/>
      <c r="B284" s="175"/>
      <c r="C284" s="236"/>
      <c r="D284" s="236"/>
      <c r="E284" s="237"/>
      <c r="F284" s="237"/>
      <c r="G284" s="236"/>
    </row>
    <row r="285" spans="1:7" ht="12.3" x14ac:dyDescent="0.4">
      <c r="A285" s="175"/>
      <c r="B285" s="175"/>
      <c r="C285" s="236"/>
      <c r="D285" s="236"/>
      <c r="E285" s="237"/>
      <c r="F285" s="237"/>
      <c r="G285" s="236"/>
    </row>
    <row r="286" spans="1:7" ht="12.3" x14ac:dyDescent="0.4">
      <c r="A286" s="175"/>
      <c r="B286" s="175"/>
      <c r="C286" s="236"/>
      <c r="D286" s="236"/>
      <c r="E286" s="237"/>
      <c r="F286" s="237"/>
      <c r="G286" s="236"/>
    </row>
    <row r="287" spans="1:7" ht="12.3" x14ac:dyDescent="0.4">
      <c r="A287" s="175"/>
      <c r="B287" s="175"/>
      <c r="C287" s="236"/>
      <c r="D287" s="236"/>
      <c r="E287" s="237"/>
      <c r="F287" s="237"/>
      <c r="G287" s="236"/>
    </row>
    <row r="288" spans="1:7" ht="12.3" x14ac:dyDescent="0.4">
      <c r="A288" s="175"/>
      <c r="B288" s="175"/>
      <c r="C288" s="236"/>
      <c r="D288" s="236"/>
      <c r="E288" s="237"/>
      <c r="F288" s="237"/>
      <c r="G288" s="236"/>
    </row>
    <row r="289" spans="1:7" ht="12.3" x14ac:dyDescent="0.4">
      <c r="A289" s="175"/>
      <c r="B289" s="175"/>
      <c r="C289" s="236"/>
      <c r="D289" s="236"/>
      <c r="E289" s="237"/>
      <c r="F289" s="237"/>
      <c r="G289" s="236"/>
    </row>
    <row r="290" spans="1:7" ht="12.3" x14ac:dyDescent="0.4">
      <c r="A290" s="175"/>
      <c r="B290" s="175"/>
      <c r="C290" s="236"/>
      <c r="D290" s="236"/>
      <c r="E290" s="237"/>
      <c r="F290" s="237"/>
      <c r="G290" s="236"/>
    </row>
    <row r="291" spans="1:7" ht="12.3" x14ac:dyDescent="0.4">
      <c r="A291" s="175"/>
      <c r="B291" s="175"/>
      <c r="C291" s="236"/>
      <c r="D291" s="236"/>
      <c r="E291" s="237"/>
      <c r="F291" s="237"/>
      <c r="G291" s="236"/>
    </row>
    <row r="292" spans="1:7" ht="12.3" x14ac:dyDescent="0.4">
      <c r="A292" s="175"/>
      <c r="B292" s="175"/>
      <c r="C292" s="236"/>
      <c r="D292" s="236"/>
      <c r="E292" s="237"/>
      <c r="F292" s="237"/>
      <c r="G292" s="236"/>
    </row>
    <row r="293" spans="1:7" ht="12.3" x14ac:dyDescent="0.4">
      <c r="A293" s="175"/>
      <c r="B293" s="175"/>
      <c r="C293" s="236"/>
      <c r="D293" s="236"/>
      <c r="E293" s="237"/>
      <c r="F293" s="237"/>
      <c r="G293" s="236"/>
    </row>
    <row r="294" spans="1:7" ht="12.3" x14ac:dyDescent="0.4">
      <c r="A294" s="175"/>
      <c r="B294" s="175"/>
      <c r="C294" s="236"/>
      <c r="D294" s="236"/>
      <c r="E294" s="237"/>
      <c r="F294" s="237"/>
      <c r="G294" s="236"/>
    </row>
    <row r="295" spans="1:7" ht="12.3" x14ac:dyDescent="0.4">
      <c r="A295" s="175"/>
      <c r="B295" s="175"/>
      <c r="C295" s="236"/>
      <c r="D295" s="236"/>
      <c r="E295" s="237"/>
      <c r="F295" s="237"/>
      <c r="G295" s="236"/>
    </row>
    <row r="296" spans="1:7" ht="12.3" x14ac:dyDescent="0.4">
      <c r="A296" s="175"/>
      <c r="B296" s="175"/>
      <c r="C296" s="236"/>
      <c r="D296" s="236"/>
      <c r="E296" s="237"/>
      <c r="F296" s="237"/>
      <c r="G296" s="236"/>
    </row>
    <row r="297" spans="1:7" ht="12.3" x14ac:dyDescent="0.4">
      <c r="A297" s="175"/>
      <c r="B297" s="175"/>
      <c r="C297" s="236"/>
      <c r="D297" s="236"/>
      <c r="E297" s="237"/>
      <c r="F297" s="237"/>
      <c r="G297" s="236"/>
    </row>
    <row r="298" spans="1:7" ht="12.3" x14ac:dyDescent="0.4">
      <c r="A298" s="175"/>
      <c r="B298" s="175"/>
      <c r="C298" s="236"/>
      <c r="D298" s="236"/>
      <c r="E298" s="237"/>
      <c r="F298" s="237"/>
      <c r="G298" s="236"/>
    </row>
    <row r="299" spans="1:7" ht="12.3" x14ac:dyDescent="0.4">
      <c r="A299" s="175"/>
      <c r="B299" s="175"/>
      <c r="C299" s="236"/>
      <c r="D299" s="236"/>
      <c r="E299" s="237"/>
      <c r="F299" s="237"/>
      <c r="G299" s="236"/>
    </row>
    <row r="300" spans="1:7" ht="12.3" x14ac:dyDescent="0.4">
      <c r="A300" s="175"/>
      <c r="B300" s="175"/>
      <c r="C300" s="236"/>
      <c r="D300" s="236"/>
      <c r="E300" s="237"/>
      <c r="F300" s="237"/>
      <c r="G300" s="236"/>
    </row>
    <row r="301" spans="1:7" ht="12.3" x14ac:dyDescent="0.4">
      <c r="A301" s="175"/>
      <c r="B301" s="175"/>
      <c r="C301" s="236"/>
      <c r="D301" s="236"/>
      <c r="E301" s="237"/>
      <c r="F301" s="237"/>
      <c r="G301" s="236"/>
    </row>
    <row r="302" spans="1:7" ht="12.3" x14ac:dyDescent="0.4">
      <c r="A302" s="175"/>
      <c r="B302" s="175"/>
      <c r="C302" s="236"/>
      <c r="D302" s="236"/>
      <c r="E302" s="237"/>
      <c r="F302" s="237"/>
      <c r="G302" s="236"/>
    </row>
    <row r="303" spans="1:7" ht="12.3" x14ac:dyDescent="0.4">
      <c r="A303" s="175"/>
      <c r="B303" s="175"/>
      <c r="C303" s="236"/>
      <c r="D303" s="236"/>
      <c r="E303" s="237"/>
      <c r="F303" s="237"/>
      <c r="G303" s="236"/>
    </row>
    <row r="304" spans="1:7" ht="12.3" x14ac:dyDescent="0.4">
      <c r="A304" s="175"/>
      <c r="B304" s="175"/>
      <c r="C304" s="236"/>
      <c r="D304" s="236"/>
      <c r="E304" s="237"/>
      <c r="F304" s="237"/>
      <c r="G304" s="236"/>
    </row>
    <row r="305" spans="1:7" ht="12.3" x14ac:dyDescent="0.4">
      <c r="A305" s="175"/>
      <c r="B305" s="175"/>
      <c r="C305" s="236"/>
      <c r="D305" s="236"/>
      <c r="E305" s="237"/>
      <c r="F305" s="237"/>
      <c r="G305" s="236"/>
    </row>
    <row r="306" spans="1:7" ht="12.3" x14ac:dyDescent="0.4">
      <c r="A306" s="175"/>
      <c r="B306" s="175"/>
      <c r="C306" s="236"/>
      <c r="D306" s="236"/>
      <c r="E306" s="237"/>
      <c r="F306" s="237"/>
      <c r="G306" s="236"/>
    </row>
    <row r="307" spans="1:7" ht="12.3" x14ac:dyDescent="0.4">
      <c r="A307" s="175"/>
      <c r="B307" s="175"/>
      <c r="C307" s="236"/>
      <c r="D307" s="236"/>
      <c r="E307" s="237"/>
      <c r="F307" s="237"/>
      <c r="G307" s="236"/>
    </row>
    <row r="308" spans="1:7" ht="12.3" x14ac:dyDescent="0.4">
      <c r="A308" s="175"/>
      <c r="B308" s="175"/>
      <c r="C308" s="236"/>
      <c r="D308" s="236"/>
      <c r="E308" s="237"/>
      <c r="F308" s="237"/>
      <c r="G308" s="236"/>
    </row>
    <row r="309" spans="1:7" ht="12.3" x14ac:dyDescent="0.4">
      <c r="A309" s="175"/>
      <c r="B309" s="175"/>
      <c r="C309" s="236"/>
      <c r="D309" s="236"/>
      <c r="E309" s="237"/>
      <c r="F309" s="237"/>
      <c r="G309" s="236"/>
    </row>
    <row r="310" spans="1:7" ht="12.3" x14ac:dyDescent="0.4">
      <c r="A310" s="175"/>
      <c r="B310" s="175"/>
      <c r="C310" s="236"/>
      <c r="D310" s="236"/>
      <c r="E310" s="237"/>
      <c r="F310" s="237"/>
      <c r="G310" s="236"/>
    </row>
    <row r="311" spans="1:7" ht="12.3" x14ac:dyDescent="0.4">
      <c r="A311" s="175"/>
      <c r="B311" s="175"/>
      <c r="C311" s="236"/>
      <c r="D311" s="236"/>
      <c r="E311" s="237"/>
      <c r="F311" s="237"/>
      <c r="G311" s="236"/>
    </row>
    <row r="312" spans="1:7" ht="12.3" x14ac:dyDescent="0.4">
      <c r="A312" s="175"/>
      <c r="B312" s="175"/>
      <c r="C312" s="236"/>
      <c r="D312" s="236"/>
      <c r="E312" s="237"/>
      <c r="F312" s="237"/>
      <c r="G312" s="236"/>
    </row>
    <row r="313" spans="1:7" ht="12.3" x14ac:dyDescent="0.4">
      <c r="A313" s="175"/>
      <c r="B313" s="175"/>
      <c r="C313" s="236"/>
      <c r="D313" s="236"/>
      <c r="E313" s="237"/>
      <c r="F313" s="237"/>
      <c r="G313" s="236"/>
    </row>
    <row r="314" spans="1:7" ht="12.3" x14ac:dyDescent="0.4">
      <c r="A314" s="175"/>
      <c r="B314" s="175"/>
      <c r="C314" s="236"/>
      <c r="D314" s="236"/>
      <c r="E314" s="237"/>
      <c r="F314" s="237"/>
      <c r="G314" s="236"/>
    </row>
    <row r="315" spans="1:7" ht="12.3" x14ac:dyDescent="0.4">
      <c r="A315" s="175"/>
      <c r="B315" s="175"/>
      <c r="C315" s="236"/>
      <c r="D315" s="236"/>
      <c r="E315" s="237"/>
      <c r="F315" s="237"/>
      <c r="G315" s="236"/>
    </row>
    <row r="316" spans="1:7" ht="12.3" x14ac:dyDescent="0.4">
      <c r="A316" s="175"/>
      <c r="B316" s="175"/>
      <c r="C316" s="236"/>
      <c r="D316" s="236"/>
      <c r="E316" s="237"/>
      <c r="F316" s="237"/>
      <c r="G316" s="236"/>
    </row>
    <row r="317" spans="1:7" ht="12.3" x14ac:dyDescent="0.4">
      <c r="A317" s="175"/>
      <c r="B317" s="175"/>
      <c r="C317" s="236"/>
      <c r="D317" s="236"/>
      <c r="E317" s="237"/>
      <c r="F317" s="237"/>
      <c r="G317" s="236"/>
    </row>
    <row r="318" spans="1:7" ht="12.3" x14ac:dyDescent="0.4">
      <c r="A318" s="175"/>
      <c r="B318" s="175"/>
      <c r="C318" s="236"/>
      <c r="D318" s="236"/>
      <c r="E318" s="237"/>
      <c r="F318" s="237"/>
      <c r="G318" s="236"/>
    </row>
    <row r="319" spans="1:7" ht="12.3" x14ac:dyDescent="0.4">
      <c r="A319" s="175"/>
      <c r="B319" s="175"/>
      <c r="C319" s="236"/>
      <c r="D319" s="236"/>
      <c r="E319" s="237"/>
      <c r="F319" s="237"/>
      <c r="G319" s="236"/>
    </row>
    <row r="320" spans="1:7" ht="12.3" x14ac:dyDescent="0.4">
      <c r="A320" s="175"/>
      <c r="B320" s="175"/>
      <c r="C320" s="236"/>
      <c r="D320" s="236"/>
      <c r="E320" s="237"/>
      <c r="F320" s="237"/>
      <c r="G320" s="236"/>
    </row>
    <row r="321" spans="1:7" ht="12.3" x14ac:dyDescent="0.4">
      <c r="A321" s="175"/>
      <c r="B321" s="175"/>
      <c r="C321" s="236"/>
      <c r="D321" s="236"/>
      <c r="E321" s="237"/>
      <c r="F321" s="237"/>
      <c r="G321" s="236"/>
    </row>
    <row r="322" spans="1:7" ht="12.3" x14ac:dyDescent="0.4">
      <c r="A322" s="175"/>
      <c r="B322" s="175"/>
      <c r="C322" s="236"/>
      <c r="D322" s="236"/>
      <c r="E322" s="237"/>
      <c r="F322" s="237"/>
      <c r="G322" s="236"/>
    </row>
    <row r="323" spans="1:7" ht="12.3" x14ac:dyDescent="0.4">
      <c r="A323" s="175"/>
      <c r="B323" s="175"/>
      <c r="C323" s="236"/>
      <c r="D323" s="236"/>
      <c r="E323" s="237"/>
      <c r="F323" s="237"/>
      <c r="G323" s="236"/>
    </row>
    <row r="324" spans="1:7" ht="12.3" x14ac:dyDescent="0.4">
      <c r="A324" s="175"/>
      <c r="B324" s="175"/>
      <c r="C324" s="236"/>
      <c r="D324" s="236"/>
      <c r="E324" s="237"/>
      <c r="F324" s="237"/>
      <c r="G324" s="236"/>
    </row>
    <row r="325" spans="1:7" ht="12.3" x14ac:dyDescent="0.4">
      <c r="A325" s="175"/>
      <c r="B325" s="175"/>
      <c r="C325" s="236"/>
      <c r="D325" s="236"/>
      <c r="E325" s="237"/>
      <c r="F325" s="237"/>
      <c r="G325" s="236"/>
    </row>
    <row r="326" spans="1:7" ht="12.3" x14ac:dyDescent="0.4">
      <c r="A326" s="175"/>
      <c r="B326" s="175"/>
      <c r="C326" s="236"/>
      <c r="D326" s="236"/>
      <c r="E326" s="237"/>
      <c r="F326" s="237"/>
      <c r="G326" s="236"/>
    </row>
    <row r="327" spans="1:7" ht="12.3" x14ac:dyDescent="0.4">
      <c r="A327" s="175"/>
      <c r="B327" s="175"/>
      <c r="C327" s="236"/>
      <c r="D327" s="236"/>
      <c r="E327" s="237"/>
      <c r="F327" s="237"/>
      <c r="G327" s="236"/>
    </row>
    <row r="328" spans="1:7" ht="12.3" x14ac:dyDescent="0.4">
      <c r="A328" s="175"/>
      <c r="B328" s="175"/>
      <c r="C328" s="236"/>
      <c r="D328" s="236"/>
      <c r="E328" s="237"/>
      <c r="F328" s="237"/>
      <c r="G328" s="236"/>
    </row>
    <row r="329" spans="1:7" ht="12.3" x14ac:dyDescent="0.4">
      <c r="A329" s="175"/>
      <c r="B329" s="175"/>
      <c r="C329" s="236"/>
      <c r="D329" s="236"/>
      <c r="E329" s="237"/>
      <c r="F329" s="237"/>
      <c r="G329" s="236"/>
    </row>
    <row r="330" spans="1:7" ht="12.3" x14ac:dyDescent="0.4">
      <c r="A330" s="175"/>
      <c r="B330" s="175"/>
      <c r="C330" s="236"/>
      <c r="D330" s="236"/>
      <c r="E330" s="237"/>
      <c r="F330" s="237"/>
      <c r="G330" s="236"/>
    </row>
    <row r="331" spans="1:7" ht="12.3" x14ac:dyDescent="0.4">
      <c r="A331" s="175"/>
      <c r="B331" s="175"/>
      <c r="C331" s="236"/>
      <c r="D331" s="236"/>
      <c r="E331" s="237"/>
      <c r="F331" s="237"/>
      <c r="G331" s="236"/>
    </row>
    <row r="332" spans="1:7" ht="12.3" x14ac:dyDescent="0.4">
      <c r="A332" s="175"/>
      <c r="B332" s="175"/>
      <c r="C332" s="236"/>
      <c r="D332" s="236"/>
      <c r="E332" s="237"/>
      <c r="F332" s="237"/>
      <c r="G332" s="236"/>
    </row>
    <row r="333" spans="1:7" ht="12.3" x14ac:dyDescent="0.4">
      <c r="A333" s="175"/>
      <c r="B333" s="175"/>
      <c r="C333" s="236"/>
      <c r="D333" s="236"/>
      <c r="E333" s="237"/>
      <c r="F333" s="237"/>
      <c r="G333" s="236"/>
    </row>
    <row r="334" spans="1:7" ht="12.3" x14ac:dyDescent="0.4">
      <c r="A334" s="175"/>
      <c r="B334" s="175"/>
      <c r="C334" s="236"/>
      <c r="D334" s="236"/>
      <c r="E334" s="237"/>
      <c r="F334" s="237"/>
      <c r="G334" s="236"/>
    </row>
    <row r="335" spans="1:7" ht="12.3" x14ac:dyDescent="0.4">
      <c r="A335" s="175"/>
      <c r="B335" s="175"/>
      <c r="C335" s="236"/>
      <c r="D335" s="236"/>
      <c r="E335" s="237"/>
      <c r="F335" s="237"/>
      <c r="G335" s="236"/>
    </row>
    <row r="336" spans="1:7" ht="12.3" x14ac:dyDescent="0.4">
      <c r="A336" s="175"/>
      <c r="B336" s="175"/>
      <c r="C336" s="236"/>
      <c r="D336" s="236"/>
      <c r="E336" s="237"/>
      <c r="F336" s="237"/>
      <c r="G336" s="236"/>
    </row>
    <row r="337" spans="1:7" ht="12.3" x14ac:dyDescent="0.4">
      <c r="A337" s="175"/>
      <c r="B337" s="175"/>
      <c r="C337" s="236"/>
      <c r="D337" s="236"/>
      <c r="E337" s="237"/>
      <c r="F337" s="237"/>
      <c r="G337" s="236"/>
    </row>
    <row r="338" spans="1:7" ht="12.3" x14ac:dyDescent="0.4">
      <c r="A338" s="175"/>
      <c r="B338" s="175"/>
      <c r="C338" s="236"/>
      <c r="D338" s="236"/>
      <c r="E338" s="237"/>
      <c r="F338" s="237"/>
      <c r="G338" s="236"/>
    </row>
    <row r="339" spans="1:7" ht="12.3" x14ac:dyDescent="0.4">
      <c r="A339" s="175"/>
      <c r="B339" s="175"/>
      <c r="C339" s="236"/>
      <c r="D339" s="236"/>
      <c r="E339" s="237"/>
      <c r="F339" s="237"/>
      <c r="G339" s="236"/>
    </row>
    <row r="340" spans="1:7" ht="12.3" x14ac:dyDescent="0.4">
      <c r="A340" s="175"/>
      <c r="B340" s="175"/>
      <c r="C340" s="236"/>
      <c r="D340" s="236"/>
      <c r="E340" s="237"/>
      <c r="F340" s="237"/>
      <c r="G340" s="236"/>
    </row>
    <row r="341" spans="1:7" ht="12.3" x14ac:dyDescent="0.4">
      <c r="A341" s="175"/>
      <c r="B341" s="175"/>
      <c r="C341" s="236"/>
      <c r="D341" s="236"/>
      <c r="E341" s="237"/>
      <c r="F341" s="237"/>
      <c r="G341" s="236"/>
    </row>
    <row r="342" spans="1:7" ht="12.3" x14ac:dyDescent="0.4">
      <c r="A342" s="175"/>
      <c r="B342" s="175"/>
      <c r="C342" s="236"/>
      <c r="D342" s="236"/>
      <c r="E342" s="237"/>
      <c r="F342" s="237"/>
      <c r="G342" s="236"/>
    </row>
    <row r="343" spans="1:7" ht="12.3" x14ac:dyDescent="0.4">
      <c r="A343" s="175"/>
      <c r="B343" s="175"/>
      <c r="C343" s="236"/>
      <c r="D343" s="236"/>
      <c r="E343" s="237"/>
      <c r="F343" s="237"/>
      <c r="G343" s="236"/>
    </row>
    <row r="344" spans="1:7" ht="12.3" x14ac:dyDescent="0.4">
      <c r="A344" s="175"/>
      <c r="B344" s="175"/>
      <c r="C344" s="236"/>
      <c r="D344" s="236"/>
      <c r="E344" s="237"/>
      <c r="F344" s="237"/>
      <c r="G344" s="236"/>
    </row>
    <row r="345" spans="1:7" ht="12.3" x14ac:dyDescent="0.4">
      <c r="A345" s="175"/>
      <c r="B345" s="175"/>
      <c r="C345" s="236"/>
      <c r="D345" s="236"/>
      <c r="E345" s="237"/>
      <c r="F345" s="237"/>
      <c r="G345" s="236"/>
    </row>
    <row r="346" spans="1:7" ht="12.3" x14ac:dyDescent="0.4">
      <c r="A346" s="175"/>
      <c r="B346" s="175"/>
      <c r="C346" s="236"/>
      <c r="D346" s="236"/>
      <c r="E346" s="237"/>
      <c r="F346" s="237"/>
      <c r="G346" s="236"/>
    </row>
    <row r="347" spans="1:7" ht="12.3" x14ac:dyDescent="0.4">
      <c r="A347" s="175"/>
      <c r="B347" s="175"/>
      <c r="C347" s="236"/>
      <c r="D347" s="236"/>
      <c r="E347" s="237"/>
      <c r="F347" s="237"/>
      <c r="G347" s="236"/>
    </row>
    <row r="348" spans="1:7" ht="12.3" x14ac:dyDescent="0.4">
      <c r="A348" s="175"/>
      <c r="B348" s="175"/>
      <c r="C348" s="236"/>
      <c r="D348" s="236"/>
      <c r="E348" s="237"/>
      <c r="F348" s="237"/>
      <c r="G348" s="236"/>
    </row>
    <row r="349" spans="1:7" ht="12.3" x14ac:dyDescent="0.4">
      <c r="A349" s="175"/>
      <c r="B349" s="175"/>
      <c r="C349" s="236"/>
      <c r="D349" s="236"/>
      <c r="E349" s="237"/>
      <c r="F349" s="237"/>
      <c r="G349" s="236"/>
    </row>
    <row r="350" spans="1:7" ht="12.3" x14ac:dyDescent="0.4">
      <c r="A350" s="175"/>
      <c r="B350" s="175"/>
      <c r="C350" s="236"/>
      <c r="D350" s="236"/>
      <c r="E350" s="237"/>
      <c r="F350" s="237"/>
      <c r="G350" s="236"/>
    </row>
    <row r="351" spans="1:7" ht="12.3" x14ac:dyDescent="0.4">
      <c r="A351" s="175"/>
      <c r="B351" s="175"/>
      <c r="C351" s="236"/>
      <c r="D351" s="236"/>
      <c r="E351" s="237"/>
      <c r="F351" s="237"/>
      <c r="G351" s="236"/>
    </row>
    <row r="352" spans="1:7" ht="12.3" x14ac:dyDescent="0.4">
      <c r="A352" s="175"/>
      <c r="B352" s="175"/>
      <c r="C352" s="236"/>
      <c r="D352" s="236"/>
      <c r="E352" s="237"/>
      <c r="F352" s="237"/>
      <c r="G352" s="236"/>
    </row>
    <row r="353" spans="1:7" ht="12.3" x14ac:dyDescent="0.4">
      <c r="A353" s="175"/>
      <c r="B353" s="175"/>
      <c r="C353" s="236"/>
      <c r="D353" s="236"/>
      <c r="E353" s="237"/>
      <c r="F353" s="237"/>
      <c r="G353" s="236"/>
    </row>
    <row r="354" spans="1:7" ht="12.3" x14ac:dyDescent="0.4">
      <c r="A354" s="175"/>
      <c r="B354" s="175"/>
      <c r="C354" s="236"/>
      <c r="D354" s="236"/>
      <c r="E354" s="237"/>
      <c r="F354" s="237"/>
      <c r="G354" s="236"/>
    </row>
    <row r="355" spans="1:7" ht="12.3" x14ac:dyDescent="0.4">
      <c r="A355" s="175"/>
      <c r="B355" s="175"/>
      <c r="C355" s="236"/>
      <c r="D355" s="236"/>
      <c r="E355" s="237"/>
      <c r="F355" s="237"/>
      <c r="G355" s="236"/>
    </row>
    <row r="356" spans="1:7" ht="12.3" x14ac:dyDescent="0.4">
      <c r="A356" s="175"/>
      <c r="B356" s="175"/>
      <c r="C356" s="236"/>
      <c r="D356" s="236"/>
      <c r="E356" s="237"/>
      <c r="F356" s="237"/>
      <c r="G356" s="236"/>
    </row>
    <row r="357" spans="1:7" ht="12.3" x14ac:dyDescent="0.4">
      <c r="A357" s="175"/>
      <c r="B357" s="175"/>
      <c r="C357" s="236"/>
      <c r="D357" s="236"/>
      <c r="E357" s="237"/>
      <c r="F357" s="237"/>
      <c r="G357" s="236"/>
    </row>
    <row r="358" spans="1:7" ht="12.3" x14ac:dyDescent="0.4">
      <c r="A358" s="175"/>
      <c r="B358" s="175"/>
      <c r="C358" s="236"/>
      <c r="D358" s="236"/>
      <c r="E358" s="237"/>
      <c r="F358" s="237"/>
      <c r="G358" s="236"/>
    </row>
    <row r="359" spans="1:7" ht="12.3" x14ac:dyDescent="0.4">
      <c r="A359" s="175"/>
      <c r="B359" s="175"/>
      <c r="C359" s="236"/>
      <c r="D359" s="236"/>
      <c r="E359" s="237"/>
      <c r="F359" s="237"/>
      <c r="G359" s="236"/>
    </row>
    <row r="360" spans="1:7" ht="12.3" x14ac:dyDescent="0.4">
      <c r="A360" s="175"/>
      <c r="B360" s="175"/>
      <c r="C360" s="236"/>
      <c r="D360" s="236"/>
      <c r="E360" s="237"/>
      <c r="F360" s="237"/>
      <c r="G360" s="236"/>
    </row>
    <row r="361" spans="1:7" ht="12.3" x14ac:dyDescent="0.4">
      <c r="A361" s="175"/>
      <c r="B361" s="175"/>
      <c r="C361" s="236"/>
      <c r="D361" s="236"/>
      <c r="E361" s="237"/>
      <c r="F361" s="237"/>
      <c r="G361" s="236"/>
    </row>
    <row r="362" spans="1:7" ht="12.3" x14ac:dyDescent="0.4">
      <c r="A362" s="175"/>
      <c r="B362" s="175"/>
      <c r="C362" s="236"/>
      <c r="D362" s="236"/>
      <c r="E362" s="237"/>
      <c r="F362" s="237"/>
      <c r="G362" s="236"/>
    </row>
    <row r="363" spans="1:7" ht="12.3" x14ac:dyDescent="0.4">
      <c r="A363" s="175"/>
      <c r="B363" s="175"/>
      <c r="C363" s="236"/>
      <c r="D363" s="236"/>
      <c r="E363" s="237"/>
      <c r="F363" s="237"/>
      <c r="G363" s="236"/>
    </row>
    <row r="364" spans="1:7" ht="12.3" x14ac:dyDescent="0.4">
      <c r="A364" s="175"/>
      <c r="B364" s="175"/>
      <c r="C364" s="236"/>
      <c r="D364" s="236"/>
      <c r="E364" s="237"/>
      <c r="F364" s="237"/>
      <c r="G364" s="236"/>
    </row>
    <row r="365" spans="1:7" ht="12.3" x14ac:dyDescent="0.4">
      <c r="A365" s="175"/>
      <c r="B365" s="175"/>
      <c r="C365" s="236"/>
      <c r="D365" s="236"/>
      <c r="E365" s="237"/>
      <c r="F365" s="237"/>
      <c r="G365" s="236"/>
    </row>
    <row r="366" spans="1:7" ht="12.3" x14ac:dyDescent="0.4">
      <c r="A366" s="175"/>
      <c r="B366" s="175"/>
      <c r="C366" s="236"/>
      <c r="D366" s="236"/>
      <c r="E366" s="237"/>
      <c r="F366" s="237"/>
      <c r="G366" s="236"/>
    </row>
    <row r="367" spans="1:7" ht="12.3" x14ac:dyDescent="0.4">
      <c r="A367" s="175"/>
      <c r="B367" s="175"/>
      <c r="C367" s="236"/>
      <c r="D367" s="236"/>
      <c r="E367" s="237"/>
      <c r="F367" s="237"/>
      <c r="G367" s="236"/>
    </row>
    <row r="368" spans="1:7" ht="12.3" x14ac:dyDescent="0.4">
      <c r="A368" s="175"/>
      <c r="B368" s="175"/>
      <c r="C368" s="236"/>
      <c r="D368" s="236"/>
      <c r="E368" s="237"/>
      <c r="F368" s="237"/>
      <c r="G368" s="236"/>
    </row>
    <row r="369" spans="1:7" ht="12.3" x14ac:dyDescent="0.4">
      <c r="A369" s="175"/>
      <c r="B369" s="175"/>
      <c r="C369" s="236"/>
      <c r="D369" s="236"/>
      <c r="E369" s="237"/>
      <c r="F369" s="237"/>
      <c r="G369" s="236"/>
    </row>
    <row r="370" spans="1:7" ht="12.3" x14ac:dyDescent="0.4">
      <c r="A370" s="175"/>
      <c r="B370" s="175"/>
      <c r="C370" s="236"/>
      <c r="D370" s="236"/>
      <c r="E370" s="237"/>
      <c r="F370" s="237"/>
      <c r="G370" s="236"/>
    </row>
    <row r="371" spans="1:7" ht="12.3" x14ac:dyDescent="0.4">
      <c r="A371" s="175"/>
      <c r="B371" s="175"/>
      <c r="C371" s="236"/>
      <c r="D371" s="236"/>
      <c r="E371" s="237"/>
      <c r="F371" s="237"/>
      <c r="G371" s="236"/>
    </row>
    <row r="372" spans="1:7" ht="12.3" x14ac:dyDescent="0.4">
      <c r="A372" s="175"/>
      <c r="B372" s="175"/>
      <c r="C372" s="236"/>
      <c r="D372" s="236"/>
      <c r="E372" s="237"/>
      <c r="F372" s="237"/>
      <c r="G372" s="236"/>
    </row>
    <row r="373" spans="1:7" ht="12.3" x14ac:dyDescent="0.4">
      <c r="A373" s="175"/>
      <c r="B373" s="175"/>
      <c r="C373" s="236"/>
      <c r="D373" s="236"/>
      <c r="E373" s="237"/>
      <c r="F373" s="237"/>
      <c r="G373" s="236"/>
    </row>
    <row r="374" spans="1:7" ht="12.3" x14ac:dyDescent="0.4">
      <c r="A374" s="175"/>
      <c r="B374" s="175"/>
      <c r="C374" s="236"/>
      <c r="D374" s="236"/>
      <c r="E374" s="237"/>
      <c r="F374" s="237"/>
      <c r="G374" s="236"/>
    </row>
    <row r="375" spans="1:7" ht="12.3" x14ac:dyDescent="0.4">
      <c r="A375" s="175"/>
      <c r="B375" s="175"/>
      <c r="C375" s="236"/>
      <c r="D375" s="236"/>
      <c r="E375" s="237"/>
      <c r="F375" s="237"/>
      <c r="G375" s="236"/>
    </row>
    <row r="376" spans="1:7" ht="12.3" x14ac:dyDescent="0.4">
      <c r="A376" s="175"/>
      <c r="B376" s="175"/>
      <c r="C376" s="236"/>
      <c r="D376" s="236"/>
      <c r="E376" s="237"/>
      <c r="F376" s="237"/>
      <c r="G376" s="236"/>
    </row>
    <row r="377" spans="1:7" ht="12.3" x14ac:dyDescent="0.4">
      <c r="A377" s="175"/>
      <c r="B377" s="175"/>
      <c r="C377" s="236"/>
      <c r="D377" s="236"/>
      <c r="E377" s="237"/>
      <c r="F377" s="237"/>
      <c r="G377" s="236"/>
    </row>
    <row r="378" spans="1:7" ht="12.3" x14ac:dyDescent="0.4">
      <c r="A378" s="175"/>
      <c r="B378" s="175"/>
      <c r="C378" s="236"/>
      <c r="D378" s="236"/>
      <c r="E378" s="237"/>
      <c r="F378" s="237"/>
      <c r="G378" s="236"/>
    </row>
    <row r="379" spans="1:7" ht="12.3" x14ac:dyDescent="0.4">
      <c r="A379" s="175"/>
      <c r="B379" s="175"/>
      <c r="C379" s="236"/>
      <c r="D379" s="236"/>
      <c r="E379" s="237"/>
      <c r="F379" s="237"/>
      <c r="G379" s="236"/>
    </row>
    <row r="380" spans="1:7" ht="12.3" x14ac:dyDescent="0.4">
      <c r="A380" s="175"/>
      <c r="B380" s="175"/>
      <c r="C380" s="236"/>
      <c r="D380" s="236"/>
      <c r="E380" s="237"/>
      <c r="F380" s="237"/>
      <c r="G380" s="236"/>
    </row>
    <row r="381" spans="1:7" ht="12.3" x14ac:dyDescent="0.4">
      <c r="A381" s="175"/>
      <c r="B381" s="175"/>
      <c r="C381" s="236"/>
      <c r="D381" s="236"/>
      <c r="E381" s="237"/>
      <c r="F381" s="237"/>
      <c r="G381" s="236"/>
    </row>
    <row r="382" spans="1:7" ht="12.3" x14ac:dyDescent="0.4">
      <c r="A382" s="175"/>
      <c r="B382" s="175"/>
      <c r="C382" s="236"/>
      <c r="D382" s="236"/>
      <c r="E382" s="237"/>
      <c r="F382" s="237"/>
      <c r="G382" s="236"/>
    </row>
    <row r="383" spans="1:7" ht="12.3" x14ac:dyDescent="0.4">
      <c r="A383" s="175"/>
      <c r="B383" s="175"/>
      <c r="C383" s="236"/>
      <c r="D383" s="236"/>
      <c r="E383" s="237"/>
      <c r="F383" s="237"/>
      <c r="G383" s="236"/>
    </row>
    <row r="384" spans="1:7" ht="12.3" x14ac:dyDescent="0.4">
      <c r="A384" s="175"/>
      <c r="B384" s="175"/>
      <c r="C384" s="236"/>
      <c r="D384" s="236"/>
      <c r="E384" s="237"/>
      <c r="F384" s="237"/>
      <c r="G384" s="236"/>
    </row>
    <row r="385" spans="1:7" ht="12.3" x14ac:dyDescent="0.4">
      <c r="A385" s="175"/>
      <c r="B385" s="175"/>
      <c r="C385" s="236"/>
      <c r="D385" s="236"/>
      <c r="E385" s="237"/>
      <c r="F385" s="237"/>
      <c r="G385" s="236"/>
    </row>
    <row r="386" spans="1:7" ht="12.3" x14ac:dyDescent="0.4">
      <c r="A386" s="175"/>
      <c r="B386" s="175"/>
      <c r="C386" s="236"/>
      <c r="D386" s="236"/>
      <c r="E386" s="237"/>
      <c r="F386" s="237"/>
      <c r="G386" s="236"/>
    </row>
    <row r="387" spans="1:7" ht="12.3" x14ac:dyDescent="0.4">
      <c r="A387" s="175"/>
      <c r="B387" s="175"/>
      <c r="C387" s="236"/>
      <c r="D387" s="236"/>
      <c r="E387" s="237"/>
      <c r="F387" s="237"/>
      <c r="G387" s="236"/>
    </row>
    <row r="388" spans="1:7" ht="12.3" x14ac:dyDescent="0.4">
      <c r="A388" s="175"/>
      <c r="B388" s="175"/>
      <c r="C388" s="236"/>
      <c r="D388" s="236"/>
      <c r="E388" s="237"/>
      <c r="F388" s="237"/>
      <c r="G388" s="236"/>
    </row>
    <row r="389" spans="1:7" ht="12.3" x14ac:dyDescent="0.4">
      <c r="A389" s="175"/>
      <c r="B389" s="175"/>
      <c r="C389" s="236"/>
      <c r="D389" s="236"/>
      <c r="E389" s="237"/>
      <c r="F389" s="237"/>
      <c r="G389" s="236"/>
    </row>
    <row r="390" spans="1:7" ht="12.3" x14ac:dyDescent="0.4">
      <c r="A390" s="175"/>
      <c r="B390" s="175"/>
      <c r="C390" s="236"/>
      <c r="D390" s="236"/>
      <c r="E390" s="237"/>
      <c r="F390" s="237"/>
      <c r="G390" s="236"/>
    </row>
    <row r="391" spans="1:7" ht="12.3" x14ac:dyDescent="0.4">
      <c r="A391" s="175"/>
      <c r="B391" s="175"/>
      <c r="C391" s="236"/>
      <c r="D391" s="236"/>
      <c r="E391" s="237"/>
      <c r="F391" s="237"/>
      <c r="G391" s="236"/>
    </row>
    <row r="392" spans="1:7" ht="12.3" x14ac:dyDescent="0.4">
      <c r="A392" s="175"/>
      <c r="B392" s="175"/>
      <c r="C392" s="236"/>
      <c r="D392" s="236"/>
      <c r="E392" s="237"/>
      <c r="F392" s="237"/>
      <c r="G392" s="236"/>
    </row>
    <row r="393" spans="1:7" ht="12.3" x14ac:dyDescent="0.4">
      <c r="A393" s="175"/>
      <c r="B393" s="175"/>
      <c r="C393" s="236"/>
      <c r="D393" s="236"/>
      <c r="E393" s="237"/>
      <c r="F393" s="237"/>
      <c r="G393" s="236"/>
    </row>
    <row r="394" spans="1:7" ht="12.3" x14ac:dyDescent="0.4">
      <c r="A394" s="175"/>
      <c r="B394" s="175"/>
      <c r="C394" s="236"/>
      <c r="D394" s="236"/>
      <c r="E394" s="237"/>
      <c r="F394" s="237"/>
      <c r="G394" s="236"/>
    </row>
    <row r="395" spans="1:7" ht="12.3" x14ac:dyDescent="0.4">
      <c r="A395" s="175"/>
      <c r="B395" s="175"/>
      <c r="C395" s="236"/>
      <c r="D395" s="236"/>
      <c r="E395" s="237"/>
      <c r="F395" s="237"/>
      <c r="G395" s="236"/>
    </row>
    <row r="396" spans="1:7" ht="12.3" x14ac:dyDescent="0.4">
      <c r="A396" s="175"/>
      <c r="B396" s="175"/>
      <c r="C396" s="236"/>
      <c r="D396" s="236"/>
      <c r="E396" s="237"/>
      <c r="F396" s="237"/>
      <c r="G396" s="236"/>
    </row>
    <row r="397" spans="1:7" ht="12.3" x14ac:dyDescent="0.4">
      <c r="A397" s="175"/>
      <c r="B397" s="175"/>
      <c r="C397" s="236"/>
      <c r="D397" s="236"/>
      <c r="E397" s="237"/>
      <c r="F397" s="237"/>
      <c r="G397" s="236"/>
    </row>
    <row r="398" spans="1:7" ht="12.3" x14ac:dyDescent="0.4">
      <c r="A398" s="175"/>
      <c r="B398" s="175"/>
      <c r="C398" s="236"/>
      <c r="D398" s="236"/>
      <c r="E398" s="237"/>
      <c r="F398" s="237"/>
      <c r="G398" s="236"/>
    </row>
    <row r="399" spans="1:7" ht="12.3" x14ac:dyDescent="0.4">
      <c r="A399" s="175"/>
      <c r="B399" s="175"/>
      <c r="C399" s="236"/>
      <c r="D399" s="236"/>
      <c r="E399" s="237"/>
      <c r="F399" s="237"/>
      <c r="G399" s="236"/>
    </row>
    <row r="400" spans="1:7" ht="12.3" x14ac:dyDescent="0.4">
      <c r="A400" s="175"/>
      <c r="B400" s="175"/>
      <c r="C400" s="236"/>
      <c r="D400" s="236"/>
      <c r="E400" s="237"/>
      <c r="F400" s="237"/>
      <c r="G400" s="236"/>
    </row>
    <row r="401" spans="1:7" ht="12.3" x14ac:dyDescent="0.4">
      <c r="A401" s="175"/>
      <c r="B401" s="175"/>
      <c r="C401" s="236"/>
      <c r="D401" s="236"/>
      <c r="E401" s="237"/>
      <c r="F401" s="237"/>
      <c r="G401" s="236"/>
    </row>
    <row r="402" spans="1:7" ht="12.3" x14ac:dyDescent="0.4">
      <c r="A402" s="175"/>
      <c r="B402" s="175"/>
      <c r="C402" s="236"/>
      <c r="D402" s="236"/>
      <c r="E402" s="237"/>
      <c r="F402" s="237"/>
      <c r="G402" s="236"/>
    </row>
    <row r="403" spans="1:7" ht="12.3" x14ac:dyDescent="0.4">
      <c r="A403" s="175"/>
      <c r="B403" s="175"/>
      <c r="C403" s="236"/>
      <c r="D403" s="236"/>
      <c r="E403" s="237"/>
      <c r="F403" s="237"/>
      <c r="G403" s="236"/>
    </row>
    <row r="404" spans="1:7" ht="12.3" x14ac:dyDescent="0.4">
      <c r="A404" s="175"/>
      <c r="B404" s="175"/>
      <c r="C404" s="236"/>
      <c r="D404" s="236"/>
      <c r="E404" s="237"/>
      <c r="F404" s="237"/>
      <c r="G404" s="236"/>
    </row>
    <row r="405" spans="1:7" ht="12.3" x14ac:dyDescent="0.4">
      <c r="A405" s="175"/>
      <c r="B405" s="175"/>
      <c r="C405" s="236"/>
      <c r="D405" s="236"/>
      <c r="E405" s="237"/>
      <c r="F405" s="237"/>
      <c r="G405" s="236"/>
    </row>
    <row r="406" spans="1:7" ht="12.3" x14ac:dyDescent="0.4">
      <c r="A406" s="175"/>
      <c r="B406" s="175"/>
      <c r="C406" s="236"/>
      <c r="D406" s="236"/>
      <c r="E406" s="237"/>
      <c r="F406" s="237"/>
      <c r="G406" s="236"/>
    </row>
    <row r="407" spans="1:7" ht="12.3" x14ac:dyDescent="0.4">
      <c r="A407" s="175"/>
      <c r="B407" s="175"/>
      <c r="C407" s="236"/>
      <c r="D407" s="236"/>
      <c r="E407" s="237"/>
      <c r="F407" s="237"/>
      <c r="G407" s="236"/>
    </row>
    <row r="408" spans="1:7" ht="12.3" x14ac:dyDescent="0.4">
      <c r="A408" s="175"/>
      <c r="B408" s="175"/>
      <c r="C408" s="236"/>
      <c r="D408" s="236"/>
      <c r="E408" s="237"/>
      <c r="F408" s="237"/>
      <c r="G408" s="236"/>
    </row>
    <row r="409" spans="1:7" ht="12.3" x14ac:dyDescent="0.4">
      <c r="A409" s="175"/>
      <c r="B409" s="175"/>
      <c r="C409" s="236"/>
      <c r="D409" s="236"/>
      <c r="E409" s="237"/>
      <c r="F409" s="237"/>
      <c r="G409" s="236"/>
    </row>
    <row r="410" spans="1:7" ht="12.3" x14ac:dyDescent="0.4">
      <c r="A410" s="175"/>
      <c r="B410" s="175"/>
      <c r="C410" s="236"/>
      <c r="D410" s="236"/>
      <c r="E410" s="237"/>
      <c r="F410" s="237"/>
      <c r="G410" s="236"/>
    </row>
    <row r="411" spans="1:7" ht="12.3" x14ac:dyDescent="0.4">
      <c r="A411" s="175"/>
      <c r="B411" s="175"/>
      <c r="C411" s="236"/>
      <c r="D411" s="236"/>
      <c r="E411" s="237"/>
      <c r="F411" s="237"/>
      <c r="G411" s="236"/>
    </row>
    <row r="412" spans="1:7" ht="12.3" x14ac:dyDescent="0.4">
      <c r="A412" s="175"/>
      <c r="B412" s="175"/>
      <c r="C412" s="236"/>
      <c r="D412" s="236"/>
      <c r="E412" s="237"/>
      <c r="F412" s="237"/>
      <c r="G412" s="236"/>
    </row>
    <row r="413" spans="1:7" ht="12.3" x14ac:dyDescent="0.4">
      <c r="A413" s="175"/>
      <c r="B413" s="175"/>
      <c r="C413" s="236"/>
      <c r="D413" s="236"/>
      <c r="E413" s="237"/>
      <c r="F413" s="237"/>
      <c r="G413" s="236"/>
    </row>
    <row r="414" spans="1:7" ht="12.3" x14ac:dyDescent="0.4">
      <c r="A414" s="175"/>
      <c r="B414" s="175"/>
      <c r="C414" s="236"/>
      <c r="D414" s="236"/>
      <c r="E414" s="237"/>
      <c r="F414" s="237"/>
      <c r="G414" s="236"/>
    </row>
    <row r="415" spans="1:7" ht="12.3" x14ac:dyDescent="0.4">
      <c r="A415" s="175"/>
      <c r="B415" s="175"/>
      <c r="C415" s="236"/>
      <c r="D415" s="236"/>
      <c r="E415" s="237"/>
      <c r="F415" s="237"/>
      <c r="G415" s="236"/>
    </row>
    <row r="416" spans="1:7" ht="12.3" x14ac:dyDescent="0.4">
      <c r="A416" s="175"/>
      <c r="B416" s="175"/>
      <c r="C416" s="236"/>
      <c r="D416" s="236"/>
      <c r="E416" s="237"/>
      <c r="F416" s="237"/>
      <c r="G416" s="236"/>
    </row>
    <row r="417" spans="1:7" ht="12.3" x14ac:dyDescent="0.4">
      <c r="A417" s="175"/>
      <c r="B417" s="175"/>
      <c r="C417" s="236"/>
      <c r="D417" s="236"/>
      <c r="E417" s="237"/>
      <c r="F417" s="237"/>
      <c r="G417" s="236"/>
    </row>
    <row r="418" spans="1:7" ht="12.3" x14ac:dyDescent="0.4">
      <c r="A418" s="175"/>
      <c r="B418" s="175"/>
      <c r="C418" s="236"/>
      <c r="D418" s="236"/>
      <c r="E418" s="237"/>
      <c r="F418" s="237"/>
      <c r="G418" s="236"/>
    </row>
    <row r="419" spans="1:7" ht="12.3" x14ac:dyDescent="0.4">
      <c r="A419" s="175"/>
      <c r="B419" s="175"/>
      <c r="C419" s="236"/>
      <c r="D419" s="236"/>
      <c r="E419" s="237"/>
      <c r="F419" s="237"/>
      <c r="G419" s="236"/>
    </row>
    <row r="420" spans="1:7" ht="12.3" x14ac:dyDescent="0.4">
      <c r="A420" s="175"/>
      <c r="B420" s="175"/>
      <c r="C420" s="236"/>
      <c r="D420" s="236"/>
      <c r="E420" s="237"/>
      <c r="F420" s="237"/>
      <c r="G420" s="236"/>
    </row>
    <row r="421" spans="1:7" ht="12.3" x14ac:dyDescent="0.4">
      <c r="A421" s="175"/>
      <c r="B421" s="175"/>
      <c r="C421" s="236"/>
      <c r="D421" s="236"/>
      <c r="E421" s="237"/>
      <c r="F421" s="237"/>
      <c r="G421" s="236"/>
    </row>
    <row r="422" spans="1:7" ht="12.3" x14ac:dyDescent="0.4">
      <c r="A422" s="175"/>
      <c r="B422" s="175"/>
      <c r="C422" s="236"/>
      <c r="D422" s="236"/>
      <c r="E422" s="237"/>
      <c r="F422" s="237"/>
      <c r="G422" s="236"/>
    </row>
    <row r="423" spans="1:7" ht="12.3" x14ac:dyDescent="0.4">
      <c r="A423" s="175"/>
      <c r="B423" s="175"/>
      <c r="C423" s="236"/>
      <c r="D423" s="236"/>
      <c r="E423" s="237"/>
      <c r="F423" s="237"/>
      <c r="G423" s="236"/>
    </row>
    <row r="424" spans="1:7" ht="12.3" x14ac:dyDescent="0.4">
      <c r="A424" s="175"/>
      <c r="B424" s="175"/>
      <c r="C424" s="236"/>
      <c r="D424" s="236"/>
      <c r="E424" s="237"/>
      <c r="F424" s="237"/>
      <c r="G424" s="236"/>
    </row>
    <row r="425" spans="1:7" ht="12.3" x14ac:dyDescent="0.4">
      <c r="A425" s="175"/>
      <c r="B425" s="175"/>
      <c r="C425" s="236"/>
      <c r="D425" s="236"/>
      <c r="E425" s="237"/>
      <c r="F425" s="237"/>
      <c r="G425" s="236"/>
    </row>
    <row r="426" spans="1:7" ht="12.3" x14ac:dyDescent="0.4">
      <c r="A426" s="175"/>
      <c r="B426" s="175"/>
      <c r="C426" s="236"/>
      <c r="D426" s="236"/>
      <c r="E426" s="237"/>
      <c r="F426" s="237"/>
      <c r="G426" s="236"/>
    </row>
    <row r="427" spans="1:7" ht="12.3" x14ac:dyDescent="0.4">
      <c r="A427" s="175"/>
      <c r="B427" s="175"/>
      <c r="C427" s="236"/>
      <c r="D427" s="236"/>
      <c r="E427" s="237"/>
      <c r="F427" s="237"/>
      <c r="G427" s="236"/>
    </row>
    <row r="428" spans="1:7" ht="12.3" x14ac:dyDescent="0.4">
      <c r="A428" s="175"/>
      <c r="B428" s="175"/>
      <c r="C428" s="236"/>
      <c r="D428" s="236"/>
      <c r="E428" s="237"/>
      <c r="F428" s="237"/>
      <c r="G428" s="236"/>
    </row>
    <row r="429" spans="1:7" ht="12.3" x14ac:dyDescent="0.4">
      <c r="A429" s="175"/>
      <c r="B429" s="175"/>
      <c r="C429" s="236"/>
      <c r="D429" s="236"/>
      <c r="E429" s="237"/>
      <c r="F429" s="237"/>
      <c r="G429" s="236"/>
    </row>
    <row r="430" spans="1:7" ht="12.3" x14ac:dyDescent="0.4">
      <c r="A430" s="175"/>
      <c r="B430" s="175"/>
      <c r="C430" s="236"/>
      <c r="D430" s="236"/>
      <c r="E430" s="237"/>
      <c r="F430" s="237"/>
      <c r="G430" s="236"/>
    </row>
    <row r="431" spans="1:7" ht="12.3" x14ac:dyDescent="0.4">
      <c r="A431" s="175"/>
      <c r="B431" s="175"/>
      <c r="C431" s="236"/>
      <c r="D431" s="236"/>
      <c r="E431" s="237"/>
      <c r="F431" s="237"/>
      <c r="G431" s="236"/>
    </row>
    <row r="432" spans="1:7" ht="12.3" x14ac:dyDescent="0.4">
      <c r="A432" s="175"/>
      <c r="B432" s="175"/>
      <c r="C432" s="236"/>
      <c r="D432" s="236"/>
      <c r="E432" s="237"/>
      <c r="F432" s="237"/>
      <c r="G432" s="236"/>
    </row>
    <row r="433" spans="1:7" ht="12.3" x14ac:dyDescent="0.4">
      <c r="A433" s="175"/>
      <c r="B433" s="175"/>
      <c r="C433" s="236"/>
      <c r="D433" s="236"/>
      <c r="E433" s="237"/>
      <c r="F433" s="237"/>
      <c r="G433" s="236"/>
    </row>
    <row r="434" spans="1:7" ht="12.3" x14ac:dyDescent="0.4">
      <c r="A434" s="175"/>
      <c r="B434" s="175"/>
      <c r="C434" s="236"/>
      <c r="D434" s="236"/>
      <c r="E434" s="237"/>
      <c r="F434" s="237"/>
      <c r="G434" s="236"/>
    </row>
    <row r="435" spans="1:7" ht="12.3" x14ac:dyDescent="0.4">
      <c r="A435" s="175"/>
      <c r="B435" s="175"/>
      <c r="C435" s="236"/>
      <c r="D435" s="236"/>
      <c r="E435" s="237"/>
      <c r="F435" s="237"/>
      <c r="G435" s="236"/>
    </row>
    <row r="436" spans="1:7" ht="12.3" x14ac:dyDescent="0.4">
      <c r="A436" s="175"/>
      <c r="B436" s="175"/>
      <c r="C436" s="236"/>
      <c r="D436" s="236"/>
      <c r="E436" s="237"/>
      <c r="F436" s="237"/>
      <c r="G436" s="236"/>
    </row>
    <row r="437" spans="1:7" ht="12.3" x14ac:dyDescent="0.4">
      <c r="A437" s="175"/>
      <c r="B437" s="175"/>
      <c r="C437" s="236"/>
      <c r="D437" s="236"/>
      <c r="E437" s="237"/>
      <c r="F437" s="237"/>
      <c r="G437" s="236"/>
    </row>
    <row r="438" spans="1:7" ht="12.3" x14ac:dyDescent="0.4">
      <c r="A438" s="175"/>
      <c r="B438" s="175"/>
      <c r="C438" s="236"/>
      <c r="D438" s="236"/>
      <c r="E438" s="237"/>
      <c r="F438" s="237"/>
      <c r="G438" s="236"/>
    </row>
    <row r="439" spans="1:7" ht="12.3" x14ac:dyDescent="0.4">
      <c r="A439" s="175"/>
      <c r="B439" s="175"/>
      <c r="C439" s="236"/>
      <c r="D439" s="236"/>
      <c r="E439" s="237"/>
      <c r="F439" s="237"/>
      <c r="G439" s="236"/>
    </row>
    <row r="440" spans="1:7" ht="12.3" x14ac:dyDescent="0.4">
      <c r="A440" s="175"/>
      <c r="B440" s="175"/>
      <c r="C440" s="236"/>
      <c r="D440" s="236"/>
      <c r="E440" s="237"/>
      <c r="F440" s="237"/>
      <c r="G440" s="236"/>
    </row>
    <row r="441" spans="1:7" ht="12.3" x14ac:dyDescent="0.4">
      <c r="A441" s="175"/>
      <c r="B441" s="175"/>
      <c r="C441" s="236"/>
      <c r="D441" s="236"/>
      <c r="E441" s="237"/>
      <c r="F441" s="237"/>
      <c r="G441" s="236"/>
    </row>
    <row r="442" spans="1:7" ht="12.3" x14ac:dyDescent="0.4">
      <c r="A442" s="175"/>
      <c r="B442" s="175"/>
      <c r="C442" s="236"/>
      <c r="D442" s="236"/>
      <c r="E442" s="237"/>
      <c r="F442" s="237"/>
      <c r="G442" s="236"/>
    </row>
    <row r="443" spans="1:7" ht="12.3" x14ac:dyDescent="0.4">
      <c r="A443" s="175"/>
      <c r="B443" s="175"/>
      <c r="C443" s="236"/>
      <c r="D443" s="236"/>
      <c r="E443" s="237"/>
      <c r="F443" s="237"/>
      <c r="G443" s="236"/>
    </row>
    <row r="444" spans="1:7" ht="12.3" x14ac:dyDescent="0.4">
      <c r="A444" s="175"/>
      <c r="B444" s="175"/>
      <c r="C444" s="236"/>
      <c r="D444" s="236"/>
      <c r="E444" s="237"/>
      <c r="F444" s="237"/>
      <c r="G444" s="236"/>
    </row>
    <row r="445" spans="1:7" ht="12.3" x14ac:dyDescent="0.4">
      <c r="A445" s="175"/>
      <c r="B445" s="175"/>
      <c r="C445" s="236"/>
      <c r="D445" s="236"/>
      <c r="E445" s="237"/>
      <c r="F445" s="237"/>
      <c r="G445" s="236"/>
    </row>
    <row r="446" spans="1:7" ht="12.3" x14ac:dyDescent="0.4">
      <c r="A446" s="175"/>
      <c r="B446" s="175"/>
      <c r="C446" s="236"/>
      <c r="D446" s="236"/>
      <c r="E446" s="237"/>
      <c r="F446" s="237"/>
      <c r="G446" s="236"/>
    </row>
    <row r="447" spans="1:7" ht="12.3" x14ac:dyDescent="0.4">
      <c r="A447" s="175"/>
      <c r="B447" s="175"/>
      <c r="C447" s="236"/>
      <c r="D447" s="236"/>
      <c r="E447" s="237"/>
      <c r="F447" s="237"/>
      <c r="G447" s="236"/>
    </row>
    <row r="448" spans="1:7" ht="12.3" x14ac:dyDescent="0.4">
      <c r="A448" s="175"/>
      <c r="B448" s="175"/>
      <c r="C448" s="236"/>
      <c r="D448" s="236"/>
      <c r="E448" s="237"/>
      <c r="F448" s="237"/>
      <c r="G448" s="236"/>
    </row>
    <row r="449" spans="1:7" ht="12.3" x14ac:dyDescent="0.4">
      <c r="A449" s="175"/>
      <c r="B449" s="175"/>
      <c r="C449" s="236"/>
      <c r="D449" s="236"/>
      <c r="E449" s="237"/>
      <c r="F449" s="237"/>
      <c r="G449" s="236"/>
    </row>
    <row r="450" spans="1:7" ht="12.3" x14ac:dyDescent="0.4">
      <c r="A450" s="175"/>
      <c r="B450" s="175"/>
      <c r="C450" s="236"/>
      <c r="D450" s="236"/>
      <c r="E450" s="237"/>
      <c r="F450" s="237"/>
      <c r="G450" s="236"/>
    </row>
    <row r="451" spans="1:7" ht="12.3" x14ac:dyDescent="0.4">
      <c r="A451" s="175"/>
      <c r="B451" s="175"/>
      <c r="C451" s="236"/>
      <c r="D451" s="236"/>
      <c r="E451" s="237"/>
      <c r="F451" s="237"/>
      <c r="G451" s="236"/>
    </row>
    <row r="452" spans="1:7" ht="12.3" x14ac:dyDescent="0.4">
      <c r="A452" s="175"/>
      <c r="B452" s="175"/>
      <c r="C452" s="236"/>
      <c r="D452" s="236"/>
      <c r="E452" s="237"/>
      <c r="F452" s="237"/>
      <c r="G452" s="236"/>
    </row>
    <row r="453" spans="1:7" ht="12.3" x14ac:dyDescent="0.4">
      <c r="A453" s="175"/>
      <c r="B453" s="175"/>
      <c r="C453" s="236"/>
      <c r="D453" s="236"/>
      <c r="E453" s="237"/>
      <c r="F453" s="237"/>
      <c r="G453" s="236"/>
    </row>
    <row r="454" spans="1:7" ht="12.3" x14ac:dyDescent="0.4">
      <c r="A454" s="175"/>
      <c r="B454" s="175"/>
      <c r="C454" s="236"/>
      <c r="D454" s="236"/>
      <c r="E454" s="237"/>
      <c r="F454" s="237"/>
      <c r="G454" s="236"/>
    </row>
    <row r="455" spans="1:7" ht="12.3" x14ac:dyDescent="0.4">
      <c r="A455" s="175"/>
      <c r="B455" s="175"/>
      <c r="C455" s="236"/>
      <c r="D455" s="236"/>
      <c r="E455" s="237"/>
      <c r="F455" s="237"/>
      <c r="G455" s="236"/>
    </row>
    <row r="456" spans="1:7" ht="12.3" x14ac:dyDescent="0.4">
      <c r="A456" s="175"/>
      <c r="B456" s="175"/>
      <c r="C456" s="236"/>
      <c r="D456" s="236"/>
      <c r="E456" s="237"/>
      <c r="F456" s="237"/>
      <c r="G456" s="236"/>
    </row>
    <row r="457" spans="1:7" ht="12.3" x14ac:dyDescent="0.4">
      <c r="A457" s="175"/>
      <c r="B457" s="175"/>
      <c r="C457" s="236"/>
      <c r="D457" s="236"/>
      <c r="E457" s="237"/>
      <c r="F457" s="237"/>
      <c r="G457" s="236"/>
    </row>
    <row r="458" spans="1:7" ht="12.3" x14ac:dyDescent="0.4">
      <c r="A458" s="175"/>
      <c r="B458" s="175"/>
      <c r="C458" s="236"/>
      <c r="D458" s="236"/>
      <c r="E458" s="237"/>
      <c r="F458" s="237"/>
      <c r="G458" s="236"/>
    </row>
    <row r="459" spans="1:7" ht="12.3" x14ac:dyDescent="0.4">
      <c r="A459" s="175"/>
      <c r="B459" s="175"/>
      <c r="C459" s="236"/>
      <c r="D459" s="236"/>
      <c r="E459" s="237"/>
      <c r="F459" s="237"/>
      <c r="G459" s="236"/>
    </row>
    <row r="460" spans="1:7" ht="12.3" x14ac:dyDescent="0.4">
      <c r="A460" s="175"/>
      <c r="B460" s="175"/>
      <c r="C460" s="236"/>
      <c r="D460" s="236"/>
      <c r="E460" s="237"/>
      <c r="F460" s="237"/>
      <c r="G460" s="236"/>
    </row>
    <row r="461" spans="1:7" ht="12.3" x14ac:dyDescent="0.4">
      <c r="A461" s="175"/>
      <c r="B461" s="175"/>
      <c r="C461" s="236"/>
      <c r="D461" s="236"/>
      <c r="E461" s="237"/>
      <c r="F461" s="237"/>
      <c r="G461" s="236"/>
    </row>
    <row r="462" spans="1:7" ht="12.3" x14ac:dyDescent="0.4">
      <c r="A462" s="175"/>
      <c r="B462" s="175"/>
      <c r="C462" s="236"/>
      <c r="D462" s="236"/>
      <c r="E462" s="237"/>
      <c r="F462" s="237"/>
      <c r="G462" s="236"/>
    </row>
    <row r="463" spans="1:7" ht="12.3" x14ac:dyDescent="0.4">
      <c r="A463" s="175"/>
      <c r="B463" s="175"/>
      <c r="C463" s="236"/>
      <c r="D463" s="236"/>
      <c r="E463" s="237"/>
      <c r="F463" s="237"/>
      <c r="G463" s="236"/>
    </row>
    <row r="464" spans="1:7" ht="12.3" x14ac:dyDescent="0.4">
      <c r="A464" s="175"/>
      <c r="B464" s="175"/>
      <c r="C464" s="236"/>
      <c r="D464" s="236"/>
      <c r="E464" s="237"/>
      <c r="F464" s="237"/>
      <c r="G464" s="236"/>
    </row>
    <row r="465" spans="1:7" ht="12.3" x14ac:dyDescent="0.4">
      <c r="A465" s="175"/>
      <c r="B465" s="175"/>
      <c r="C465" s="236"/>
      <c r="D465" s="236"/>
      <c r="E465" s="237"/>
      <c r="F465" s="237"/>
      <c r="G465" s="236"/>
    </row>
    <row r="466" spans="1:7" ht="12.3" x14ac:dyDescent="0.4">
      <c r="A466" s="175"/>
      <c r="B466" s="175"/>
      <c r="C466" s="236"/>
      <c r="D466" s="236"/>
      <c r="E466" s="237"/>
      <c r="F466" s="237"/>
      <c r="G466" s="236"/>
    </row>
    <row r="467" spans="1:7" ht="12.3" x14ac:dyDescent="0.4">
      <c r="A467" s="175"/>
      <c r="B467" s="175"/>
      <c r="C467" s="236"/>
      <c r="D467" s="236"/>
      <c r="E467" s="237"/>
      <c r="F467" s="237"/>
      <c r="G467" s="236"/>
    </row>
    <row r="468" spans="1:7" ht="12.3" x14ac:dyDescent="0.4">
      <c r="A468" s="175"/>
      <c r="B468" s="175"/>
      <c r="C468" s="236"/>
      <c r="D468" s="236"/>
      <c r="E468" s="237"/>
      <c r="F468" s="237"/>
      <c r="G468" s="236"/>
    </row>
    <row r="469" spans="1:7" ht="12.3" x14ac:dyDescent="0.4">
      <c r="A469" s="175"/>
      <c r="B469" s="175"/>
      <c r="C469" s="236"/>
      <c r="D469" s="236"/>
      <c r="E469" s="237"/>
      <c r="F469" s="237"/>
      <c r="G469" s="236"/>
    </row>
    <row r="470" spans="1:7" ht="12.3" x14ac:dyDescent="0.4">
      <c r="A470" s="175"/>
      <c r="B470" s="175"/>
      <c r="C470" s="236"/>
      <c r="D470" s="236"/>
      <c r="E470" s="237"/>
      <c r="F470" s="237"/>
      <c r="G470" s="236"/>
    </row>
    <row r="471" spans="1:7" ht="12.3" x14ac:dyDescent="0.4">
      <c r="A471" s="175"/>
      <c r="B471" s="175"/>
      <c r="C471" s="236"/>
      <c r="D471" s="236"/>
      <c r="E471" s="237"/>
      <c r="F471" s="237"/>
      <c r="G471" s="236"/>
    </row>
    <row r="472" spans="1:7" ht="12.3" x14ac:dyDescent="0.4">
      <c r="A472" s="175"/>
      <c r="B472" s="175"/>
      <c r="C472" s="236"/>
      <c r="D472" s="236"/>
      <c r="E472" s="237"/>
      <c r="F472" s="237"/>
      <c r="G472" s="236"/>
    </row>
    <row r="473" spans="1:7" ht="12.3" x14ac:dyDescent="0.4">
      <c r="A473" s="175"/>
      <c r="B473" s="175"/>
      <c r="C473" s="236"/>
      <c r="D473" s="236"/>
      <c r="E473" s="237"/>
      <c r="F473" s="237"/>
      <c r="G473" s="236"/>
    </row>
    <row r="474" spans="1:7" ht="12.3" x14ac:dyDescent="0.4">
      <c r="A474" s="175"/>
      <c r="B474" s="175"/>
      <c r="C474" s="236"/>
      <c r="D474" s="236"/>
      <c r="E474" s="237"/>
      <c r="F474" s="237"/>
      <c r="G474" s="236"/>
    </row>
    <row r="475" spans="1:7" ht="12.3" x14ac:dyDescent="0.4">
      <c r="A475" s="175"/>
      <c r="B475" s="175"/>
      <c r="C475" s="236"/>
      <c r="D475" s="236"/>
      <c r="E475" s="237"/>
      <c r="F475" s="237"/>
      <c r="G475" s="236"/>
    </row>
    <row r="476" spans="1:7" ht="12.3" x14ac:dyDescent="0.4">
      <c r="A476" s="175"/>
      <c r="B476" s="175"/>
      <c r="C476" s="236"/>
      <c r="D476" s="236"/>
      <c r="E476" s="237"/>
      <c r="F476" s="237"/>
      <c r="G476" s="236"/>
    </row>
    <row r="477" spans="1:7" ht="12.3" x14ac:dyDescent="0.4">
      <c r="A477" s="175"/>
      <c r="B477" s="175"/>
      <c r="C477" s="236"/>
      <c r="D477" s="236"/>
      <c r="E477" s="237"/>
      <c r="F477" s="237"/>
      <c r="G477" s="236"/>
    </row>
    <row r="478" spans="1:7" ht="12.3" x14ac:dyDescent="0.4">
      <c r="A478" s="175"/>
      <c r="B478" s="175"/>
      <c r="C478" s="236"/>
      <c r="D478" s="236"/>
      <c r="E478" s="237"/>
      <c r="F478" s="237"/>
      <c r="G478" s="236"/>
    </row>
    <row r="479" spans="1:7" ht="12.3" x14ac:dyDescent="0.4">
      <c r="A479" s="175"/>
      <c r="B479" s="175"/>
      <c r="C479" s="236"/>
      <c r="D479" s="236"/>
      <c r="E479" s="237"/>
      <c r="F479" s="237"/>
      <c r="G479" s="236"/>
    </row>
    <row r="480" spans="1:7" ht="12.3" x14ac:dyDescent="0.4">
      <c r="A480" s="175"/>
      <c r="B480" s="175"/>
      <c r="C480" s="236"/>
      <c r="D480" s="236"/>
      <c r="E480" s="237"/>
      <c r="F480" s="237"/>
      <c r="G480" s="236"/>
    </row>
    <row r="481" spans="1:7" ht="12.3" x14ac:dyDescent="0.4">
      <c r="A481" s="175"/>
      <c r="B481" s="175"/>
      <c r="C481" s="236"/>
      <c r="D481" s="236"/>
      <c r="E481" s="237"/>
      <c r="F481" s="237"/>
      <c r="G481" s="236"/>
    </row>
    <row r="482" spans="1:7" ht="12.3" x14ac:dyDescent="0.4">
      <c r="A482" s="175"/>
      <c r="B482" s="175"/>
      <c r="C482" s="236"/>
      <c r="D482" s="236"/>
      <c r="E482" s="237"/>
      <c r="F482" s="237"/>
      <c r="G482" s="236"/>
    </row>
    <row r="483" spans="1:7" ht="12.3" x14ac:dyDescent="0.4">
      <c r="A483" s="175"/>
      <c r="B483" s="175"/>
      <c r="C483" s="236"/>
      <c r="D483" s="236"/>
      <c r="E483" s="237"/>
      <c r="F483" s="237"/>
      <c r="G483" s="236"/>
    </row>
    <row r="484" spans="1:7" ht="12.3" x14ac:dyDescent="0.4">
      <c r="A484" s="175"/>
      <c r="B484" s="175"/>
      <c r="C484" s="236"/>
      <c r="D484" s="236"/>
      <c r="E484" s="237"/>
      <c r="F484" s="237"/>
      <c r="G484" s="236"/>
    </row>
    <row r="485" spans="1:7" ht="12.3" x14ac:dyDescent="0.4">
      <c r="A485" s="175"/>
      <c r="B485" s="175"/>
      <c r="C485" s="236"/>
      <c r="D485" s="236"/>
      <c r="E485" s="237"/>
      <c r="F485" s="237"/>
      <c r="G485" s="236"/>
    </row>
    <row r="486" spans="1:7" ht="12.3" x14ac:dyDescent="0.4">
      <c r="A486" s="175"/>
      <c r="B486" s="175"/>
      <c r="C486" s="236"/>
      <c r="D486" s="236"/>
      <c r="E486" s="237"/>
      <c r="F486" s="237"/>
      <c r="G486" s="236"/>
    </row>
    <row r="487" spans="1:7" ht="12.3" x14ac:dyDescent="0.4">
      <c r="A487" s="175"/>
      <c r="B487" s="175"/>
      <c r="C487" s="236"/>
      <c r="D487" s="236"/>
      <c r="E487" s="237"/>
      <c r="F487" s="237"/>
      <c r="G487" s="236"/>
    </row>
    <row r="488" spans="1:7" ht="12.3" x14ac:dyDescent="0.4">
      <c r="A488" s="175"/>
      <c r="B488" s="175"/>
      <c r="C488" s="236"/>
      <c r="D488" s="236"/>
      <c r="E488" s="237"/>
      <c r="F488" s="237"/>
      <c r="G488" s="236"/>
    </row>
    <row r="489" spans="1:7" ht="12.3" x14ac:dyDescent="0.4">
      <c r="A489" s="175"/>
      <c r="B489" s="175"/>
      <c r="C489" s="236"/>
      <c r="D489" s="236"/>
      <c r="E489" s="237"/>
      <c r="F489" s="237"/>
      <c r="G489" s="236"/>
    </row>
    <row r="490" spans="1:7" ht="12.3" x14ac:dyDescent="0.4">
      <c r="A490" s="175"/>
      <c r="B490" s="175"/>
      <c r="C490" s="236"/>
      <c r="D490" s="236"/>
      <c r="E490" s="237"/>
      <c r="F490" s="237"/>
      <c r="G490" s="236"/>
    </row>
    <row r="491" spans="1:7" ht="12.3" x14ac:dyDescent="0.4">
      <c r="A491" s="175"/>
      <c r="B491" s="175"/>
      <c r="C491" s="236"/>
      <c r="D491" s="236"/>
      <c r="E491" s="237"/>
      <c r="F491" s="237"/>
      <c r="G491" s="236"/>
    </row>
    <row r="492" spans="1:7" ht="12.3" x14ac:dyDescent="0.4">
      <c r="A492" s="175"/>
      <c r="B492" s="175"/>
      <c r="C492" s="236"/>
      <c r="D492" s="236"/>
      <c r="E492" s="237"/>
      <c r="F492" s="237"/>
      <c r="G492" s="236"/>
    </row>
    <row r="493" spans="1:7" ht="12.3" x14ac:dyDescent="0.4">
      <c r="A493" s="175"/>
      <c r="B493" s="175"/>
      <c r="C493" s="236"/>
      <c r="D493" s="236"/>
      <c r="E493" s="237"/>
      <c r="F493" s="237"/>
      <c r="G493" s="236"/>
    </row>
    <row r="494" spans="1:7" ht="12.3" x14ac:dyDescent="0.4">
      <c r="A494" s="175"/>
      <c r="B494" s="175"/>
      <c r="C494" s="236"/>
      <c r="D494" s="236"/>
      <c r="E494" s="237"/>
      <c r="F494" s="237"/>
      <c r="G494" s="236"/>
    </row>
    <row r="495" spans="1:7" ht="12.3" x14ac:dyDescent="0.4">
      <c r="A495" s="175"/>
      <c r="B495" s="175"/>
      <c r="C495" s="236"/>
      <c r="D495" s="236"/>
      <c r="E495" s="237"/>
      <c r="F495" s="237"/>
      <c r="G495" s="236"/>
    </row>
    <row r="496" spans="1:7" ht="12.3" x14ac:dyDescent="0.4">
      <c r="A496" s="175"/>
      <c r="B496" s="175"/>
      <c r="C496" s="236"/>
      <c r="D496" s="236"/>
      <c r="E496" s="237"/>
      <c r="F496" s="237"/>
      <c r="G496" s="236"/>
    </row>
    <row r="497" spans="1:7" ht="12.3" x14ac:dyDescent="0.4">
      <c r="A497" s="175"/>
      <c r="B497" s="175"/>
      <c r="C497" s="236"/>
      <c r="D497" s="236"/>
      <c r="E497" s="237"/>
      <c r="F497" s="237"/>
      <c r="G497" s="236"/>
    </row>
    <row r="498" spans="1:7" ht="12.3" x14ac:dyDescent="0.4">
      <c r="A498" s="175"/>
      <c r="B498" s="175"/>
      <c r="C498" s="236"/>
      <c r="D498" s="236"/>
      <c r="E498" s="237"/>
      <c r="F498" s="237"/>
      <c r="G498" s="236"/>
    </row>
    <row r="499" spans="1:7" ht="12.3" x14ac:dyDescent="0.4">
      <c r="A499" s="175"/>
      <c r="B499" s="175"/>
      <c r="C499" s="236"/>
      <c r="D499" s="236"/>
      <c r="E499" s="237"/>
      <c r="F499" s="237"/>
      <c r="G499" s="236"/>
    </row>
    <row r="500" spans="1:7" ht="12.3" x14ac:dyDescent="0.4">
      <c r="A500" s="175"/>
      <c r="B500" s="175"/>
      <c r="C500" s="236"/>
      <c r="D500" s="236"/>
      <c r="E500" s="237"/>
      <c r="F500" s="237"/>
      <c r="G500" s="236"/>
    </row>
    <row r="501" spans="1:7" ht="12.3" x14ac:dyDescent="0.4">
      <c r="A501" s="175"/>
      <c r="B501" s="175"/>
      <c r="C501" s="236"/>
      <c r="D501" s="236"/>
      <c r="E501" s="237"/>
      <c r="F501" s="237"/>
      <c r="G501" s="236"/>
    </row>
    <row r="502" spans="1:7" ht="12.3" x14ac:dyDescent="0.4">
      <c r="A502" s="175"/>
      <c r="B502" s="175"/>
      <c r="C502" s="236"/>
      <c r="D502" s="236"/>
      <c r="E502" s="237"/>
      <c r="F502" s="237"/>
      <c r="G502" s="236"/>
    </row>
    <row r="503" spans="1:7" ht="12.3" x14ac:dyDescent="0.4">
      <c r="A503" s="175"/>
      <c r="B503" s="175"/>
      <c r="C503" s="236"/>
      <c r="D503" s="236"/>
      <c r="E503" s="237"/>
      <c r="F503" s="237"/>
      <c r="G503" s="236"/>
    </row>
    <row r="504" spans="1:7" ht="12.3" x14ac:dyDescent="0.4">
      <c r="A504" s="175"/>
      <c r="B504" s="175"/>
      <c r="C504" s="236"/>
      <c r="D504" s="236"/>
      <c r="E504" s="237"/>
      <c r="F504" s="237"/>
      <c r="G504" s="236"/>
    </row>
    <row r="505" spans="1:7" ht="12.3" x14ac:dyDescent="0.4">
      <c r="A505" s="175"/>
      <c r="B505" s="175"/>
      <c r="C505" s="236"/>
      <c r="D505" s="236"/>
      <c r="E505" s="237"/>
      <c r="F505" s="237"/>
      <c r="G505" s="236"/>
    </row>
    <row r="506" spans="1:7" ht="12.3" x14ac:dyDescent="0.4">
      <c r="A506" s="175"/>
      <c r="B506" s="175"/>
      <c r="C506" s="236"/>
      <c r="D506" s="236"/>
      <c r="E506" s="237"/>
      <c r="F506" s="237"/>
      <c r="G506" s="236"/>
    </row>
    <row r="507" spans="1:7" ht="12.3" x14ac:dyDescent="0.4">
      <c r="A507" s="175"/>
      <c r="B507" s="175"/>
      <c r="C507" s="236"/>
      <c r="D507" s="236"/>
      <c r="E507" s="237"/>
      <c r="F507" s="237"/>
      <c r="G507" s="236"/>
    </row>
    <row r="508" spans="1:7" ht="12.3" x14ac:dyDescent="0.4">
      <c r="A508" s="175"/>
      <c r="B508" s="175"/>
      <c r="C508" s="236"/>
      <c r="D508" s="236"/>
      <c r="E508" s="237"/>
      <c r="F508" s="237"/>
      <c r="G508" s="236"/>
    </row>
    <row r="509" spans="1:7" ht="12.3" x14ac:dyDescent="0.4">
      <c r="A509" s="175"/>
      <c r="B509" s="175"/>
      <c r="C509" s="236"/>
      <c r="D509" s="236"/>
      <c r="E509" s="237"/>
      <c r="F509" s="237"/>
      <c r="G509" s="236"/>
    </row>
    <row r="510" spans="1:7" ht="12.3" x14ac:dyDescent="0.4">
      <c r="A510" s="175"/>
      <c r="B510" s="175"/>
      <c r="C510" s="236"/>
      <c r="D510" s="236"/>
      <c r="E510" s="237"/>
      <c r="F510" s="237"/>
      <c r="G510" s="236"/>
    </row>
    <row r="511" spans="1:7" ht="12.3" x14ac:dyDescent="0.4">
      <c r="A511" s="175"/>
      <c r="B511" s="175"/>
      <c r="C511" s="236"/>
      <c r="D511" s="236"/>
      <c r="E511" s="237"/>
      <c r="F511" s="237"/>
      <c r="G511" s="236"/>
    </row>
    <row r="512" spans="1:7" ht="12.3" x14ac:dyDescent="0.4">
      <c r="A512" s="175"/>
      <c r="B512" s="175"/>
      <c r="C512" s="236"/>
      <c r="D512" s="236"/>
      <c r="E512" s="237"/>
      <c r="F512" s="237"/>
      <c r="G512" s="236"/>
    </row>
    <row r="513" spans="1:7" ht="12.3" x14ac:dyDescent="0.4">
      <c r="A513" s="175"/>
      <c r="B513" s="175"/>
      <c r="C513" s="236"/>
      <c r="D513" s="236"/>
      <c r="E513" s="237"/>
      <c r="F513" s="237"/>
      <c r="G513" s="236"/>
    </row>
    <row r="514" spans="1:7" ht="12.3" x14ac:dyDescent="0.4">
      <c r="A514" s="175"/>
      <c r="B514" s="175"/>
      <c r="C514" s="236"/>
      <c r="D514" s="236"/>
      <c r="E514" s="237"/>
      <c r="F514" s="237"/>
      <c r="G514" s="236"/>
    </row>
    <row r="515" spans="1:7" ht="12.3" x14ac:dyDescent="0.4">
      <c r="A515" s="175"/>
      <c r="B515" s="175"/>
      <c r="C515" s="236"/>
      <c r="D515" s="236"/>
      <c r="E515" s="237"/>
      <c r="F515" s="237"/>
      <c r="G515" s="236"/>
    </row>
    <row r="516" spans="1:7" ht="12.3" x14ac:dyDescent="0.4">
      <c r="A516" s="175"/>
      <c r="B516" s="175"/>
      <c r="C516" s="236"/>
      <c r="D516" s="236"/>
      <c r="E516" s="237"/>
      <c r="F516" s="237"/>
      <c r="G516" s="236"/>
    </row>
    <row r="517" spans="1:7" ht="12.3" x14ac:dyDescent="0.4">
      <c r="A517" s="175"/>
      <c r="B517" s="175"/>
      <c r="C517" s="236"/>
      <c r="D517" s="236"/>
      <c r="E517" s="237"/>
      <c r="F517" s="237"/>
      <c r="G517" s="236"/>
    </row>
    <row r="518" spans="1:7" ht="12.3" x14ac:dyDescent="0.4">
      <c r="A518" s="175"/>
      <c r="B518" s="175"/>
      <c r="C518" s="236"/>
      <c r="D518" s="236"/>
      <c r="E518" s="237"/>
      <c r="F518" s="237"/>
      <c r="G518" s="236"/>
    </row>
    <row r="519" spans="1:7" ht="12.3" x14ac:dyDescent="0.4">
      <c r="A519" s="175"/>
      <c r="B519" s="175"/>
      <c r="C519" s="236"/>
      <c r="D519" s="236"/>
      <c r="E519" s="237"/>
      <c r="F519" s="237"/>
      <c r="G519" s="236"/>
    </row>
    <row r="520" spans="1:7" ht="12.3" x14ac:dyDescent="0.4">
      <c r="A520" s="175"/>
      <c r="B520" s="175"/>
      <c r="C520" s="236"/>
      <c r="D520" s="236"/>
      <c r="E520" s="237"/>
      <c r="F520" s="237"/>
      <c r="G520" s="236"/>
    </row>
    <row r="521" spans="1:7" ht="12.3" x14ac:dyDescent="0.4">
      <c r="A521" s="175"/>
      <c r="B521" s="175"/>
      <c r="C521" s="236"/>
      <c r="D521" s="236"/>
      <c r="E521" s="237"/>
      <c r="F521" s="237"/>
      <c r="G521" s="236"/>
    </row>
    <row r="522" spans="1:7" ht="12.3" x14ac:dyDescent="0.4">
      <c r="A522" s="175"/>
      <c r="B522" s="175"/>
      <c r="C522" s="236"/>
      <c r="D522" s="236"/>
      <c r="E522" s="237"/>
      <c r="F522" s="237"/>
      <c r="G522" s="236"/>
    </row>
    <row r="523" spans="1:7" ht="12.3" x14ac:dyDescent="0.4">
      <c r="A523" s="175"/>
      <c r="B523" s="175"/>
      <c r="C523" s="236"/>
      <c r="D523" s="236"/>
      <c r="E523" s="237"/>
      <c r="F523" s="237"/>
      <c r="G523" s="236"/>
    </row>
    <row r="524" spans="1:7" ht="12.3" x14ac:dyDescent="0.4">
      <c r="A524" s="175"/>
      <c r="B524" s="175"/>
      <c r="C524" s="236"/>
      <c r="D524" s="236"/>
      <c r="E524" s="237"/>
      <c r="F524" s="237"/>
      <c r="G524" s="236"/>
    </row>
    <row r="525" spans="1:7" ht="12.3" x14ac:dyDescent="0.4">
      <c r="A525" s="175"/>
      <c r="B525" s="175"/>
      <c r="C525" s="236"/>
      <c r="D525" s="236"/>
      <c r="E525" s="237"/>
      <c r="F525" s="237"/>
      <c r="G525" s="236"/>
    </row>
    <row r="526" spans="1:7" ht="12.3" x14ac:dyDescent="0.4">
      <c r="A526" s="175"/>
      <c r="B526" s="175"/>
      <c r="C526" s="236"/>
      <c r="D526" s="236"/>
      <c r="E526" s="237"/>
      <c r="F526" s="237"/>
      <c r="G526" s="236"/>
    </row>
    <row r="527" spans="1:7" ht="12.3" x14ac:dyDescent="0.4">
      <c r="A527" s="175"/>
      <c r="B527" s="175"/>
      <c r="C527" s="236"/>
      <c r="D527" s="236"/>
      <c r="E527" s="237"/>
      <c r="F527" s="237"/>
      <c r="G527" s="236"/>
    </row>
    <row r="528" spans="1:7" ht="12.3" x14ac:dyDescent="0.4">
      <c r="A528" s="175"/>
      <c r="B528" s="175"/>
      <c r="C528" s="236"/>
      <c r="D528" s="236"/>
      <c r="E528" s="237"/>
      <c r="F528" s="237"/>
      <c r="G528" s="236"/>
    </row>
    <row r="529" spans="1:7" ht="12.3" x14ac:dyDescent="0.4">
      <c r="A529" s="175"/>
      <c r="B529" s="175"/>
      <c r="C529" s="236"/>
      <c r="D529" s="236"/>
      <c r="E529" s="237"/>
      <c r="F529" s="237"/>
      <c r="G529" s="236"/>
    </row>
    <row r="530" spans="1:7" ht="12.3" x14ac:dyDescent="0.4">
      <c r="A530" s="175"/>
      <c r="B530" s="175"/>
      <c r="C530" s="236"/>
      <c r="D530" s="236"/>
      <c r="E530" s="237"/>
      <c r="F530" s="237"/>
      <c r="G530" s="236"/>
    </row>
    <row r="531" spans="1:7" ht="12.3" x14ac:dyDescent="0.4">
      <c r="A531" s="175"/>
      <c r="B531" s="175"/>
      <c r="C531" s="236"/>
      <c r="D531" s="236"/>
      <c r="E531" s="237"/>
      <c r="F531" s="237"/>
      <c r="G531" s="236"/>
    </row>
    <row r="532" spans="1:7" ht="12.3" x14ac:dyDescent="0.4">
      <c r="A532" s="175"/>
      <c r="B532" s="175"/>
      <c r="C532" s="236"/>
      <c r="D532" s="236"/>
      <c r="E532" s="237"/>
      <c r="F532" s="237"/>
      <c r="G532" s="236"/>
    </row>
    <row r="533" spans="1:7" ht="12.3" x14ac:dyDescent="0.4">
      <c r="A533" s="175"/>
      <c r="B533" s="175"/>
      <c r="C533" s="236"/>
      <c r="D533" s="236"/>
      <c r="E533" s="237"/>
      <c r="F533" s="237"/>
      <c r="G533" s="236"/>
    </row>
    <row r="534" spans="1:7" ht="12.3" x14ac:dyDescent="0.4">
      <c r="A534" s="175"/>
      <c r="B534" s="175"/>
      <c r="C534" s="236"/>
      <c r="D534" s="236"/>
      <c r="E534" s="237"/>
      <c r="F534" s="237"/>
      <c r="G534" s="236"/>
    </row>
    <row r="535" spans="1:7" ht="12.3" x14ac:dyDescent="0.4">
      <c r="A535" s="175"/>
      <c r="B535" s="175"/>
      <c r="C535" s="236"/>
      <c r="D535" s="236"/>
      <c r="E535" s="237"/>
      <c r="F535" s="237"/>
      <c r="G535" s="236"/>
    </row>
    <row r="536" spans="1:7" ht="12.3" x14ac:dyDescent="0.4">
      <c r="A536" s="175"/>
      <c r="B536" s="175"/>
      <c r="C536" s="236"/>
      <c r="D536" s="236"/>
      <c r="E536" s="237"/>
      <c r="F536" s="237"/>
      <c r="G536" s="236"/>
    </row>
    <row r="537" spans="1:7" ht="12.3" x14ac:dyDescent="0.4">
      <c r="A537" s="175"/>
      <c r="B537" s="175"/>
      <c r="C537" s="236"/>
      <c r="D537" s="236"/>
      <c r="E537" s="237"/>
      <c r="F537" s="237"/>
      <c r="G537" s="236"/>
    </row>
    <row r="538" spans="1:7" ht="12.3" x14ac:dyDescent="0.4">
      <c r="A538" s="175"/>
      <c r="B538" s="175"/>
      <c r="C538" s="236"/>
      <c r="D538" s="236"/>
      <c r="E538" s="237"/>
      <c r="F538" s="237"/>
      <c r="G538" s="236"/>
    </row>
    <row r="539" spans="1:7" ht="12.3" x14ac:dyDescent="0.4">
      <c r="A539" s="175"/>
      <c r="B539" s="175"/>
      <c r="C539" s="236"/>
      <c r="D539" s="236"/>
      <c r="E539" s="237"/>
      <c r="F539" s="237"/>
      <c r="G539" s="236"/>
    </row>
    <row r="540" spans="1:7" ht="12.3" x14ac:dyDescent="0.4">
      <c r="A540" s="175"/>
      <c r="B540" s="175"/>
      <c r="C540" s="236"/>
      <c r="D540" s="236"/>
      <c r="E540" s="237"/>
      <c r="F540" s="237"/>
      <c r="G540" s="236"/>
    </row>
    <row r="541" spans="1:7" ht="12.3" x14ac:dyDescent="0.4">
      <c r="A541" s="175"/>
      <c r="B541" s="175"/>
      <c r="C541" s="236"/>
      <c r="D541" s="236"/>
      <c r="E541" s="237"/>
      <c r="F541" s="237"/>
      <c r="G541" s="236"/>
    </row>
    <row r="542" spans="1:7" ht="12.3" x14ac:dyDescent="0.4">
      <c r="A542" s="175"/>
      <c r="B542" s="175"/>
      <c r="C542" s="236"/>
      <c r="D542" s="236"/>
      <c r="E542" s="237"/>
      <c r="F542" s="237"/>
      <c r="G542" s="236"/>
    </row>
    <row r="543" spans="1:7" ht="12.3" x14ac:dyDescent="0.4">
      <c r="A543" s="175"/>
      <c r="B543" s="175"/>
      <c r="C543" s="236"/>
      <c r="D543" s="236"/>
      <c r="E543" s="237"/>
      <c r="F543" s="237"/>
      <c r="G543" s="236"/>
    </row>
    <row r="544" spans="1:7" ht="12.3" x14ac:dyDescent="0.4">
      <c r="A544" s="175"/>
      <c r="B544" s="175"/>
      <c r="C544" s="236"/>
      <c r="D544" s="236"/>
      <c r="E544" s="237"/>
      <c r="F544" s="237"/>
      <c r="G544" s="236"/>
    </row>
    <row r="545" spans="1:7" ht="12.3" x14ac:dyDescent="0.4">
      <c r="A545" s="175"/>
      <c r="B545" s="175"/>
      <c r="C545" s="236"/>
      <c r="D545" s="236"/>
      <c r="E545" s="237"/>
      <c r="F545" s="237"/>
      <c r="G545" s="236"/>
    </row>
    <row r="546" spans="1:7" ht="12.3" x14ac:dyDescent="0.4">
      <c r="A546" s="175"/>
      <c r="B546" s="175"/>
      <c r="C546" s="236"/>
      <c r="D546" s="236"/>
      <c r="E546" s="237"/>
      <c r="F546" s="237"/>
      <c r="G546" s="236"/>
    </row>
    <row r="547" spans="1:7" ht="12.3" x14ac:dyDescent="0.4">
      <c r="A547" s="175"/>
      <c r="B547" s="175"/>
      <c r="C547" s="236"/>
      <c r="D547" s="236"/>
      <c r="E547" s="237"/>
      <c r="F547" s="237"/>
      <c r="G547" s="236"/>
    </row>
    <row r="548" spans="1:7" ht="12.3" x14ac:dyDescent="0.4">
      <c r="A548" s="175"/>
      <c r="B548" s="175"/>
      <c r="C548" s="236"/>
      <c r="D548" s="236"/>
      <c r="E548" s="237"/>
      <c r="F548" s="237"/>
      <c r="G548" s="236"/>
    </row>
    <row r="549" spans="1:7" ht="12.3" x14ac:dyDescent="0.4">
      <c r="A549" s="175"/>
      <c r="B549" s="175"/>
      <c r="C549" s="236"/>
      <c r="D549" s="236"/>
      <c r="E549" s="237"/>
      <c r="F549" s="237"/>
      <c r="G549" s="236"/>
    </row>
    <row r="550" spans="1:7" ht="12.3" x14ac:dyDescent="0.4">
      <c r="A550" s="175"/>
      <c r="B550" s="175"/>
      <c r="C550" s="236"/>
      <c r="D550" s="236"/>
      <c r="E550" s="237"/>
      <c r="F550" s="237"/>
      <c r="G550" s="236"/>
    </row>
    <row r="551" spans="1:7" ht="12.3" x14ac:dyDescent="0.4">
      <c r="A551" s="175"/>
      <c r="B551" s="175"/>
      <c r="C551" s="236"/>
      <c r="D551" s="236"/>
      <c r="E551" s="237"/>
      <c r="F551" s="237"/>
      <c r="G551" s="236"/>
    </row>
    <row r="552" spans="1:7" ht="12.3" x14ac:dyDescent="0.4">
      <c r="A552" s="175"/>
      <c r="B552" s="175"/>
      <c r="C552" s="236"/>
      <c r="D552" s="236"/>
      <c r="E552" s="237"/>
      <c r="F552" s="237"/>
      <c r="G552" s="236"/>
    </row>
    <row r="553" spans="1:7" ht="12.3" x14ac:dyDescent="0.4">
      <c r="A553" s="175"/>
      <c r="B553" s="175"/>
      <c r="C553" s="236"/>
      <c r="D553" s="236"/>
      <c r="E553" s="237"/>
      <c r="F553" s="237"/>
      <c r="G553" s="236"/>
    </row>
    <row r="554" spans="1:7" ht="12.3" x14ac:dyDescent="0.4">
      <c r="A554" s="175"/>
      <c r="B554" s="175"/>
      <c r="C554" s="236"/>
      <c r="D554" s="236"/>
      <c r="E554" s="237"/>
      <c r="F554" s="237"/>
      <c r="G554" s="236"/>
    </row>
    <row r="555" spans="1:7" ht="12.3" x14ac:dyDescent="0.4">
      <c r="A555" s="175"/>
      <c r="B555" s="175"/>
      <c r="C555" s="236"/>
      <c r="D555" s="236"/>
      <c r="E555" s="237"/>
      <c r="F555" s="237"/>
      <c r="G555" s="236"/>
    </row>
    <row r="556" spans="1:7" ht="12.3" x14ac:dyDescent="0.4">
      <c r="A556" s="175"/>
      <c r="B556" s="175"/>
      <c r="C556" s="236"/>
      <c r="D556" s="236"/>
      <c r="E556" s="237"/>
      <c r="F556" s="237"/>
      <c r="G556" s="236"/>
    </row>
    <row r="557" spans="1:7" ht="12.3" x14ac:dyDescent="0.4">
      <c r="A557" s="175"/>
      <c r="B557" s="175"/>
      <c r="C557" s="236"/>
      <c r="D557" s="236"/>
      <c r="E557" s="237"/>
      <c r="F557" s="237"/>
      <c r="G557" s="236"/>
    </row>
    <row r="558" spans="1:7" ht="12.3" x14ac:dyDescent="0.4">
      <c r="A558" s="175"/>
      <c r="B558" s="175"/>
      <c r="C558" s="236"/>
      <c r="D558" s="236"/>
      <c r="E558" s="237"/>
      <c r="F558" s="237"/>
      <c r="G558" s="236"/>
    </row>
    <row r="559" spans="1:7" ht="12.3" x14ac:dyDescent="0.4">
      <c r="A559" s="175"/>
      <c r="B559" s="175"/>
      <c r="C559" s="236"/>
      <c r="D559" s="236"/>
      <c r="E559" s="237"/>
      <c r="F559" s="237"/>
      <c r="G559" s="236"/>
    </row>
    <row r="560" spans="1:7" ht="12.3" x14ac:dyDescent="0.4">
      <c r="A560" s="175"/>
      <c r="B560" s="175"/>
      <c r="C560" s="236"/>
      <c r="D560" s="236"/>
      <c r="E560" s="237"/>
      <c r="F560" s="237"/>
      <c r="G560" s="236"/>
    </row>
    <row r="561" spans="1:7" ht="12.3" x14ac:dyDescent="0.4">
      <c r="A561" s="175"/>
      <c r="B561" s="175"/>
      <c r="C561" s="236"/>
      <c r="D561" s="236"/>
      <c r="E561" s="237"/>
      <c r="F561" s="237"/>
      <c r="G561" s="236"/>
    </row>
    <row r="562" spans="1:7" ht="12.3" x14ac:dyDescent="0.4">
      <c r="A562" s="175"/>
      <c r="B562" s="175"/>
      <c r="C562" s="236"/>
      <c r="D562" s="236"/>
      <c r="E562" s="237"/>
      <c r="F562" s="237"/>
      <c r="G562" s="236"/>
    </row>
    <row r="563" spans="1:7" ht="12.3" x14ac:dyDescent="0.4">
      <c r="A563" s="175"/>
      <c r="B563" s="175"/>
      <c r="C563" s="236"/>
      <c r="D563" s="236"/>
      <c r="E563" s="237"/>
      <c r="F563" s="237"/>
      <c r="G563" s="236"/>
    </row>
    <row r="564" spans="1:7" ht="12.3" x14ac:dyDescent="0.4">
      <c r="A564" s="175"/>
      <c r="B564" s="175"/>
      <c r="C564" s="236"/>
      <c r="D564" s="236"/>
      <c r="E564" s="237"/>
      <c r="F564" s="237"/>
      <c r="G564" s="236"/>
    </row>
    <row r="565" spans="1:7" ht="12.3" x14ac:dyDescent="0.4">
      <c r="A565" s="175"/>
      <c r="B565" s="175"/>
      <c r="C565" s="236"/>
      <c r="D565" s="236"/>
      <c r="E565" s="237"/>
      <c r="F565" s="237"/>
      <c r="G565" s="236"/>
    </row>
    <row r="566" spans="1:7" ht="12.3" x14ac:dyDescent="0.4">
      <c r="A566" s="175"/>
      <c r="B566" s="175"/>
      <c r="C566" s="236"/>
      <c r="D566" s="236"/>
      <c r="E566" s="237"/>
      <c r="F566" s="237"/>
      <c r="G566" s="236"/>
    </row>
    <row r="567" spans="1:7" ht="12.3" x14ac:dyDescent="0.4">
      <c r="A567" s="175"/>
      <c r="B567" s="175"/>
      <c r="C567" s="236"/>
      <c r="D567" s="236"/>
      <c r="E567" s="237"/>
      <c r="F567" s="237"/>
      <c r="G567" s="236"/>
    </row>
    <row r="568" spans="1:7" ht="12.3" x14ac:dyDescent="0.4">
      <c r="A568" s="175"/>
      <c r="B568" s="175"/>
      <c r="C568" s="236"/>
      <c r="D568" s="236"/>
      <c r="E568" s="237"/>
      <c r="F568" s="237"/>
      <c r="G568" s="236"/>
    </row>
    <row r="569" spans="1:7" ht="12.3" x14ac:dyDescent="0.4">
      <c r="A569" s="175"/>
      <c r="B569" s="175"/>
      <c r="C569" s="236"/>
      <c r="D569" s="236"/>
      <c r="E569" s="237"/>
      <c r="F569" s="237"/>
      <c r="G569" s="236"/>
    </row>
    <row r="570" spans="1:7" ht="12.3" x14ac:dyDescent="0.4">
      <c r="A570" s="175"/>
      <c r="B570" s="175"/>
      <c r="C570" s="236"/>
      <c r="D570" s="236"/>
      <c r="E570" s="237"/>
      <c r="F570" s="237"/>
      <c r="G570" s="236"/>
    </row>
    <row r="571" spans="1:7" ht="12.3" x14ac:dyDescent="0.4">
      <c r="A571" s="175"/>
      <c r="B571" s="175"/>
      <c r="C571" s="236"/>
      <c r="D571" s="236"/>
      <c r="E571" s="237"/>
      <c r="F571" s="237"/>
      <c r="G571" s="236"/>
    </row>
    <row r="572" spans="1:7" ht="12.3" x14ac:dyDescent="0.4">
      <c r="A572" s="175"/>
      <c r="B572" s="175"/>
      <c r="C572" s="236"/>
      <c r="D572" s="236"/>
      <c r="E572" s="237"/>
      <c r="F572" s="237"/>
      <c r="G572" s="236"/>
    </row>
    <row r="573" spans="1:7" ht="12.3" x14ac:dyDescent="0.4">
      <c r="A573" s="175"/>
      <c r="B573" s="175"/>
      <c r="C573" s="236"/>
      <c r="D573" s="236"/>
      <c r="E573" s="237"/>
      <c r="F573" s="237"/>
      <c r="G573" s="236"/>
    </row>
    <row r="574" spans="1:7" ht="12.3" x14ac:dyDescent="0.4">
      <c r="A574" s="175"/>
      <c r="B574" s="175"/>
      <c r="C574" s="236"/>
      <c r="D574" s="236"/>
      <c r="E574" s="237"/>
      <c r="F574" s="237"/>
      <c r="G574" s="236"/>
    </row>
    <row r="575" spans="1:7" ht="12.3" x14ac:dyDescent="0.4">
      <c r="A575" s="175"/>
      <c r="B575" s="175"/>
      <c r="C575" s="236"/>
      <c r="D575" s="236"/>
      <c r="E575" s="237"/>
      <c r="F575" s="237"/>
      <c r="G575" s="236"/>
    </row>
    <row r="576" spans="1:7" ht="12.3" x14ac:dyDescent="0.4">
      <c r="A576" s="175"/>
      <c r="B576" s="175"/>
      <c r="C576" s="236"/>
      <c r="D576" s="236"/>
      <c r="E576" s="237"/>
      <c r="F576" s="237"/>
      <c r="G576" s="236"/>
    </row>
    <row r="577" spans="1:7" ht="12.3" x14ac:dyDescent="0.4">
      <c r="A577" s="175"/>
      <c r="B577" s="175"/>
      <c r="C577" s="236"/>
      <c r="D577" s="236"/>
      <c r="E577" s="237"/>
      <c r="F577" s="237"/>
      <c r="G577" s="236"/>
    </row>
    <row r="578" spans="1:7" ht="12.3" x14ac:dyDescent="0.4">
      <c r="A578" s="175"/>
      <c r="B578" s="175"/>
      <c r="C578" s="236"/>
      <c r="D578" s="236"/>
      <c r="E578" s="237"/>
      <c r="F578" s="237"/>
      <c r="G578" s="236"/>
    </row>
    <row r="579" spans="1:7" ht="12.3" x14ac:dyDescent="0.4">
      <c r="A579" s="175"/>
      <c r="B579" s="175"/>
      <c r="C579" s="236"/>
      <c r="D579" s="236"/>
      <c r="E579" s="237"/>
      <c r="F579" s="237"/>
      <c r="G579" s="236"/>
    </row>
    <row r="580" spans="1:7" ht="12.3" x14ac:dyDescent="0.4">
      <c r="A580" s="175"/>
      <c r="B580" s="175"/>
      <c r="C580" s="236"/>
      <c r="D580" s="236"/>
      <c r="E580" s="237"/>
      <c r="F580" s="237"/>
      <c r="G580" s="236"/>
    </row>
    <row r="581" spans="1:7" ht="12.3" x14ac:dyDescent="0.4">
      <c r="A581" s="175"/>
      <c r="B581" s="175"/>
      <c r="C581" s="236"/>
      <c r="D581" s="236"/>
      <c r="E581" s="237"/>
      <c r="F581" s="237"/>
      <c r="G581" s="236"/>
    </row>
    <row r="582" spans="1:7" ht="12.3" x14ac:dyDescent="0.4">
      <c r="A582" s="175"/>
      <c r="B582" s="175"/>
      <c r="C582" s="236"/>
      <c r="D582" s="236"/>
      <c r="E582" s="237"/>
      <c r="F582" s="237"/>
      <c r="G582" s="236"/>
    </row>
    <row r="583" spans="1:7" ht="12.3" x14ac:dyDescent="0.4">
      <c r="A583" s="175"/>
      <c r="B583" s="175"/>
      <c r="C583" s="236"/>
      <c r="D583" s="236"/>
      <c r="E583" s="237"/>
      <c r="F583" s="237"/>
      <c r="G583" s="236"/>
    </row>
    <row r="584" spans="1:7" ht="12.3" x14ac:dyDescent="0.4">
      <c r="A584" s="175"/>
      <c r="B584" s="175"/>
      <c r="C584" s="236"/>
      <c r="D584" s="236"/>
      <c r="E584" s="237"/>
      <c r="F584" s="237"/>
      <c r="G584" s="236"/>
    </row>
    <row r="585" spans="1:7" ht="12.3" x14ac:dyDescent="0.4">
      <c r="A585" s="175"/>
      <c r="B585" s="175"/>
      <c r="C585" s="236"/>
      <c r="D585" s="236"/>
      <c r="E585" s="237"/>
      <c r="F585" s="237"/>
      <c r="G585" s="236"/>
    </row>
    <row r="586" spans="1:7" ht="12.3" x14ac:dyDescent="0.4">
      <c r="A586" s="175"/>
      <c r="B586" s="175"/>
      <c r="C586" s="236"/>
      <c r="D586" s="236"/>
      <c r="E586" s="237"/>
      <c r="F586" s="237"/>
      <c r="G586" s="236"/>
    </row>
    <row r="587" spans="1:7" ht="12.3" x14ac:dyDescent="0.4">
      <c r="A587" s="175"/>
      <c r="B587" s="175"/>
      <c r="C587" s="236"/>
      <c r="D587" s="236"/>
      <c r="E587" s="237"/>
      <c r="F587" s="237"/>
      <c r="G587" s="236"/>
    </row>
    <row r="588" spans="1:7" ht="12.3" x14ac:dyDescent="0.4">
      <c r="A588" s="175"/>
      <c r="B588" s="175"/>
      <c r="C588" s="236"/>
      <c r="D588" s="236"/>
      <c r="E588" s="237"/>
      <c r="F588" s="237"/>
      <c r="G588" s="236"/>
    </row>
    <row r="589" spans="1:7" ht="12.3" x14ac:dyDescent="0.4">
      <c r="A589" s="175"/>
      <c r="B589" s="175"/>
      <c r="C589" s="236"/>
      <c r="D589" s="236"/>
      <c r="E589" s="237"/>
      <c r="F589" s="237"/>
      <c r="G589" s="236"/>
    </row>
    <row r="590" spans="1:7" ht="12.3" x14ac:dyDescent="0.4">
      <c r="A590" s="175"/>
      <c r="B590" s="175"/>
      <c r="C590" s="236"/>
      <c r="D590" s="236"/>
      <c r="E590" s="237"/>
      <c r="F590" s="237"/>
      <c r="G590" s="236"/>
    </row>
    <row r="591" spans="1:7" ht="12.3" x14ac:dyDescent="0.4">
      <c r="A591" s="175"/>
      <c r="B591" s="175"/>
      <c r="C591" s="236"/>
      <c r="D591" s="236"/>
      <c r="E591" s="237"/>
      <c r="F591" s="237"/>
      <c r="G591" s="236"/>
    </row>
    <row r="592" spans="1:7" ht="12.3" x14ac:dyDescent="0.4">
      <c r="A592" s="175"/>
      <c r="B592" s="175"/>
      <c r="C592" s="236"/>
      <c r="D592" s="236"/>
      <c r="E592" s="237"/>
      <c r="F592" s="237"/>
      <c r="G592" s="236"/>
    </row>
    <row r="593" spans="1:7" ht="12.3" x14ac:dyDescent="0.4">
      <c r="A593" s="175"/>
      <c r="B593" s="175"/>
      <c r="C593" s="236"/>
      <c r="D593" s="236"/>
      <c r="E593" s="237"/>
      <c r="F593" s="237"/>
      <c r="G593" s="236"/>
    </row>
    <row r="594" spans="1:7" ht="12.3" x14ac:dyDescent="0.4">
      <c r="A594" s="175"/>
      <c r="B594" s="175"/>
      <c r="C594" s="236"/>
      <c r="D594" s="236"/>
      <c r="E594" s="237"/>
      <c r="F594" s="237"/>
      <c r="G594" s="236"/>
    </row>
    <row r="595" spans="1:7" ht="12.3" x14ac:dyDescent="0.4">
      <c r="A595" s="175"/>
      <c r="B595" s="175"/>
      <c r="C595" s="236"/>
      <c r="D595" s="236"/>
      <c r="E595" s="237"/>
      <c r="F595" s="237"/>
      <c r="G595" s="236"/>
    </row>
    <row r="596" spans="1:7" ht="12.3" x14ac:dyDescent="0.4">
      <c r="A596" s="175"/>
      <c r="B596" s="175"/>
      <c r="C596" s="236"/>
      <c r="D596" s="236"/>
      <c r="E596" s="237"/>
      <c r="F596" s="237"/>
      <c r="G596" s="236"/>
    </row>
    <row r="597" spans="1:7" ht="12.3" x14ac:dyDescent="0.4">
      <c r="A597" s="175"/>
      <c r="B597" s="175"/>
      <c r="C597" s="236"/>
      <c r="D597" s="236"/>
      <c r="E597" s="237"/>
      <c r="F597" s="237"/>
      <c r="G597" s="236"/>
    </row>
    <row r="598" spans="1:7" ht="12.3" x14ac:dyDescent="0.4">
      <c r="A598" s="175"/>
      <c r="B598" s="175"/>
      <c r="C598" s="236"/>
      <c r="D598" s="236"/>
      <c r="E598" s="237"/>
      <c r="F598" s="237"/>
      <c r="G598" s="236"/>
    </row>
    <row r="599" spans="1:7" ht="12.3" x14ac:dyDescent="0.4">
      <c r="A599" s="175"/>
      <c r="B599" s="175"/>
      <c r="C599" s="236"/>
      <c r="D599" s="236"/>
      <c r="E599" s="237"/>
      <c r="F599" s="237"/>
      <c r="G599" s="236"/>
    </row>
    <row r="600" spans="1:7" ht="12.3" x14ac:dyDescent="0.4">
      <c r="A600" s="175"/>
      <c r="B600" s="175"/>
      <c r="C600" s="236"/>
      <c r="D600" s="236"/>
      <c r="E600" s="237"/>
      <c r="F600" s="237"/>
      <c r="G600" s="236"/>
    </row>
    <row r="601" spans="1:7" ht="12.3" x14ac:dyDescent="0.4">
      <c r="A601" s="175"/>
      <c r="B601" s="175"/>
      <c r="C601" s="236"/>
      <c r="D601" s="236"/>
      <c r="E601" s="237"/>
      <c r="F601" s="237"/>
      <c r="G601" s="236"/>
    </row>
    <row r="602" spans="1:7" ht="12.3" x14ac:dyDescent="0.4">
      <c r="A602" s="175"/>
      <c r="B602" s="175"/>
      <c r="C602" s="236"/>
      <c r="D602" s="236"/>
      <c r="E602" s="237"/>
      <c r="F602" s="237"/>
      <c r="G602" s="236"/>
    </row>
    <row r="603" spans="1:7" ht="12.3" x14ac:dyDescent="0.4">
      <c r="A603" s="175"/>
      <c r="B603" s="175"/>
      <c r="C603" s="236"/>
      <c r="D603" s="236"/>
      <c r="E603" s="237"/>
      <c r="F603" s="237"/>
      <c r="G603" s="236"/>
    </row>
    <row r="604" spans="1:7" ht="12.3" x14ac:dyDescent="0.4">
      <c r="A604" s="175"/>
      <c r="B604" s="175"/>
      <c r="C604" s="236"/>
      <c r="D604" s="236"/>
      <c r="E604" s="237"/>
      <c r="F604" s="237"/>
      <c r="G604" s="236"/>
    </row>
    <row r="605" spans="1:7" ht="12.3" x14ac:dyDescent="0.4">
      <c r="A605" s="175"/>
      <c r="B605" s="175"/>
      <c r="C605" s="236"/>
      <c r="D605" s="236"/>
      <c r="E605" s="237"/>
      <c r="F605" s="237"/>
      <c r="G605" s="236"/>
    </row>
    <row r="606" spans="1:7" ht="12.3" x14ac:dyDescent="0.4">
      <c r="A606" s="175"/>
      <c r="B606" s="175"/>
      <c r="C606" s="236"/>
      <c r="D606" s="236"/>
      <c r="E606" s="237"/>
      <c r="F606" s="237"/>
      <c r="G606" s="236"/>
    </row>
    <row r="607" spans="1:7" ht="12.3" x14ac:dyDescent="0.4">
      <c r="A607" s="175"/>
      <c r="B607" s="175"/>
      <c r="C607" s="236"/>
      <c r="D607" s="236"/>
      <c r="E607" s="237"/>
      <c r="F607" s="237"/>
      <c r="G607" s="236"/>
    </row>
    <row r="608" spans="1:7" ht="12.3" x14ac:dyDescent="0.4">
      <c r="A608" s="175"/>
      <c r="B608" s="175"/>
      <c r="C608" s="236"/>
      <c r="D608" s="236"/>
      <c r="E608" s="237"/>
      <c r="F608" s="237"/>
      <c r="G608" s="236"/>
    </row>
    <row r="609" spans="1:7" ht="12.3" x14ac:dyDescent="0.4">
      <c r="A609" s="175"/>
      <c r="B609" s="175"/>
      <c r="C609" s="236"/>
      <c r="D609" s="236"/>
      <c r="E609" s="237"/>
      <c r="F609" s="237"/>
      <c r="G609" s="236"/>
    </row>
    <row r="610" spans="1:7" ht="12.3" x14ac:dyDescent="0.4">
      <c r="A610" s="175"/>
      <c r="B610" s="175"/>
      <c r="C610" s="236"/>
      <c r="D610" s="236"/>
      <c r="E610" s="237"/>
      <c r="F610" s="237"/>
      <c r="G610" s="236"/>
    </row>
    <row r="611" spans="1:7" ht="12.3" x14ac:dyDescent="0.4">
      <c r="A611" s="175"/>
      <c r="B611" s="175"/>
      <c r="C611" s="236"/>
      <c r="D611" s="236"/>
      <c r="E611" s="237"/>
      <c r="F611" s="237"/>
      <c r="G611" s="236"/>
    </row>
    <row r="612" spans="1:7" ht="12.3" x14ac:dyDescent="0.4">
      <c r="A612" s="175"/>
      <c r="B612" s="175"/>
      <c r="C612" s="236"/>
      <c r="D612" s="236"/>
      <c r="E612" s="237"/>
      <c r="F612" s="237"/>
      <c r="G612" s="236"/>
    </row>
    <row r="613" spans="1:7" ht="12.3" x14ac:dyDescent="0.4">
      <c r="A613" s="175"/>
      <c r="B613" s="175"/>
      <c r="C613" s="236"/>
      <c r="D613" s="236"/>
      <c r="E613" s="237"/>
      <c r="F613" s="237"/>
      <c r="G613" s="236"/>
    </row>
    <row r="614" spans="1:7" ht="12.3" x14ac:dyDescent="0.4">
      <c r="A614" s="175"/>
      <c r="B614" s="175"/>
      <c r="C614" s="236"/>
      <c r="D614" s="236"/>
      <c r="E614" s="237"/>
      <c r="F614" s="237"/>
      <c r="G614" s="236"/>
    </row>
    <row r="615" spans="1:7" ht="12.3" x14ac:dyDescent="0.4">
      <c r="A615" s="175"/>
      <c r="B615" s="175"/>
      <c r="C615" s="236"/>
      <c r="D615" s="236"/>
      <c r="E615" s="237"/>
      <c r="F615" s="237"/>
      <c r="G615" s="236"/>
    </row>
    <row r="616" spans="1:7" ht="12.3" x14ac:dyDescent="0.4">
      <c r="A616" s="175"/>
      <c r="B616" s="175"/>
      <c r="C616" s="236"/>
      <c r="D616" s="236"/>
      <c r="E616" s="237"/>
      <c r="F616" s="237"/>
      <c r="G616" s="236"/>
    </row>
    <row r="617" spans="1:7" ht="12.3" x14ac:dyDescent="0.4">
      <c r="A617" s="175"/>
      <c r="B617" s="175"/>
      <c r="C617" s="236"/>
      <c r="D617" s="236"/>
      <c r="E617" s="237"/>
      <c r="F617" s="237"/>
      <c r="G617" s="236"/>
    </row>
    <row r="618" spans="1:7" ht="12.3" x14ac:dyDescent="0.4">
      <c r="A618" s="175"/>
      <c r="B618" s="175"/>
      <c r="C618" s="236"/>
      <c r="D618" s="236"/>
      <c r="E618" s="237"/>
      <c r="F618" s="237"/>
      <c r="G618" s="236"/>
    </row>
    <row r="619" spans="1:7" ht="12.3" x14ac:dyDescent="0.4">
      <c r="A619" s="175"/>
      <c r="B619" s="175"/>
      <c r="C619" s="236"/>
      <c r="D619" s="236"/>
      <c r="E619" s="237"/>
      <c r="F619" s="237"/>
      <c r="G619" s="236"/>
    </row>
    <row r="620" spans="1:7" ht="12.3" x14ac:dyDescent="0.4">
      <c r="A620" s="175"/>
      <c r="B620" s="175"/>
      <c r="C620" s="236"/>
      <c r="D620" s="236"/>
      <c r="E620" s="237"/>
      <c r="F620" s="237"/>
      <c r="G620" s="236"/>
    </row>
    <row r="621" spans="1:7" ht="12.3" x14ac:dyDescent="0.4">
      <c r="A621" s="175"/>
      <c r="B621" s="175"/>
      <c r="C621" s="236"/>
      <c r="D621" s="236"/>
      <c r="E621" s="237"/>
      <c r="F621" s="237"/>
      <c r="G621" s="236"/>
    </row>
    <row r="622" spans="1:7" ht="12.3" x14ac:dyDescent="0.4">
      <c r="A622" s="175"/>
      <c r="B622" s="175"/>
      <c r="C622" s="236"/>
      <c r="D622" s="236"/>
      <c r="E622" s="237"/>
      <c r="F622" s="237"/>
      <c r="G622" s="236"/>
    </row>
    <row r="623" spans="1:7" ht="12.3" x14ac:dyDescent="0.4">
      <c r="A623" s="175"/>
      <c r="B623" s="175"/>
      <c r="C623" s="236"/>
      <c r="D623" s="236"/>
      <c r="E623" s="237"/>
      <c r="F623" s="237"/>
      <c r="G623" s="236"/>
    </row>
    <row r="624" spans="1:7" ht="12.3" x14ac:dyDescent="0.4">
      <c r="A624" s="175"/>
      <c r="B624" s="175"/>
      <c r="C624" s="236"/>
      <c r="D624" s="236"/>
      <c r="E624" s="237"/>
      <c r="F624" s="237"/>
      <c r="G624" s="236"/>
    </row>
    <row r="625" spans="1:7" ht="12.3" x14ac:dyDescent="0.4">
      <c r="A625" s="175"/>
      <c r="B625" s="175"/>
      <c r="C625" s="236"/>
      <c r="D625" s="236"/>
      <c r="E625" s="237"/>
      <c r="F625" s="237"/>
      <c r="G625" s="236"/>
    </row>
    <row r="626" spans="1:7" ht="12.3" x14ac:dyDescent="0.4">
      <c r="A626" s="175"/>
      <c r="B626" s="175"/>
      <c r="C626" s="236"/>
      <c r="D626" s="236"/>
      <c r="E626" s="237"/>
      <c r="F626" s="237"/>
      <c r="G626" s="236"/>
    </row>
    <row r="627" spans="1:7" ht="12.3" x14ac:dyDescent="0.4">
      <c r="A627" s="175"/>
      <c r="B627" s="175"/>
      <c r="C627" s="236"/>
      <c r="D627" s="236"/>
      <c r="E627" s="237"/>
      <c r="F627" s="237"/>
      <c r="G627" s="236"/>
    </row>
    <row r="628" spans="1:7" ht="12.3" x14ac:dyDescent="0.4">
      <c r="A628" s="175"/>
      <c r="B628" s="175"/>
      <c r="C628" s="236"/>
      <c r="D628" s="236"/>
      <c r="E628" s="237"/>
      <c r="F628" s="237"/>
      <c r="G628" s="236"/>
    </row>
    <row r="629" spans="1:7" ht="12.3" x14ac:dyDescent="0.4">
      <c r="A629" s="175"/>
      <c r="B629" s="175"/>
      <c r="C629" s="236"/>
      <c r="D629" s="236"/>
      <c r="E629" s="237"/>
      <c r="F629" s="237"/>
      <c r="G629" s="236"/>
    </row>
    <row r="630" spans="1:7" ht="12.3" x14ac:dyDescent="0.4">
      <c r="A630" s="175"/>
      <c r="B630" s="175"/>
      <c r="C630" s="236"/>
      <c r="D630" s="236"/>
      <c r="E630" s="237"/>
      <c r="F630" s="237"/>
      <c r="G630" s="236"/>
    </row>
    <row r="631" spans="1:7" ht="12.3" x14ac:dyDescent="0.4">
      <c r="A631" s="175"/>
      <c r="B631" s="175"/>
      <c r="C631" s="236"/>
      <c r="D631" s="236"/>
      <c r="E631" s="237"/>
      <c r="F631" s="237"/>
      <c r="G631" s="236"/>
    </row>
    <row r="632" spans="1:7" ht="12.3" x14ac:dyDescent="0.4">
      <c r="A632" s="175"/>
      <c r="B632" s="175"/>
      <c r="C632" s="236"/>
      <c r="D632" s="236"/>
      <c r="E632" s="237"/>
      <c r="F632" s="237"/>
      <c r="G632" s="236"/>
    </row>
    <row r="633" spans="1:7" ht="12.3" x14ac:dyDescent="0.4">
      <c r="A633" s="175"/>
      <c r="B633" s="175"/>
      <c r="C633" s="236"/>
      <c r="D633" s="236"/>
      <c r="E633" s="237"/>
      <c r="F633" s="237"/>
      <c r="G633" s="236"/>
    </row>
    <row r="634" spans="1:7" ht="12.3" x14ac:dyDescent="0.4">
      <c r="A634" s="175"/>
      <c r="B634" s="175"/>
      <c r="C634" s="236"/>
      <c r="D634" s="236"/>
      <c r="E634" s="237"/>
      <c r="F634" s="237"/>
      <c r="G634" s="236"/>
    </row>
    <row r="635" spans="1:7" ht="12.3" x14ac:dyDescent="0.4">
      <c r="A635" s="175"/>
      <c r="B635" s="175"/>
      <c r="C635" s="236"/>
      <c r="D635" s="236"/>
      <c r="E635" s="237"/>
      <c r="F635" s="237"/>
      <c r="G635" s="236"/>
    </row>
    <row r="636" spans="1:7" ht="12.3" x14ac:dyDescent="0.4">
      <c r="A636" s="175"/>
      <c r="B636" s="175"/>
      <c r="C636" s="236"/>
      <c r="D636" s="236"/>
      <c r="E636" s="237"/>
      <c r="F636" s="237"/>
      <c r="G636" s="236"/>
    </row>
    <row r="637" spans="1:7" ht="12.3" x14ac:dyDescent="0.4">
      <c r="A637" s="175"/>
      <c r="B637" s="175"/>
      <c r="C637" s="236"/>
      <c r="D637" s="236"/>
      <c r="E637" s="237"/>
      <c r="F637" s="237"/>
      <c r="G637" s="236"/>
    </row>
    <row r="638" spans="1:7" ht="12.3" x14ac:dyDescent="0.4">
      <c r="A638" s="175"/>
      <c r="B638" s="175"/>
      <c r="C638" s="236"/>
      <c r="D638" s="236"/>
      <c r="E638" s="237"/>
      <c r="F638" s="237"/>
      <c r="G638" s="236"/>
    </row>
    <row r="639" spans="1:7" ht="12.3" x14ac:dyDescent="0.4">
      <c r="A639" s="175"/>
      <c r="B639" s="175"/>
      <c r="C639" s="236"/>
      <c r="D639" s="236"/>
      <c r="E639" s="237"/>
      <c r="F639" s="237"/>
      <c r="G639" s="236"/>
    </row>
    <row r="640" spans="1:7" ht="12.3" x14ac:dyDescent="0.4">
      <c r="A640" s="175"/>
      <c r="B640" s="175"/>
      <c r="C640" s="236"/>
      <c r="D640" s="236"/>
      <c r="E640" s="237"/>
      <c r="F640" s="237"/>
      <c r="G640" s="236"/>
    </row>
    <row r="641" spans="1:7" ht="12.3" x14ac:dyDescent="0.4">
      <c r="A641" s="175"/>
      <c r="B641" s="175"/>
      <c r="C641" s="236"/>
      <c r="D641" s="236"/>
      <c r="E641" s="237"/>
      <c r="F641" s="237"/>
      <c r="G641" s="236"/>
    </row>
    <row r="642" spans="1:7" ht="12.3" x14ac:dyDescent="0.4">
      <c r="A642" s="175"/>
      <c r="B642" s="175"/>
      <c r="C642" s="236"/>
      <c r="D642" s="236"/>
      <c r="E642" s="237"/>
      <c r="F642" s="237"/>
      <c r="G642" s="236"/>
    </row>
    <row r="643" spans="1:7" ht="12.3" x14ac:dyDescent="0.4">
      <c r="A643" s="175"/>
      <c r="B643" s="175"/>
      <c r="C643" s="236"/>
      <c r="D643" s="236"/>
      <c r="E643" s="237"/>
      <c r="F643" s="237"/>
      <c r="G643" s="236"/>
    </row>
    <row r="644" spans="1:7" ht="12.3" x14ac:dyDescent="0.4">
      <c r="A644" s="175"/>
      <c r="B644" s="175"/>
      <c r="C644" s="236"/>
      <c r="D644" s="236"/>
      <c r="E644" s="237"/>
      <c r="F644" s="237"/>
      <c r="G644" s="236"/>
    </row>
    <row r="645" spans="1:7" ht="12.3" x14ac:dyDescent="0.4">
      <c r="A645" s="175"/>
      <c r="B645" s="175"/>
      <c r="C645" s="236"/>
      <c r="D645" s="236"/>
      <c r="E645" s="237"/>
      <c r="F645" s="237"/>
      <c r="G645" s="236"/>
    </row>
    <row r="646" spans="1:7" ht="12.3" x14ac:dyDescent="0.4">
      <c r="A646" s="175"/>
      <c r="B646" s="175"/>
      <c r="C646" s="236"/>
      <c r="D646" s="236"/>
      <c r="E646" s="237"/>
      <c r="F646" s="237"/>
      <c r="G646" s="236"/>
    </row>
    <row r="647" spans="1:7" ht="12.3" x14ac:dyDescent="0.4">
      <c r="A647" s="175"/>
      <c r="B647" s="175"/>
      <c r="C647" s="236"/>
      <c r="D647" s="236"/>
      <c r="E647" s="237"/>
      <c r="F647" s="237"/>
      <c r="G647" s="236"/>
    </row>
    <row r="648" spans="1:7" ht="12.3" x14ac:dyDescent="0.4">
      <c r="A648" s="175"/>
      <c r="B648" s="175"/>
      <c r="C648" s="236"/>
      <c r="D648" s="236"/>
      <c r="E648" s="237"/>
      <c r="F648" s="237"/>
      <c r="G648" s="236"/>
    </row>
    <row r="649" spans="1:7" ht="12.3" x14ac:dyDescent="0.4">
      <c r="A649" s="175"/>
      <c r="B649" s="175"/>
      <c r="C649" s="236"/>
      <c r="D649" s="236"/>
      <c r="E649" s="237"/>
      <c r="F649" s="237"/>
      <c r="G649" s="236"/>
    </row>
    <row r="650" spans="1:7" ht="12.3" x14ac:dyDescent="0.4">
      <c r="A650" s="175"/>
      <c r="B650" s="175"/>
      <c r="C650" s="236"/>
      <c r="D650" s="236"/>
      <c r="E650" s="237"/>
      <c r="F650" s="237"/>
      <c r="G650" s="236"/>
    </row>
    <row r="651" spans="1:7" ht="12.3" x14ac:dyDescent="0.4">
      <c r="A651" s="175"/>
      <c r="B651" s="175"/>
      <c r="C651" s="236"/>
      <c r="D651" s="236"/>
      <c r="E651" s="237"/>
      <c r="F651" s="237"/>
      <c r="G651" s="236"/>
    </row>
    <row r="652" spans="1:7" ht="12.3" x14ac:dyDescent="0.4">
      <c r="A652" s="175"/>
      <c r="B652" s="175"/>
      <c r="C652" s="236"/>
      <c r="D652" s="236"/>
      <c r="E652" s="237"/>
      <c r="F652" s="237"/>
      <c r="G652" s="236"/>
    </row>
    <row r="653" spans="1:7" ht="12.3" x14ac:dyDescent="0.4">
      <c r="A653" s="175"/>
      <c r="B653" s="175"/>
      <c r="C653" s="236"/>
      <c r="D653" s="236"/>
      <c r="E653" s="237"/>
      <c r="F653" s="237"/>
      <c r="G653" s="236"/>
    </row>
    <row r="654" spans="1:7" ht="12.3" x14ac:dyDescent="0.4">
      <c r="A654" s="175"/>
      <c r="B654" s="175"/>
      <c r="C654" s="236"/>
      <c r="D654" s="236"/>
      <c r="E654" s="237"/>
      <c r="F654" s="237"/>
      <c r="G654" s="236"/>
    </row>
    <row r="655" spans="1:7" ht="12.3" x14ac:dyDescent="0.4">
      <c r="A655" s="175"/>
      <c r="B655" s="175"/>
      <c r="C655" s="236"/>
      <c r="D655" s="236"/>
      <c r="E655" s="237"/>
      <c r="F655" s="237"/>
      <c r="G655" s="236"/>
    </row>
    <row r="656" spans="1:7" ht="12.3" x14ac:dyDescent="0.4">
      <c r="A656" s="175"/>
      <c r="B656" s="175"/>
      <c r="C656" s="236"/>
      <c r="D656" s="236"/>
      <c r="E656" s="237"/>
      <c r="F656" s="237"/>
      <c r="G656" s="236"/>
    </row>
    <row r="657" spans="1:7" ht="12.3" x14ac:dyDescent="0.4">
      <c r="A657" s="175"/>
      <c r="B657" s="175"/>
      <c r="C657" s="236"/>
      <c r="D657" s="236"/>
      <c r="E657" s="237"/>
      <c r="F657" s="237"/>
      <c r="G657" s="236"/>
    </row>
    <row r="658" spans="1:7" ht="12.3" x14ac:dyDescent="0.4">
      <c r="A658" s="175"/>
      <c r="B658" s="175"/>
      <c r="C658" s="236"/>
      <c r="D658" s="236"/>
      <c r="E658" s="237"/>
      <c r="F658" s="237"/>
      <c r="G658" s="236"/>
    </row>
    <row r="659" spans="1:7" ht="12.3" x14ac:dyDescent="0.4">
      <c r="A659" s="175"/>
      <c r="B659" s="175"/>
      <c r="C659" s="236"/>
      <c r="D659" s="236"/>
      <c r="E659" s="237"/>
      <c r="F659" s="237"/>
      <c r="G659" s="236"/>
    </row>
    <row r="660" spans="1:7" ht="12.3" x14ac:dyDescent="0.4">
      <c r="A660" s="175"/>
      <c r="B660" s="175"/>
      <c r="C660" s="236"/>
      <c r="D660" s="236"/>
      <c r="E660" s="237"/>
      <c r="F660" s="237"/>
      <c r="G660" s="236"/>
    </row>
    <row r="661" spans="1:7" ht="12.3" x14ac:dyDescent="0.4">
      <c r="A661" s="175"/>
      <c r="B661" s="175"/>
      <c r="C661" s="236"/>
      <c r="D661" s="236"/>
      <c r="E661" s="237"/>
      <c r="F661" s="237"/>
      <c r="G661" s="236"/>
    </row>
    <row r="662" spans="1:7" ht="12.3" x14ac:dyDescent="0.4">
      <c r="A662" s="175"/>
      <c r="B662" s="175"/>
      <c r="C662" s="236"/>
      <c r="D662" s="236"/>
      <c r="E662" s="237"/>
      <c r="F662" s="237"/>
      <c r="G662" s="236"/>
    </row>
    <row r="663" spans="1:7" ht="12.3" x14ac:dyDescent="0.4">
      <c r="A663" s="175"/>
      <c r="B663" s="175"/>
      <c r="C663" s="236"/>
      <c r="D663" s="236"/>
      <c r="E663" s="237"/>
      <c r="F663" s="237"/>
      <c r="G663" s="236"/>
    </row>
    <row r="664" spans="1:7" ht="12.3" x14ac:dyDescent="0.4">
      <c r="A664" s="175"/>
      <c r="B664" s="175"/>
      <c r="C664" s="236"/>
      <c r="D664" s="236"/>
      <c r="E664" s="237"/>
      <c r="F664" s="237"/>
      <c r="G664" s="236"/>
    </row>
    <row r="665" spans="1:7" ht="12.3" x14ac:dyDescent="0.4">
      <c r="A665" s="175"/>
      <c r="B665" s="175"/>
      <c r="C665" s="236"/>
      <c r="D665" s="236"/>
      <c r="E665" s="237"/>
      <c r="F665" s="237"/>
      <c r="G665" s="236"/>
    </row>
    <row r="666" spans="1:7" ht="12.3" x14ac:dyDescent="0.4">
      <c r="A666" s="175"/>
      <c r="B666" s="175"/>
      <c r="C666" s="236"/>
      <c r="D666" s="236"/>
      <c r="E666" s="237"/>
      <c r="F666" s="237"/>
      <c r="G666" s="236"/>
    </row>
    <row r="667" spans="1:7" ht="12.3" x14ac:dyDescent="0.4">
      <c r="A667" s="175"/>
      <c r="B667" s="175"/>
      <c r="C667" s="236"/>
      <c r="D667" s="236"/>
      <c r="E667" s="237"/>
      <c r="F667" s="237"/>
      <c r="G667" s="236"/>
    </row>
    <row r="668" spans="1:7" ht="12.3" x14ac:dyDescent="0.4">
      <c r="A668" s="175"/>
      <c r="B668" s="175"/>
      <c r="C668" s="236"/>
      <c r="D668" s="236"/>
      <c r="E668" s="237"/>
      <c r="F668" s="237"/>
      <c r="G668" s="236"/>
    </row>
    <row r="669" spans="1:7" ht="12.3" x14ac:dyDescent="0.4">
      <c r="A669" s="175"/>
      <c r="B669" s="175"/>
      <c r="C669" s="236"/>
      <c r="D669" s="236"/>
      <c r="E669" s="237"/>
      <c r="F669" s="237"/>
      <c r="G669" s="236"/>
    </row>
    <row r="670" spans="1:7" ht="12.3" x14ac:dyDescent="0.4">
      <c r="A670" s="175"/>
      <c r="B670" s="175"/>
      <c r="C670" s="236"/>
      <c r="D670" s="236"/>
      <c r="E670" s="237"/>
      <c r="F670" s="237"/>
      <c r="G670" s="236"/>
    </row>
    <row r="671" spans="1:7" ht="12.3" x14ac:dyDescent="0.4">
      <c r="A671" s="175"/>
      <c r="B671" s="175"/>
      <c r="C671" s="236"/>
      <c r="D671" s="236"/>
      <c r="E671" s="237"/>
      <c r="F671" s="237"/>
      <c r="G671" s="236"/>
    </row>
    <row r="672" spans="1:7" ht="12.3" x14ac:dyDescent="0.4">
      <c r="A672" s="175"/>
      <c r="B672" s="175"/>
      <c r="C672" s="236"/>
      <c r="D672" s="236"/>
      <c r="E672" s="237"/>
      <c r="F672" s="237"/>
      <c r="G672" s="236"/>
    </row>
    <row r="673" spans="1:7" ht="12.3" x14ac:dyDescent="0.4">
      <c r="A673" s="175"/>
      <c r="B673" s="175"/>
      <c r="C673" s="236"/>
      <c r="D673" s="236"/>
      <c r="E673" s="237"/>
      <c r="F673" s="237"/>
      <c r="G673" s="236"/>
    </row>
    <row r="674" spans="1:7" ht="12.3" x14ac:dyDescent="0.4">
      <c r="A674" s="175"/>
      <c r="B674" s="175"/>
      <c r="C674" s="236"/>
      <c r="D674" s="236"/>
      <c r="E674" s="237"/>
      <c r="F674" s="237"/>
      <c r="G674" s="236"/>
    </row>
    <row r="675" spans="1:7" ht="12.3" x14ac:dyDescent="0.4">
      <c r="A675" s="175"/>
      <c r="B675" s="175"/>
      <c r="C675" s="236"/>
      <c r="D675" s="236"/>
      <c r="E675" s="237"/>
      <c r="F675" s="237"/>
      <c r="G675" s="236"/>
    </row>
    <row r="676" spans="1:7" ht="12.3" x14ac:dyDescent="0.4">
      <c r="A676" s="175"/>
      <c r="B676" s="175"/>
      <c r="C676" s="236"/>
      <c r="D676" s="236"/>
      <c r="E676" s="237"/>
      <c r="F676" s="237"/>
      <c r="G676" s="236"/>
    </row>
    <row r="677" spans="1:7" ht="12.3" x14ac:dyDescent="0.4">
      <c r="A677" s="175"/>
      <c r="B677" s="175"/>
      <c r="C677" s="236"/>
      <c r="D677" s="236"/>
      <c r="E677" s="237"/>
      <c r="F677" s="237"/>
      <c r="G677" s="236"/>
    </row>
    <row r="678" spans="1:7" ht="12.3" x14ac:dyDescent="0.4">
      <c r="A678" s="175"/>
      <c r="B678" s="175"/>
      <c r="C678" s="236"/>
      <c r="D678" s="236"/>
      <c r="E678" s="237"/>
      <c r="F678" s="237"/>
      <c r="G678" s="236"/>
    </row>
    <row r="679" spans="1:7" ht="12.3" x14ac:dyDescent="0.4">
      <c r="A679" s="175"/>
      <c r="B679" s="175"/>
      <c r="C679" s="236"/>
      <c r="D679" s="236"/>
      <c r="E679" s="237"/>
      <c r="F679" s="237"/>
      <c r="G679" s="236"/>
    </row>
    <row r="680" spans="1:7" ht="12.3" x14ac:dyDescent="0.4">
      <c r="A680" s="175"/>
      <c r="B680" s="175"/>
      <c r="C680" s="236"/>
      <c r="D680" s="236"/>
      <c r="E680" s="237"/>
      <c r="F680" s="237"/>
      <c r="G680" s="236"/>
    </row>
    <row r="681" spans="1:7" ht="12.3" x14ac:dyDescent="0.4">
      <c r="A681" s="175"/>
      <c r="B681" s="175"/>
      <c r="C681" s="236"/>
      <c r="D681" s="236"/>
      <c r="E681" s="237"/>
      <c r="F681" s="237"/>
      <c r="G681" s="236"/>
    </row>
    <row r="682" spans="1:7" ht="12.3" x14ac:dyDescent="0.4">
      <c r="A682" s="175"/>
      <c r="B682" s="175"/>
      <c r="C682" s="236"/>
      <c r="D682" s="236"/>
      <c r="E682" s="237"/>
      <c r="F682" s="237"/>
      <c r="G682" s="236"/>
    </row>
    <row r="683" spans="1:7" ht="12.3" x14ac:dyDescent="0.4">
      <c r="A683" s="175"/>
      <c r="B683" s="175"/>
      <c r="C683" s="236"/>
      <c r="D683" s="236"/>
      <c r="E683" s="237"/>
      <c r="F683" s="237"/>
      <c r="G683" s="236"/>
    </row>
    <row r="684" spans="1:7" ht="12.3" x14ac:dyDescent="0.4">
      <c r="A684" s="175"/>
      <c r="B684" s="175"/>
      <c r="C684" s="236"/>
      <c r="D684" s="236"/>
      <c r="E684" s="237"/>
      <c r="F684" s="237"/>
      <c r="G684" s="236"/>
    </row>
    <row r="685" spans="1:7" ht="12.3" x14ac:dyDescent="0.4">
      <c r="A685" s="175"/>
      <c r="B685" s="175"/>
      <c r="C685" s="236"/>
      <c r="D685" s="236"/>
      <c r="E685" s="237"/>
      <c r="F685" s="237"/>
      <c r="G685" s="236"/>
    </row>
    <row r="686" spans="1:7" ht="12.3" x14ac:dyDescent="0.4">
      <c r="A686" s="175"/>
      <c r="B686" s="175"/>
      <c r="C686" s="236"/>
      <c r="D686" s="236"/>
      <c r="E686" s="237"/>
      <c r="F686" s="237"/>
      <c r="G686" s="236"/>
    </row>
    <row r="687" spans="1:7" ht="12.3" x14ac:dyDescent="0.4">
      <c r="A687" s="175"/>
      <c r="B687" s="175"/>
      <c r="C687" s="236"/>
      <c r="D687" s="236"/>
      <c r="E687" s="237"/>
      <c r="F687" s="237"/>
      <c r="G687" s="236"/>
    </row>
    <row r="688" spans="1:7" ht="12.3" x14ac:dyDescent="0.4">
      <c r="A688" s="175"/>
      <c r="B688" s="175"/>
      <c r="C688" s="236"/>
      <c r="D688" s="236"/>
      <c r="E688" s="237"/>
      <c r="F688" s="237"/>
      <c r="G688" s="236"/>
    </row>
    <row r="689" spans="1:7" ht="12.3" x14ac:dyDescent="0.4">
      <c r="A689" s="175"/>
      <c r="B689" s="175"/>
      <c r="C689" s="236"/>
      <c r="D689" s="236"/>
      <c r="E689" s="237"/>
      <c r="F689" s="237"/>
      <c r="G689" s="236"/>
    </row>
    <row r="690" spans="1:7" ht="12.3" x14ac:dyDescent="0.4">
      <c r="A690" s="175"/>
      <c r="B690" s="175"/>
      <c r="C690" s="236"/>
      <c r="D690" s="236"/>
      <c r="E690" s="237"/>
      <c r="F690" s="237"/>
      <c r="G690" s="236"/>
    </row>
    <row r="691" spans="1:7" ht="12.3" x14ac:dyDescent="0.4">
      <c r="A691" s="175"/>
      <c r="B691" s="175"/>
      <c r="C691" s="236"/>
      <c r="D691" s="236"/>
      <c r="E691" s="237"/>
      <c r="F691" s="237"/>
      <c r="G691" s="236"/>
    </row>
    <row r="692" spans="1:7" ht="12.3" x14ac:dyDescent="0.4">
      <c r="A692" s="175"/>
      <c r="B692" s="175"/>
      <c r="C692" s="236"/>
      <c r="D692" s="236"/>
      <c r="E692" s="237"/>
      <c r="F692" s="237"/>
      <c r="G692" s="236"/>
    </row>
    <row r="693" spans="1:7" ht="12.3" x14ac:dyDescent="0.4">
      <c r="A693" s="175"/>
      <c r="B693" s="175"/>
      <c r="C693" s="236"/>
      <c r="D693" s="236"/>
      <c r="E693" s="237"/>
      <c r="F693" s="237"/>
      <c r="G693" s="236"/>
    </row>
    <row r="694" spans="1:7" ht="12.3" x14ac:dyDescent="0.4">
      <c r="A694" s="175"/>
      <c r="B694" s="175"/>
      <c r="C694" s="236"/>
      <c r="D694" s="236"/>
      <c r="E694" s="237"/>
      <c r="F694" s="237"/>
      <c r="G694" s="236"/>
    </row>
    <row r="695" spans="1:7" ht="12.3" x14ac:dyDescent="0.4">
      <c r="A695" s="175"/>
      <c r="B695" s="175"/>
      <c r="C695" s="236"/>
      <c r="D695" s="236"/>
      <c r="E695" s="237"/>
      <c r="F695" s="237"/>
      <c r="G695" s="236"/>
    </row>
    <row r="696" spans="1:7" ht="12.3" x14ac:dyDescent="0.4">
      <c r="A696" s="175"/>
      <c r="B696" s="175"/>
      <c r="C696" s="236"/>
      <c r="D696" s="236"/>
      <c r="E696" s="237"/>
      <c r="F696" s="237"/>
      <c r="G696" s="236"/>
    </row>
    <row r="697" spans="1:7" ht="12.3" x14ac:dyDescent="0.4">
      <c r="A697" s="175"/>
      <c r="B697" s="175"/>
      <c r="C697" s="236"/>
      <c r="D697" s="236"/>
      <c r="E697" s="237"/>
      <c r="F697" s="237"/>
      <c r="G697" s="236"/>
    </row>
    <row r="698" spans="1:7" ht="12.3" x14ac:dyDescent="0.4">
      <c r="A698" s="175"/>
      <c r="B698" s="175"/>
      <c r="C698" s="236"/>
      <c r="D698" s="236"/>
      <c r="E698" s="237"/>
      <c r="F698" s="237"/>
      <c r="G698" s="236"/>
    </row>
    <row r="699" spans="1:7" ht="12.3" x14ac:dyDescent="0.4">
      <c r="A699" s="175"/>
      <c r="B699" s="175"/>
      <c r="C699" s="236"/>
      <c r="D699" s="236"/>
      <c r="E699" s="237"/>
      <c r="F699" s="237"/>
      <c r="G699" s="236"/>
    </row>
    <row r="700" spans="1:7" ht="12.3" x14ac:dyDescent="0.4">
      <c r="A700" s="175"/>
      <c r="B700" s="175"/>
      <c r="C700" s="236"/>
      <c r="D700" s="236"/>
      <c r="E700" s="237"/>
      <c r="F700" s="237"/>
      <c r="G700" s="236"/>
    </row>
    <row r="701" spans="1:7" ht="12.3" x14ac:dyDescent="0.4">
      <c r="A701" s="175"/>
      <c r="B701" s="175"/>
      <c r="C701" s="236"/>
      <c r="D701" s="236"/>
      <c r="E701" s="237"/>
      <c r="F701" s="237"/>
      <c r="G701" s="236"/>
    </row>
    <row r="702" spans="1:7" ht="12.3" x14ac:dyDescent="0.4">
      <c r="A702" s="175"/>
      <c r="B702" s="175"/>
      <c r="C702" s="236"/>
      <c r="D702" s="236"/>
      <c r="E702" s="237"/>
      <c r="F702" s="237"/>
      <c r="G702" s="236"/>
    </row>
    <row r="703" spans="1:7" ht="12.3" x14ac:dyDescent="0.4">
      <c r="A703" s="175"/>
      <c r="B703" s="175"/>
      <c r="C703" s="236"/>
      <c r="D703" s="236"/>
      <c r="E703" s="237"/>
      <c r="F703" s="237"/>
      <c r="G703" s="236"/>
    </row>
    <row r="704" spans="1:7" ht="12.3" x14ac:dyDescent="0.4">
      <c r="A704" s="175"/>
      <c r="B704" s="175"/>
      <c r="C704" s="236"/>
      <c r="D704" s="236"/>
      <c r="E704" s="237"/>
      <c r="F704" s="237"/>
      <c r="G704" s="236"/>
    </row>
    <row r="705" spans="1:7" ht="12.3" x14ac:dyDescent="0.4">
      <c r="A705" s="175"/>
      <c r="B705" s="175"/>
      <c r="C705" s="236"/>
      <c r="D705" s="236"/>
      <c r="E705" s="237"/>
      <c r="F705" s="237"/>
      <c r="G705" s="236"/>
    </row>
    <row r="706" spans="1:7" ht="12.3" x14ac:dyDescent="0.4">
      <c r="A706" s="175"/>
      <c r="B706" s="175"/>
      <c r="C706" s="236"/>
      <c r="D706" s="236"/>
      <c r="E706" s="237"/>
      <c r="F706" s="237"/>
      <c r="G706" s="236"/>
    </row>
    <row r="707" spans="1:7" ht="12.3" x14ac:dyDescent="0.4">
      <c r="A707" s="175"/>
      <c r="B707" s="175"/>
      <c r="C707" s="236"/>
      <c r="D707" s="236"/>
      <c r="E707" s="237"/>
      <c r="F707" s="237"/>
      <c r="G707" s="236"/>
    </row>
    <row r="708" spans="1:7" ht="12.3" x14ac:dyDescent="0.4">
      <c r="A708" s="175"/>
      <c r="B708" s="175"/>
      <c r="C708" s="236"/>
      <c r="D708" s="236"/>
      <c r="E708" s="237"/>
      <c r="F708" s="237"/>
      <c r="G708" s="236"/>
    </row>
    <row r="709" spans="1:7" ht="12.3" x14ac:dyDescent="0.4">
      <c r="A709" s="175"/>
      <c r="B709" s="175"/>
      <c r="C709" s="236"/>
      <c r="D709" s="236"/>
      <c r="E709" s="237"/>
      <c r="F709" s="237"/>
      <c r="G709" s="236"/>
    </row>
    <row r="710" spans="1:7" ht="12.3" x14ac:dyDescent="0.4">
      <c r="A710" s="175"/>
      <c r="B710" s="175"/>
      <c r="C710" s="236"/>
      <c r="D710" s="236"/>
      <c r="E710" s="237"/>
      <c r="F710" s="237"/>
      <c r="G710" s="236"/>
    </row>
    <row r="711" spans="1:7" ht="12.3" x14ac:dyDescent="0.4">
      <c r="A711" s="175"/>
      <c r="B711" s="175"/>
      <c r="C711" s="236"/>
      <c r="D711" s="236"/>
      <c r="E711" s="237"/>
      <c r="F711" s="237"/>
      <c r="G711" s="236"/>
    </row>
    <row r="712" spans="1:7" ht="12.3" x14ac:dyDescent="0.4">
      <c r="A712" s="175"/>
      <c r="B712" s="175"/>
      <c r="C712" s="236"/>
      <c r="D712" s="236"/>
      <c r="E712" s="237"/>
      <c r="F712" s="237"/>
      <c r="G712" s="236"/>
    </row>
    <row r="713" spans="1:7" ht="12.3" x14ac:dyDescent="0.4">
      <c r="A713" s="175"/>
      <c r="B713" s="175"/>
      <c r="C713" s="236"/>
      <c r="D713" s="236"/>
      <c r="E713" s="237"/>
      <c r="F713" s="237"/>
      <c r="G713" s="236"/>
    </row>
    <row r="714" spans="1:7" ht="12.3" x14ac:dyDescent="0.4">
      <c r="A714" s="175"/>
      <c r="B714" s="175"/>
      <c r="C714" s="236"/>
      <c r="D714" s="236"/>
      <c r="E714" s="237"/>
      <c r="F714" s="237"/>
      <c r="G714" s="236"/>
    </row>
    <row r="715" spans="1:7" ht="12.3" x14ac:dyDescent="0.4">
      <c r="A715" s="175"/>
      <c r="B715" s="175"/>
      <c r="C715" s="236"/>
      <c r="D715" s="236"/>
      <c r="E715" s="237"/>
      <c r="F715" s="237"/>
      <c r="G715" s="236"/>
    </row>
    <row r="716" spans="1:7" ht="12.3" x14ac:dyDescent="0.4">
      <c r="A716" s="175"/>
      <c r="B716" s="175"/>
      <c r="C716" s="236"/>
      <c r="D716" s="236"/>
      <c r="E716" s="237"/>
      <c r="F716" s="237"/>
      <c r="G716" s="236"/>
    </row>
    <row r="717" spans="1:7" ht="12.3" x14ac:dyDescent="0.4">
      <c r="A717" s="175"/>
      <c r="B717" s="175"/>
      <c r="C717" s="236"/>
      <c r="D717" s="236"/>
      <c r="E717" s="237"/>
      <c r="F717" s="237"/>
      <c r="G717" s="236"/>
    </row>
    <row r="718" spans="1:7" ht="12.3" x14ac:dyDescent="0.4">
      <c r="A718" s="175"/>
      <c r="B718" s="175"/>
      <c r="C718" s="236"/>
      <c r="D718" s="236"/>
      <c r="E718" s="237"/>
      <c r="F718" s="237"/>
      <c r="G718" s="236"/>
    </row>
    <row r="719" spans="1:7" ht="12.3" x14ac:dyDescent="0.4">
      <c r="A719" s="175"/>
      <c r="B719" s="175"/>
      <c r="C719" s="236"/>
      <c r="D719" s="236"/>
      <c r="E719" s="237"/>
      <c r="F719" s="237"/>
      <c r="G719" s="236"/>
    </row>
    <row r="720" spans="1:7" ht="12.3" x14ac:dyDescent="0.4">
      <c r="A720" s="175"/>
      <c r="B720" s="175"/>
      <c r="C720" s="236"/>
      <c r="D720" s="236"/>
      <c r="E720" s="237"/>
      <c r="F720" s="237"/>
      <c r="G720" s="236"/>
    </row>
    <row r="721" spans="1:7" ht="12.3" x14ac:dyDescent="0.4">
      <c r="A721" s="175"/>
      <c r="B721" s="175"/>
      <c r="C721" s="236"/>
      <c r="D721" s="236"/>
      <c r="E721" s="237"/>
      <c r="F721" s="237"/>
      <c r="G721" s="236"/>
    </row>
    <row r="722" spans="1:7" ht="12.3" x14ac:dyDescent="0.4">
      <c r="A722" s="175"/>
      <c r="B722" s="175"/>
      <c r="C722" s="236"/>
      <c r="D722" s="236"/>
      <c r="E722" s="237"/>
      <c r="F722" s="237"/>
      <c r="G722" s="236"/>
    </row>
    <row r="723" spans="1:7" ht="12.3" x14ac:dyDescent="0.4">
      <c r="A723" s="175"/>
      <c r="B723" s="175"/>
      <c r="C723" s="236"/>
      <c r="D723" s="236"/>
      <c r="E723" s="237"/>
      <c r="F723" s="237"/>
      <c r="G723" s="236"/>
    </row>
    <row r="724" spans="1:7" ht="12.3" x14ac:dyDescent="0.4">
      <c r="A724" s="175"/>
      <c r="B724" s="175"/>
      <c r="C724" s="236"/>
      <c r="D724" s="236"/>
      <c r="E724" s="237"/>
      <c r="F724" s="237"/>
      <c r="G724" s="236"/>
    </row>
    <row r="725" spans="1:7" ht="12.3" x14ac:dyDescent="0.4">
      <c r="A725" s="175"/>
      <c r="B725" s="175"/>
      <c r="C725" s="236"/>
      <c r="D725" s="236"/>
      <c r="E725" s="237"/>
      <c r="F725" s="237"/>
      <c r="G725" s="236"/>
    </row>
    <row r="726" spans="1:7" ht="12.3" x14ac:dyDescent="0.4">
      <c r="A726" s="175"/>
      <c r="B726" s="175"/>
      <c r="C726" s="236"/>
      <c r="D726" s="236"/>
      <c r="E726" s="237"/>
      <c r="F726" s="237"/>
      <c r="G726" s="236"/>
    </row>
    <row r="727" spans="1:7" ht="12.3" x14ac:dyDescent="0.4">
      <c r="A727" s="175"/>
      <c r="B727" s="175"/>
      <c r="C727" s="236"/>
      <c r="D727" s="236"/>
      <c r="E727" s="237"/>
      <c r="F727" s="237"/>
      <c r="G727" s="236"/>
    </row>
    <row r="728" spans="1:7" ht="12.3" x14ac:dyDescent="0.4">
      <c r="A728" s="175"/>
      <c r="B728" s="175"/>
      <c r="C728" s="236"/>
      <c r="D728" s="236"/>
      <c r="E728" s="237"/>
      <c r="F728" s="237"/>
      <c r="G728" s="236"/>
    </row>
    <row r="729" spans="1:7" ht="12.3" x14ac:dyDescent="0.4">
      <c r="A729" s="175"/>
      <c r="B729" s="175"/>
      <c r="C729" s="236"/>
      <c r="D729" s="236"/>
      <c r="E729" s="237"/>
      <c r="F729" s="237"/>
      <c r="G729" s="236"/>
    </row>
    <row r="730" spans="1:7" ht="12.3" x14ac:dyDescent="0.4">
      <c r="A730" s="175"/>
      <c r="B730" s="175"/>
      <c r="C730" s="236"/>
      <c r="D730" s="236"/>
      <c r="E730" s="237"/>
      <c r="F730" s="237"/>
      <c r="G730" s="236"/>
    </row>
    <row r="731" spans="1:7" ht="12.3" x14ac:dyDescent="0.4">
      <c r="A731" s="175"/>
      <c r="B731" s="175"/>
      <c r="C731" s="236"/>
      <c r="D731" s="236"/>
      <c r="E731" s="237"/>
      <c r="F731" s="237"/>
      <c r="G731" s="236"/>
    </row>
    <row r="732" spans="1:7" ht="12.3" x14ac:dyDescent="0.4">
      <c r="A732" s="175"/>
      <c r="B732" s="175"/>
      <c r="C732" s="236"/>
      <c r="D732" s="236"/>
      <c r="E732" s="237"/>
      <c r="F732" s="237"/>
      <c r="G732" s="236"/>
    </row>
    <row r="733" spans="1:7" ht="12.3" x14ac:dyDescent="0.4">
      <c r="A733" s="175"/>
      <c r="B733" s="175"/>
      <c r="C733" s="236"/>
      <c r="D733" s="236"/>
      <c r="E733" s="237"/>
      <c r="F733" s="237"/>
      <c r="G733" s="236"/>
    </row>
    <row r="734" spans="1:7" ht="12.3" x14ac:dyDescent="0.4">
      <c r="A734" s="175"/>
      <c r="B734" s="175"/>
      <c r="C734" s="236"/>
      <c r="D734" s="236"/>
      <c r="E734" s="237"/>
      <c r="F734" s="237"/>
      <c r="G734" s="236"/>
    </row>
    <row r="735" spans="1:7" ht="12.3" x14ac:dyDescent="0.4">
      <c r="A735" s="175"/>
      <c r="B735" s="175"/>
      <c r="C735" s="236"/>
      <c r="D735" s="236"/>
      <c r="E735" s="237"/>
      <c r="F735" s="237"/>
      <c r="G735" s="236"/>
    </row>
    <row r="736" spans="1:7" ht="12.3" x14ac:dyDescent="0.4">
      <c r="A736" s="175"/>
      <c r="B736" s="175"/>
      <c r="C736" s="236"/>
      <c r="D736" s="236"/>
      <c r="E736" s="237"/>
      <c r="F736" s="237"/>
      <c r="G736" s="236"/>
    </row>
    <row r="737" spans="1:7" ht="12.3" x14ac:dyDescent="0.4">
      <c r="A737" s="175"/>
      <c r="B737" s="175"/>
      <c r="C737" s="236"/>
      <c r="D737" s="236"/>
      <c r="E737" s="237"/>
      <c r="F737" s="237"/>
      <c r="G737" s="236"/>
    </row>
    <row r="738" spans="1:7" ht="12.3" x14ac:dyDescent="0.4">
      <c r="A738" s="175"/>
      <c r="B738" s="175"/>
      <c r="C738" s="236"/>
      <c r="D738" s="236"/>
      <c r="E738" s="237"/>
      <c r="F738" s="237"/>
      <c r="G738" s="236"/>
    </row>
    <row r="739" spans="1:7" ht="12.3" x14ac:dyDescent="0.4">
      <c r="A739" s="175"/>
      <c r="B739" s="175"/>
      <c r="C739" s="236"/>
      <c r="D739" s="236"/>
      <c r="E739" s="237"/>
      <c r="F739" s="237"/>
      <c r="G739" s="236"/>
    </row>
    <row r="740" spans="1:7" ht="12.3" x14ac:dyDescent="0.4">
      <c r="A740" s="175"/>
      <c r="B740" s="175"/>
      <c r="C740" s="236"/>
      <c r="D740" s="236"/>
      <c r="E740" s="237"/>
      <c r="F740" s="237"/>
      <c r="G740" s="236"/>
    </row>
    <row r="741" spans="1:7" ht="12.3" x14ac:dyDescent="0.4">
      <c r="A741" s="175"/>
      <c r="B741" s="175"/>
      <c r="C741" s="236"/>
      <c r="D741" s="236"/>
      <c r="E741" s="237"/>
      <c r="F741" s="237"/>
      <c r="G741" s="236"/>
    </row>
    <row r="742" spans="1:7" ht="12.3" x14ac:dyDescent="0.4">
      <c r="A742" s="175"/>
      <c r="B742" s="175"/>
      <c r="C742" s="236"/>
      <c r="D742" s="236"/>
      <c r="E742" s="237"/>
      <c r="F742" s="237"/>
      <c r="G742" s="236"/>
    </row>
    <row r="743" spans="1:7" ht="12.3" x14ac:dyDescent="0.4">
      <c r="A743" s="175"/>
      <c r="B743" s="175"/>
      <c r="C743" s="236"/>
      <c r="D743" s="236"/>
      <c r="E743" s="237"/>
      <c r="F743" s="237"/>
      <c r="G743" s="236"/>
    </row>
    <row r="744" spans="1:7" ht="12.3" x14ac:dyDescent="0.4">
      <c r="A744" s="175"/>
      <c r="B744" s="175"/>
      <c r="C744" s="236"/>
      <c r="D744" s="236"/>
      <c r="E744" s="237"/>
      <c r="F744" s="237"/>
      <c r="G744" s="236"/>
    </row>
    <row r="745" spans="1:7" ht="12.3" x14ac:dyDescent="0.4">
      <c r="A745" s="175"/>
      <c r="B745" s="175"/>
      <c r="C745" s="236"/>
      <c r="D745" s="236"/>
      <c r="E745" s="237"/>
      <c r="F745" s="237"/>
      <c r="G745" s="236"/>
    </row>
    <row r="746" spans="1:7" ht="12.3" x14ac:dyDescent="0.4">
      <c r="A746" s="175"/>
      <c r="B746" s="175"/>
      <c r="C746" s="236"/>
      <c r="D746" s="236"/>
      <c r="E746" s="237"/>
      <c r="F746" s="237"/>
      <c r="G746" s="236"/>
    </row>
    <row r="747" spans="1:7" ht="12.3" x14ac:dyDescent="0.4">
      <c r="A747" s="175"/>
      <c r="B747" s="175"/>
      <c r="C747" s="236"/>
      <c r="D747" s="236"/>
      <c r="E747" s="237"/>
      <c r="F747" s="237"/>
      <c r="G747" s="236"/>
    </row>
    <row r="748" spans="1:7" ht="12.3" x14ac:dyDescent="0.4">
      <c r="A748" s="175"/>
      <c r="B748" s="175"/>
      <c r="C748" s="236"/>
      <c r="D748" s="236"/>
      <c r="E748" s="237"/>
      <c r="F748" s="237"/>
      <c r="G748" s="236"/>
    </row>
    <row r="749" spans="1:7" ht="12.3" x14ac:dyDescent="0.4">
      <c r="A749" s="175"/>
      <c r="B749" s="175"/>
      <c r="C749" s="236"/>
      <c r="D749" s="236"/>
      <c r="E749" s="237"/>
      <c r="F749" s="237"/>
      <c r="G749" s="236"/>
    </row>
    <row r="750" spans="1:7" ht="12.3" x14ac:dyDescent="0.4">
      <c r="A750" s="175"/>
      <c r="B750" s="175"/>
      <c r="C750" s="236"/>
      <c r="D750" s="236"/>
      <c r="E750" s="237"/>
      <c r="F750" s="237"/>
      <c r="G750" s="236"/>
    </row>
    <row r="751" spans="1:7" ht="12.3" x14ac:dyDescent="0.4">
      <c r="A751" s="175"/>
      <c r="B751" s="175"/>
      <c r="C751" s="236"/>
      <c r="D751" s="236"/>
      <c r="E751" s="237"/>
      <c r="F751" s="237"/>
      <c r="G751" s="236"/>
    </row>
    <row r="752" spans="1:7" ht="12.3" x14ac:dyDescent="0.4">
      <c r="A752" s="175"/>
      <c r="B752" s="175"/>
      <c r="C752" s="236"/>
      <c r="D752" s="236"/>
      <c r="E752" s="237"/>
      <c r="F752" s="237"/>
      <c r="G752" s="236"/>
    </row>
    <row r="753" spans="1:7" ht="12.3" x14ac:dyDescent="0.4">
      <c r="A753" s="175"/>
      <c r="B753" s="175"/>
      <c r="C753" s="236"/>
      <c r="D753" s="236"/>
      <c r="E753" s="237"/>
      <c r="F753" s="237"/>
      <c r="G753" s="236"/>
    </row>
    <row r="754" spans="1:7" ht="12.3" x14ac:dyDescent="0.4">
      <c r="A754" s="175"/>
      <c r="B754" s="175"/>
      <c r="C754" s="236"/>
      <c r="D754" s="236"/>
      <c r="E754" s="237"/>
      <c r="F754" s="237"/>
      <c r="G754" s="236"/>
    </row>
    <row r="755" spans="1:7" ht="12.3" x14ac:dyDescent="0.4">
      <c r="A755" s="175"/>
      <c r="B755" s="175"/>
      <c r="C755" s="236"/>
      <c r="D755" s="236"/>
      <c r="E755" s="237"/>
      <c r="F755" s="237"/>
      <c r="G755" s="236"/>
    </row>
    <row r="756" spans="1:7" ht="12.3" x14ac:dyDescent="0.4">
      <c r="A756" s="175"/>
      <c r="B756" s="175"/>
      <c r="C756" s="236"/>
      <c r="D756" s="236"/>
      <c r="E756" s="237"/>
      <c r="F756" s="237"/>
      <c r="G756" s="236"/>
    </row>
    <row r="757" spans="1:7" ht="12.3" x14ac:dyDescent="0.4">
      <c r="A757" s="175"/>
      <c r="B757" s="175"/>
      <c r="C757" s="236"/>
      <c r="D757" s="236"/>
      <c r="E757" s="237"/>
      <c r="F757" s="237"/>
      <c r="G757" s="236"/>
    </row>
    <row r="758" spans="1:7" ht="12.3" x14ac:dyDescent="0.4">
      <c r="A758" s="175"/>
      <c r="B758" s="175"/>
      <c r="C758" s="236"/>
      <c r="D758" s="236"/>
      <c r="E758" s="237"/>
      <c r="F758" s="237"/>
      <c r="G758" s="236"/>
    </row>
    <row r="759" spans="1:7" ht="12.3" x14ac:dyDescent="0.4">
      <c r="A759" s="175"/>
      <c r="B759" s="175"/>
      <c r="C759" s="236"/>
      <c r="D759" s="236"/>
      <c r="E759" s="237"/>
      <c r="F759" s="237"/>
      <c r="G759" s="236"/>
    </row>
    <row r="760" spans="1:7" ht="12.3" x14ac:dyDescent="0.4">
      <c r="A760" s="175"/>
      <c r="B760" s="175"/>
      <c r="C760" s="236"/>
      <c r="D760" s="236"/>
      <c r="E760" s="237"/>
      <c r="F760" s="237"/>
      <c r="G760" s="236"/>
    </row>
    <row r="761" spans="1:7" ht="12.3" x14ac:dyDescent="0.4">
      <c r="A761" s="175"/>
      <c r="B761" s="175"/>
      <c r="C761" s="236"/>
      <c r="D761" s="236"/>
      <c r="E761" s="237"/>
      <c r="F761" s="237"/>
      <c r="G761" s="236"/>
    </row>
    <row r="762" spans="1:7" ht="12.3" x14ac:dyDescent="0.4">
      <c r="A762" s="175"/>
      <c r="B762" s="175"/>
      <c r="C762" s="236"/>
      <c r="D762" s="236"/>
      <c r="E762" s="237"/>
      <c r="F762" s="237"/>
      <c r="G762" s="236"/>
    </row>
    <row r="763" spans="1:7" ht="12.3" x14ac:dyDescent="0.4">
      <c r="A763" s="175"/>
      <c r="B763" s="175"/>
      <c r="C763" s="236"/>
      <c r="D763" s="236"/>
      <c r="E763" s="237"/>
      <c r="F763" s="237"/>
      <c r="G763" s="236"/>
    </row>
    <row r="764" spans="1:7" ht="12.3" x14ac:dyDescent="0.4">
      <c r="A764" s="175"/>
      <c r="B764" s="175"/>
      <c r="C764" s="236"/>
      <c r="D764" s="236"/>
      <c r="E764" s="237"/>
      <c r="F764" s="237"/>
      <c r="G764" s="236"/>
    </row>
    <row r="765" spans="1:7" ht="12.3" x14ac:dyDescent="0.4">
      <c r="A765" s="175"/>
      <c r="B765" s="175"/>
      <c r="C765" s="236"/>
      <c r="D765" s="236"/>
      <c r="E765" s="237"/>
      <c r="F765" s="237"/>
      <c r="G765" s="236"/>
    </row>
    <row r="766" spans="1:7" ht="12.3" x14ac:dyDescent="0.4">
      <c r="A766" s="175"/>
      <c r="B766" s="175"/>
      <c r="C766" s="236"/>
      <c r="D766" s="236"/>
      <c r="E766" s="237"/>
      <c r="F766" s="237"/>
      <c r="G766" s="236"/>
    </row>
    <row r="767" spans="1:7" ht="12.3" x14ac:dyDescent="0.4">
      <c r="A767" s="175"/>
      <c r="B767" s="175"/>
      <c r="C767" s="236"/>
      <c r="D767" s="236"/>
      <c r="E767" s="237"/>
      <c r="F767" s="237"/>
      <c r="G767" s="236"/>
    </row>
    <row r="768" spans="1:7" ht="12.3" x14ac:dyDescent="0.4">
      <c r="A768" s="175"/>
      <c r="B768" s="175"/>
      <c r="C768" s="236"/>
      <c r="D768" s="236"/>
      <c r="E768" s="237"/>
      <c r="F768" s="237"/>
      <c r="G768" s="236"/>
    </row>
    <row r="769" spans="1:7" ht="12.3" x14ac:dyDescent="0.4">
      <c r="A769" s="175"/>
      <c r="B769" s="175"/>
      <c r="C769" s="236"/>
      <c r="D769" s="236"/>
      <c r="E769" s="237"/>
      <c r="F769" s="237"/>
      <c r="G769" s="236"/>
    </row>
    <row r="770" spans="1:7" ht="12.3" x14ac:dyDescent="0.4">
      <c r="A770" s="175"/>
      <c r="B770" s="175"/>
      <c r="C770" s="236"/>
      <c r="D770" s="236"/>
      <c r="E770" s="237"/>
      <c r="F770" s="237"/>
      <c r="G770" s="236"/>
    </row>
    <row r="771" spans="1:7" ht="12.3" x14ac:dyDescent="0.4">
      <c r="A771" s="175"/>
      <c r="B771" s="175"/>
      <c r="C771" s="236"/>
      <c r="D771" s="236"/>
      <c r="E771" s="237"/>
      <c r="F771" s="237"/>
      <c r="G771" s="236"/>
    </row>
    <row r="772" spans="1:7" ht="12.3" x14ac:dyDescent="0.4">
      <c r="A772" s="175"/>
      <c r="B772" s="175"/>
      <c r="C772" s="236"/>
      <c r="D772" s="236"/>
      <c r="E772" s="237"/>
      <c r="F772" s="237"/>
      <c r="G772" s="236"/>
    </row>
    <row r="773" spans="1:7" ht="12.3" x14ac:dyDescent="0.4">
      <c r="A773" s="175"/>
      <c r="B773" s="175"/>
      <c r="C773" s="236"/>
      <c r="D773" s="236"/>
      <c r="E773" s="237"/>
      <c r="F773" s="237"/>
      <c r="G773" s="236"/>
    </row>
    <row r="774" spans="1:7" ht="12.3" x14ac:dyDescent="0.4">
      <c r="A774" s="175"/>
      <c r="B774" s="175"/>
      <c r="C774" s="236"/>
      <c r="D774" s="236"/>
      <c r="E774" s="237"/>
      <c r="F774" s="237"/>
      <c r="G774" s="236"/>
    </row>
    <row r="775" spans="1:7" ht="12.3" x14ac:dyDescent="0.4">
      <c r="A775" s="175"/>
      <c r="B775" s="175"/>
      <c r="C775" s="236"/>
      <c r="D775" s="236"/>
      <c r="E775" s="237"/>
      <c r="F775" s="237"/>
      <c r="G775" s="236"/>
    </row>
    <row r="776" spans="1:7" ht="12.3" x14ac:dyDescent="0.4">
      <c r="A776" s="175"/>
      <c r="B776" s="175"/>
      <c r="C776" s="236"/>
      <c r="D776" s="236"/>
      <c r="E776" s="237"/>
      <c r="F776" s="237"/>
      <c r="G776" s="236"/>
    </row>
    <row r="777" spans="1:7" ht="12.3" x14ac:dyDescent="0.4">
      <c r="A777" s="175"/>
      <c r="B777" s="175"/>
      <c r="C777" s="236"/>
      <c r="D777" s="236"/>
      <c r="E777" s="237"/>
      <c r="F777" s="237"/>
      <c r="G777" s="236"/>
    </row>
    <row r="778" spans="1:7" ht="12.3" x14ac:dyDescent="0.4">
      <c r="A778" s="175"/>
      <c r="B778" s="175"/>
      <c r="C778" s="236"/>
      <c r="D778" s="236"/>
      <c r="E778" s="237"/>
      <c r="F778" s="237"/>
      <c r="G778" s="236"/>
    </row>
    <row r="779" spans="1:7" ht="12.3" x14ac:dyDescent="0.4">
      <c r="A779" s="175"/>
      <c r="B779" s="175"/>
      <c r="C779" s="236"/>
      <c r="D779" s="236"/>
      <c r="E779" s="237"/>
      <c r="F779" s="237"/>
      <c r="G779" s="236"/>
    </row>
    <row r="780" spans="1:7" ht="12.3" x14ac:dyDescent="0.4">
      <c r="A780" s="175"/>
      <c r="B780" s="175"/>
      <c r="C780" s="236"/>
      <c r="D780" s="236"/>
      <c r="E780" s="237"/>
      <c r="F780" s="237"/>
      <c r="G780" s="236"/>
    </row>
    <row r="781" spans="1:7" ht="12.3" x14ac:dyDescent="0.4">
      <c r="A781" s="175"/>
      <c r="B781" s="175"/>
      <c r="C781" s="236"/>
      <c r="D781" s="236"/>
      <c r="E781" s="237"/>
      <c r="F781" s="237"/>
      <c r="G781" s="236"/>
    </row>
    <row r="782" spans="1:7" ht="12.3" x14ac:dyDescent="0.4">
      <c r="A782" s="175"/>
      <c r="B782" s="175"/>
      <c r="C782" s="236"/>
      <c r="D782" s="236"/>
      <c r="E782" s="237"/>
      <c r="F782" s="237"/>
      <c r="G782" s="236"/>
    </row>
    <row r="783" spans="1:7" ht="12.3" x14ac:dyDescent="0.4">
      <c r="A783" s="175"/>
      <c r="B783" s="175"/>
      <c r="C783" s="236"/>
      <c r="D783" s="236"/>
      <c r="E783" s="237"/>
      <c r="F783" s="237"/>
      <c r="G783" s="236"/>
    </row>
    <row r="784" spans="1:7" ht="12.3" x14ac:dyDescent="0.4">
      <c r="A784" s="175"/>
      <c r="B784" s="175"/>
      <c r="C784" s="236"/>
      <c r="D784" s="236"/>
      <c r="E784" s="237"/>
      <c r="F784" s="237"/>
      <c r="G784" s="236"/>
    </row>
    <row r="785" spans="1:7" ht="12.3" x14ac:dyDescent="0.4">
      <c r="A785" s="175"/>
      <c r="B785" s="175"/>
      <c r="C785" s="236"/>
      <c r="D785" s="236"/>
      <c r="E785" s="237"/>
      <c r="F785" s="237"/>
      <c r="G785" s="236"/>
    </row>
    <row r="786" spans="1:7" ht="12.3" x14ac:dyDescent="0.4">
      <c r="A786" s="175"/>
      <c r="B786" s="175"/>
      <c r="C786" s="236"/>
      <c r="D786" s="236"/>
      <c r="E786" s="237"/>
      <c r="F786" s="237"/>
      <c r="G786" s="236"/>
    </row>
    <row r="787" spans="1:7" ht="12.3" x14ac:dyDescent="0.4">
      <c r="A787" s="175"/>
      <c r="B787" s="175"/>
      <c r="C787" s="236"/>
      <c r="D787" s="236"/>
      <c r="E787" s="237"/>
      <c r="F787" s="237"/>
      <c r="G787" s="236"/>
    </row>
    <row r="788" spans="1:7" ht="12.3" x14ac:dyDescent="0.4">
      <c r="A788" s="175"/>
      <c r="B788" s="175"/>
      <c r="C788" s="236"/>
      <c r="D788" s="236"/>
      <c r="E788" s="237"/>
      <c r="F788" s="237"/>
      <c r="G788" s="236"/>
    </row>
    <row r="789" spans="1:7" ht="12.3" x14ac:dyDescent="0.4">
      <c r="A789" s="175"/>
      <c r="B789" s="175"/>
      <c r="C789" s="236"/>
      <c r="D789" s="236"/>
      <c r="E789" s="237"/>
      <c r="F789" s="237"/>
      <c r="G789" s="236"/>
    </row>
    <row r="790" spans="1:7" ht="12.3" x14ac:dyDescent="0.4">
      <c r="A790" s="175"/>
      <c r="B790" s="175"/>
      <c r="C790" s="236"/>
      <c r="D790" s="236"/>
      <c r="E790" s="237"/>
      <c r="F790" s="237"/>
      <c r="G790" s="236"/>
    </row>
    <row r="791" spans="1:7" ht="12.3" x14ac:dyDescent="0.4">
      <c r="A791" s="175"/>
      <c r="B791" s="175"/>
      <c r="C791" s="236"/>
      <c r="D791" s="236"/>
      <c r="E791" s="237"/>
      <c r="F791" s="237"/>
      <c r="G791" s="236"/>
    </row>
    <row r="792" spans="1:7" ht="12.3" x14ac:dyDescent="0.4">
      <c r="A792" s="175"/>
      <c r="B792" s="175"/>
      <c r="C792" s="236"/>
      <c r="D792" s="236"/>
      <c r="E792" s="237"/>
      <c r="F792" s="237"/>
      <c r="G792" s="236"/>
    </row>
    <row r="793" spans="1:7" ht="12.3" x14ac:dyDescent="0.4">
      <c r="A793" s="175"/>
      <c r="B793" s="175"/>
      <c r="C793" s="236"/>
      <c r="D793" s="236"/>
      <c r="E793" s="237"/>
      <c r="F793" s="237"/>
      <c r="G793" s="236"/>
    </row>
    <row r="794" spans="1:7" ht="12.3" x14ac:dyDescent="0.4">
      <c r="A794" s="175"/>
      <c r="B794" s="175"/>
      <c r="C794" s="236"/>
      <c r="D794" s="236"/>
      <c r="E794" s="237"/>
      <c r="F794" s="237"/>
      <c r="G794" s="236"/>
    </row>
    <row r="795" spans="1:7" ht="12.3" x14ac:dyDescent="0.4">
      <c r="A795" s="175"/>
      <c r="B795" s="175"/>
      <c r="C795" s="236"/>
      <c r="D795" s="236"/>
      <c r="E795" s="237"/>
      <c r="F795" s="237"/>
      <c r="G795" s="236"/>
    </row>
    <row r="796" spans="1:7" ht="12.3" x14ac:dyDescent="0.4">
      <c r="A796" s="175"/>
      <c r="B796" s="175"/>
      <c r="C796" s="236"/>
      <c r="D796" s="236"/>
      <c r="E796" s="237"/>
      <c r="F796" s="237"/>
      <c r="G796" s="236"/>
    </row>
    <row r="797" spans="1:7" ht="12.3" x14ac:dyDescent="0.4">
      <c r="A797" s="175"/>
      <c r="B797" s="175"/>
      <c r="C797" s="236"/>
      <c r="D797" s="236"/>
      <c r="E797" s="237"/>
      <c r="F797" s="237"/>
      <c r="G797" s="236"/>
    </row>
    <row r="798" spans="1:7" ht="12.3" x14ac:dyDescent="0.4">
      <c r="A798" s="175"/>
      <c r="B798" s="175"/>
      <c r="C798" s="236"/>
      <c r="D798" s="236"/>
      <c r="E798" s="237"/>
      <c r="F798" s="237"/>
      <c r="G798" s="236"/>
    </row>
    <row r="799" spans="1:7" ht="12.3" x14ac:dyDescent="0.4">
      <c r="A799" s="175"/>
      <c r="B799" s="175"/>
      <c r="C799" s="236"/>
      <c r="D799" s="236"/>
      <c r="E799" s="237"/>
      <c r="F799" s="237"/>
      <c r="G799" s="236"/>
    </row>
    <row r="800" spans="1:7" ht="12.3" x14ac:dyDescent="0.4">
      <c r="A800" s="175"/>
      <c r="B800" s="175"/>
      <c r="C800" s="236"/>
      <c r="D800" s="236"/>
      <c r="E800" s="237"/>
      <c r="F800" s="237"/>
      <c r="G800" s="236"/>
    </row>
    <row r="801" spans="1:7" ht="12.3" x14ac:dyDescent="0.4">
      <c r="A801" s="175"/>
      <c r="B801" s="175"/>
      <c r="C801" s="236"/>
      <c r="D801" s="236"/>
      <c r="E801" s="237"/>
      <c r="F801" s="237"/>
      <c r="G801" s="236"/>
    </row>
    <row r="802" spans="1:7" ht="12.3" x14ac:dyDescent="0.4">
      <c r="A802" s="175"/>
      <c r="B802" s="175"/>
      <c r="C802" s="236"/>
      <c r="D802" s="236"/>
      <c r="E802" s="237"/>
      <c r="F802" s="237"/>
      <c r="G802" s="236"/>
    </row>
    <row r="803" spans="1:7" ht="12.3" x14ac:dyDescent="0.4">
      <c r="A803" s="175"/>
      <c r="B803" s="175"/>
      <c r="C803" s="236"/>
      <c r="D803" s="236"/>
      <c r="E803" s="237"/>
      <c r="F803" s="237"/>
      <c r="G803" s="236"/>
    </row>
    <row r="804" spans="1:7" ht="12.3" x14ac:dyDescent="0.4">
      <c r="A804" s="175"/>
      <c r="B804" s="175"/>
      <c r="C804" s="236"/>
      <c r="D804" s="236"/>
      <c r="E804" s="237"/>
      <c r="F804" s="237"/>
      <c r="G804" s="236"/>
    </row>
    <row r="805" spans="1:7" ht="12.3" x14ac:dyDescent="0.4">
      <c r="A805" s="175"/>
      <c r="B805" s="175"/>
      <c r="C805" s="236"/>
      <c r="D805" s="236"/>
      <c r="E805" s="237"/>
      <c r="F805" s="237"/>
      <c r="G805" s="236"/>
    </row>
    <row r="806" spans="1:7" ht="12.3" x14ac:dyDescent="0.4">
      <c r="A806" s="175"/>
      <c r="B806" s="175"/>
      <c r="C806" s="236"/>
      <c r="D806" s="236"/>
      <c r="E806" s="237"/>
      <c r="F806" s="237"/>
      <c r="G806" s="236"/>
    </row>
    <row r="807" spans="1:7" ht="12.3" x14ac:dyDescent="0.4">
      <c r="A807" s="175"/>
      <c r="B807" s="175"/>
      <c r="C807" s="236"/>
      <c r="D807" s="236"/>
      <c r="E807" s="237"/>
      <c r="F807" s="237"/>
      <c r="G807" s="236"/>
    </row>
    <row r="808" spans="1:7" ht="12.3" x14ac:dyDescent="0.4">
      <c r="A808" s="175"/>
      <c r="B808" s="175"/>
      <c r="C808" s="236"/>
      <c r="D808" s="236"/>
      <c r="E808" s="237"/>
      <c r="F808" s="237"/>
      <c r="G808" s="236"/>
    </row>
    <row r="809" spans="1:7" ht="12.3" x14ac:dyDescent="0.4">
      <c r="A809" s="175"/>
      <c r="B809" s="175"/>
      <c r="C809" s="236"/>
      <c r="D809" s="236"/>
      <c r="E809" s="237"/>
      <c r="F809" s="237"/>
      <c r="G809" s="236"/>
    </row>
    <row r="810" spans="1:7" ht="12.3" x14ac:dyDescent="0.4">
      <c r="A810" s="175"/>
      <c r="B810" s="175"/>
      <c r="C810" s="236"/>
      <c r="D810" s="236"/>
      <c r="E810" s="237"/>
      <c r="F810" s="237"/>
      <c r="G810" s="236"/>
    </row>
    <row r="811" spans="1:7" ht="12.3" x14ac:dyDescent="0.4">
      <c r="A811" s="175"/>
      <c r="B811" s="175"/>
      <c r="C811" s="236"/>
      <c r="D811" s="236"/>
      <c r="E811" s="237"/>
      <c r="F811" s="237"/>
      <c r="G811" s="236"/>
    </row>
    <row r="812" spans="1:7" ht="12.3" x14ac:dyDescent="0.4">
      <c r="A812" s="175"/>
      <c r="B812" s="175"/>
      <c r="C812" s="236"/>
      <c r="D812" s="236"/>
      <c r="E812" s="237"/>
      <c r="F812" s="237"/>
      <c r="G812" s="236"/>
    </row>
    <row r="813" spans="1:7" ht="12.3" x14ac:dyDescent="0.4">
      <c r="A813" s="175"/>
      <c r="B813" s="175"/>
      <c r="C813" s="236"/>
      <c r="D813" s="236"/>
      <c r="E813" s="237"/>
      <c r="F813" s="237"/>
      <c r="G813" s="236"/>
    </row>
    <row r="814" spans="1:7" ht="12.3" x14ac:dyDescent="0.4">
      <c r="A814" s="175"/>
      <c r="B814" s="175"/>
      <c r="C814" s="236"/>
      <c r="D814" s="236"/>
      <c r="E814" s="237"/>
      <c r="F814" s="237"/>
      <c r="G814" s="236"/>
    </row>
    <row r="815" spans="1:7" ht="12.3" x14ac:dyDescent="0.4">
      <c r="A815" s="175"/>
      <c r="B815" s="175"/>
      <c r="C815" s="236"/>
      <c r="D815" s="236"/>
      <c r="E815" s="237"/>
      <c r="F815" s="237"/>
      <c r="G815" s="236"/>
    </row>
    <row r="816" spans="1:7" ht="12.3" x14ac:dyDescent="0.4">
      <c r="A816" s="175"/>
      <c r="B816" s="175"/>
      <c r="C816" s="236"/>
      <c r="D816" s="236"/>
      <c r="E816" s="237"/>
      <c r="F816" s="237"/>
      <c r="G816" s="236"/>
    </row>
    <row r="817" spans="1:7" ht="12.3" x14ac:dyDescent="0.4">
      <c r="A817" s="175"/>
      <c r="B817" s="175"/>
      <c r="C817" s="236"/>
      <c r="D817" s="236"/>
      <c r="E817" s="237"/>
      <c r="F817" s="237"/>
      <c r="G817" s="236"/>
    </row>
    <row r="818" spans="1:7" ht="12.3" x14ac:dyDescent="0.4">
      <c r="A818" s="175"/>
      <c r="B818" s="175"/>
      <c r="C818" s="236"/>
      <c r="D818" s="236"/>
      <c r="E818" s="237"/>
      <c r="F818" s="237"/>
      <c r="G818" s="236"/>
    </row>
    <row r="819" spans="1:7" ht="12.3" x14ac:dyDescent="0.4">
      <c r="A819" s="175"/>
      <c r="B819" s="175"/>
      <c r="C819" s="236"/>
      <c r="D819" s="236"/>
      <c r="E819" s="237"/>
      <c r="F819" s="237"/>
      <c r="G819" s="236"/>
    </row>
    <row r="820" spans="1:7" ht="12.3" x14ac:dyDescent="0.4">
      <c r="A820" s="175"/>
      <c r="B820" s="175"/>
      <c r="C820" s="236"/>
      <c r="D820" s="236"/>
      <c r="E820" s="237"/>
      <c r="F820" s="237"/>
      <c r="G820" s="236"/>
    </row>
    <row r="821" spans="1:7" ht="12.3" x14ac:dyDescent="0.4">
      <c r="A821" s="175"/>
      <c r="B821" s="175"/>
      <c r="C821" s="236"/>
      <c r="D821" s="236"/>
      <c r="E821" s="237"/>
      <c r="F821" s="237"/>
      <c r="G821" s="236"/>
    </row>
    <row r="822" spans="1:7" ht="12.3" x14ac:dyDescent="0.4">
      <c r="A822" s="175"/>
      <c r="B822" s="175"/>
      <c r="C822" s="236"/>
      <c r="D822" s="236"/>
      <c r="E822" s="237"/>
      <c r="F822" s="237"/>
      <c r="G822" s="236"/>
    </row>
    <row r="823" spans="1:7" ht="12.3" x14ac:dyDescent="0.4">
      <c r="A823" s="175"/>
      <c r="B823" s="175"/>
      <c r="C823" s="236"/>
      <c r="D823" s="236"/>
      <c r="E823" s="237"/>
      <c r="F823" s="237"/>
      <c r="G823" s="236"/>
    </row>
    <row r="824" spans="1:7" ht="12.3" x14ac:dyDescent="0.4">
      <c r="A824" s="175"/>
      <c r="B824" s="175"/>
      <c r="C824" s="236"/>
      <c r="D824" s="236"/>
      <c r="E824" s="237"/>
      <c r="F824" s="237"/>
      <c r="G824" s="236"/>
    </row>
    <row r="825" spans="1:7" ht="12.3" x14ac:dyDescent="0.4">
      <c r="A825" s="175"/>
      <c r="B825" s="175"/>
      <c r="C825" s="236"/>
      <c r="D825" s="236"/>
      <c r="E825" s="237"/>
      <c r="F825" s="237"/>
      <c r="G825" s="236"/>
    </row>
    <row r="826" spans="1:7" ht="12.3" x14ac:dyDescent="0.4">
      <c r="A826" s="175"/>
      <c r="B826" s="175"/>
      <c r="C826" s="236"/>
      <c r="D826" s="236"/>
      <c r="E826" s="237"/>
      <c r="F826" s="237"/>
      <c r="G826" s="236"/>
    </row>
    <row r="827" spans="1:7" ht="12.3" x14ac:dyDescent="0.4">
      <c r="A827" s="175"/>
      <c r="B827" s="175"/>
      <c r="C827" s="236"/>
      <c r="D827" s="236"/>
      <c r="E827" s="237"/>
      <c r="F827" s="237"/>
      <c r="G827" s="236"/>
    </row>
    <row r="828" spans="1:7" ht="12.3" x14ac:dyDescent="0.4">
      <c r="A828" s="175"/>
      <c r="B828" s="175"/>
      <c r="C828" s="236"/>
      <c r="D828" s="236"/>
      <c r="E828" s="237"/>
      <c r="F828" s="237"/>
      <c r="G828" s="236"/>
    </row>
    <row r="829" spans="1:7" ht="12.3" x14ac:dyDescent="0.4">
      <c r="A829" s="175"/>
      <c r="B829" s="175"/>
      <c r="C829" s="236"/>
      <c r="D829" s="236"/>
      <c r="E829" s="237"/>
      <c r="F829" s="237"/>
      <c r="G829" s="236"/>
    </row>
    <row r="830" spans="1:7" ht="12.3" x14ac:dyDescent="0.4">
      <c r="A830" s="175"/>
      <c r="B830" s="175"/>
      <c r="C830" s="236"/>
      <c r="D830" s="236"/>
      <c r="E830" s="237"/>
      <c r="F830" s="237"/>
      <c r="G830" s="236"/>
    </row>
    <row r="831" spans="1:7" ht="12.3" x14ac:dyDescent="0.4">
      <c r="A831" s="175"/>
      <c r="B831" s="175"/>
      <c r="C831" s="236"/>
      <c r="D831" s="236"/>
      <c r="E831" s="237"/>
      <c r="F831" s="237"/>
      <c r="G831" s="236"/>
    </row>
    <row r="832" spans="1:7" ht="12.3" x14ac:dyDescent="0.4">
      <c r="A832" s="175"/>
      <c r="B832" s="175"/>
      <c r="C832" s="236"/>
      <c r="D832" s="236"/>
      <c r="E832" s="237"/>
      <c r="F832" s="237"/>
      <c r="G832" s="236"/>
    </row>
    <row r="833" spans="1:7" ht="12.3" x14ac:dyDescent="0.4">
      <c r="A833" s="175"/>
      <c r="B833" s="175"/>
      <c r="C833" s="236"/>
      <c r="D833" s="236"/>
      <c r="E833" s="237"/>
      <c r="F833" s="237"/>
      <c r="G833" s="236"/>
    </row>
    <row r="834" spans="1:7" ht="12.3" x14ac:dyDescent="0.4">
      <c r="A834" s="175"/>
      <c r="B834" s="175"/>
      <c r="C834" s="236"/>
      <c r="D834" s="236"/>
      <c r="E834" s="237"/>
      <c r="F834" s="237"/>
      <c r="G834" s="236"/>
    </row>
    <row r="835" spans="1:7" ht="12.3" x14ac:dyDescent="0.4">
      <c r="A835" s="175"/>
      <c r="B835" s="175"/>
      <c r="C835" s="236"/>
      <c r="D835" s="236"/>
      <c r="E835" s="237"/>
      <c r="F835" s="237"/>
      <c r="G835" s="236"/>
    </row>
    <row r="836" spans="1:7" ht="12.3" x14ac:dyDescent="0.4">
      <c r="A836" s="175"/>
      <c r="B836" s="175"/>
      <c r="C836" s="236"/>
      <c r="D836" s="236"/>
      <c r="E836" s="237"/>
      <c r="F836" s="237"/>
      <c r="G836" s="236"/>
    </row>
    <row r="837" spans="1:7" ht="12.3" x14ac:dyDescent="0.4">
      <c r="A837" s="175"/>
      <c r="B837" s="175"/>
      <c r="C837" s="236"/>
      <c r="D837" s="236"/>
      <c r="E837" s="237"/>
      <c r="F837" s="237"/>
      <c r="G837" s="236"/>
    </row>
    <row r="838" spans="1:7" ht="12.3" x14ac:dyDescent="0.4">
      <c r="A838" s="175"/>
      <c r="B838" s="175"/>
      <c r="C838" s="236"/>
      <c r="D838" s="236"/>
      <c r="E838" s="237"/>
      <c r="F838" s="237"/>
      <c r="G838" s="236"/>
    </row>
    <row r="839" spans="1:7" ht="12.3" x14ac:dyDescent="0.4">
      <c r="A839" s="175"/>
      <c r="B839" s="175"/>
      <c r="C839" s="236"/>
      <c r="D839" s="236"/>
      <c r="E839" s="237"/>
      <c r="F839" s="237"/>
      <c r="G839" s="236"/>
    </row>
    <row r="840" spans="1:7" ht="12.3" x14ac:dyDescent="0.4">
      <c r="A840" s="175"/>
      <c r="B840" s="175"/>
      <c r="C840" s="236"/>
      <c r="D840" s="236"/>
      <c r="E840" s="237"/>
      <c r="F840" s="237"/>
      <c r="G840" s="236"/>
    </row>
    <row r="841" spans="1:7" ht="12.3" x14ac:dyDescent="0.4">
      <c r="A841" s="175"/>
      <c r="B841" s="175"/>
      <c r="C841" s="236"/>
      <c r="D841" s="236"/>
      <c r="E841" s="237"/>
      <c r="F841" s="237"/>
      <c r="G841" s="236"/>
    </row>
    <row r="842" spans="1:7" ht="12.3" x14ac:dyDescent="0.4">
      <c r="A842" s="175"/>
      <c r="B842" s="175"/>
      <c r="C842" s="236"/>
      <c r="D842" s="236"/>
      <c r="E842" s="237"/>
      <c r="F842" s="237"/>
      <c r="G842" s="236"/>
    </row>
    <row r="843" spans="1:7" ht="12.3" x14ac:dyDescent="0.4">
      <c r="A843" s="175"/>
      <c r="B843" s="175"/>
      <c r="C843" s="236"/>
      <c r="D843" s="236"/>
      <c r="E843" s="237"/>
      <c r="F843" s="237"/>
      <c r="G843" s="236"/>
    </row>
    <row r="844" spans="1:7" ht="12.3" x14ac:dyDescent="0.4">
      <c r="A844" s="175"/>
      <c r="B844" s="175"/>
      <c r="C844" s="236"/>
      <c r="D844" s="236"/>
      <c r="E844" s="237"/>
      <c r="F844" s="237"/>
      <c r="G844" s="236"/>
    </row>
    <row r="845" spans="1:7" ht="12.3" x14ac:dyDescent="0.4">
      <c r="A845" s="175"/>
      <c r="B845" s="175"/>
      <c r="C845" s="236"/>
      <c r="D845" s="236"/>
      <c r="E845" s="237"/>
      <c r="F845" s="237"/>
      <c r="G845" s="236"/>
    </row>
    <row r="846" spans="1:7" ht="12.3" x14ac:dyDescent="0.4">
      <c r="A846" s="175"/>
      <c r="B846" s="175"/>
      <c r="C846" s="236"/>
      <c r="D846" s="236"/>
      <c r="E846" s="237"/>
      <c r="F846" s="237"/>
      <c r="G846" s="236"/>
    </row>
    <row r="847" spans="1:7" ht="12.3" x14ac:dyDescent="0.4">
      <c r="A847" s="175"/>
      <c r="B847" s="175"/>
      <c r="C847" s="236"/>
      <c r="D847" s="236"/>
      <c r="E847" s="237"/>
      <c r="F847" s="237"/>
      <c r="G847" s="236"/>
    </row>
    <row r="848" spans="1:7" ht="12.3" x14ac:dyDescent="0.4">
      <c r="A848" s="175"/>
      <c r="B848" s="175"/>
      <c r="C848" s="236"/>
      <c r="D848" s="236"/>
      <c r="E848" s="237"/>
      <c r="F848" s="237"/>
      <c r="G848" s="236"/>
    </row>
    <row r="849" spans="1:7" ht="12.3" x14ac:dyDescent="0.4">
      <c r="A849" s="175"/>
      <c r="B849" s="175"/>
      <c r="C849" s="236"/>
      <c r="D849" s="236"/>
      <c r="E849" s="237"/>
      <c r="F849" s="237"/>
      <c r="G849" s="236"/>
    </row>
    <row r="850" spans="1:7" ht="12.3" x14ac:dyDescent="0.4">
      <c r="A850" s="175"/>
      <c r="B850" s="175"/>
      <c r="C850" s="236"/>
      <c r="D850" s="236"/>
      <c r="E850" s="237"/>
      <c r="F850" s="237"/>
      <c r="G850" s="236"/>
    </row>
    <row r="851" spans="1:7" ht="12.3" x14ac:dyDescent="0.4">
      <c r="A851" s="175"/>
      <c r="B851" s="175"/>
      <c r="C851" s="236"/>
      <c r="D851" s="236"/>
      <c r="E851" s="237"/>
      <c r="F851" s="237"/>
      <c r="G851" s="236"/>
    </row>
    <row r="852" spans="1:7" ht="12.3" x14ac:dyDescent="0.4">
      <c r="A852" s="175"/>
      <c r="B852" s="175"/>
      <c r="C852" s="236"/>
      <c r="D852" s="236"/>
      <c r="E852" s="237"/>
      <c r="F852" s="237"/>
      <c r="G852" s="236"/>
    </row>
    <row r="853" spans="1:7" ht="12.3" x14ac:dyDescent="0.4">
      <c r="A853" s="175"/>
      <c r="B853" s="175"/>
      <c r="C853" s="236"/>
      <c r="D853" s="236"/>
      <c r="E853" s="237"/>
      <c r="F853" s="237"/>
      <c r="G853" s="236"/>
    </row>
    <row r="854" spans="1:7" ht="12.3" x14ac:dyDescent="0.4">
      <c r="A854" s="175"/>
      <c r="B854" s="175"/>
      <c r="C854" s="236"/>
      <c r="D854" s="236"/>
      <c r="E854" s="237"/>
      <c r="F854" s="237"/>
      <c r="G854" s="236"/>
    </row>
    <row r="855" spans="1:7" ht="12.3" x14ac:dyDescent="0.4">
      <c r="A855" s="175"/>
      <c r="B855" s="175"/>
      <c r="C855" s="236"/>
      <c r="D855" s="236"/>
      <c r="E855" s="237"/>
      <c r="F855" s="237"/>
      <c r="G855" s="236"/>
    </row>
    <row r="856" spans="1:7" ht="12.3" x14ac:dyDescent="0.4">
      <c r="A856" s="175"/>
      <c r="B856" s="175"/>
      <c r="C856" s="236"/>
      <c r="D856" s="236"/>
      <c r="E856" s="237"/>
      <c r="F856" s="237"/>
      <c r="G856" s="236"/>
    </row>
    <row r="857" spans="1:7" ht="12.3" x14ac:dyDescent="0.4">
      <c r="A857" s="175"/>
      <c r="B857" s="175"/>
      <c r="C857" s="236"/>
      <c r="D857" s="236"/>
      <c r="E857" s="237"/>
      <c r="F857" s="237"/>
      <c r="G857" s="236"/>
    </row>
    <row r="858" spans="1:7" ht="12.3" x14ac:dyDescent="0.4">
      <c r="A858" s="175"/>
      <c r="B858" s="175"/>
      <c r="C858" s="236"/>
      <c r="D858" s="236"/>
      <c r="E858" s="237"/>
      <c r="F858" s="237"/>
      <c r="G858" s="236"/>
    </row>
    <row r="859" spans="1:7" ht="12.3" x14ac:dyDescent="0.4">
      <c r="A859" s="175"/>
      <c r="B859" s="175"/>
      <c r="C859" s="236"/>
      <c r="D859" s="236"/>
      <c r="E859" s="237"/>
      <c r="F859" s="237"/>
      <c r="G859" s="236"/>
    </row>
    <row r="860" spans="1:7" ht="12.3" x14ac:dyDescent="0.4">
      <c r="A860" s="175"/>
      <c r="B860" s="175"/>
      <c r="C860" s="236"/>
      <c r="D860" s="236"/>
      <c r="E860" s="237"/>
      <c r="F860" s="237"/>
      <c r="G860" s="236"/>
    </row>
    <row r="861" spans="1:7" ht="12.3" x14ac:dyDescent="0.4">
      <c r="A861" s="175"/>
      <c r="B861" s="175"/>
      <c r="C861" s="236"/>
      <c r="D861" s="236"/>
      <c r="E861" s="237"/>
      <c r="F861" s="237"/>
      <c r="G861" s="236"/>
    </row>
    <row r="862" spans="1:7" ht="12.3" x14ac:dyDescent="0.4">
      <c r="A862" s="175"/>
      <c r="B862" s="175"/>
      <c r="C862" s="236"/>
      <c r="D862" s="236"/>
      <c r="E862" s="237"/>
      <c r="F862" s="237"/>
      <c r="G862" s="236"/>
    </row>
    <row r="863" spans="1:7" ht="12.3" x14ac:dyDescent="0.4">
      <c r="A863" s="175"/>
      <c r="B863" s="175"/>
      <c r="C863" s="236"/>
      <c r="D863" s="236"/>
      <c r="E863" s="237"/>
      <c r="F863" s="237"/>
      <c r="G863" s="236"/>
    </row>
    <row r="864" spans="1:7" ht="12.3" x14ac:dyDescent="0.4">
      <c r="A864" s="175"/>
      <c r="B864" s="175"/>
      <c r="C864" s="236"/>
      <c r="D864" s="236"/>
      <c r="E864" s="237"/>
      <c r="F864" s="237"/>
      <c r="G864" s="236"/>
    </row>
    <row r="865" spans="1:7" ht="12.3" x14ac:dyDescent="0.4">
      <c r="A865" s="175"/>
      <c r="B865" s="175"/>
      <c r="C865" s="236"/>
      <c r="D865" s="236"/>
      <c r="E865" s="237"/>
      <c r="F865" s="237"/>
      <c r="G865" s="236"/>
    </row>
    <row r="866" spans="1:7" ht="12.3" x14ac:dyDescent="0.4">
      <c r="A866" s="175"/>
      <c r="B866" s="175"/>
      <c r="C866" s="236"/>
      <c r="D866" s="236"/>
      <c r="E866" s="237"/>
      <c r="F866" s="237"/>
      <c r="G866" s="236"/>
    </row>
    <row r="867" spans="1:7" ht="12.3" x14ac:dyDescent="0.4">
      <c r="A867" s="175"/>
      <c r="B867" s="175"/>
      <c r="C867" s="236"/>
      <c r="D867" s="236"/>
      <c r="E867" s="237"/>
      <c r="F867" s="237"/>
      <c r="G867" s="236"/>
    </row>
    <row r="868" spans="1:7" ht="12.3" x14ac:dyDescent="0.4">
      <c r="A868" s="175"/>
      <c r="B868" s="175"/>
      <c r="C868" s="236"/>
      <c r="D868" s="236"/>
      <c r="E868" s="237"/>
      <c r="F868" s="237"/>
      <c r="G868" s="236"/>
    </row>
    <row r="869" spans="1:7" ht="12.3" x14ac:dyDescent="0.4">
      <c r="A869" s="175"/>
      <c r="B869" s="175"/>
      <c r="C869" s="236"/>
      <c r="D869" s="236"/>
      <c r="E869" s="237"/>
      <c r="F869" s="237"/>
      <c r="G869" s="236"/>
    </row>
    <row r="870" spans="1:7" ht="12.3" x14ac:dyDescent="0.4">
      <c r="A870" s="175"/>
      <c r="B870" s="175"/>
      <c r="C870" s="236"/>
      <c r="D870" s="236"/>
      <c r="E870" s="237"/>
      <c r="F870" s="237"/>
      <c r="G870" s="236"/>
    </row>
    <row r="871" spans="1:7" ht="12.3" x14ac:dyDescent="0.4">
      <c r="A871" s="175"/>
      <c r="B871" s="175"/>
      <c r="C871" s="236"/>
      <c r="D871" s="236"/>
      <c r="E871" s="237"/>
      <c r="F871" s="237"/>
      <c r="G871" s="236"/>
    </row>
    <row r="872" spans="1:7" ht="12.3" x14ac:dyDescent="0.4">
      <c r="A872" s="175"/>
      <c r="B872" s="175"/>
      <c r="C872" s="236"/>
      <c r="D872" s="236"/>
      <c r="E872" s="237"/>
      <c r="F872" s="237"/>
      <c r="G872" s="236"/>
    </row>
    <row r="873" spans="1:7" ht="12.3" x14ac:dyDescent="0.4">
      <c r="A873" s="175"/>
      <c r="B873" s="175"/>
      <c r="C873" s="236"/>
      <c r="D873" s="236"/>
      <c r="E873" s="237"/>
      <c r="F873" s="237"/>
      <c r="G873" s="236"/>
    </row>
    <row r="874" spans="1:7" ht="12.3" x14ac:dyDescent="0.4">
      <c r="A874" s="175"/>
      <c r="B874" s="175"/>
      <c r="C874" s="236"/>
      <c r="D874" s="236"/>
      <c r="E874" s="237"/>
      <c r="F874" s="237"/>
      <c r="G874" s="236"/>
    </row>
    <row r="875" spans="1:7" ht="12.3" x14ac:dyDescent="0.4">
      <c r="A875" s="175"/>
      <c r="B875" s="175"/>
      <c r="C875" s="236"/>
      <c r="D875" s="236"/>
      <c r="E875" s="237"/>
      <c r="F875" s="237"/>
      <c r="G875" s="236"/>
    </row>
    <row r="876" spans="1:7" ht="12.3" x14ac:dyDescent="0.4">
      <c r="A876" s="175"/>
      <c r="B876" s="175"/>
      <c r="C876" s="236"/>
      <c r="D876" s="236"/>
      <c r="E876" s="237"/>
      <c r="F876" s="237"/>
      <c r="G876" s="236"/>
    </row>
    <row r="877" spans="1:7" ht="12.3" x14ac:dyDescent="0.4">
      <c r="A877" s="175"/>
      <c r="B877" s="175"/>
      <c r="C877" s="236"/>
      <c r="D877" s="236"/>
      <c r="E877" s="237"/>
      <c r="F877" s="237"/>
      <c r="G877" s="236"/>
    </row>
    <row r="878" spans="1:7" ht="12.3" x14ac:dyDescent="0.4">
      <c r="A878" s="175"/>
      <c r="B878" s="175"/>
      <c r="C878" s="236"/>
      <c r="D878" s="236"/>
      <c r="E878" s="237"/>
      <c r="F878" s="237"/>
      <c r="G878" s="236"/>
    </row>
    <row r="879" spans="1:7" ht="12.3" x14ac:dyDescent="0.4">
      <c r="A879" s="175"/>
      <c r="B879" s="175"/>
      <c r="C879" s="236"/>
      <c r="D879" s="236"/>
      <c r="E879" s="237"/>
      <c r="F879" s="237"/>
      <c r="G879" s="236"/>
    </row>
    <row r="880" spans="1:7" ht="12.3" x14ac:dyDescent="0.4">
      <c r="A880" s="175"/>
      <c r="B880" s="175"/>
      <c r="C880" s="236"/>
      <c r="D880" s="236"/>
      <c r="E880" s="237"/>
      <c r="F880" s="237"/>
      <c r="G880" s="236"/>
    </row>
    <row r="881" spans="1:7" ht="12.3" x14ac:dyDescent="0.4">
      <c r="A881" s="175"/>
      <c r="B881" s="175"/>
      <c r="C881" s="236"/>
      <c r="D881" s="236"/>
      <c r="E881" s="237"/>
      <c r="F881" s="237"/>
      <c r="G881" s="236"/>
    </row>
    <row r="882" spans="1:7" ht="12.3" x14ac:dyDescent="0.4">
      <c r="A882" s="175"/>
      <c r="B882" s="175"/>
      <c r="C882" s="236"/>
      <c r="D882" s="236"/>
      <c r="E882" s="237"/>
      <c r="F882" s="237"/>
      <c r="G882" s="236"/>
    </row>
    <row r="883" spans="1:7" ht="12.3" x14ac:dyDescent="0.4">
      <c r="A883" s="175"/>
      <c r="B883" s="175"/>
      <c r="C883" s="236"/>
      <c r="D883" s="236"/>
      <c r="E883" s="237"/>
      <c r="F883" s="237"/>
      <c r="G883" s="236"/>
    </row>
    <row r="884" spans="1:7" ht="12.3" x14ac:dyDescent="0.4">
      <c r="A884" s="175"/>
      <c r="B884" s="175"/>
      <c r="C884" s="236"/>
      <c r="D884" s="236"/>
      <c r="E884" s="237"/>
      <c r="F884" s="237"/>
      <c r="G884" s="236"/>
    </row>
    <row r="885" spans="1:7" ht="12.3" x14ac:dyDescent="0.4">
      <c r="A885" s="175"/>
      <c r="B885" s="175"/>
      <c r="C885" s="236"/>
      <c r="D885" s="236"/>
      <c r="E885" s="237"/>
      <c r="F885" s="237"/>
      <c r="G885" s="236"/>
    </row>
    <row r="886" spans="1:7" ht="12.3" x14ac:dyDescent="0.4">
      <c r="A886" s="175"/>
      <c r="B886" s="175"/>
      <c r="C886" s="236"/>
      <c r="D886" s="236"/>
      <c r="E886" s="237"/>
      <c r="F886" s="237"/>
      <c r="G886" s="236"/>
    </row>
    <row r="887" spans="1:7" ht="12.3" x14ac:dyDescent="0.4">
      <c r="A887" s="175"/>
      <c r="B887" s="175"/>
      <c r="C887" s="236"/>
      <c r="D887" s="236"/>
      <c r="E887" s="237"/>
      <c r="F887" s="237"/>
      <c r="G887" s="236"/>
    </row>
    <row r="888" spans="1:7" ht="12.3" x14ac:dyDescent="0.4">
      <c r="A888" s="175"/>
      <c r="B888" s="175"/>
      <c r="C888" s="236"/>
      <c r="D888" s="236"/>
      <c r="E888" s="237"/>
      <c r="F888" s="237"/>
      <c r="G888" s="236"/>
    </row>
    <row r="889" spans="1:7" ht="12.3" x14ac:dyDescent="0.4">
      <c r="A889" s="175"/>
      <c r="B889" s="175"/>
      <c r="C889" s="236"/>
      <c r="D889" s="236"/>
      <c r="E889" s="237"/>
      <c r="F889" s="237"/>
      <c r="G889" s="236"/>
    </row>
    <row r="890" spans="1:7" ht="12.3" x14ac:dyDescent="0.4">
      <c r="A890" s="175"/>
      <c r="B890" s="175"/>
      <c r="C890" s="236"/>
      <c r="D890" s="236"/>
      <c r="E890" s="237"/>
      <c r="F890" s="237"/>
      <c r="G890" s="236"/>
    </row>
    <row r="891" spans="1:7" ht="12.3" x14ac:dyDescent="0.4">
      <c r="A891" s="175"/>
      <c r="B891" s="175"/>
      <c r="C891" s="236"/>
      <c r="D891" s="236"/>
      <c r="E891" s="237"/>
      <c r="F891" s="237"/>
      <c r="G891" s="236"/>
    </row>
    <row r="892" spans="1:7" ht="12.3" x14ac:dyDescent="0.4">
      <c r="A892" s="175"/>
      <c r="B892" s="175"/>
      <c r="C892" s="236"/>
      <c r="D892" s="236"/>
      <c r="E892" s="237"/>
      <c r="F892" s="237"/>
      <c r="G892" s="236"/>
    </row>
    <row r="893" spans="1:7" ht="12.3" x14ac:dyDescent="0.4">
      <c r="A893" s="175"/>
      <c r="B893" s="175"/>
      <c r="C893" s="236"/>
      <c r="D893" s="236"/>
      <c r="E893" s="237"/>
      <c r="F893" s="237"/>
      <c r="G893" s="236"/>
    </row>
    <row r="894" spans="1:7" ht="12.3" x14ac:dyDescent="0.4">
      <c r="A894" s="175"/>
      <c r="B894" s="175"/>
      <c r="C894" s="236"/>
      <c r="D894" s="236"/>
      <c r="E894" s="237"/>
      <c r="F894" s="237"/>
      <c r="G894" s="236"/>
    </row>
    <row r="895" spans="1:7" ht="12.3" x14ac:dyDescent="0.4">
      <c r="A895" s="175"/>
      <c r="B895" s="175"/>
      <c r="C895" s="236"/>
      <c r="D895" s="236"/>
      <c r="E895" s="237"/>
      <c r="F895" s="237"/>
      <c r="G895" s="236"/>
    </row>
    <row r="896" spans="1:7" ht="12.3" x14ac:dyDescent="0.4">
      <c r="A896" s="175"/>
      <c r="B896" s="175"/>
      <c r="C896" s="236"/>
      <c r="D896" s="236"/>
      <c r="E896" s="237"/>
      <c r="F896" s="237"/>
      <c r="G896" s="236"/>
    </row>
    <row r="897" spans="1:7" ht="12.3" x14ac:dyDescent="0.4">
      <c r="A897" s="175"/>
      <c r="B897" s="175"/>
      <c r="C897" s="236"/>
      <c r="D897" s="236"/>
      <c r="E897" s="237"/>
      <c r="F897" s="237"/>
      <c r="G897" s="236"/>
    </row>
    <row r="898" spans="1:7" ht="12.3" x14ac:dyDescent="0.4">
      <c r="A898" s="175"/>
      <c r="B898" s="175"/>
      <c r="C898" s="236"/>
      <c r="D898" s="236"/>
      <c r="E898" s="237"/>
      <c r="F898" s="237"/>
      <c r="G898" s="236"/>
    </row>
    <row r="899" spans="1:7" ht="12.3" x14ac:dyDescent="0.4">
      <c r="A899" s="175"/>
      <c r="B899" s="175"/>
      <c r="C899" s="236"/>
      <c r="D899" s="236"/>
      <c r="E899" s="237"/>
      <c r="F899" s="237"/>
      <c r="G899" s="236"/>
    </row>
    <row r="900" spans="1:7" ht="12.3" x14ac:dyDescent="0.4">
      <c r="A900" s="175"/>
      <c r="B900" s="175"/>
      <c r="C900" s="236"/>
      <c r="D900" s="236"/>
      <c r="E900" s="237"/>
      <c r="F900" s="237"/>
      <c r="G900" s="236"/>
    </row>
    <row r="901" spans="1:7" ht="12.3" x14ac:dyDescent="0.4">
      <c r="A901" s="175"/>
      <c r="B901" s="175"/>
      <c r="C901" s="236"/>
      <c r="D901" s="236"/>
      <c r="E901" s="237"/>
      <c r="F901" s="237"/>
      <c r="G901" s="236"/>
    </row>
    <row r="902" spans="1:7" ht="12.3" x14ac:dyDescent="0.4">
      <c r="A902" s="175"/>
      <c r="B902" s="175"/>
      <c r="C902" s="236"/>
      <c r="D902" s="236"/>
      <c r="E902" s="237"/>
      <c r="F902" s="237"/>
      <c r="G902" s="236"/>
    </row>
    <row r="903" spans="1:7" ht="12.3" x14ac:dyDescent="0.4">
      <c r="A903" s="175"/>
      <c r="B903" s="175"/>
      <c r="C903" s="236"/>
      <c r="D903" s="236"/>
      <c r="E903" s="237"/>
      <c r="F903" s="237"/>
      <c r="G903" s="236"/>
    </row>
    <row r="904" spans="1:7" ht="12.3" x14ac:dyDescent="0.4">
      <c r="A904" s="175"/>
      <c r="B904" s="175"/>
      <c r="C904" s="236"/>
      <c r="D904" s="236"/>
      <c r="E904" s="237"/>
      <c r="F904" s="237"/>
      <c r="G904" s="236"/>
    </row>
    <row r="905" spans="1:7" ht="12.3" x14ac:dyDescent="0.4">
      <c r="A905" s="175"/>
      <c r="B905" s="175"/>
      <c r="C905" s="236"/>
      <c r="D905" s="236"/>
      <c r="E905" s="237"/>
      <c r="F905" s="237"/>
      <c r="G905" s="236"/>
    </row>
    <row r="906" spans="1:7" ht="12.3" x14ac:dyDescent="0.4">
      <c r="A906" s="175"/>
      <c r="B906" s="175"/>
      <c r="C906" s="236"/>
      <c r="D906" s="236"/>
      <c r="E906" s="237"/>
      <c r="F906" s="237"/>
      <c r="G906" s="236"/>
    </row>
    <row r="907" spans="1:7" ht="12.3" x14ac:dyDescent="0.4">
      <c r="A907" s="175"/>
      <c r="B907" s="175"/>
      <c r="C907" s="236"/>
      <c r="D907" s="236"/>
      <c r="E907" s="237"/>
      <c r="F907" s="237"/>
      <c r="G907" s="236"/>
    </row>
    <row r="908" spans="1:7" ht="12.3" x14ac:dyDescent="0.4">
      <c r="A908" s="175"/>
      <c r="B908" s="175"/>
      <c r="C908" s="236"/>
      <c r="D908" s="236"/>
      <c r="E908" s="237"/>
      <c r="F908" s="237"/>
      <c r="G908" s="236"/>
    </row>
    <row r="909" spans="1:7" ht="12.3" x14ac:dyDescent="0.4">
      <c r="A909" s="175"/>
      <c r="B909" s="175"/>
      <c r="C909" s="236"/>
      <c r="D909" s="236"/>
      <c r="E909" s="237"/>
      <c r="F909" s="237"/>
      <c r="G909" s="236"/>
    </row>
    <row r="910" spans="1:7" ht="12.3" x14ac:dyDescent="0.4">
      <c r="A910" s="175"/>
      <c r="B910" s="175"/>
      <c r="C910" s="236"/>
      <c r="D910" s="236"/>
      <c r="E910" s="237"/>
      <c r="F910" s="237"/>
      <c r="G910" s="236"/>
    </row>
    <row r="911" spans="1:7" ht="12.3" x14ac:dyDescent="0.4">
      <c r="A911" s="175"/>
      <c r="B911" s="175"/>
      <c r="C911" s="236"/>
      <c r="D911" s="236"/>
      <c r="E911" s="237"/>
      <c r="F911" s="237"/>
      <c r="G911" s="236"/>
    </row>
    <row r="912" spans="1:7" ht="12.3" x14ac:dyDescent="0.4">
      <c r="A912" s="175"/>
      <c r="B912" s="175"/>
      <c r="C912" s="236"/>
      <c r="D912" s="236"/>
      <c r="E912" s="237"/>
      <c r="F912" s="237"/>
      <c r="G912" s="236"/>
    </row>
    <row r="913" spans="1:7" ht="12.3" x14ac:dyDescent="0.4">
      <c r="A913" s="175"/>
      <c r="B913" s="175"/>
      <c r="C913" s="236"/>
      <c r="D913" s="236"/>
      <c r="E913" s="237"/>
      <c r="F913" s="237"/>
      <c r="G913" s="236"/>
    </row>
    <row r="914" spans="1:7" ht="12.3" x14ac:dyDescent="0.4">
      <c r="A914" s="175"/>
      <c r="B914" s="175"/>
      <c r="C914" s="236"/>
      <c r="D914" s="236"/>
      <c r="E914" s="237"/>
      <c r="F914" s="237"/>
      <c r="G914" s="236"/>
    </row>
    <row r="915" spans="1:7" ht="12.3" x14ac:dyDescent="0.4">
      <c r="A915" s="175"/>
      <c r="B915" s="175"/>
      <c r="C915" s="236"/>
      <c r="D915" s="236"/>
      <c r="E915" s="237"/>
      <c r="F915" s="237"/>
      <c r="G915" s="236"/>
    </row>
    <row r="916" spans="1:7" ht="12.3" x14ac:dyDescent="0.4">
      <c r="A916" s="175"/>
      <c r="B916" s="175"/>
      <c r="C916" s="236"/>
      <c r="D916" s="236"/>
      <c r="E916" s="237"/>
      <c r="F916" s="237"/>
      <c r="G916" s="236"/>
    </row>
    <row r="917" spans="1:7" ht="12.3" x14ac:dyDescent="0.4">
      <c r="A917" s="175"/>
      <c r="B917" s="175"/>
      <c r="C917" s="236"/>
      <c r="D917" s="236"/>
      <c r="E917" s="237"/>
      <c r="F917" s="237"/>
      <c r="G917" s="236"/>
    </row>
    <row r="918" spans="1:7" ht="12.3" x14ac:dyDescent="0.4">
      <c r="A918" s="175"/>
      <c r="B918" s="175"/>
      <c r="C918" s="236"/>
      <c r="D918" s="236"/>
      <c r="E918" s="237"/>
      <c r="F918" s="237"/>
      <c r="G918" s="236"/>
    </row>
    <row r="919" spans="1:7" ht="12.3" x14ac:dyDescent="0.4">
      <c r="A919" s="175"/>
      <c r="B919" s="175"/>
      <c r="C919" s="236"/>
      <c r="D919" s="236"/>
      <c r="E919" s="237"/>
      <c r="F919" s="237"/>
      <c r="G919" s="236"/>
    </row>
    <row r="920" spans="1:7" ht="12.3" x14ac:dyDescent="0.4">
      <c r="A920" s="175"/>
      <c r="B920" s="175"/>
      <c r="C920" s="236"/>
      <c r="D920" s="236"/>
      <c r="E920" s="237"/>
      <c r="F920" s="237"/>
      <c r="G920" s="236"/>
    </row>
    <row r="921" spans="1:7" ht="12.3" x14ac:dyDescent="0.4">
      <c r="A921" s="175"/>
      <c r="B921" s="175"/>
      <c r="C921" s="236"/>
      <c r="D921" s="236"/>
      <c r="E921" s="237"/>
      <c r="F921" s="237"/>
      <c r="G921" s="236"/>
    </row>
    <row r="922" spans="1:7" ht="12.3" x14ac:dyDescent="0.4">
      <c r="A922" s="175"/>
      <c r="B922" s="175"/>
      <c r="C922" s="236"/>
      <c r="D922" s="236"/>
      <c r="E922" s="237"/>
      <c r="F922" s="237"/>
      <c r="G922" s="236"/>
    </row>
    <row r="923" spans="1:7" ht="12.3" x14ac:dyDescent="0.4">
      <c r="A923" s="175"/>
      <c r="B923" s="175"/>
      <c r="C923" s="236"/>
      <c r="D923" s="236"/>
      <c r="E923" s="237"/>
      <c r="F923" s="237"/>
      <c r="G923" s="236"/>
    </row>
    <row r="924" spans="1:7" ht="12.3" x14ac:dyDescent="0.4">
      <c r="A924" s="175"/>
      <c r="B924" s="175"/>
      <c r="C924" s="236"/>
      <c r="D924" s="236"/>
      <c r="E924" s="237"/>
      <c r="F924" s="237"/>
      <c r="G924" s="236"/>
    </row>
    <row r="925" spans="1:7" ht="12.3" x14ac:dyDescent="0.4">
      <c r="A925" s="175"/>
      <c r="B925" s="175"/>
      <c r="C925" s="236"/>
      <c r="D925" s="236"/>
      <c r="E925" s="237"/>
      <c r="F925" s="237"/>
      <c r="G925" s="236"/>
    </row>
    <row r="926" spans="1:7" ht="12.3" x14ac:dyDescent="0.4">
      <c r="A926" s="175"/>
      <c r="B926" s="175"/>
      <c r="C926" s="236"/>
      <c r="D926" s="236"/>
      <c r="E926" s="237"/>
      <c r="F926" s="237"/>
      <c r="G926" s="236"/>
    </row>
    <row r="927" spans="1:7" ht="12.3" x14ac:dyDescent="0.4">
      <c r="A927" s="175"/>
      <c r="B927" s="175"/>
      <c r="C927" s="236"/>
      <c r="D927" s="236"/>
      <c r="E927" s="237"/>
      <c r="F927" s="237"/>
      <c r="G927" s="236"/>
    </row>
    <row r="928" spans="1:7" ht="12.3" x14ac:dyDescent="0.4">
      <c r="A928" s="175"/>
      <c r="B928" s="175"/>
      <c r="C928" s="236"/>
      <c r="D928" s="236"/>
      <c r="E928" s="237"/>
      <c r="F928" s="237"/>
      <c r="G928" s="236"/>
    </row>
    <row r="929" spans="1:7" ht="12.3" x14ac:dyDescent="0.4">
      <c r="A929" s="175"/>
      <c r="B929" s="175"/>
      <c r="C929" s="236"/>
      <c r="D929" s="236"/>
      <c r="E929" s="237"/>
      <c r="F929" s="237"/>
      <c r="G929" s="236"/>
    </row>
    <row r="930" spans="1:7" ht="12.3" x14ac:dyDescent="0.4">
      <c r="A930" s="175"/>
      <c r="B930" s="175"/>
      <c r="C930" s="236"/>
      <c r="D930" s="236"/>
      <c r="E930" s="237"/>
      <c r="F930" s="237"/>
      <c r="G930" s="236"/>
    </row>
    <row r="931" spans="1:7" ht="12.3" x14ac:dyDescent="0.4">
      <c r="A931" s="175"/>
      <c r="B931" s="175"/>
      <c r="C931" s="236"/>
      <c r="D931" s="236"/>
      <c r="E931" s="237"/>
      <c r="F931" s="237"/>
      <c r="G931" s="236"/>
    </row>
    <row r="932" spans="1:7" ht="12.3" x14ac:dyDescent="0.4">
      <c r="A932" s="175"/>
      <c r="B932" s="175"/>
      <c r="C932" s="236"/>
      <c r="D932" s="236"/>
      <c r="E932" s="237"/>
      <c r="F932" s="237"/>
      <c r="G932" s="236"/>
    </row>
    <row r="933" spans="1:7" ht="12.3" x14ac:dyDescent="0.4">
      <c r="A933" s="175"/>
      <c r="B933" s="175"/>
      <c r="C933" s="236"/>
      <c r="D933" s="236"/>
      <c r="E933" s="237"/>
      <c r="F933" s="237"/>
      <c r="G933" s="236"/>
    </row>
    <row r="934" spans="1:7" ht="12.3" x14ac:dyDescent="0.4">
      <c r="A934" s="175"/>
      <c r="B934" s="175"/>
      <c r="C934" s="236"/>
      <c r="D934" s="236"/>
      <c r="E934" s="237"/>
      <c r="F934" s="237"/>
      <c r="G934" s="236"/>
    </row>
    <row r="935" spans="1:7" ht="12.3" x14ac:dyDescent="0.4">
      <c r="A935" s="175"/>
      <c r="B935" s="175"/>
      <c r="C935" s="236"/>
      <c r="D935" s="236"/>
      <c r="E935" s="237"/>
      <c r="F935" s="237"/>
      <c r="G935" s="236"/>
    </row>
    <row r="936" spans="1:7" ht="12.3" x14ac:dyDescent="0.4">
      <c r="A936" s="175"/>
      <c r="B936" s="175"/>
      <c r="C936" s="236"/>
      <c r="D936" s="236"/>
      <c r="E936" s="237"/>
      <c r="F936" s="237"/>
      <c r="G936" s="236"/>
    </row>
    <row r="937" spans="1:7" ht="12.3" x14ac:dyDescent="0.4">
      <c r="A937" s="175"/>
      <c r="B937" s="175"/>
      <c r="C937" s="236"/>
      <c r="D937" s="236"/>
      <c r="E937" s="237"/>
      <c r="F937" s="237"/>
      <c r="G937" s="236"/>
    </row>
    <row r="938" spans="1:7" ht="12.3" x14ac:dyDescent="0.4">
      <c r="A938" s="175"/>
      <c r="B938" s="175"/>
      <c r="C938" s="236"/>
      <c r="D938" s="236"/>
      <c r="E938" s="237"/>
      <c r="F938" s="237"/>
      <c r="G938" s="236"/>
    </row>
    <row r="939" spans="1:7" ht="12.3" x14ac:dyDescent="0.4">
      <c r="A939" s="175"/>
      <c r="B939" s="175"/>
      <c r="C939" s="236"/>
      <c r="D939" s="236"/>
      <c r="E939" s="237"/>
      <c r="F939" s="237"/>
      <c r="G939" s="236"/>
    </row>
    <row r="940" spans="1:7" ht="12.3" x14ac:dyDescent="0.4">
      <c r="A940" s="175"/>
      <c r="B940" s="175"/>
      <c r="C940" s="236"/>
      <c r="D940" s="236"/>
      <c r="E940" s="237"/>
      <c r="F940" s="237"/>
      <c r="G940" s="236"/>
    </row>
    <row r="941" spans="1:7" ht="12.3" x14ac:dyDescent="0.4">
      <c r="A941" s="175"/>
      <c r="B941" s="175"/>
      <c r="C941" s="236"/>
      <c r="D941" s="236"/>
      <c r="E941" s="237"/>
      <c r="F941" s="237"/>
      <c r="G941" s="236"/>
    </row>
    <row r="942" spans="1:7" ht="12.3" x14ac:dyDescent="0.4">
      <c r="A942" s="175"/>
      <c r="B942" s="175"/>
      <c r="C942" s="236"/>
      <c r="D942" s="236"/>
      <c r="E942" s="237"/>
      <c r="F942" s="237"/>
      <c r="G942" s="236"/>
    </row>
    <row r="943" spans="1:7" ht="12.3" x14ac:dyDescent="0.4">
      <c r="A943" s="175"/>
      <c r="B943" s="175"/>
      <c r="C943" s="236"/>
      <c r="D943" s="236"/>
      <c r="E943" s="237"/>
      <c r="F943" s="237"/>
      <c r="G943" s="236"/>
    </row>
    <row r="944" spans="1:7" ht="12.3" x14ac:dyDescent="0.4">
      <c r="A944" s="175"/>
      <c r="B944" s="175"/>
      <c r="C944" s="236"/>
      <c r="D944" s="236"/>
      <c r="E944" s="237"/>
      <c r="F944" s="237"/>
      <c r="G944" s="236"/>
    </row>
    <row r="945" spans="1:7" ht="12.3" x14ac:dyDescent="0.4">
      <c r="A945" s="175"/>
      <c r="B945" s="175"/>
      <c r="C945" s="236"/>
      <c r="D945" s="236"/>
      <c r="E945" s="237"/>
      <c r="F945" s="237"/>
      <c r="G945" s="236"/>
    </row>
    <row r="946" spans="1:7" ht="12.3" x14ac:dyDescent="0.4">
      <c r="A946" s="175"/>
      <c r="B946" s="175"/>
      <c r="C946" s="236"/>
      <c r="D946" s="236"/>
      <c r="E946" s="237"/>
      <c r="F946" s="237"/>
      <c r="G946" s="236"/>
    </row>
    <row r="947" spans="1:7" ht="12.3" x14ac:dyDescent="0.4">
      <c r="A947" s="175"/>
      <c r="B947" s="175"/>
      <c r="C947" s="236"/>
      <c r="D947" s="236"/>
      <c r="E947" s="237"/>
      <c r="F947" s="237"/>
      <c r="G947" s="236"/>
    </row>
    <row r="948" spans="1:7" ht="12.3" x14ac:dyDescent="0.4">
      <c r="A948" s="175"/>
      <c r="B948" s="175"/>
      <c r="C948" s="236"/>
      <c r="D948" s="236"/>
      <c r="E948" s="237"/>
      <c r="F948" s="237"/>
      <c r="G948" s="236"/>
    </row>
    <row r="949" spans="1:7" ht="12.3" x14ac:dyDescent="0.4">
      <c r="A949" s="175"/>
      <c r="B949" s="175"/>
      <c r="C949" s="236"/>
      <c r="D949" s="236"/>
      <c r="E949" s="237"/>
      <c r="F949" s="237"/>
      <c r="G949" s="236"/>
    </row>
    <row r="950" spans="1:7" ht="12.3" x14ac:dyDescent="0.4">
      <c r="A950" s="175"/>
      <c r="B950" s="175"/>
      <c r="C950" s="236"/>
      <c r="D950" s="236"/>
      <c r="E950" s="237"/>
      <c r="F950" s="237"/>
      <c r="G950" s="236"/>
    </row>
    <row r="951" spans="1:7" ht="12.3" x14ac:dyDescent="0.4">
      <c r="A951" s="175"/>
      <c r="B951" s="175"/>
      <c r="C951" s="236"/>
      <c r="D951" s="236"/>
      <c r="E951" s="237"/>
      <c r="F951" s="237"/>
      <c r="G951" s="236"/>
    </row>
    <row r="952" spans="1:7" ht="12.3" x14ac:dyDescent="0.4">
      <c r="A952" s="175"/>
      <c r="B952" s="175"/>
      <c r="C952" s="236"/>
      <c r="D952" s="236"/>
      <c r="E952" s="237"/>
      <c r="F952" s="237"/>
      <c r="G952" s="236"/>
    </row>
    <row r="953" spans="1:7" ht="12.3" x14ac:dyDescent="0.4">
      <c r="A953" s="175"/>
      <c r="B953" s="175"/>
      <c r="C953" s="236"/>
      <c r="D953" s="236"/>
      <c r="E953" s="237"/>
      <c r="F953" s="237"/>
      <c r="G953" s="236"/>
    </row>
    <row r="954" spans="1:7" ht="12.3" x14ac:dyDescent="0.4">
      <c r="A954" s="175"/>
      <c r="B954" s="175"/>
      <c r="C954" s="236"/>
      <c r="D954" s="236"/>
      <c r="E954" s="237"/>
      <c r="F954" s="237"/>
      <c r="G954" s="236"/>
    </row>
    <row r="955" spans="1:7" ht="12.3" x14ac:dyDescent="0.4">
      <c r="A955" s="175"/>
      <c r="B955" s="175"/>
      <c r="C955" s="236"/>
      <c r="D955" s="236"/>
      <c r="E955" s="237"/>
      <c r="F955" s="237"/>
      <c r="G955" s="236"/>
    </row>
    <row r="956" spans="1:7" ht="12.3" x14ac:dyDescent="0.4">
      <c r="A956" s="175"/>
      <c r="B956" s="175"/>
      <c r="C956" s="236"/>
      <c r="D956" s="236"/>
      <c r="E956" s="237"/>
      <c r="F956" s="237"/>
      <c r="G956" s="236"/>
    </row>
    <row r="957" spans="1:7" ht="12.3" x14ac:dyDescent="0.4">
      <c r="A957" s="175"/>
      <c r="B957" s="175"/>
      <c r="C957" s="236"/>
      <c r="D957" s="236"/>
      <c r="E957" s="237"/>
      <c r="F957" s="237"/>
      <c r="G957" s="236"/>
    </row>
    <row r="958" spans="1:7" ht="12.3" x14ac:dyDescent="0.4">
      <c r="A958" s="175"/>
      <c r="B958" s="175"/>
      <c r="C958" s="236"/>
      <c r="D958" s="236"/>
      <c r="E958" s="237"/>
      <c r="F958" s="237"/>
      <c r="G958" s="236"/>
    </row>
    <row r="959" spans="1:7" ht="12.3" x14ac:dyDescent="0.4">
      <c r="A959" s="175"/>
      <c r="B959" s="175"/>
      <c r="C959" s="236"/>
      <c r="D959" s="236"/>
      <c r="E959" s="237"/>
      <c r="F959" s="237"/>
      <c r="G959" s="236"/>
    </row>
    <row r="960" spans="1:7" ht="12.3" x14ac:dyDescent="0.4">
      <c r="A960" s="175"/>
      <c r="B960" s="175"/>
      <c r="C960" s="236"/>
      <c r="D960" s="236"/>
      <c r="E960" s="237"/>
      <c r="F960" s="237"/>
      <c r="G960" s="236"/>
    </row>
    <row r="961" spans="1:7" ht="12.3" x14ac:dyDescent="0.4">
      <c r="A961" s="175"/>
      <c r="B961" s="175"/>
      <c r="C961" s="236"/>
      <c r="D961" s="236"/>
      <c r="E961" s="237"/>
      <c r="F961" s="237"/>
      <c r="G961" s="236"/>
    </row>
    <row r="962" spans="1:7" ht="12.3" x14ac:dyDescent="0.4">
      <c r="A962" s="175"/>
      <c r="B962" s="175"/>
      <c r="C962" s="236"/>
      <c r="D962" s="236"/>
      <c r="E962" s="237"/>
      <c r="F962" s="237"/>
      <c r="G962" s="236"/>
    </row>
    <row r="963" spans="1:7" ht="12.3" x14ac:dyDescent="0.4">
      <c r="A963" s="175"/>
      <c r="B963" s="175"/>
      <c r="C963" s="236"/>
      <c r="D963" s="236"/>
      <c r="E963" s="237"/>
      <c r="F963" s="237"/>
      <c r="G963" s="236"/>
    </row>
    <row r="964" spans="1:7" ht="12.3" x14ac:dyDescent="0.4">
      <c r="A964" s="175"/>
      <c r="B964" s="175"/>
      <c r="C964" s="236"/>
      <c r="D964" s="236"/>
      <c r="E964" s="237"/>
      <c r="F964" s="237"/>
      <c r="G964" s="236"/>
    </row>
    <row r="965" spans="1:7" ht="12.3" x14ac:dyDescent="0.4">
      <c r="A965" s="175"/>
      <c r="B965" s="175"/>
      <c r="C965" s="236"/>
      <c r="D965" s="236"/>
      <c r="E965" s="237"/>
      <c r="F965" s="237"/>
      <c r="G965" s="236"/>
    </row>
    <row r="966" spans="1:7" ht="12.3" x14ac:dyDescent="0.4">
      <c r="A966" s="175"/>
      <c r="B966" s="175"/>
      <c r="C966" s="236"/>
      <c r="D966" s="236"/>
      <c r="E966" s="237"/>
      <c r="F966" s="237"/>
      <c r="G966" s="236"/>
    </row>
    <row r="967" spans="1:7" ht="12.3" x14ac:dyDescent="0.4">
      <c r="A967" s="175"/>
      <c r="B967" s="175"/>
      <c r="C967" s="236"/>
      <c r="D967" s="236"/>
      <c r="E967" s="237"/>
      <c r="F967" s="237"/>
      <c r="G967" s="236"/>
    </row>
    <row r="968" spans="1:7" ht="12.3" x14ac:dyDescent="0.4">
      <c r="A968" s="175"/>
      <c r="B968" s="175"/>
      <c r="C968" s="236"/>
      <c r="D968" s="236"/>
      <c r="E968" s="237"/>
      <c r="F968" s="237"/>
      <c r="G968" s="236"/>
    </row>
    <row r="969" spans="1:7" ht="12.3" x14ac:dyDescent="0.4">
      <c r="A969" s="175"/>
      <c r="B969" s="175"/>
      <c r="C969" s="236"/>
      <c r="D969" s="236"/>
      <c r="E969" s="237"/>
      <c r="F969" s="237"/>
      <c r="G969" s="236"/>
    </row>
    <row r="970" spans="1:7" ht="12.3" x14ac:dyDescent="0.4">
      <c r="A970" s="175"/>
      <c r="B970" s="175"/>
      <c r="C970" s="236"/>
      <c r="D970" s="236"/>
      <c r="E970" s="237"/>
      <c r="F970" s="237"/>
      <c r="G970" s="236"/>
    </row>
    <row r="971" spans="1:7" ht="12.3" x14ac:dyDescent="0.4">
      <c r="A971" s="175"/>
      <c r="B971" s="175"/>
      <c r="C971" s="236"/>
      <c r="D971" s="236"/>
      <c r="E971" s="237"/>
      <c r="F971" s="237"/>
      <c r="G971" s="236"/>
    </row>
    <row r="972" spans="1:7" ht="12.3" x14ac:dyDescent="0.4">
      <c r="A972" s="175"/>
      <c r="B972" s="175"/>
      <c r="C972" s="236"/>
      <c r="D972" s="236"/>
      <c r="E972" s="237"/>
      <c r="F972" s="237"/>
      <c r="G972" s="236"/>
    </row>
    <row r="973" spans="1:7" ht="12.3" x14ac:dyDescent="0.4">
      <c r="A973" s="175"/>
      <c r="B973" s="175"/>
      <c r="C973" s="236"/>
      <c r="D973" s="236"/>
      <c r="E973" s="237"/>
      <c r="F973" s="237"/>
      <c r="G973" s="236"/>
    </row>
    <row r="974" spans="1:7" ht="12.3" x14ac:dyDescent="0.4">
      <c r="A974" s="175"/>
      <c r="B974" s="175"/>
      <c r="C974" s="236"/>
      <c r="D974" s="236"/>
      <c r="E974" s="237"/>
      <c r="F974" s="237"/>
      <c r="G974" s="236"/>
    </row>
    <row r="975" spans="1:7" ht="12.3" x14ac:dyDescent="0.4">
      <c r="A975" s="175"/>
      <c r="B975" s="175"/>
      <c r="C975" s="236"/>
      <c r="D975" s="236"/>
      <c r="E975" s="237"/>
      <c r="F975" s="237"/>
      <c r="G975" s="236"/>
    </row>
    <row r="976" spans="1:7" ht="12.3" x14ac:dyDescent="0.4">
      <c r="A976" s="175"/>
      <c r="B976" s="175"/>
      <c r="C976" s="236"/>
      <c r="D976" s="236"/>
      <c r="E976" s="237"/>
      <c r="F976" s="237"/>
      <c r="G976" s="236"/>
    </row>
    <row r="977" spans="1:7" ht="12.3" x14ac:dyDescent="0.4">
      <c r="A977" s="175"/>
      <c r="B977" s="175"/>
      <c r="C977" s="236"/>
      <c r="D977" s="236"/>
      <c r="E977" s="237"/>
      <c r="F977" s="237"/>
      <c r="G977" s="236"/>
    </row>
    <row r="978" spans="1:7" ht="12.3" x14ac:dyDescent="0.4">
      <c r="A978" s="175"/>
      <c r="B978" s="175"/>
      <c r="C978" s="236"/>
      <c r="D978" s="236"/>
      <c r="E978" s="237"/>
      <c r="F978" s="237"/>
      <c r="G978" s="236"/>
    </row>
    <row r="979" spans="1:7" ht="12.3" x14ac:dyDescent="0.4">
      <c r="A979" s="175"/>
      <c r="B979" s="175"/>
      <c r="C979" s="236"/>
      <c r="D979" s="236"/>
      <c r="E979" s="237"/>
      <c r="F979" s="237"/>
      <c r="G979" s="236"/>
    </row>
    <row r="980" spans="1:7" ht="12.3" x14ac:dyDescent="0.4">
      <c r="A980" s="175"/>
      <c r="B980" s="175"/>
      <c r="C980" s="236"/>
      <c r="D980" s="236"/>
      <c r="E980" s="237"/>
      <c r="F980" s="237"/>
      <c r="G980" s="236"/>
    </row>
    <row r="981" spans="1:7" ht="12.3" x14ac:dyDescent="0.4">
      <c r="A981" s="175"/>
      <c r="B981" s="175"/>
      <c r="C981" s="236"/>
      <c r="D981" s="236"/>
      <c r="E981" s="237"/>
      <c r="F981" s="237"/>
      <c r="G981" s="236"/>
    </row>
    <row r="982" spans="1:7" ht="12.3" x14ac:dyDescent="0.4">
      <c r="A982" s="175"/>
      <c r="B982" s="175"/>
      <c r="C982" s="236"/>
      <c r="D982" s="236"/>
      <c r="E982" s="237"/>
      <c r="F982" s="237"/>
      <c r="G982" s="236"/>
    </row>
    <row r="983" spans="1:7" ht="12.3" x14ac:dyDescent="0.4">
      <c r="A983" s="175"/>
      <c r="B983" s="175"/>
      <c r="C983" s="236"/>
      <c r="D983" s="236"/>
      <c r="E983" s="237"/>
      <c r="F983" s="237"/>
      <c r="G983" s="236"/>
    </row>
    <row r="984" spans="1:7" ht="12.3" x14ac:dyDescent="0.4">
      <c r="A984" s="175"/>
      <c r="B984" s="175"/>
      <c r="C984" s="236"/>
      <c r="D984" s="236"/>
      <c r="E984" s="237"/>
      <c r="F984" s="237"/>
      <c r="G984" s="236"/>
    </row>
    <row r="985" spans="1:7" ht="12.3" x14ac:dyDescent="0.4">
      <c r="A985" s="175"/>
      <c r="B985" s="175"/>
      <c r="C985" s="236"/>
      <c r="D985" s="236"/>
      <c r="E985" s="237"/>
      <c r="F985" s="237"/>
      <c r="G985" s="236"/>
    </row>
    <row r="986" spans="1:7" ht="12.3" x14ac:dyDescent="0.4">
      <c r="A986" s="175"/>
      <c r="B986" s="175"/>
      <c r="C986" s="236"/>
      <c r="D986" s="236"/>
      <c r="E986" s="237"/>
      <c r="F986" s="237"/>
      <c r="G986" s="236"/>
    </row>
    <row r="987" spans="1:7" ht="12.3" x14ac:dyDescent="0.4">
      <c r="A987" s="175"/>
      <c r="B987" s="175"/>
      <c r="C987" s="236"/>
      <c r="D987" s="236"/>
      <c r="E987" s="237"/>
      <c r="F987" s="237"/>
      <c r="G987" s="236"/>
    </row>
    <row r="988" spans="1:7" ht="12.3" x14ac:dyDescent="0.4">
      <c r="A988" s="175"/>
      <c r="B988" s="175"/>
      <c r="C988" s="236"/>
      <c r="D988" s="236"/>
      <c r="E988" s="237"/>
      <c r="F988" s="237"/>
      <c r="G988" s="236"/>
    </row>
    <row r="989" spans="1:7" ht="12.3" x14ac:dyDescent="0.4">
      <c r="A989" s="175"/>
      <c r="B989" s="175"/>
      <c r="C989" s="236"/>
      <c r="D989" s="236"/>
      <c r="E989" s="237"/>
      <c r="F989" s="237"/>
      <c r="G989" s="236"/>
    </row>
    <row r="990" spans="1:7" ht="12.3" x14ac:dyDescent="0.4">
      <c r="A990" s="175"/>
      <c r="B990" s="175"/>
      <c r="C990" s="236"/>
      <c r="D990" s="236"/>
      <c r="E990" s="237"/>
      <c r="F990" s="237"/>
      <c r="G990" s="236"/>
    </row>
    <row r="991" spans="1:7" ht="12.3" x14ac:dyDescent="0.4">
      <c r="A991" s="175"/>
      <c r="B991" s="175"/>
      <c r="C991" s="236"/>
      <c r="D991" s="236"/>
      <c r="E991" s="237"/>
      <c r="F991" s="237"/>
      <c r="G991" s="236"/>
    </row>
    <row r="992" spans="1:7" ht="12.3" x14ac:dyDescent="0.4">
      <c r="A992" s="175"/>
      <c r="B992" s="175"/>
      <c r="C992" s="236"/>
      <c r="D992" s="236"/>
      <c r="E992" s="237"/>
      <c r="F992" s="237"/>
      <c r="G992" s="236"/>
    </row>
    <row r="993" spans="1:7" ht="12.3" x14ac:dyDescent="0.4">
      <c r="A993" s="175"/>
      <c r="B993" s="175"/>
      <c r="C993" s="236"/>
      <c r="D993" s="236"/>
      <c r="E993" s="237"/>
      <c r="F993" s="237"/>
      <c r="G993" s="236"/>
    </row>
    <row r="994" spans="1:7" ht="12.3" x14ac:dyDescent="0.4">
      <c r="A994" s="175"/>
      <c r="B994" s="175"/>
      <c r="C994" s="236"/>
      <c r="D994" s="236"/>
      <c r="E994" s="237"/>
      <c r="F994" s="237"/>
      <c r="G994" s="236"/>
    </row>
    <row r="995" spans="1:7" ht="12.3" x14ac:dyDescent="0.4">
      <c r="A995" s="175"/>
      <c r="B995" s="175"/>
      <c r="C995" s="236"/>
      <c r="D995" s="236"/>
      <c r="E995" s="237"/>
      <c r="F995" s="237"/>
      <c r="G995" s="236"/>
    </row>
    <row r="996" spans="1:7" ht="12.3" x14ac:dyDescent="0.4">
      <c r="A996" s="175"/>
      <c r="B996" s="175"/>
      <c r="C996" s="236"/>
      <c r="D996" s="236"/>
      <c r="E996" s="237"/>
      <c r="F996" s="237"/>
      <c r="G996" s="236"/>
    </row>
    <row r="997" spans="1:7" ht="12.3" x14ac:dyDescent="0.4">
      <c r="A997" s="175"/>
      <c r="B997" s="175"/>
      <c r="C997" s="236"/>
      <c r="D997" s="236"/>
      <c r="E997" s="237"/>
      <c r="F997" s="237"/>
      <c r="G997" s="236"/>
    </row>
    <row r="998" spans="1:7" ht="12.3" x14ac:dyDescent="0.4">
      <c r="A998" s="175"/>
      <c r="B998" s="175"/>
      <c r="C998" s="236"/>
      <c r="D998" s="236"/>
      <c r="E998" s="237"/>
      <c r="F998" s="237"/>
      <c r="G998" s="236"/>
    </row>
    <row r="999" spans="1:7" ht="12.3" x14ac:dyDescent="0.4">
      <c r="A999" s="175"/>
      <c r="B999" s="175"/>
      <c r="C999" s="236"/>
      <c r="D999" s="236"/>
      <c r="E999" s="237"/>
      <c r="F999" s="237"/>
      <c r="G999" s="236"/>
    </row>
    <row r="1000" spans="1:7" ht="12.3" x14ac:dyDescent="0.4">
      <c r="A1000" s="175"/>
      <c r="B1000" s="175"/>
      <c r="C1000" s="236"/>
      <c r="D1000" s="236"/>
      <c r="E1000" s="237"/>
      <c r="F1000" s="237"/>
      <c r="G1000" s="236"/>
    </row>
    <row r="1001" spans="1:7" ht="12.3" x14ac:dyDescent="0.4">
      <c r="A1001" s="175"/>
      <c r="B1001" s="175"/>
      <c r="C1001" s="236"/>
      <c r="D1001" s="236"/>
      <c r="E1001" s="237"/>
      <c r="F1001" s="237"/>
      <c r="G1001" s="236"/>
    </row>
  </sheetData>
  <mergeCells count="1">
    <mergeCell ref="G24:G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C5A5A-5978-4481-88A1-5D18DB4CC0FC}">
  <sheetPr>
    <tabColor theme="3"/>
  </sheetPr>
  <dimension ref="A1"/>
  <sheetViews>
    <sheetView showGridLines="0" workbookViewId="0"/>
  </sheetViews>
  <sheetFormatPr defaultColWidth="9.15625" defaultRowHeight="14.4" x14ac:dyDescent="0.55000000000000004"/>
  <cols>
    <col min="1" max="16384" width="9.15625" style="282"/>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5B1F2-FED8-4ED5-811B-D240D683EFC1}">
  <sheetPr>
    <tabColor theme="3" tint="0.39997558519241921"/>
  </sheetPr>
  <dimension ref="A1:U237"/>
  <sheetViews>
    <sheetView showGridLines="0" zoomScaleNormal="100" workbookViewId="0"/>
  </sheetViews>
  <sheetFormatPr defaultColWidth="0" defaultRowHeight="15" customHeight="1" zeroHeight="1" x14ac:dyDescent="0.55000000000000004"/>
  <cols>
    <col min="1" max="1" width="5.15625" customWidth="1"/>
    <col min="2" max="2" width="30.15625" customWidth="1"/>
    <col min="3" max="3" width="15.83984375" customWidth="1"/>
    <col min="4" max="4" width="15.578125" customWidth="1"/>
    <col min="5" max="5" width="15.15625" customWidth="1"/>
    <col min="6" max="6" width="14.15625" bestFit="1" customWidth="1"/>
    <col min="7" max="7" width="10.578125" bestFit="1" customWidth="1"/>
    <col min="8" max="8" width="13.578125" bestFit="1" customWidth="1"/>
    <col min="9" max="9" width="9.15625" customWidth="1"/>
    <col min="10" max="10" width="30.15625" bestFit="1" customWidth="1"/>
    <col min="11" max="11" width="9.15625" customWidth="1"/>
    <col min="12" max="12" width="18.41796875" bestFit="1" customWidth="1"/>
    <col min="13" max="13" width="14.26171875" bestFit="1" customWidth="1"/>
    <col min="14" max="17" width="9.15625" customWidth="1"/>
    <col min="18" max="21" width="0" hidden="1" customWidth="1"/>
    <col min="22" max="16384" width="9.15625" hidden="1"/>
  </cols>
  <sheetData>
    <row r="1" spans="1:19" s="23" customFormat="1" ht="13.5" x14ac:dyDescent="0.65">
      <c r="A1" s="5"/>
      <c r="B1" s="5"/>
      <c r="C1" s="6"/>
      <c r="D1" s="6"/>
      <c r="E1" s="6"/>
      <c r="F1" s="6"/>
      <c r="G1" s="6"/>
      <c r="H1" s="6"/>
      <c r="I1" s="5"/>
      <c r="J1" s="5"/>
      <c r="K1" s="5"/>
      <c r="L1" s="5"/>
      <c r="M1" s="5"/>
      <c r="N1" s="5"/>
      <c r="O1" s="5"/>
      <c r="P1" s="5"/>
      <c r="Q1" s="5"/>
      <c r="R1" s="5"/>
      <c r="S1" s="5"/>
    </row>
    <row r="2" spans="1:19" s="23" customFormat="1" ht="13.5" x14ac:dyDescent="0.65">
      <c r="A2" s="5"/>
      <c r="B2" s="5"/>
      <c r="C2" s="6"/>
      <c r="D2" s="6"/>
      <c r="E2" s="6"/>
      <c r="F2" s="6"/>
      <c r="G2" s="6"/>
      <c r="H2" s="6"/>
      <c r="I2" s="5"/>
      <c r="J2" s="5"/>
      <c r="K2" s="5"/>
      <c r="L2" s="5"/>
      <c r="M2" s="5"/>
      <c r="N2" s="5"/>
      <c r="O2" s="5"/>
      <c r="P2" s="5"/>
      <c r="Q2" s="5"/>
      <c r="R2" s="5"/>
      <c r="S2" s="5"/>
    </row>
    <row r="3" spans="1:19" s="23" customFormat="1" ht="13.5" x14ac:dyDescent="0.65">
      <c r="A3" s="5"/>
      <c r="B3" s="5"/>
      <c r="C3" s="6"/>
      <c r="D3" s="6"/>
      <c r="E3" s="6"/>
      <c r="F3" s="6"/>
      <c r="G3" s="6"/>
      <c r="H3" s="6"/>
      <c r="I3" s="5"/>
      <c r="J3" s="5"/>
      <c r="K3" s="5"/>
      <c r="L3" s="5"/>
      <c r="M3" s="5"/>
      <c r="N3" s="5"/>
      <c r="O3" s="5"/>
      <c r="P3" s="5"/>
      <c r="Q3" s="5"/>
      <c r="R3" s="5"/>
      <c r="S3" s="5"/>
    </row>
    <row r="4" spans="1:19" s="10" customFormat="1" ht="13.5" x14ac:dyDescent="0.65">
      <c r="A4" s="7"/>
      <c r="B4" s="7" t="s">
        <v>5</v>
      </c>
      <c r="C4" s="9"/>
      <c r="D4" s="9"/>
      <c r="E4" s="9"/>
      <c r="F4" s="9"/>
      <c r="G4" s="9"/>
      <c r="H4" s="9"/>
      <c r="I4" s="8"/>
      <c r="J4" s="7"/>
      <c r="K4" s="7"/>
      <c r="L4" s="9"/>
      <c r="M4" s="9"/>
      <c r="N4" s="9"/>
      <c r="O4" s="9"/>
      <c r="P4" s="9"/>
      <c r="Q4" s="9"/>
      <c r="R4" s="9"/>
      <c r="S4" s="8"/>
    </row>
    <row r="5" spans="1:19" s="36" customFormat="1" ht="13.5" x14ac:dyDescent="0.65">
      <c r="A5" s="33"/>
      <c r="B5" s="33"/>
      <c r="C5" s="34"/>
      <c r="D5" s="34"/>
      <c r="E5" s="34"/>
      <c r="F5" s="34"/>
      <c r="G5" s="34"/>
      <c r="H5" s="34"/>
      <c r="I5" s="35"/>
      <c r="J5" s="33"/>
      <c r="K5" s="33"/>
      <c r="L5" s="34"/>
      <c r="M5" s="34"/>
      <c r="N5" s="34"/>
      <c r="O5" s="34"/>
      <c r="P5" s="34"/>
      <c r="Q5" s="34"/>
      <c r="R5" s="34"/>
      <c r="S5" s="35"/>
    </row>
    <row r="6" spans="1:19" s="32" customFormat="1" x14ac:dyDescent="0.65">
      <c r="A6" s="33"/>
      <c r="B6" s="321" t="s">
        <v>300</v>
      </c>
      <c r="C6" s="34"/>
      <c r="D6" s="34"/>
      <c r="E6" s="34"/>
      <c r="F6" s="34"/>
      <c r="G6" s="35"/>
      <c r="H6" s="33"/>
      <c r="I6" s="33"/>
      <c r="J6" s="34"/>
      <c r="K6" s="34"/>
      <c r="L6" s="34"/>
      <c r="M6" s="34"/>
      <c r="N6" s="34"/>
      <c r="O6" s="34"/>
    </row>
    <row r="7" spans="1:19" s="32" customFormat="1" x14ac:dyDescent="0.65">
      <c r="A7" s="33"/>
      <c r="B7" s="322" t="s">
        <v>294</v>
      </c>
      <c r="C7" s="34"/>
      <c r="D7" s="34"/>
      <c r="E7" s="34"/>
      <c r="F7" s="34"/>
      <c r="G7" s="323" t="s">
        <v>305</v>
      </c>
      <c r="H7" s="324">
        <v>50000</v>
      </c>
      <c r="I7" s="33"/>
      <c r="J7" s="34"/>
      <c r="K7" s="34"/>
      <c r="L7" s="34"/>
      <c r="M7" s="34"/>
      <c r="N7" s="34"/>
      <c r="O7" s="34"/>
    </row>
    <row r="8" spans="1:19" s="32" customFormat="1" x14ac:dyDescent="0.65">
      <c r="A8" s="33"/>
      <c r="B8" s="322" t="s">
        <v>295</v>
      </c>
      <c r="C8" s="34"/>
      <c r="D8" s="34"/>
      <c r="E8" s="34"/>
      <c r="F8" s="34"/>
      <c r="G8" s="323" t="s">
        <v>298</v>
      </c>
      <c r="H8" s="324">
        <v>0</v>
      </c>
      <c r="K8" s="34"/>
      <c r="L8" s="34"/>
      <c r="M8" s="34"/>
      <c r="N8" s="34"/>
      <c r="O8" s="34"/>
    </row>
    <row r="9" spans="1:19" s="32" customFormat="1" x14ac:dyDescent="0.65">
      <c r="A9" s="33"/>
      <c r="B9" s="322" t="s">
        <v>296</v>
      </c>
      <c r="C9" s="34"/>
      <c r="D9" s="34"/>
      <c r="E9" s="34"/>
      <c r="F9" s="34"/>
      <c r="G9" s="323" t="s">
        <v>299</v>
      </c>
      <c r="H9" s="325">
        <v>0.2</v>
      </c>
      <c r="I9" s="33"/>
      <c r="J9" s="34"/>
      <c r="K9" s="34"/>
      <c r="L9" s="34"/>
      <c r="M9" s="34"/>
      <c r="N9" s="34"/>
      <c r="O9" s="34"/>
    </row>
    <row r="10" spans="1:19" s="32" customFormat="1" x14ac:dyDescent="0.65">
      <c r="A10" s="33"/>
      <c r="B10" s="322" t="s">
        <v>297</v>
      </c>
      <c r="C10" s="34"/>
      <c r="D10" s="34"/>
      <c r="E10" s="34"/>
      <c r="F10" s="34"/>
      <c r="G10" s="323" t="s">
        <v>301</v>
      </c>
      <c r="H10" s="325">
        <v>0.75</v>
      </c>
      <c r="I10" s="33"/>
      <c r="J10" s="34"/>
      <c r="K10" s="34"/>
      <c r="L10" s="34"/>
      <c r="M10" s="34"/>
      <c r="N10" s="34"/>
      <c r="O10" s="34"/>
    </row>
    <row r="11" spans="1:19" s="32" customFormat="1" x14ac:dyDescent="0.65">
      <c r="A11" s="33"/>
      <c r="B11" s="322"/>
      <c r="C11" s="34"/>
      <c r="D11" s="34"/>
      <c r="E11" s="34"/>
      <c r="F11" s="34"/>
      <c r="G11" s="35"/>
      <c r="H11" s="33"/>
      <c r="I11" s="33"/>
      <c r="J11" s="34"/>
      <c r="K11" s="34"/>
      <c r="L11" s="34"/>
      <c r="M11" s="34"/>
      <c r="N11" s="34"/>
      <c r="O11" s="34"/>
    </row>
    <row r="12" spans="1:19" s="32" customFormat="1" x14ac:dyDescent="0.65">
      <c r="A12" s="33"/>
      <c r="B12" s="322"/>
      <c r="C12" s="34"/>
      <c r="D12" s="34"/>
      <c r="E12" s="34"/>
      <c r="F12" s="34"/>
      <c r="G12" s="35"/>
      <c r="H12" s="33"/>
      <c r="I12" s="33"/>
      <c r="J12" s="34"/>
      <c r="K12" s="34"/>
      <c r="L12" s="34"/>
      <c r="M12" s="34"/>
      <c r="N12" s="34"/>
      <c r="O12" s="34"/>
    </row>
    <row r="13" spans="1:19" s="23" customFormat="1" ht="13.5" x14ac:dyDescent="0.65">
      <c r="A13" s="5"/>
      <c r="B13" s="37" t="s">
        <v>208</v>
      </c>
      <c r="C13" s="117" t="s">
        <v>6</v>
      </c>
      <c r="D13" s="118" t="s">
        <v>7</v>
      </c>
      <c r="E13" s="118" t="s">
        <v>8</v>
      </c>
      <c r="F13" s="118" t="s">
        <v>9</v>
      </c>
      <c r="G13" s="6"/>
      <c r="H13" s="6"/>
      <c r="I13" s="5"/>
      <c r="J13" s="5"/>
      <c r="K13" s="5"/>
      <c r="L13" s="6"/>
      <c r="M13" s="6"/>
      <c r="N13" s="6"/>
      <c r="O13" s="6"/>
      <c r="P13" s="6"/>
      <c r="Q13" s="6"/>
      <c r="R13" s="6"/>
      <c r="S13" s="5"/>
    </row>
    <row r="14" spans="1:19" x14ac:dyDescent="0.65">
      <c r="B14" s="95" t="s">
        <v>10</v>
      </c>
      <c r="C14" s="56">
        <v>1</v>
      </c>
      <c r="D14" s="44">
        <v>10</v>
      </c>
      <c r="E14" s="56">
        <v>30</v>
      </c>
      <c r="F14" s="56">
        <v>152</v>
      </c>
    </row>
    <row r="15" spans="1:19" x14ac:dyDescent="0.65">
      <c r="B15" s="95" t="s">
        <v>206</v>
      </c>
      <c r="C15" s="56"/>
      <c r="D15" s="44">
        <v>1.6</v>
      </c>
      <c r="E15" s="44">
        <v>1.6</v>
      </c>
      <c r="F15" s="56"/>
      <c r="G15" s="29" t="s">
        <v>214</v>
      </c>
    </row>
    <row r="16" spans="1:19" ht="14.4" x14ac:dyDescent="0.55000000000000004"/>
    <row r="17" spans="2:8" x14ac:dyDescent="0.65">
      <c r="B17" s="78" t="s">
        <v>11</v>
      </c>
      <c r="C17" s="119" t="s">
        <v>6</v>
      </c>
      <c r="D17" s="120" t="s">
        <v>7</v>
      </c>
      <c r="E17" s="120" t="s">
        <v>8</v>
      </c>
      <c r="F17" s="120" t="s">
        <v>9</v>
      </c>
    </row>
    <row r="18" spans="2:8" x14ac:dyDescent="0.65">
      <c r="B18" s="121" t="s">
        <v>204</v>
      </c>
      <c r="C18" s="122">
        <f>'Benefits details'!$C$12*(1+$H$9)*($H$10/'Benefits details'!$C$19)*C14</f>
        <v>41999.999999999993</v>
      </c>
      <c r="D18" s="122">
        <f>'Benefits details'!$C$12*(1+$H$9)*($H$10/'Benefits details'!$C$19)*D14</f>
        <v>419999.99999999994</v>
      </c>
      <c r="E18" s="122">
        <f>'Benefits details'!$C$12*(1+$H$9)*($H$10/'Benefits details'!$C$19)*E14</f>
        <v>1259999.9999999998</v>
      </c>
      <c r="F18" s="122">
        <f>'Benefits details'!$C$12*(1+$H$9)*($H$10/'Benefits details'!$C$19)*F14</f>
        <v>6383999.9999999991</v>
      </c>
      <c r="G18" s="29" t="s">
        <v>207</v>
      </c>
      <c r="H18" s="115"/>
    </row>
    <row r="19" spans="2:8" ht="15.3" thickBot="1" x14ac:dyDescent="0.7">
      <c r="B19" s="123" t="s">
        <v>205</v>
      </c>
      <c r="C19" s="124">
        <f>'Benefits details'!$C$13*(1+$H$9)*($H$10/'Benefits details'!$C$19)*SUM(C14:C15)</f>
        <v>61425</v>
      </c>
      <c r="D19" s="124">
        <f>'Benefits details'!$C$13*(1+$H$9)*($H$10/'Benefits details'!$C$19)*SUM(D14:D15)</f>
        <v>712530</v>
      </c>
      <c r="E19" s="124">
        <f>'Benefits details'!$C$13*(1+$H$9)*($H$10/'Benefits details'!$C$19)*SUM(E14:E15)</f>
        <v>1941030</v>
      </c>
      <c r="F19" s="124">
        <f>'Benefits details'!$C$13*(1+$H$9)*($H$10/'Benefits details'!$C$19)*SUM(F14:F15)</f>
        <v>9336600</v>
      </c>
      <c r="G19" s="29" t="s">
        <v>286</v>
      </c>
      <c r="H19" s="115"/>
    </row>
    <row r="20" spans="2:8" ht="15.3" thickBot="1" x14ac:dyDescent="0.7">
      <c r="B20" s="77" t="s">
        <v>12</v>
      </c>
      <c r="C20" s="125">
        <f>SUM(C18:C19)</f>
        <v>103425</v>
      </c>
      <c r="D20" s="125">
        <f t="shared" ref="D20:F20" si="0">SUM(D18:D19)</f>
        <v>1132530</v>
      </c>
      <c r="E20" s="125">
        <f t="shared" si="0"/>
        <v>3201030</v>
      </c>
      <c r="F20" s="125">
        <f t="shared" si="0"/>
        <v>15720600</v>
      </c>
    </row>
    <row r="21" spans="2:8" ht="15.3" thickTop="1" x14ac:dyDescent="0.65">
      <c r="B21" s="39"/>
      <c r="C21" s="127"/>
      <c r="D21" s="20"/>
      <c r="E21" s="20"/>
      <c r="F21" s="20"/>
    </row>
    <row r="22" spans="2:8" x14ac:dyDescent="0.65">
      <c r="B22" s="78" t="s">
        <v>13</v>
      </c>
      <c r="C22" s="119" t="s">
        <v>6</v>
      </c>
      <c r="D22" s="120" t="s">
        <v>7</v>
      </c>
      <c r="E22" s="120" t="s">
        <v>8</v>
      </c>
      <c r="F22" s="120" t="s">
        <v>9</v>
      </c>
    </row>
    <row r="23" spans="2:8" x14ac:dyDescent="0.65">
      <c r="B23" s="213" t="s">
        <v>142</v>
      </c>
      <c r="C23" s="128">
        <f>$H$7</f>
        <v>50000</v>
      </c>
      <c r="D23" s="128">
        <f t="shared" ref="D23:F23" si="1">$H$7</f>
        <v>50000</v>
      </c>
      <c r="E23" s="128">
        <f t="shared" si="1"/>
        <v>50000</v>
      </c>
      <c r="F23" s="128">
        <f t="shared" si="1"/>
        <v>50000</v>
      </c>
    </row>
    <row r="24" spans="2:8" x14ac:dyDescent="0.65">
      <c r="B24" s="213" t="s">
        <v>143</v>
      </c>
      <c r="C24" s="128">
        <f>SUM('Costs details'!$C$9:$C$11)</f>
        <v>361775</v>
      </c>
      <c r="D24" s="128">
        <f>SUM('Costs details'!$C$9:$C$11)</f>
        <v>361775</v>
      </c>
      <c r="E24" s="128">
        <f>SUM('Costs details'!$C$9:$C$11)</f>
        <v>361775</v>
      </c>
      <c r="F24" s="128">
        <f>SUM('Costs details'!$C$9:$C$11)</f>
        <v>361775</v>
      </c>
    </row>
    <row r="25" spans="2:8" x14ac:dyDescent="0.65">
      <c r="B25" s="213" t="s">
        <v>144</v>
      </c>
      <c r="C25" s="128">
        <f>('Costs details'!$C$18+$H$8)*'Cost-benefit analysis - upside'!C14</f>
        <v>1000</v>
      </c>
      <c r="D25" s="128">
        <f>('Costs details'!$C$18+$H$8)*'Cost-benefit analysis - upside'!D14</f>
        <v>10000</v>
      </c>
      <c r="E25" s="128">
        <f>('Costs details'!$C$18+$H$8)*'Cost-benefit analysis - upside'!E14</f>
        <v>30000</v>
      </c>
      <c r="F25" s="128">
        <f>('Costs details'!$C$18+$H$8)*'Cost-benefit analysis - upside'!F14</f>
        <v>152000</v>
      </c>
    </row>
    <row r="26" spans="2:8" x14ac:dyDescent="0.65">
      <c r="B26" s="213" t="s">
        <v>145</v>
      </c>
      <c r="C26" s="128">
        <f>SUM('Costs details'!$C$16,'Costs details'!$C$19)*'Cost-benefit analysis - upside'!C14</f>
        <v>5500</v>
      </c>
      <c r="D26" s="128">
        <f>SUM('Costs details'!$C$16,'Costs details'!$C$19)*'Cost-benefit analysis - upside'!D14</f>
        <v>55000</v>
      </c>
      <c r="E26" s="128">
        <f>SUM('Costs details'!$C$16,'Costs details'!$C$19)*'Cost-benefit analysis - upside'!E14</f>
        <v>165000</v>
      </c>
      <c r="F26" s="128">
        <f>SUM('Costs details'!$C$16,'Costs details'!$C$19)*'Cost-benefit analysis - upside'!F14</f>
        <v>836000</v>
      </c>
    </row>
    <row r="27" spans="2:8" s="32" customFormat="1" x14ac:dyDescent="0.65">
      <c r="B27" s="129"/>
      <c r="C27" s="130"/>
      <c r="D27" s="130"/>
      <c r="E27" s="130"/>
      <c r="F27" s="130"/>
    </row>
    <row r="28" spans="2:8" ht="15.3" thickBot="1" x14ac:dyDescent="0.7">
      <c r="B28" s="39"/>
      <c r="C28" s="127"/>
      <c r="D28" s="327">
        <f>D33*12</f>
        <v>4.6630863472350423</v>
      </c>
      <c r="E28" s="327">
        <f t="shared" ref="E28:F28" si="2">E33*12</f>
        <v>2.025389054254525</v>
      </c>
      <c r="F28" s="327">
        <f t="shared" si="2"/>
        <v>0.9261982395319166</v>
      </c>
    </row>
    <row r="29" spans="2:8" x14ac:dyDescent="0.65">
      <c r="B29" s="82" t="s">
        <v>14</v>
      </c>
      <c r="C29" s="131" t="s">
        <v>6</v>
      </c>
      <c r="D29" s="132" t="s">
        <v>7</v>
      </c>
      <c r="E29" s="132" t="s">
        <v>8</v>
      </c>
      <c r="F29" s="133" t="s">
        <v>9</v>
      </c>
    </row>
    <row r="30" spans="2:8" x14ac:dyDescent="0.65">
      <c r="B30" s="252" t="s">
        <v>202</v>
      </c>
      <c r="C30" s="86">
        <f>C24+C26</f>
        <v>367275</v>
      </c>
      <c r="D30" s="86">
        <f t="shared" ref="D30:F30" si="3">D24+D26</f>
        <v>416775</v>
      </c>
      <c r="E30" s="86">
        <f t="shared" si="3"/>
        <v>526775</v>
      </c>
      <c r="F30" s="87">
        <f t="shared" si="3"/>
        <v>1197775</v>
      </c>
    </row>
    <row r="31" spans="2:8" x14ac:dyDescent="0.65">
      <c r="B31" s="85" t="s">
        <v>161</v>
      </c>
      <c r="C31" s="86">
        <f>C20-C25-C23</f>
        <v>52425</v>
      </c>
      <c r="D31" s="86">
        <f>D20-D25-D23</f>
        <v>1072530</v>
      </c>
      <c r="E31" s="86">
        <f>E20-E25-E23</f>
        <v>3121030</v>
      </c>
      <c r="F31" s="87">
        <f>F20-F25-F23</f>
        <v>15518600</v>
      </c>
    </row>
    <row r="32" spans="2:8" x14ac:dyDescent="0.65">
      <c r="B32" s="88" t="s">
        <v>203</v>
      </c>
      <c r="C32" s="89">
        <f>IF(C31/C30&lt;0,"not viable",C31/C30)</f>
        <v>0.14274045333877886</v>
      </c>
      <c r="D32" s="89">
        <f t="shared" ref="D32:F32" si="4">IF(D31/D30&lt;0,"not viable",D31/D30)</f>
        <v>2.573402915242037</v>
      </c>
      <c r="E32" s="89">
        <f t="shared" si="4"/>
        <v>5.9247876227991076</v>
      </c>
      <c r="F32" s="222">
        <f t="shared" si="4"/>
        <v>12.956189601552879</v>
      </c>
    </row>
    <row r="33" spans="2:6" x14ac:dyDescent="0.65">
      <c r="B33" s="90" t="s">
        <v>15</v>
      </c>
      <c r="C33" s="80">
        <f>IF(C32="not viable", "not viable", 1/C32)</f>
        <v>7.0057224606580828</v>
      </c>
      <c r="D33" s="80">
        <f>IF((1/D32)&lt;=0, "not viable", 1/D32)</f>
        <v>0.38859052893625357</v>
      </c>
      <c r="E33" s="80">
        <f>IF((1/E32)&lt;=0, "not viable", 1/E32)</f>
        <v>0.16878242118787709</v>
      </c>
      <c r="F33" s="223">
        <f>IF((1/F32)&lt;=0, "not viable", 1/F32)</f>
        <v>7.7183186627659717E-2</v>
      </c>
    </row>
    <row r="34" spans="2:6" x14ac:dyDescent="0.65">
      <c r="B34" s="88" t="s">
        <v>158</v>
      </c>
      <c r="C34" s="89">
        <f>IF(IFERROR(IRR(C41:C51), "not viable")&lt;0,"not viable",IFERROR(IRR(C41:C51), "not viable"))</f>
        <v>7.0551151191068806E-2</v>
      </c>
      <c r="D34" s="89">
        <f t="shared" ref="D34:F34" si="5">IF(IFERROR(IRR(D41:D51), "not viable")&lt;0,"not viable",IFERROR(IRR(D41:D51), "not viable"))</f>
        <v>2.5733953347546779</v>
      </c>
      <c r="E34" s="89">
        <f t="shared" si="5"/>
        <v>5.9247875994318244</v>
      </c>
      <c r="F34" s="222">
        <f t="shared" si="5"/>
        <v>12.956189601506669</v>
      </c>
    </row>
    <row r="35" spans="2:6" ht="15.3" thickBot="1" x14ac:dyDescent="0.7">
      <c r="B35" s="83" t="s">
        <v>16</v>
      </c>
      <c r="C35" s="81">
        <f>IF(NPV($E$38,C41:C51)&lt;=0, "not viable", NPV($E$38,C41:C51))</f>
        <v>66399.066701593678</v>
      </c>
      <c r="D35" s="81">
        <f>NPV($E$38,D41:D51)</f>
        <v>8215491.5039850613</v>
      </c>
      <c r="E35" s="81">
        <f>NPV($E$38,E41:E51)</f>
        <v>24569661.555483561</v>
      </c>
      <c r="F35" s="84">
        <f>NPV($E$38,F41:F51)</f>
        <v>123540382.9555153</v>
      </c>
    </row>
    <row r="36" spans="2:6" x14ac:dyDescent="0.65">
      <c r="B36" s="39"/>
      <c r="C36" s="127"/>
      <c r="D36" s="127"/>
      <c r="E36" s="127"/>
      <c r="F36" s="127"/>
    </row>
    <row r="37" spans="2:6" ht="15.3" thickBot="1" x14ac:dyDescent="0.7">
      <c r="B37" s="39"/>
      <c r="C37" s="127"/>
      <c r="D37" s="20"/>
      <c r="E37" s="20"/>
      <c r="F37" s="20"/>
    </row>
    <row r="38" spans="2:6" ht="15.3" thickBot="1" x14ac:dyDescent="0.7">
      <c r="B38" s="134" t="s">
        <v>17</v>
      </c>
      <c r="C38" s="4"/>
      <c r="D38" s="50" t="s">
        <v>18</v>
      </c>
      <c r="E38" s="257">
        <v>3.5000000000000003E-2</v>
      </c>
      <c r="F38" s="79" t="s">
        <v>19</v>
      </c>
    </row>
    <row r="39" spans="2:6" ht="14.4" x14ac:dyDescent="0.55000000000000004">
      <c r="C39" s="4"/>
      <c r="D39" s="4"/>
      <c r="E39" s="4"/>
      <c r="F39" s="4"/>
    </row>
    <row r="40" spans="2:6" ht="15.3" thickBot="1" x14ac:dyDescent="0.7">
      <c r="B40" s="17" t="s">
        <v>20</v>
      </c>
      <c r="C40" s="16" t="s">
        <v>6</v>
      </c>
      <c r="D40" s="15" t="s">
        <v>7</v>
      </c>
      <c r="E40" s="15" t="s">
        <v>8</v>
      </c>
      <c r="F40" s="15" t="s">
        <v>9</v>
      </c>
    </row>
    <row r="41" spans="2:6" x14ac:dyDescent="0.65">
      <c r="B41" s="121">
        <v>0</v>
      </c>
      <c r="C41" s="122">
        <f>-C30</f>
        <v>-367275</v>
      </c>
      <c r="D41" s="122">
        <f t="shared" ref="D41:F41" si="6">-D30</f>
        <v>-416775</v>
      </c>
      <c r="E41" s="122">
        <f t="shared" si="6"/>
        <v>-526775</v>
      </c>
      <c r="F41" s="122">
        <f t="shared" si="6"/>
        <v>-1197775</v>
      </c>
    </row>
    <row r="42" spans="2:6" x14ac:dyDescent="0.65">
      <c r="B42" s="13">
        <f>B41+1</f>
        <v>1</v>
      </c>
      <c r="C42" s="128">
        <f>C20-C25-C23</f>
        <v>52425</v>
      </c>
      <c r="D42" s="128">
        <f>D20-D25-D23</f>
        <v>1072530</v>
      </c>
      <c r="E42" s="128">
        <f>E20-E25-E23</f>
        <v>3121030</v>
      </c>
      <c r="F42" s="128">
        <f>F20-F25-F23</f>
        <v>15518600</v>
      </c>
    </row>
    <row r="43" spans="2:6" x14ac:dyDescent="0.65">
      <c r="B43" s="13">
        <f t="shared" ref="B43:B51" si="7">B42+1</f>
        <v>2</v>
      </c>
      <c r="C43" s="128">
        <f t="shared" ref="C43:F51" si="8">C42</f>
        <v>52425</v>
      </c>
      <c r="D43" s="67">
        <f t="shared" si="8"/>
        <v>1072530</v>
      </c>
      <c r="E43" s="67">
        <f t="shared" si="8"/>
        <v>3121030</v>
      </c>
      <c r="F43" s="67">
        <f t="shared" si="8"/>
        <v>15518600</v>
      </c>
    </row>
    <row r="44" spans="2:6" x14ac:dyDescent="0.65">
      <c r="B44" s="13">
        <f t="shared" si="7"/>
        <v>3</v>
      </c>
      <c r="C44" s="128">
        <f t="shared" si="8"/>
        <v>52425</v>
      </c>
      <c r="D44" s="67">
        <f t="shared" si="8"/>
        <v>1072530</v>
      </c>
      <c r="E44" s="67">
        <f t="shared" si="8"/>
        <v>3121030</v>
      </c>
      <c r="F44" s="67">
        <f t="shared" si="8"/>
        <v>15518600</v>
      </c>
    </row>
    <row r="45" spans="2:6" x14ac:dyDescent="0.65">
      <c r="B45" s="13">
        <f t="shared" si="7"/>
        <v>4</v>
      </c>
      <c r="C45" s="128">
        <f t="shared" si="8"/>
        <v>52425</v>
      </c>
      <c r="D45" s="67">
        <f t="shared" si="8"/>
        <v>1072530</v>
      </c>
      <c r="E45" s="67">
        <f t="shared" si="8"/>
        <v>3121030</v>
      </c>
      <c r="F45" s="67">
        <f t="shared" si="8"/>
        <v>15518600</v>
      </c>
    </row>
    <row r="46" spans="2:6" x14ac:dyDescent="0.65">
      <c r="B46" s="13">
        <f t="shared" si="7"/>
        <v>5</v>
      </c>
      <c r="C46" s="128">
        <f t="shared" si="8"/>
        <v>52425</v>
      </c>
      <c r="D46" s="67">
        <f t="shared" si="8"/>
        <v>1072530</v>
      </c>
      <c r="E46" s="67">
        <f t="shared" si="8"/>
        <v>3121030</v>
      </c>
      <c r="F46" s="67">
        <f t="shared" si="8"/>
        <v>15518600</v>
      </c>
    </row>
    <row r="47" spans="2:6" x14ac:dyDescent="0.65">
      <c r="B47" s="13">
        <f t="shared" si="7"/>
        <v>6</v>
      </c>
      <c r="C47" s="128">
        <f t="shared" si="8"/>
        <v>52425</v>
      </c>
      <c r="D47" s="67">
        <f t="shared" si="8"/>
        <v>1072530</v>
      </c>
      <c r="E47" s="67">
        <f t="shared" si="8"/>
        <v>3121030</v>
      </c>
      <c r="F47" s="67">
        <f t="shared" si="8"/>
        <v>15518600</v>
      </c>
    </row>
    <row r="48" spans="2:6" x14ac:dyDescent="0.65">
      <c r="B48" s="13">
        <f t="shared" si="7"/>
        <v>7</v>
      </c>
      <c r="C48" s="128">
        <f t="shared" si="8"/>
        <v>52425</v>
      </c>
      <c r="D48" s="67">
        <f t="shared" si="8"/>
        <v>1072530</v>
      </c>
      <c r="E48" s="67">
        <f t="shared" si="8"/>
        <v>3121030</v>
      </c>
      <c r="F48" s="67">
        <f t="shared" si="8"/>
        <v>15518600</v>
      </c>
    </row>
    <row r="49" spans="1:17" x14ac:dyDescent="0.65">
      <c r="B49" s="13">
        <f t="shared" si="7"/>
        <v>8</v>
      </c>
      <c r="C49" s="128">
        <f t="shared" si="8"/>
        <v>52425</v>
      </c>
      <c r="D49" s="67">
        <f t="shared" si="8"/>
        <v>1072530</v>
      </c>
      <c r="E49" s="67">
        <f t="shared" si="8"/>
        <v>3121030</v>
      </c>
      <c r="F49" s="67">
        <f t="shared" si="8"/>
        <v>15518600</v>
      </c>
    </row>
    <row r="50" spans="1:17" x14ac:dyDescent="0.65">
      <c r="B50" s="13">
        <f t="shared" si="7"/>
        <v>9</v>
      </c>
      <c r="C50" s="128">
        <f t="shared" si="8"/>
        <v>52425</v>
      </c>
      <c r="D50" s="67">
        <f t="shared" si="8"/>
        <v>1072530</v>
      </c>
      <c r="E50" s="67">
        <f t="shared" si="8"/>
        <v>3121030</v>
      </c>
      <c r="F50" s="67">
        <f t="shared" si="8"/>
        <v>15518600</v>
      </c>
    </row>
    <row r="51" spans="1:17" x14ac:dyDescent="0.65">
      <c r="B51" s="13">
        <f t="shared" si="7"/>
        <v>10</v>
      </c>
      <c r="C51" s="128">
        <f t="shared" si="8"/>
        <v>52425</v>
      </c>
      <c r="D51" s="67">
        <f t="shared" si="8"/>
        <v>1072530</v>
      </c>
      <c r="E51" s="67">
        <f t="shared" si="8"/>
        <v>3121030</v>
      </c>
      <c r="F51" s="67">
        <f t="shared" si="8"/>
        <v>15518600</v>
      </c>
    </row>
    <row r="52" spans="1:17" x14ac:dyDescent="0.65">
      <c r="B52" s="39"/>
      <c r="C52" s="127"/>
      <c r="D52" s="20"/>
      <c r="E52" s="20"/>
      <c r="F52" s="20"/>
    </row>
    <row r="53" spans="1:17" x14ac:dyDescent="0.65">
      <c r="B53" s="39"/>
      <c r="C53" s="127"/>
      <c r="D53" s="20"/>
      <c r="E53" s="20"/>
      <c r="F53" s="20"/>
    </row>
    <row r="54" spans="1:17" s="49" customFormat="1" ht="13.5" x14ac:dyDescent="0.55000000000000004"/>
    <row r="55" spans="1:17" x14ac:dyDescent="0.65">
      <c r="A55" s="52"/>
      <c r="B55" s="253"/>
      <c r="C55" s="241"/>
      <c r="D55" s="52"/>
      <c r="E55" s="52"/>
      <c r="F55" s="52"/>
      <c r="G55" s="52"/>
      <c r="H55" s="52"/>
      <c r="I55" s="52"/>
      <c r="J55" s="52"/>
      <c r="K55" s="253"/>
      <c r="L55" s="241"/>
      <c r="M55" s="52"/>
      <c r="N55" s="52"/>
      <c r="O55" s="52"/>
      <c r="P55" s="52"/>
      <c r="Q55" s="52"/>
    </row>
    <row r="56" spans="1:17" x14ac:dyDescent="0.65">
      <c r="B56" s="5"/>
      <c r="C56" s="5"/>
      <c r="D56" s="6"/>
      <c r="E56" s="6"/>
      <c r="F56" s="6"/>
    </row>
    <row r="57" spans="1:17" x14ac:dyDescent="0.65">
      <c r="C57" s="154"/>
      <c r="D57" s="253"/>
      <c r="E57" s="253"/>
      <c r="F57" s="253"/>
    </row>
    <row r="58" spans="1:17" x14ac:dyDescent="0.65">
      <c r="B58" s="253"/>
      <c r="C58" s="254"/>
      <c r="D58" s="254"/>
      <c r="E58" s="254"/>
      <c r="F58" s="254"/>
    </row>
    <row r="59" spans="1:17" x14ac:dyDescent="0.65">
      <c r="B59" s="253"/>
      <c r="C59" s="254"/>
      <c r="D59" s="254"/>
      <c r="E59" s="254"/>
      <c r="F59" s="254"/>
    </row>
    <row r="60" spans="1:17" x14ac:dyDescent="0.65">
      <c r="B60" s="253"/>
      <c r="C60" s="254"/>
      <c r="D60" s="254"/>
      <c r="E60" s="254"/>
      <c r="F60" s="254"/>
    </row>
    <row r="61" spans="1:17" x14ac:dyDescent="0.65">
      <c r="A61" s="52"/>
      <c r="B61" s="253"/>
      <c r="C61" s="241"/>
      <c r="D61" s="52"/>
      <c r="E61" s="52"/>
      <c r="F61" s="52"/>
      <c r="G61" s="52"/>
      <c r="H61" s="52"/>
      <c r="I61" s="52"/>
      <c r="J61" s="52"/>
      <c r="K61" s="253"/>
      <c r="L61" s="241"/>
      <c r="M61" s="52"/>
      <c r="N61" s="52"/>
      <c r="O61" s="52"/>
      <c r="P61" s="52"/>
      <c r="Q61" s="52"/>
    </row>
    <row r="62" spans="1:17" x14ac:dyDescent="0.65">
      <c r="B62" s="253"/>
      <c r="C62" s="254"/>
      <c r="D62" s="254"/>
      <c r="E62" s="254"/>
      <c r="F62" s="254"/>
    </row>
    <row r="63" spans="1:17" x14ac:dyDescent="0.65">
      <c r="C63" s="154"/>
      <c r="D63" s="253"/>
      <c r="E63" s="253"/>
      <c r="F63" s="253"/>
    </row>
    <row r="64" spans="1:17" x14ac:dyDescent="0.65">
      <c r="B64" s="253"/>
      <c r="C64" s="255"/>
      <c r="D64" s="255"/>
      <c r="E64" s="255"/>
      <c r="F64" s="255"/>
    </row>
    <row r="65" spans="1:17" x14ac:dyDescent="0.65">
      <c r="B65" s="253"/>
      <c r="C65" s="254"/>
      <c r="D65" s="254"/>
      <c r="E65" s="254"/>
      <c r="F65" s="254"/>
      <c r="G65" s="2"/>
    </row>
    <row r="66" spans="1:17" x14ac:dyDescent="0.65">
      <c r="B66" s="253"/>
      <c r="C66" s="254"/>
      <c r="D66" s="254"/>
      <c r="E66" s="254"/>
      <c r="F66" s="254"/>
      <c r="G66" s="2"/>
    </row>
    <row r="67" spans="1:17" x14ac:dyDescent="0.65">
      <c r="A67" s="52"/>
      <c r="B67" s="253"/>
      <c r="C67" s="241"/>
      <c r="D67" s="52"/>
      <c r="E67" s="52"/>
      <c r="F67" s="52"/>
      <c r="G67" s="52"/>
      <c r="H67" s="52"/>
      <c r="I67" s="52"/>
      <c r="J67" s="52"/>
      <c r="K67" s="253"/>
      <c r="L67" s="241"/>
      <c r="M67" s="52"/>
      <c r="N67" s="52"/>
      <c r="O67" s="52"/>
      <c r="P67" s="52"/>
      <c r="Q67" s="52"/>
    </row>
    <row r="68" spans="1:17" x14ac:dyDescent="0.65">
      <c r="A68" s="52"/>
      <c r="D68" s="52"/>
      <c r="E68" s="52"/>
      <c r="F68" s="52"/>
      <c r="G68" s="52"/>
      <c r="H68" s="52"/>
      <c r="I68" s="52"/>
      <c r="J68" s="52"/>
      <c r="K68" s="253"/>
      <c r="L68" s="241"/>
      <c r="M68" s="52"/>
      <c r="N68" s="52"/>
      <c r="O68" s="52"/>
      <c r="P68" s="52"/>
      <c r="Q68" s="52"/>
    </row>
    <row r="69" spans="1:17" x14ac:dyDescent="0.65">
      <c r="A69" s="52"/>
      <c r="D69" s="52"/>
      <c r="E69" s="52"/>
      <c r="F69" s="52"/>
      <c r="G69" s="52"/>
      <c r="H69" s="52"/>
      <c r="I69" s="52"/>
      <c r="J69" s="52"/>
      <c r="K69" s="253"/>
      <c r="L69" s="241"/>
      <c r="M69" s="52"/>
      <c r="N69" s="52"/>
      <c r="O69" s="52"/>
      <c r="P69" s="52"/>
      <c r="Q69" s="52"/>
    </row>
    <row r="70" spans="1:17" x14ac:dyDescent="0.65">
      <c r="A70" s="52"/>
      <c r="D70" s="52"/>
      <c r="E70" s="52"/>
      <c r="F70" s="52"/>
      <c r="G70" s="52"/>
      <c r="H70" s="52"/>
      <c r="I70" s="52"/>
      <c r="J70" s="52"/>
      <c r="K70" s="253"/>
      <c r="L70" s="241"/>
      <c r="M70" s="52"/>
      <c r="N70" s="52"/>
      <c r="O70" s="52"/>
      <c r="P70" s="52"/>
      <c r="Q70" s="52"/>
    </row>
    <row r="71" spans="1:17" x14ac:dyDescent="0.65">
      <c r="A71" s="52"/>
      <c r="D71" s="52"/>
      <c r="E71" s="52"/>
      <c r="F71" s="52"/>
      <c r="G71" s="52"/>
      <c r="H71" s="52"/>
      <c r="I71" s="52"/>
      <c r="J71" s="52"/>
      <c r="K71" s="253"/>
      <c r="L71" s="241"/>
      <c r="M71" s="52"/>
      <c r="N71" s="52"/>
      <c r="O71" s="52"/>
      <c r="P71" s="52"/>
      <c r="Q71" s="52"/>
    </row>
    <row r="72" spans="1:17" x14ac:dyDescent="0.65">
      <c r="A72" s="52"/>
      <c r="D72" s="52"/>
      <c r="E72" s="52"/>
      <c r="F72" s="52"/>
      <c r="G72" s="52"/>
      <c r="H72" s="52"/>
      <c r="I72" s="52"/>
      <c r="J72" s="52"/>
      <c r="K72" s="253"/>
      <c r="L72" s="241"/>
      <c r="M72" s="52"/>
      <c r="N72" s="52"/>
      <c r="O72" s="52"/>
      <c r="P72" s="52"/>
      <c r="Q72" s="52"/>
    </row>
    <row r="73" spans="1:17" x14ac:dyDescent="0.65">
      <c r="A73" s="52"/>
      <c r="D73" s="52"/>
      <c r="E73" s="52"/>
      <c r="F73" s="52"/>
      <c r="G73" s="52"/>
      <c r="H73" s="52"/>
      <c r="I73" s="52"/>
      <c r="J73" s="52"/>
      <c r="K73" s="253"/>
      <c r="L73" s="241"/>
      <c r="M73" s="52"/>
      <c r="N73" s="52"/>
      <c r="O73" s="52"/>
      <c r="P73" s="52"/>
      <c r="Q73" s="52"/>
    </row>
    <row r="74" spans="1:17" x14ac:dyDescent="0.65">
      <c r="A74" s="52"/>
      <c r="D74" s="52"/>
      <c r="E74" s="52"/>
      <c r="F74" s="52"/>
      <c r="G74" s="52"/>
      <c r="H74" s="52"/>
      <c r="I74" s="52"/>
      <c r="J74" s="52"/>
      <c r="K74" s="253"/>
      <c r="L74" s="241"/>
      <c r="M74" s="52"/>
      <c r="N74" s="52"/>
      <c r="O74" s="52"/>
      <c r="P74" s="52"/>
      <c r="Q74" s="52"/>
    </row>
    <row r="75" spans="1:17" x14ac:dyDescent="0.65">
      <c r="A75" s="52"/>
      <c r="D75" s="52"/>
      <c r="E75" s="52"/>
      <c r="F75" s="52"/>
      <c r="G75" s="52"/>
      <c r="H75" s="52"/>
      <c r="I75" s="52"/>
      <c r="J75" s="52"/>
      <c r="K75" s="253"/>
      <c r="L75" s="241"/>
      <c r="M75" s="52"/>
      <c r="N75" s="52"/>
      <c r="O75" s="52"/>
      <c r="P75" s="52"/>
      <c r="Q75" s="52"/>
    </row>
    <row r="76" spans="1:17" x14ac:dyDescent="0.65">
      <c r="A76" s="52"/>
      <c r="D76" s="52"/>
      <c r="E76" s="52"/>
      <c r="F76" s="52"/>
      <c r="G76" s="52"/>
      <c r="H76" s="52"/>
      <c r="I76" s="52"/>
      <c r="J76" s="52"/>
      <c r="K76" s="253"/>
      <c r="L76" s="241"/>
      <c r="M76" s="52"/>
      <c r="N76" s="52"/>
      <c r="O76" s="52"/>
      <c r="P76" s="52"/>
      <c r="Q76" s="52"/>
    </row>
    <row r="77" spans="1:17" x14ac:dyDescent="0.65">
      <c r="A77" s="52"/>
      <c r="D77" s="52"/>
      <c r="E77" s="52"/>
      <c r="F77" s="52"/>
      <c r="G77" s="52"/>
      <c r="H77" s="52"/>
      <c r="I77" s="52"/>
      <c r="J77" s="52"/>
      <c r="K77" s="253"/>
      <c r="L77" s="241"/>
      <c r="M77" s="52"/>
      <c r="N77" s="52"/>
      <c r="O77" s="52"/>
      <c r="P77" s="52"/>
      <c r="Q77" s="52"/>
    </row>
    <row r="78" spans="1:17" x14ac:dyDescent="0.65">
      <c r="A78" s="52"/>
      <c r="D78" s="52"/>
      <c r="E78" s="52"/>
      <c r="F78" s="52"/>
      <c r="G78" s="52"/>
      <c r="H78" s="52"/>
      <c r="I78" s="52"/>
      <c r="J78" s="52"/>
      <c r="K78" s="253"/>
      <c r="L78" s="241"/>
      <c r="M78" s="52"/>
      <c r="N78" s="52"/>
      <c r="O78" s="52"/>
      <c r="P78" s="52"/>
      <c r="Q78" s="52"/>
    </row>
    <row r="79" spans="1:17" x14ac:dyDescent="0.65">
      <c r="A79" s="52"/>
      <c r="D79" s="52"/>
      <c r="E79" s="52"/>
      <c r="F79" s="52"/>
      <c r="G79" s="52"/>
      <c r="H79" s="52"/>
      <c r="I79" s="52"/>
      <c r="J79" s="52"/>
      <c r="K79" s="253"/>
      <c r="L79" s="241"/>
      <c r="M79" s="52"/>
      <c r="N79" s="52"/>
      <c r="O79" s="52"/>
      <c r="P79" s="52"/>
      <c r="Q79" s="52"/>
    </row>
    <row r="80" spans="1:17" x14ac:dyDescent="0.65">
      <c r="A80" s="52"/>
      <c r="D80" s="52"/>
      <c r="E80" s="52"/>
      <c r="F80" s="52"/>
      <c r="G80" s="52"/>
      <c r="H80" s="52"/>
      <c r="I80" s="52"/>
      <c r="J80" s="52"/>
      <c r="K80" s="253"/>
      <c r="L80" s="241"/>
      <c r="M80" s="52"/>
      <c r="N80" s="52"/>
      <c r="O80" s="52"/>
      <c r="P80" s="52"/>
      <c r="Q80" s="52"/>
    </row>
    <row r="81" spans="1:17" x14ac:dyDescent="0.65">
      <c r="A81" s="52"/>
      <c r="B81" s="1"/>
      <c r="C81" s="3"/>
      <c r="D81" s="52"/>
      <c r="E81" s="52"/>
      <c r="F81" s="52"/>
      <c r="G81" s="52"/>
      <c r="H81" s="52"/>
      <c r="I81" s="52"/>
      <c r="J81" s="52"/>
      <c r="K81" s="253"/>
      <c r="L81" s="241"/>
      <c r="M81" s="52"/>
      <c r="N81" s="52"/>
      <c r="O81" s="52"/>
      <c r="P81" s="52"/>
      <c r="Q81" s="52"/>
    </row>
    <row r="82" spans="1:17" x14ac:dyDescent="0.65">
      <c r="A82" s="52"/>
      <c r="B82" s="1"/>
      <c r="C82" s="3"/>
      <c r="D82" s="52"/>
      <c r="E82" s="52"/>
      <c r="F82" s="52"/>
      <c r="G82" s="52"/>
      <c r="H82" s="52"/>
      <c r="I82" s="52"/>
      <c r="J82" s="52"/>
      <c r="K82" s="253"/>
      <c r="L82" s="241"/>
      <c r="M82" s="52"/>
      <c r="N82" s="52"/>
      <c r="O82" s="52"/>
      <c r="P82" s="52"/>
      <c r="Q82" s="52"/>
    </row>
    <row r="83" spans="1:17" ht="14.4" x14ac:dyDescent="0.55000000000000004"/>
    <row r="84" spans="1:17" ht="14.4" x14ac:dyDescent="0.55000000000000004"/>
    <row r="85" spans="1:17" ht="14.4" x14ac:dyDescent="0.55000000000000004"/>
    <row r="86" spans="1:17" ht="14.4" x14ac:dyDescent="0.55000000000000004"/>
    <row r="87" spans="1:17" ht="14.4" x14ac:dyDescent="0.55000000000000004"/>
    <row r="88" spans="1:17" ht="14.4" x14ac:dyDescent="0.55000000000000004"/>
    <row r="89" spans="1:17" ht="14.4" x14ac:dyDescent="0.55000000000000004"/>
    <row r="90" spans="1:17" ht="14.4" x14ac:dyDescent="0.55000000000000004"/>
    <row r="91" spans="1:17" ht="14.4" x14ac:dyDescent="0.55000000000000004"/>
    <row r="92" spans="1:17" ht="14.4" x14ac:dyDescent="0.55000000000000004"/>
    <row r="93" spans="1:17" ht="14.4" x14ac:dyDescent="0.55000000000000004"/>
    <row r="94" spans="1:17" ht="14.4" x14ac:dyDescent="0.55000000000000004"/>
    <row r="95" spans="1:17" ht="14.4" x14ac:dyDescent="0.55000000000000004"/>
    <row r="96" spans="1:17" ht="14.4" x14ac:dyDescent="0.55000000000000004"/>
    <row r="97" ht="14.4" x14ac:dyDescent="0.55000000000000004"/>
    <row r="98" ht="14.4" x14ac:dyDescent="0.55000000000000004"/>
    <row r="99" ht="14.4" x14ac:dyDescent="0.55000000000000004"/>
    <row r="100" ht="14.4" x14ac:dyDescent="0.55000000000000004"/>
    <row r="101" ht="14.4" x14ac:dyDescent="0.55000000000000004"/>
    <row r="102" ht="14.4" x14ac:dyDescent="0.55000000000000004"/>
    <row r="103" ht="14.4" x14ac:dyDescent="0.55000000000000004"/>
    <row r="104" ht="14.4" x14ac:dyDescent="0.55000000000000004"/>
    <row r="105" ht="14.4" x14ac:dyDescent="0.55000000000000004"/>
    <row r="106" ht="14.4" x14ac:dyDescent="0.55000000000000004"/>
    <row r="107" ht="14.4" x14ac:dyDescent="0.55000000000000004"/>
    <row r="108" ht="14.4" x14ac:dyDescent="0.55000000000000004"/>
    <row r="109" ht="14.4" x14ac:dyDescent="0.55000000000000004"/>
    <row r="110" ht="14.4" x14ac:dyDescent="0.55000000000000004"/>
    <row r="111" ht="14.4" x14ac:dyDescent="0.55000000000000004"/>
    <row r="112" ht="14.4" x14ac:dyDescent="0.55000000000000004"/>
    <row r="113" spans="1:17" ht="14.4" x14ac:dyDescent="0.55000000000000004"/>
    <row r="114" spans="1:17" ht="14.4" x14ac:dyDescent="0.55000000000000004"/>
    <row r="115" spans="1:17" x14ac:dyDescent="0.65">
      <c r="A115" s="136"/>
      <c r="B115" s="95"/>
      <c r="C115" s="137"/>
      <c r="D115" s="136"/>
      <c r="E115" s="136"/>
      <c r="F115" s="136"/>
      <c r="G115" s="136"/>
      <c r="H115" s="136"/>
      <c r="I115" s="136"/>
      <c r="J115" s="136"/>
      <c r="K115" s="95"/>
      <c r="L115" s="137"/>
      <c r="M115" s="136"/>
      <c r="N115" s="136"/>
      <c r="O115" s="136"/>
      <c r="P115" s="136"/>
      <c r="Q115" s="136"/>
    </row>
    <row r="116" spans="1:17" x14ac:dyDescent="0.65">
      <c r="A116" s="136"/>
      <c r="B116" s="95"/>
      <c r="C116" s="137"/>
      <c r="D116" s="136"/>
      <c r="E116" s="136"/>
      <c r="F116" s="136"/>
      <c r="G116" s="136"/>
      <c r="H116" s="136"/>
      <c r="I116" s="136"/>
      <c r="J116" s="136"/>
      <c r="K116" s="95"/>
      <c r="L116" s="137"/>
      <c r="M116" s="136"/>
      <c r="N116" s="136"/>
      <c r="O116" s="136"/>
      <c r="P116" s="136"/>
      <c r="Q116" s="136"/>
    </row>
    <row r="117" spans="1:17" x14ac:dyDescent="0.65">
      <c r="A117" s="136"/>
      <c r="B117" s="95"/>
      <c r="C117" s="137"/>
      <c r="D117" s="136"/>
      <c r="E117" s="136"/>
      <c r="F117" s="136"/>
      <c r="G117" s="136"/>
      <c r="H117" s="136"/>
      <c r="I117" s="136"/>
      <c r="J117" s="136"/>
      <c r="K117" s="95"/>
      <c r="L117" s="137"/>
      <c r="M117" s="136"/>
      <c r="N117" s="136"/>
      <c r="O117" s="136"/>
      <c r="P117" s="136"/>
      <c r="Q117" s="136"/>
    </row>
    <row r="118" spans="1:17" x14ac:dyDescent="0.65">
      <c r="A118" s="136"/>
      <c r="B118" s="95"/>
      <c r="C118" s="137"/>
      <c r="D118" s="136"/>
      <c r="E118" s="136"/>
      <c r="F118" s="136"/>
      <c r="G118" s="136"/>
      <c r="H118" s="136"/>
      <c r="I118" s="136"/>
      <c r="J118" s="136"/>
      <c r="K118" s="95"/>
      <c r="L118" s="137"/>
      <c r="M118" s="136"/>
      <c r="N118" s="136"/>
      <c r="O118" s="136"/>
      <c r="P118" s="136"/>
      <c r="Q118" s="136"/>
    </row>
    <row r="119" spans="1:17" x14ac:dyDescent="0.65">
      <c r="A119" s="136"/>
      <c r="B119" s="95"/>
      <c r="C119" s="137"/>
      <c r="D119" s="136"/>
      <c r="E119" s="136"/>
      <c r="F119" s="136"/>
      <c r="G119" s="136"/>
      <c r="H119" s="136"/>
      <c r="I119" s="136"/>
      <c r="J119" s="136"/>
      <c r="K119" s="95"/>
      <c r="L119" s="137"/>
      <c r="M119" s="136"/>
      <c r="N119" s="136"/>
      <c r="O119" s="136"/>
      <c r="P119" s="136"/>
      <c r="Q119" s="136"/>
    </row>
    <row r="120" spans="1:17" x14ac:dyDescent="0.65">
      <c r="A120" s="136"/>
      <c r="B120" s="95"/>
      <c r="C120" s="137"/>
      <c r="D120" s="136"/>
      <c r="E120" s="136"/>
      <c r="F120" s="136"/>
      <c r="G120" s="136"/>
      <c r="H120" s="136"/>
      <c r="I120" s="136"/>
      <c r="J120" s="136"/>
      <c r="K120" s="95"/>
      <c r="L120" s="137"/>
      <c r="M120" s="136"/>
      <c r="N120" s="136"/>
      <c r="O120" s="136"/>
      <c r="P120" s="136"/>
      <c r="Q120" s="136"/>
    </row>
    <row r="121" spans="1:17" x14ac:dyDescent="0.65">
      <c r="A121" s="136"/>
      <c r="B121" s="95"/>
      <c r="C121" s="137"/>
      <c r="D121" s="136"/>
      <c r="E121" s="136"/>
      <c r="F121" s="136"/>
      <c r="G121" s="136"/>
      <c r="H121" s="136"/>
      <c r="I121" s="136"/>
      <c r="J121" s="136"/>
      <c r="K121" s="95"/>
      <c r="L121" s="137"/>
      <c r="M121" s="136"/>
      <c r="N121" s="136"/>
      <c r="O121" s="136"/>
      <c r="P121" s="136"/>
      <c r="Q121" s="136"/>
    </row>
    <row r="122" spans="1:17" x14ac:dyDescent="0.65">
      <c r="A122" s="136"/>
      <c r="B122" s="95"/>
      <c r="C122" s="137"/>
      <c r="D122" s="136"/>
      <c r="E122" s="136"/>
      <c r="F122" s="136"/>
      <c r="G122" s="136"/>
      <c r="H122" s="136"/>
      <c r="I122" s="136"/>
      <c r="J122" s="136"/>
      <c r="K122" s="95"/>
      <c r="L122" s="137"/>
      <c r="M122" s="136"/>
      <c r="N122" s="136"/>
      <c r="O122" s="136"/>
      <c r="P122" s="136"/>
      <c r="Q122" s="136"/>
    </row>
    <row r="123" spans="1:17" x14ac:dyDescent="0.65">
      <c r="A123" s="136"/>
      <c r="B123" s="95"/>
      <c r="C123" s="137"/>
      <c r="D123" s="136"/>
      <c r="E123" s="136"/>
      <c r="F123" s="136"/>
      <c r="G123" s="136"/>
      <c r="H123" s="136"/>
      <c r="I123" s="136"/>
      <c r="J123" s="136"/>
      <c r="K123" s="95"/>
      <c r="L123" s="137"/>
      <c r="M123" s="136"/>
      <c r="N123" s="136"/>
      <c r="O123" s="136"/>
      <c r="P123" s="136"/>
      <c r="Q123" s="136"/>
    </row>
    <row r="124" spans="1:17" x14ac:dyDescent="0.65">
      <c r="A124" s="136"/>
      <c r="B124" s="95"/>
      <c r="C124" s="137"/>
      <c r="D124" s="136"/>
      <c r="E124" s="136"/>
      <c r="F124" s="136"/>
      <c r="G124" s="136"/>
      <c r="H124" s="136"/>
      <c r="I124" s="136"/>
      <c r="J124" s="136"/>
      <c r="K124" s="95"/>
      <c r="L124" s="137"/>
      <c r="M124" s="136"/>
      <c r="N124" s="136"/>
      <c r="O124" s="136"/>
      <c r="P124" s="136"/>
      <c r="Q124" s="136"/>
    </row>
    <row r="125" spans="1:17" x14ac:dyDescent="0.65">
      <c r="A125" s="136"/>
      <c r="B125" s="95"/>
      <c r="C125" s="137"/>
      <c r="D125" s="136"/>
      <c r="E125" s="136"/>
      <c r="F125" s="136"/>
      <c r="G125" s="136"/>
      <c r="H125" s="136"/>
      <c r="I125" s="136"/>
      <c r="J125" s="136"/>
      <c r="K125" s="95"/>
      <c r="L125" s="137"/>
      <c r="M125" s="136"/>
      <c r="N125" s="136"/>
      <c r="O125" s="136"/>
      <c r="P125" s="136"/>
      <c r="Q125" s="136"/>
    </row>
    <row r="126" spans="1:17" x14ac:dyDescent="0.65">
      <c r="A126" s="136"/>
      <c r="G126" s="136"/>
      <c r="H126" s="136"/>
      <c r="I126" s="136"/>
      <c r="J126" s="136"/>
      <c r="K126" s="95"/>
      <c r="L126" s="137"/>
      <c r="M126" s="136"/>
      <c r="N126" s="136"/>
      <c r="O126" s="136"/>
      <c r="P126" s="136"/>
      <c r="Q126" s="136"/>
    </row>
    <row r="127" spans="1:17" x14ac:dyDescent="0.65">
      <c r="A127" s="136"/>
      <c r="G127" s="136"/>
      <c r="H127" s="136"/>
      <c r="I127" s="136"/>
      <c r="J127" s="136"/>
      <c r="K127" s="95"/>
      <c r="L127" s="137"/>
      <c r="M127" s="136"/>
      <c r="N127" s="136"/>
      <c r="O127" s="136"/>
      <c r="P127" s="136"/>
      <c r="Q127" s="136"/>
    </row>
    <row r="128" spans="1:17" x14ac:dyDescent="0.65">
      <c r="A128" s="136"/>
      <c r="G128" s="136"/>
      <c r="H128" s="144"/>
      <c r="I128" s="25"/>
      <c r="J128" s="145"/>
      <c r="K128" s="145"/>
      <c r="L128" s="145"/>
      <c r="M128" s="136"/>
      <c r="N128" s="136"/>
      <c r="O128" s="136"/>
      <c r="P128" s="136"/>
      <c r="Q128" s="136"/>
    </row>
    <row r="129" spans="1:20" x14ac:dyDescent="0.65">
      <c r="A129" s="136"/>
      <c r="G129" s="136"/>
      <c r="H129" s="144"/>
      <c r="I129" s="25"/>
      <c r="J129" s="145"/>
      <c r="K129" s="145"/>
      <c r="L129" s="145">
        <f t="shared" ref="L129:L132" si="9">J129*4</f>
        <v>0</v>
      </c>
      <c r="M129" s="136"/>
      <c r="N129" s="136"/>
      <c r="O129" s="136"/>
      <c r="P129" s="136"/>
      <c r="Q129" s="136"/>
    </row>
    <row r="130" spans="1:20" x14ac:dyDescent="0.65">
      <c r="H130" s="144"/>
      <c r="I130" s="25"/>
      <c r="J130" s="145"/>
      <c r="K130" s="145"/>
      <c r="L130" s="145">
        <f t="shared" si="9"/>
        <v>0</v>
      </c>
    </row>
    <row r="131" spans="1:20" x14ac:dyDescent="0.65">
      <c r="H131" s="144"/>
      <c r="I131" s="25"/>
      <c r="J131" s="145"/>
      <c r="K131" s="145"/>
      <c r="L131" s="145">
        <f t="shared" si="9"/>
        <v>0</v>
      </c>
    </row>
    <row r="132" spans="1:20" x14ac:dyDescent="0.65">
      <c r="H132" s="144"/>
      <c r="I132" s="25"/>
      <c r="J132" s="145"/>
      <c r="K132" s="145"/>
      <c r="L132" s="145">
        <f t="shared" si="9"/>
        <v>0</v>
      </c>
    </row>
    <row r="133" spans="1:20" ht="14.4" x14ac:dyDescent="0.55000000000000004"/>
    <row r="134" spans="1:20" ht="14.4" x14ac:dyDescent="0.55000000000000004"/>
    <row r="135" spans="1:20" ht="14.4" x14ac:dyDescent="0.55000000000000004"/>
    <row r="136" spans="1:20" ht="14.4" x14ac:dyDescent="0.55000000000000004"/>
    <row r="137" spans="1:20" ht="14.4" x14ac:dyDescent="0.55000000000000004"/>
    <row r="138" spans="1:20" ht="14.4" x14ac:dyDescent="0.55000000000000004"/>
    <row r="139" spans="1:20" ht="14.4" x14ac:dyDescent="0.55000000000000004">
      <c r="C139" s="4"/>
      <c r="D139" s="4"/>
      <c r="E139" s="4"/>
      <c r="F139" s="4"/>
      <c r="P139" s="4"/>
      <c r="Q139" s="4"/>
      <c r="R139" s="4"/>
      <c r="S139" s="4"/>
      <c r="T139" s="4"/>
    </row>
    <row r="140" spans="1:20" ht="14.4" x14ac:dyDescent="0.55000000000000004">
      <c r="P140" s="4"/>
      <c r="Q140" s="4"/>
      <c r="R140" s="4"/>
      <c r="S140" s="4"/>
      <c r="T140" s="4"/>
    </row>
    <row r="141" spans="1:20" ht="14.4" x14ac:dyDescent="0.55000000000000004">
      <c r="P141" s="4"/>
      <c r="Q141" s="4"/>
      <c r="R141" s="4"/>
      <c r="S141" s="4"/>
      <c r="T141" s="4"/>
    </row>
    <row r="142" spans="1:20" ht="14.4" x14ac:dyDescent="0.55000000000000004">
      <c r="P142" s="4"/>
      <c r="Q142" s="4"/>
      <c r="R142" s="4"/>
      <c r="S142" s="4"/>
      <c r="T142" s="4"/>
    </row>
    <row r="143" spans="1:20" ht="14.4" x14ac:dyDescent="0.55000000000000004">
      <c r="P143" s="4"/>
      <c r="Q143" s="4"/>
      <c r="R143" s="4"/>
      <c r="S143" s="4"/>
      <c r="T143" s="4"/>
    </row>
    <row r="144" spans="1:20" ht="14.4" x14ac:dyDescent="0.55000000000000004">
      <c r="P144" s="4"/>
      <c r="Q144" s="4"/>
      <c r="R144" s="4"/>
      <c r="S144" s="4"/>
      <c r="T144" s="4"/>
    </row>
    <row r="145" spans="9:20" ht="14.4" x14ac:dyDescent="0.55000000000000004">
      <c r="P145" s="4"/>
      <c r="Q145" s="4"/>
      <c r="R145" s="4"/>
      <c r="S145" s="4"/>
      <c r="T145" s="4"/>
    </row>
    <row r="146" spans="9:20" ht="14.4" x14ac:dyDescent="0.55000000000000004">
      <c r="P146" s="4"/>
      <c r="Q146" s="4"/>
      <c r="R146" s="4"/>
      <c r="S146" s="4"/>
      <c r="T146" s="4"/>
    </row>
    <row r="147" spans="9:20" ht="14.4" x14ac:dyDescent="0.55000000000000004">
      <c r="P147" s="4"/>
      <c r="Q147" s="4"/>
      <c r="R147" s="4"/>
      <c r="S147" s="4"/>
      <c r="T147" s="4"/>
    </row>
    <row r="148" spans="9:20" ht="14.4" x14ac:dyDescent="0.55000000000000004">
      <c r="P148" s="4"/>
      <c r="Q148" s="4"/>
      <c r="R148" s="4"/>
      <c r="S148" s="4"/>
      <c r="T148" s="4"/>
    </row>
    <row r="149" spans="9:20" ht="14.4" x14ac:dyDescent="0.55000000000000004">
      <c r="P149" s="4"/>
      <c r="Q149" s="4"/>
      <c r="R149" s="4"/>
      <c r="S149" s="4"/>
      <c r="T149" s="4"/>
    </row>
    <row r="150" spans="9:20" ht="14.4" x14ac:dyDescent="0.55000000000000004">
      <c r="P150" s="4"/>
      <c r="Q150" s="4"/>
      <c r="R150" s="4"/>
      <c r="S150" s="4"/>
      <c r="T150" s="4"/>
    </row>
    <row r="151" spans="9:20" ht="14.4" x14ac:dyDescent="0.55000000000000004">
      <c r="P151" s="4"/>
      <c r="Q151" s="4"/>
      <c r="R151" s="4"/>
      <c r="S151" s="4"/>
      <c r="T151" s="4"/>
    </row>
    <row r="152" spans="9:20" ht="14.4" x14ac:dyDescent="0.55000000000000004">
      <c r="I152" s="2"/>
    </row>
    <row r="153" spans="9:20" ht="14.4" x14ac:dyDescent="0.55000000000000004"/>
    <row r="154" spans="9:20" ht="14.4" x14ac:dyDescent="0.55000000000000004"/>
    <row r="155" spans="9:20" ht="14.4" x14ac:dyDescent="0.55000000000000004"/>
    <row r="156" spans="9:20" ht="14.4" x14ac:dyDescent="0.55000000000000004"/>
    <row r="157" spans="9:20" ht="14.4" x14ac:dyDescent="0.55000000000000004"/>
    <row r="158" spans="9:20" ht="14.4" x14ac:dyDescent="0.55000000000000004"/>
    <row r="159" spans="9:20" ht="14.4" x14ac:dyDescent="0.55000000000000004"/>
    <row r="160" spans="9:20" ht="14.4" x14ac:dyDescent="0.55000000000000004"/>
    <row r="161" ht="14.4" x14ac:dyDescent="0.55000000000000004"/>
    <row r="162" ht="14.4" x14ac:dyDescent="0.55000000000000004"/>
    <row r="163" ht="14.4" x14ac:dyDescent="0.55000000000000004"/>
    <row r="164" ht="14.4" x14ac:dyDescent="0.55000000000000004"/>
    <row r="165" ht="14.4" x14ac:dyDescent="0.55000000000000004"/>
    <row r="166" ht="14.4" x14ac:dyDescent="0.55000000000000004"/>
    <row r="167" ht="14.4" x14ac:dyDescent="0.55000000000000004"/>
    <row r="168" ht="14.4" x14ac:dyDescent="0.55000000000000004"/>
    <row r="169" ht="14.4" x14ac:dyDescent="0.55000000000000004"/>
    <row r="170" ht="14.4" x14ac:dyDescent="0.55000000000000004"/>
    <row r="171" ht="14.4" x14ac:dyDescent="0.55000000000000004"/>
    <row r="172" ht="14.4" x14ac:dyDescent="0.55000000000000004"/>
    <row r="173" ht="14.4" x14ac:dyDescent="0.55000000000000004"/>
    <row r="174" ht="14.4" x14ac:dyDescent="0.55000000000000004"/>
    <row r="175" ht="14.4" x14ac:dyDescent="0.55000000000000004"/>
    <row r="176" ht="14.4" x14ac:dyDescent="0.55000000000000004"/>
    <row r="177" ht="14.4" x14ac:dyDescent="0.55000000000000004"/>
    <row r="178" ht="14.4" x14ac:dyDescent="0.55000000000000004"/>
    <row r="179" ht="14.4" x14ac:dyDescent="0.55000000000000004"/>
    <row r="180" ht="14.4" x14ac:dyDescent="0.55000000000000004"/>
    <row r="181" ht="14.4" x14ac:dyDescent="0.55000000000000004"/>
    <row r="182" ht="14.4" x14ac:dyDescent="0.55000000000000004"/>
    <row r="183" ht="14.4" x14ac:dyDescent="0.55000000000000004"/>
    <row r="184" ht="14.4" x14ac:dyDescent="0.55000000000000004"/>
    <row r="185" ht="14.4" x14ac:dyDescent="0.55000000000000004"/>
    <row r="186" ht="14.4" x14ac:dyDescent="0.55000000000000004"/>
    <row r="187" ht="14.4" x14ac:dyDescent="0.55000000000000004"/>
    <row r="188" ht="14.4" x14ac:dyDescent="0.55000000000000004"/>
    <row r="189" ht="14.4" x14ac:dyDescent="0.55000000000000004"/>
    <row r="190" ht="14.4" x14ac:dyDescent="0.55000000000000004"/>
    <row r="191" ht="14.4" x14ac:dyDescent="0.55000000000000004"/>
    <row r="192" ht="14.4" x14ac:dyDescent="0.55000000000000004"/>
    <row r="193" ht="14.4" x14ac:dyDescent="0.55000000000000004"/>
    <row r="194" ht="14.4" x14ac:dyDescent="0.55000000000000004"/>
    <row r="195" ht="14.4" x14ac:dyDescent="0.55000000000000004"/>
    <row r="196" ht="14.4" x14ac:dyDescent="0.55000000000000004"/>
    <row r="197" ht="14.4" x14ac:dyDescent="0.55000000000000004"/>
    <row r="198" ht="14.4" x14ac:dyDescent="0.55000000000000004"/>
    <row r="199" ht="14.4" x14ac:dyDescent="0.55000000000000004"/>
    <row r="200" ht="14.4" x14ac:dyDescent="0.55000000000000004"/>
    <row r="201" ht="14.4" x14ac:dyDescent="0.55000000000000004"/>
    <row r="202" ht="14.4" x14ac:dyDescent="0.55000000000000004"/>
    <row r="203" ht="14.4" x14ac:dyDescent="0.55000000000000004"/>
    <row r="204" ht="14.4" x14ac:dyDescent="0.55000000000000004"/>
    <row r="205" ht="14.4" x14ac:dyDescent="0.55000000000000004"/>
    <row r="206" ht="14.4" x14ac:dyDescent="0.55000000000000004"/>
    <row r="207" ht="14.4" x14ac:dyDescent="0.55000000000000004"/>
    <row r="208" ht="14.4" x14ac:dyDescent="0.55000000000000004"/>
    <row r="209" ht="14.4" x14ac:dyDescent="0.55000000000000004"/>
    <row r="210" ht="14.4" x14ac:dyDescent="0.55000000000000004"/>
    <row r="211" ht="14.4" x14ac:dyDescent="0.55000000000000004"/>
    <row r="212" ht="14.4" x14ac:dyDescent="0.55000000000000004"/>
    <row r="213" ht="14.4" x14ac:dyDescent="0.55000000000000004"/>
    <row r="214" ht="14.4" x14ac:dyDescent="0.55000000000000004"/>
    <row r="215" ht="14.4" x14ac:dyDescent="0.55000000000000004"/>
    <row r="216" ht="14.4" x14ac:dyDescent="0.55000000000000004"/>
    <row r="217" ht="14.4" x14ac:dyDescent="0.55000000000000004"/>
    <row r="218" ht="14.4" x14ac:dyDescent="0.55000000000000004"/>
    <row r="219" ht="14.4" x14ac:dyDescent="0.55000000000000004"/>
    <row r="220" ht="14.4" x14ac:dyDescent="0.55000000000000004"/>
    <row r="221" ht="14.4" x14ac:dyDescent="0.55000000000000004"/>
    <row r="222" ht="14.4" x14ac:dyDescent="0.55000000000000004"/>
    <row r="223" ht="14.4" x14ac:dyDescent="0.55000000000000004"/>
    <row r="224" ht="14.4" x14ac:dyDescent="0.55000000000000004"/>
    <row r="225" ht="14.4" x14ac:dyDescent="0.55000000000000004"/>
    <row r="226" ht="14.4" x14ac:dyDescent="0.55000000000000004"/>
    <row r="227" ht="14.4" x14ac:dyDescent="0.55000000000000004"/>
    <row r="228" ht="14.4" x14ac:dyDescent="0.55000000000000004"/>
    <row r="229" ht="14.4" x14ac:dyDescent="0.55000000000000004"/>
    <row r="230" ht="14.4" x14ac:dyDescent="0.55000000000000004"/>
    <row r="231" ht="14.4" x14ac:dyDescent="0.55000000000000004"/>
    <row r="232" ht="14.4" x14ac:dyDescent="0.55000000000000004"/>
    <row r="233" ht="15" customHeight="1" x14ac:dyDescent="0.55000000000000004"/>
    <row r="234" ht="15" customHeight="1" x14ac:dyDescent="0.55000000000000004"/>
    <row r="235" ht="15" customHeight="1" x14ac:dyDescent="0.55000000000000004"/>
    <row r="236" ht="15" customHeight="1" x14ac:dyDescent="0.55000000000000004"/>
    <row r="237" ht="15" customHeight="1" x14ac:dyDescent="0.55000000000000004"/>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7CE3B-EB07-4D94-9C32-00C583C12750}">
  <sheetPr>
    <tabColor theme="3" tint="0.39997558519241921"/>
  </sheetPr>
  <dimension ref="A1:U225"/>
  <sheetViews>
    <sheetView showGridLines="0" zoomScaleNormal="100" workbookViewId="0"/>
  </sheetViews>
  <sheetFormatPr defaultColWidth="0" defaultRowHeight="14.4" zeroHeight="1" x14ac:dyDescent="0.55000000000000004"/>
  <cols>
    <col min="1" max="1" width="5.15625" customWidth="1"/>
    <col min="2" max="2" width="30.15625" customWidth="1"/>
    <col min="3" max="3" width="15.83984375" customWidth="1"/>
    <col min="4" max="4" width="15.578125" customWidth="1"/>
    <col min="5" max="5" width="15.15625" customWidth="1"/>
    <col min="6" max="6" width="14.15625" bestFit="1" customWidth="1"/>
    <col min="7" max="7" width="10.578125" bestFit="1" customWidth="1"/>
    <col min="8" max="8" width="13.578125" bestFit="1" customWidth="1"/>
    <col min="9" max="9" width="9.15625" customWidth="1"/>
    <col min="10" max="10" width="30.15625" bestFit="1" customWidth="1"/>
    <col min="11" max="11" width="9.15625" customWidth="1"/>
    <col min="12" max="12" width="18.41796875" bestFit="1" customWidth="1"/>
    <col min="13" max="13" width="14.26171875" bestFit="1" customWidth="1"/>
    <col min="14" max="17" width="9.15625" customWidth="1"/>
    <col min="18" max="21" width="0" hidden="1" customWidth="1"/>
    <col min="22" max="16384" width="9.15625" hidden="1"/>
  </cols>
  <sheetData>
    <row r="1" spans="1:19" s="23" customFormat="1" ht="13.5" x14ac:dyDescent="0.65">
      <c r="A1" s="5"/>
      <c r="B1" s="5"/>
      <c r="C1" s="6"/>
      <c r="D1" s="6"/>
      <c r="E1" s="6"/>
      <c r="F1" s="6"/>
      <c r="G1" s="6"/>
      <c r="H1" s="6"/>
      <c r="I1" s="5"/>
      <c r="J1" s="5"/>
      <c r="K1" s="5"/>
      <c r="L1" s="5"/>
      <c r="M1" s="5"/>
      <c r="N1" s="5"/>
      <c r="O1" s="5"/>
      <c r="P1" s="5"/>
      <c r="Q1" s="5"/>
      <c r="R1" s="5"/>
      <c r="S1" s="5"/>
    </row>
    <row r="2" spans="1:19" s="23" customFormat="1" ht="13.5" x14ac:dyDescent="0.65">
      <c r="A2" s="5"/>
      <c r="B2" s="5"/>
      <c r="C2" s="6"/>
      <c r="D2" s="6"/>
      <c r="E2" s="6"/>
      <c r="F2" s="6"/>
      <c r="G2" s="6"/>
      <c r="H2" s="6"/>
      <c r="I2" s="5"/>
      <c r="J2" s="5"/>
      <c r="K2" s="5"/>
      <c r="L2" s="5"/>
      <c r="M2" s="5"/>
      <c r="N2" s="5"/>
      <c r="O2" s="5"/>
      <c r="P2" s="5"/>
      <c r="Q2" s="5"/>
      <c r="R2" s="5"/>
      <c r="S2" s="5"/>
    </row>
    <row r="3" spans="1:19" s="23" customFormat="1" ht="13.5" x14ac:dyDescent="0.65">
      <c r="A3" s="5"/>
      <c r="B3" s="5"/>
      <c r="C3" s="6"/>
      <c r="D3" s="6"/>
      <c r="E3" s="6"/>
      <c r="F3" s="6"/>
      <c r="G3" s="6"/>
      <c r="H3" s="6"/>
      <c r="I3" s="5"/>
      <c r="J3" s="5"/>
      <c r="K3" s="5"/>
      <c r="L3" s="5"/>
      <c r="M3" s="5"/>
      <c r="N3" s="5"/>
      <c r="O3" s="5"/>
      <c r="P3" s="5"/>
      <c r="Q3" s="5"/>
      <c r="R3" s="5"/>
      <c r="S3" s="5"/>
    </row>
    <row r="4" spans="1:19" s="10" customFormat="1" ht="13.5" x14ac:dyDescent="0.65">
      <c r="A4" s="7"/>
      <c r="B4" s="7" t="s">
        <v>5</v>
      </c>
      <c r="C4" s="9"/>
      <c r="D4" s="9"/>
      <c r="E4" s="9"/>
      <c r="F4" s="9"/>
      <c r="G4" s="9"/>
      <c r="H4" s="9"/>
      <c r="I4" s="8"/>
      <c r="J4" s="7"/>
      <c r="K4" s="7"/>
      <c r="L4" s="9"/>
      <c r="M4" s="9"/>
      <c r="N4" s="9"/>
      <c r="O4" s="9"/>
      <c r="P4" s="9"/>
      <c r="Q4" s="9"/>
      <c r="R4" s="9"/>
      <c r="S4" s="8"/>
    </row>
    <row r="5" spans="1:19" s="36" customFormat="1" ht="13.5" x14ac:dyDescent="0.65">
      <c r="A5" s="33"/>
      <c r="B5" s="33"/>
      <c r="C5" s="34"/>
      <c r="D5" s="34"/>
      <c r="E5" s="34"/>
      <c r="F5" s="34"/>
      <c r="G5" s="34"/>
      <c r="H5" s="34"/>
      <c r="I5" s="35"/>
      <c r="J5" s="33"/>
      <c r="K5" s="33"/>
      <c r="L5" s="34"/>
      <c r="M5" s="34"/>
      <c r="N5" s="34"/>
      <c r="O5" s="34"/>
      <c r="P5" s="34"/>
      <c r="Q5" s="34"/>
      <c r="R5" s="34"/>
      <c r="S5" s="35"/>
    </row>
    <row r="6" spans="1:19" s="23" customFormat="1" ht="13.5" x14ac:dyDescent="0.65">
      <c r="A6" s="5"/>
      <c r="B6" s="37" t="s">
        <v>208</v>
      </c>
      <c r="C6" s="117" t="s">
        <v>6</v>
      </c>
      <c r="D6" s="118" t="s">
        <v>7</v>
      </c>
      <c r="E6" s="118" t="s">
        <v>8</v>
      </c>
      <c r="F6" s="118" t="s">
        <v>9</v>
      </c>
      <c r="G6" s="6"/>
      <c r="H6" s="6"/>
      <c r="I6" s="5"/>
      <c r="J6" s="5"/>
      <c r="K6" s="5"/>
      <c r="L6" s="6"/>
      <c r="M6" s="6"/>
      <c r="N6" s="6"/>
      <c r="O6" s="6"/>
      <c r="P6" s="6"/>
      <c r="Q6" s="6"/>
      <c r="R6" s="6"/>
      <c r="S6" s="5"/>
    </row>
    <row r="7" spans="1:19" ht="15" x14ac:dyDescent="0.65">
      <c r="B7" s="95" t="s">
        <v>10</v>
      </c>
      <c r="C7" s="56">
        <v>1</v>
      </c>
      <c r="D7" s="44">
        <v>10</v>
      </c>
      <c r="E7" s="56">
        <v>30</v>
      </c>
      <c r="F7" s="56">
        <v>152</v>
      </c>
    </row>
    <row r="8" spans="1:19" ht="15" x14ac:dyDescent="0.65">
      <c r="B8" s="95" t="s">
        <v>206</v>
      </c>
      <c r="C8" s="56"/>
      <c r="D8" s="44">
        <v>1.6</v>
      </c>
      <c r="E8" s="44">
        <v>1.6</v>
      </c>
      <c r="F8" s="56"/>
      <c r="G8" s="29" t="s">
        <v>214</v>
      </c>
    </row>
    <row r="9" spans="1:19" x14ac:dyDescent="0.55000000000000004"/>
    <row r="10" spans="1:19" ht="15" x14ac:dyDescent="0.65">
      <c r="B10" s="78" t="s">
        <v>11</v>
      </c>
      <c r="C10" s="119" t="s">
        <v>6</v>
      </c>
      <c r="D10" s="120" t="s">
        <v>7</v>
      </c>
      <c r="E10" s="120" t="s">
        <v>8</v>
      </c>
      <c r="F10" s="120" t="s">
        <v>9</v>
      </c>
    </row>
    <row r="11" spans="1:19" ht="15" x14ac:dyDescent="0.65">
      <c r="B11" s="121" t="s">
        <v>204</v>
      </c>
      <c r="C11" s="122">
        <f>C7*'Benefits details'!$C$10</f>
        <v>9450</v>
      </c>
      <c r="D11" s="122">
        <f>D7*'Benefits details'!$C$10</f>
        <v>94500</v>
      </c>
      <c r="E11" s="122">
        <f>E7*'Benefits details'!$C$10</f>
        <v>283500</v>
      </c>
      <c r="F11" s="122">
        <f>F7*'Benefits details'!$C$10</f>
        <v>1436400</v>
      </c>
      <c r="G11" s="29" t="s">
        <v>207</v>
      </c>
      <c r="H11" s="115"/>
    </row>
    <row r="12" spans="1:19" ht="15.3" thickBot="1" x14ac:dyDescent="0.7">
      <c r="B12" s="123" t="s">
        <v>205</v>
      </c>
      <c r="C12" s="124">
        <f>(C7+C8)*'Benefits details'!$C$55</f>
        <v>12936.000000000004</v>
      </c>
      <c r="D12" s="124">
        <f>(D7+D8)*'Benefits details'!$C$55</f>
        <v>150057.60000000003</v>
      </c>
      <c r="E12" s="124">
        <f>(E7+E8)*'Benefits details'!$C$55</f>
        <v>408777.60000000015</v>
      </c>
      <c r="F12" s="124">
        <f>(F7+F8)*'Benefits details'!$C$55</f>
        <v>1966272.0000000005</v>
      </c>
      <c r="G12" s="29" t="s">
        <v>286</v>
      </c>
      <c r="H12" s="115"/>
    </row>
    <row r="13" spans="1:19" ht="15.3" thickBot="1" x14ac:dyDescent="0.7">
      <c r="B13" s="77" t="s">
        <v>12</v>
      </c>
      <c r="C13" s="125">
        <f>SUM(C11:C12)</f>
        <v>22386.000000000004</v>
      </c>
      <c r="D13" s="126">
        <f t="shared" ref="D13:F13" si="0">SUM(D11:D12)</f>
        <v>244557.60000000003</v>
      </c>
      <c r="E13" s="126">
        <f t="shared" si="0"/>
        <v>692277.60000000009</v>
      </c>
      <c r="F13" s="126">
        <f t="shared" si="0"/>
        <v>3402672.0000000005</v>
      </c>
    </row>
    <row r="14" spans="1:19" ht="15.3" thickTop="1" x14ac:dyDescent="0.65">
      <c r="B14" s="39"/>
      <c r="C14" s="127"/>
      <c r="D14" s="20"/>
      <c r="E14" s="20"/>
      <c r="F14" s="20"/>
    </row>
    <row r="15" spans="1:19" ht="15" x14ac:dyDescent="0.65">
      <c r="B15" s="78" t="s">
        <v>13</v>
      </c>
      <c r="C15" s="119" t="s">
        <v>6</v>
      </c>
      <c r="D15" s="120" t="s">
        <v>7</v>
      </c>
      <c r="E15" s="120" t="s">
        <v>8</v>
      </c>
      <c r="F15" s="120" t="s">
        <v>9</v>
      </c>
    </row>
    <row r="16" spans="1:19" ht="15" x14ac:dyDescent="0.65">
      <c r="B16" s="213" t="s">
        <v>142</v>
      </c>
      <c r="C16" s="128">
        <f>'Costs details'!$C$12</f>
        <v>99000</v>
      </c>
      <c r="D16" s="128">
        <f>'Costs details'!$C$12</f>
        <v>99000</v>
      </c>
      <c r="E16" s="128">
        <f>'Costs details'!$C$12</f>
        <v>99000</v>
      </c>
      <c r="F16" s="128">
        <f>'Costs details'!$C$12</f>
        <v>99000</v>
      </c>
    </row>
    <row r="17" spans="2:6" ht="15" x14ac:dyDescent="0.65">
      <c r="B17" s="213" t="s">
        <v>143</v>
      </c>
      <c r="C17" s="128">
        <f>SUM('Costs details'!$C$9:$C$11)</f>
        <v>361775</v>
      </c>
      <c r="D17" s="128">
        <f>SUM('Costs details'!$C$9:$C$11)</f>
        <v>361775</v>
      </c>
      <c r="E17" s="128">
        <f>SUM('Costs details'!$C$9:$C$11)</f>
        <v>361775</v>
      </c>
      <c r="F17" s="128">
        <f>SUM('Costs details'!$C$9:$C$11)</f>
        <v>361775</v>
      </c>
    </row>
    <row r="18" spans="2:6" ht="15" x14ac:dyDescent="0.65">
      <c r="B18" s="213" t="s">
        <v>144</v>
      </c>
      <c r="C18" s="128">
        <f>SUM('Costs details'!$C$17:$C$18)*'Cost-benefit analysis'!C7</f>
        <v>2000</v>
      </c>
      <c r="D18" s="128">
        <f>SUM('Costs details'!$C$17:$C$18)*'Cost-benefit analysis'!D7</f>
        <v>20000</v>
      </c>
      <c r="E18" s="128">
        <f>SUM('Costs details'!$C$17:$C$18)*'Cost-benefit analysis'!E7</f>
        <v>60000</v>
      </c>
      <c r="F18" s="128">
        <f>SUM('Costs details'!$C$17:$C$18)*'Cost-benefit analysis'!F7</f>
        <v>304000</v>
      </c>
    </row>
    <row r="19" spans="2:6" ht="15" x14ac:dyDescent="0.65">
      <c r="B19" s="213" t="s">
        <v>145</v>
      </c>
      <c r="C19" s="128">
        <f>SUM('Costs details'!$C$16,'Costs details'!$C$19)*'Cost-benefit analysis'!C7</f>
        <v>5500</v>
      </c>
      <c r="D19" s="128">
        <f>SUM('Costs details'!$C$16,'Costs details'!$C$19)*'Cost-benefit analysis'!D7</f>
        <v>55000</v>
      </c>
      <c r="E19" s="128">
        <f>SUM('Costs details'!$C$16,'Costs details'!$C$19)*'Cost-benefit analysis'!E7</f>
        <v>165000</v>
      </c>
      <c r="F19" s="128">
        <f>SUM('Costs details'!$C$16,'Costs details'!$C$19)*'Cost-benefit analysis'!F7</f>
        <v>836000</v>
      </c>
    </row>
    <row r="20" spans="2:6" s="32" customFormat="1" ht="15" x14ac:dyDescent="0.65">
      <c r="B20" s="129"/>
      <c r="C20" s="130"/>
      <c r="D20" s="130"/>
      <c r="E20" s="130"/>
      <c r="F20" s="130"/>
    </row>
    <row r="21" spans="2:6" ht="15.3" thickBot="1" x14ac:dyDescent="0.7">
      <c r="B21" s="39"/>
      <c r="C21" s="127"/>
      <c r="D21" s="20"/>
      <c r="E21" s="20"/>
      <c r="F21" s="20"/>
    </row>
    <row r="22" spans="2:6" ht="15" x14ac:dyDescent="0.65">
      <c r="B22" s="82" t="s">
        <v>14</v>
      </c>
      <c r="C22" s="131" t="s">
        <v>6</v>
      </c>
      <c r="D22" s="132" t="s">
        <v>7</v>
      </c>
      <c r="E22" s="132" t="s">
        <v>8</v>
      </c>
      <c r="F22" s="133" t="s">
        <v>9</v>
      </c>
    </row>
    <row r="23" spans="2:6" ht="15" x14ac:dyDescent="0.65">
      <c r="B23" s="252" t="s">
        <v>202</v>
      </c>
      <c r="C23" s="86">
        <f>C17+C19</f>
        <v>367275</v>
      </c>
      <c r="D23" s="86">
        <f t="shared" ref="D23:F23" si="1">D17+D19</f>
        <v>416775</v>
      </c>
      <c r="E23" s="86">
        <f t="shared" si="1"/>
        <v>526775</v>
      </c>
      <c r="F23" s="87">
        <f t="shared" si="1"/>
        <v>1197775</v>
      </c>
    </row>
    <row r="24" spans="2:6" ht="15" x14ac:dyDescent="0.65">
      <c r="B24" s="85" t="s">
        <v>161</v>
      </c>
      <c r="C24" s="86">
        <f>C13-C18-C16</f>
        <v>-78614</v>
      </c>
      <c r="D24" s="86">
        <f>D13-D18-D16</f>
        <v>125557.60000000003</v>
      </c>
      <c r="E24" s="86">
        <f>E13-E18-E16</f>
        <v>533277.60000000009</v>
      </c>
      <c r="F24" s="87">
        <f>F13-F18-F16</f>
        <v>2999672.0000000005</v>
      </c>
    </row>
    <row r="25" spans="2:6" ht="15" x14ac:dyDescent="0.65">
      <c r="B25" s="88" t="s">
        <v>203</v>
      </c>
      <c r="C25" s="89" t="str">
        <f>IF(C24/C23&lt;0,"not viable",C24/C23)</f>
        <v>not viable</v>
      </c>
      <c r="D25" s="89">
        <f t="shared" ref="D25:F25" si="2">IF(D24/D23&lt;0,"not viable",D24/D23)</f>
        <v>0.30125991242277017</v>
      </c>
      <c r="E25" s="89">
        <f t="shared" si="2"/>
        <v>1.0123441697119264</v>
      </c>
      <c r="F25" s="222">
        <f t="shared" si="2"/>
        <v>2.5043701863872601</v>
      </c>
    </row>
    <row r="26" spans="2:6" ht="15" x14ac:dyDescent="0.65">
      <c r="B26" s="90" t="s">
        <v>15</v>
      </c>
      <c r="C26" s="80" t="str">
        <f>IF(C25="not viable", "not viable", 1/C25)</f>
        <v>not viable</v>
      </c>
      <c r="D26" s="80">
        <f>IF((1/D25)&lt;=0, "not viable", 1/D25)</f>
        <v>3.3193928523641727</v>
      </c>
      <c r="E26" s="80">
        <f>IF((1/E25)&lt;=0, "not viable", 1/E25)</f>
        <v>0.98780635076365475</v>
      </c>
      <c r="F26" s="223">
        <f>IF((1/F25)&lt;=0, "not viable", 1/F25)</f>
        <v>0.39930199035094499</v>
      </c>
    </row>
    <row r="27" spans="2:6" ht="15" x14ac:dyDescent="0.65">
      <c r="B27" s="88" t="s">
        <v>158</v>
      </c>
      <c r="C27" s="89" t="str">
        <f>IF(IFERROR(IRR(C34:C44), "not viable")&lt;0,"not viable",IFERROR(IRR(C34:C44), "not viable"))</f>
        <v>not viable</v>
      </c>
      <c r="D27" s="89">
        <f t="shared" ref="D27:F27" si="3">IF(IFERROR(IRR(D34:D44), "not viable")&lt;0,"not viable",IFERROR(IRR(D34:D44), "not viable"))</f>
        <v>0.27465089847642354</v>
      </c>
      <c r="E27" s="89">
        <f t="shared" si="3"/>
        <v>1.0114102239559215</v>
      </c>
      <c r="F27" s="222">
        <f t="shared" si="3"/>
        <v>2.5043612201574086</v>
      </c>
    </row>
    <row r="28" spans="2:6" ht="15.3" thickBot="1" x14ac:dyDescent="0.7">
      <c r="B28" s="83" t="s">
        <v>16</v>
      </c>
      <c r="C28" s="244" t="str">
        <f>IF(NPV($E$31,C34:C44)&lt;=0, "not viable", NPV($E$31,C34:C44))</f>
        <v>not viable</v>
      </c>
      <c r="D28" s="81">
        <f>NPV($E$31,D34:D44)</f>
        <v>606220.29415470001</v>
      </c>
      <c r="E28" s="81">
        <f>NPV($E$31,E34:E44)</f>
        <v>3776120.122291402</v>
      </c>
      <c r="F28" s="84">
        <f>NPV($E$31,F34:F44)</f>
        <v>22946196.252355624</v>
      </c>
    </row>
    <row r="29" spans="2:6" ht="15" x14ac:dyDescent="0.65">
      <c r="B29" s="39"/>
      <c r="C29" s="127"/>
      <c r="D29" s="127"/>
      <c r="E29" s="127"/>
      <c r="F29" s="127"/>
    </row>
    <row r="30" spans="2:6" ht="15.3" thickBot="1" x14ac:dyDescent="0.7">
      <c r="B30" s="39"/>
      <c r="C30" s="127"/>
      <c r="D30" s="20"/>
      <c r="E30" s="20"/>
      <c r="F30" s="20"/>
    </row>
    <row r="31" spans="2:6" ht="15.3" thickBot="1" x14ac:dyDescent="0.7">
      <c r="B31" s="134" t="s">
        <v>17</v>
      </c>
      <c r="C31" s="4"/>
      <c r="D31" s="50" t="s">
        <v>18</v>
      </c>
      <c r="E31" s="257">
        <v>3.5000000000000003E-2</v>
      </c>
      <c r="F31" s="79" t="s">
        <v>19</v>
      </c>
    </row>
    <row r="32" spans="2:6" x14ac:dyDescent="0.55000000000000004">
      <c r="C32" s="4"/>
      <c r="D32" s="4"/>
      <c r="E32" s="4"/>
      <c r="F32" s="4"/>
    </row>
    <row r="33" spans="1:17" ht="15.3" thickBot="1" x14ac:dyDescent="0.7">
      <c r="B33" s="17" t="s">
        <v>20</v>
      </c>
      <c r="C33" s="16" t="s">
        <v>6</v>
      </c>
      <c r="D33" s="15" t="s">
        <v>7</v>
      </c>
      <c r="E33" s="15" t="s">
        <v>8</v>
      </c>
      <c r="F33" s="15" t="s">
        <v>9</v>
      </c>
    </row>
    <row r="34" spans="1:17" ht="15" x14ac:dyDescent="0.65">
      <c r="B34" s="121">
        <v>0</v>
      </c>
      <c r="C34" s="122">
        <f>-C23</f>
        <v>-367275</v>
      </c>
      <c r="D34" s="122">
        <f t="shared" ref="D34:F34" si="4">-D23</f>
        <v>-416775</v>
      </c>
      <c r="E34" s="122">
        <f t="shared" si="4"/>
        <v>-526775</v>
      </c>
      <c r="F34" s="122">
        <f t="shared" si="4"/>
        <v>-1197775</v>
      </c>
    </row>
    <row r="35" spans="1:17" ht="15" x14ac:dyDescent="0.65">
      <c r="B35" s="13">
        <f>B34+1</f>
        <v>1</v>
      </c>
      <c r="C35" s="128">
        <f>C13-C18-C16</f>
        <v>-78614</v>
      </c>
      <c r="D35" s="128">
        <f>D13-D18-D16</f>
        <v>125557.60000000003</v>
      </c>
      <c r="E35" s="128">
        <f>E13-E18-E16</f>
        <v>533277.60000000009</v>
      </c>
      <c r="F35" s="128">
        <f>F13-F18-F16</f>
        <v>2999672.0000000005</v>
      </c>
    </row>
    <row r="36" spans="1:17" ht="15" x14ac:dyDescent="0.65">
      <c r="B36" s="13">
        <f t="shared" ref="B36:B44" si="5">B35+1</f>
        <v>2</v>
      </c>
      <c r="C36" s="128">
        <f t="shared" ref="C36:C44" si="6">C35</f>
        <v>-78614</v>
      </c>
      <c r="D36" s="67">
        <f t="shared" ref="D36:D44" si="7">D35</f>
        <v>125557.60000000003</v>
      </c>
      <c r="E36" s="67">
        <f t="shared" ref="E36:E44" si="8">E35</f>
        <v>533277.60000000009</v>
      </c>
      <c r="F36" s="67">
        <f t="shared" ref="F36:F44" si="9">F35</f>
        <v>2999672.0000000005</v>
      </c>
    </row>
    <row r="37" spans="1:17" ht="15" x14ac:dyDescent="0.65">
      <c r="B37" s="13">
        <f t="shared" si="5"/>
        <v>3</v>
      </c>
      <c r="C37" s="128">
        <f t="shared" si="6"/>
        <v>-78614</v>
      </c>
      <c r="D37" s="67">
        <f t="shared" si="7"/>
        <v>125557.60000000003</v>
      </c>
      <c r="E37" s="67">
        <f t="shared" si="8"/>
        <v>533277.60000000009</v>
      </c>
      <c r="F37" s="67">
        <f t="shared" si="9"/>
        <v>2999672.0000000005</v>
      </c>
    </row>
    <row r="38" spans="1:17" ht="15" x14ac:dyDescent="0.65">
      <c r="B38" s="13">
        <f t="shared" si="5"/>
        <v>4</v>
      </c>
      <c r="C38" s="128">
        <f t="shared" si="6"/>
        <v>-78614</v>
      </c>
      <c r="D38" s="67">
        <f t="shared" si="7"/>
        <v>125557.60000000003</v>
      </c>
      <c r="E38" s="67">
        <f t="shared" si="8"/>
        <v>533277.60000000009</v>
      </c>
      <c r="F38" s="67">
        <f t="shared" si="9"/>
        <v>2999672.0000000005</v>
      </c>
    </row>
    <row r="39" spans="1:17" ht="15" x14ac:dyDescent="0.65">
      <c r="B39" s="13">
        <f t="shared" si="5"/>
        <v>5</v>
      </c>
      <c r="C39" s="128">
        <f t="shared" si="6"/>
        <v>-78614</v>
      </c>
      <c r="D39" s="67">
        <f t="shared" si="7"/>
        <v>125557.60000000003</v>
      </c>
      <c r="E39" s="67">
        <f t="shared" si="8"/>
        <v>533277.60000000009</v>
      </c>
      <c r="F39" s="67">
        <f t="shared" si="9"/>
        <v>2999672.0000000005</v>
      </c>
    </row>
    <row r="40" spans="1:17" ht="15" x14ac:dyDescent="0.65">
      <c r="B40" s="13">
        <f t="shared" si="5"/>
        <v>6</v>
      </c>
      <c r="C40" s="128">
        <f t="shared" si="6"/>
        <v>-78614</v>
      </c>
      <c r="D40" s="67">
        <f t="shared" si="7"/>
        <v>125557.60000000003</v>
      </c>
      <c r="E40" s="67">
        <f t="shared" si="8"/>
        <v>533277.60000000009</v>
      </c>
      <c r="F40" s="67">
        <f t="shared" si="9"/>
        <v>2999672.0000000005</v>
      </c>
    </row>
    <row r="41" spans="1:17" ht="15" x14ac:dyDescent="0.65">
      <c r="B41" s="13">
        <f t="shared" si="5"/>
        <v>7</v>
      </c>
      <c r="C41" s="128">
        <f t="shared" si="6"/>
        <v>-78614</v>
      </c>
      <c r="D41" s="67">
        <f t="shared" si="7"/>
        <v>125557.60000000003</v>
      </c>
      <c r="E41" s="67">
        <f t="shared" si="8"/>
        <v>533277.60000000009</v>
      </c>
      <c r="F41" s="67">
        <f t="shared" si="9"/>
        <v>2999672.0000000005</v>
      </c>
    </row>
    <row r="42" spans="1:17" ht="15" x14ac:dyDescent="0.65">
      <c r="B42" s="13">
        <f t="shared" si="5"/>
        <v>8</v>
      </c>
      <c r="C42" s="128">
        <f t="shared" si="6"/>
        <v>-78614</v>
      </c>
      <c r="D42" s="67">
        <f t="shared" si="7"/>
        <v>125557.60000000003</v>
      </c>
      <c r="E42" s="67">
        <f t="shared" si="8"/>
        <v>533277.60000000009</v>
      </c>
      <c r="F42" s="67">
        <f t="shared" si="9"/>
        <v>2999672.0000000005</v>
      </c>
    </row>
    <row r="43" spans="1:17" ht="15" x14ac:dyDescent="0.65">
      <c r="B43" s="13">
        <f t="shared" si="5"/>
        <v>9</v>
      </c>
      <c r="C43" s="128">
        <f t="shared" si="6"/>
        <v>-78614</v>
      </c>
      <c r="D43" s="67">
        <f t="shared" si="7"/>
        <v>125557.60000000003</v>
      </c>
      <c r="E43" s="67">
        <f t="shared" si="8"/>
        <v>533277.60000000009</v>
      </c>
      <c r="F43" s="67">
        <f t="shared" si="9"/>
        <v>2999672.0000000005</v>
      </c>
    </row>
    <row r="44" spans="1:17" ht="15" x14ac:dyDescent="0.65">
      <c r="B44" s="13">
        <f t="shared" si="5"/>
        <v>10</v>
      </c>
      <c r="C44" s="128">
        <f t="shared" si="6"/>
        <v>-78614</v>
      </c>
      <c r="D44" s="67">
        <f t="shared" si="7"/>
        <v>125557.60000000003</v>
      </c>
      <c r="E44" s="67">
        <f t="shared" si="8"/>
        <v>533277.60000000009</v>
      </c>
      <c r="F44" s="67">
        <f t="shared" si="9"/>
        <v>2999672.0000000005</v>
      </c>
    </row>
    <row r="45" spans="1:17" ht="15" x14ac:dyDescent="0.65">
      <c r="B45" s="39"/>
      <c r="C45" s="127"/>
      <c r="D45" s="20"/>
      <c r="E45" s="20"/>
      <c r="F45" s="20"/>
    </row>
    <row r="46" spans="1:17" ht="15" x14ac:dyDescent="0.65">
      <c r="B46" s="39"/>
      <c r="C46" s="127"/>
      <c r="D46" s="20"/>
      <c r="E46" s="20"/>
      <c r="F46" s="20"/>
    </row>
    <row r="47" spans="1:17" s="49" customFormat="1" ht="13.5" x14ac:dyDescent="0.55000000000000004"/>
    <row r="48" spans="1:17" ht="15" x14ac:dyDescent="0.65">
      <c r="A48" s="52"/>
      <c r="B48" s="253"/>
      <c r="C48" s="241"/>
      <c r="D48" s="52"/>
      <c r="E48" s="52"/>
      <c r="F48" s="52"/>
      <c r="G48" s="52"/>
      <c r="H48" s="52"/>
      <c r="I48" s="52"/>
      <c r="J48" s="52"/>
      <c r="K48" s="253"/>
      <c r="L48" s="241"/>
      <c r="M48" s="52"/>
      <c r="N48" s="52"/>
      <c r="O48" s="52"/>
      <c r="P48" s="52"/>
      <c r="Q48" s="52"/>
    </row>
    <row r="49" spans="1:17" ht="15" x14ac:dyDescent="0.65">
      <c r="B49" s="5"/>
      <c r="C49" s="5"/>
      <c r="D49" s="6"/>
      <c r="E49" s="6"/>
      <c r="F49" s="6"/>
    </row>
    <row r="50" spans="1:17" ht="15" x14ac:dyDescent="0.65">
      <c r="C50" s="154"/>
      <c r="D50" s="253"/>
      <c r="E50" s="253"/>
      <c r="F50" s="253"/>
    </row>
    <row r="51" spans="1:17" ht="15" x14ac:dyDescent="0.65">
      <c r="B51" s="253"/>
      <c r="C51" s="254"/>
      <c r="D51" s="254"/>
      <c r="E51" s="254"/>
      <c r="F51" s="254"/>
    </row>
    <row r="52" spans="1:17" ht="15" x14ac:dyDescent="0.65">
      <c r="B52" s="253"/>
      <c r="C52" s="254"/>
      <c r="D52" s="254"/>
      <c r="E52" s="254"/>
      <c r="F52" s="254"/>
    </row>
    <row r="53" spans="1:17" ht="15" x14ac:dyDescent="0.65">
      <c r="B53" s="253"/>
      <c r="C53" s="254"/>
      <c r="D53" s="254"/>
      <c r="E53" s="254"/>
      <c r="F53" s="254"/>
    </row>
    <row r="54" spans="1:17" ht="15" x14ac:dyDescent="0.65">
      <c r="A54" s="52"/>
      <c r="B54" s="253"/>
      <c r="C54" s="241"/>
      <c r="D54" s="52"/>
      <c r="E54" s="52"/>
      <c r="F54" s="52"/>
      <c r="G54" s="52"/>
      <c r="H54" s="52"/>
      <c r="I54" s="52"/>
      <c r="J54" s="52"/>
      <c r="K54" s="253"/>
      <c r="L54" s="241"/>
      <c r="M54" s="52"/>
      <c r="N54" s="52"/>
      <c r="O54" s="52"/>
      <c r="P54" s="52"/>
      <c r="Q54" s="52"/>
    </row>
    <row r="55" spans="1:17" ht="15" x14ac:dyDescent="0.65">
      <c r="B55" s="253"/>
      <c r="C55" s="254"/>
      <c r="D55" s="254"/>
      <c r="E55" s="254"/>
      <c r="F55" s="254"/>
    </row>
    <row r="56" spans="1:17" ht="15" x14ac:dyDescent="0.65">
      <c r="C56" s="154"/>
      <c r="D56" s="253"/>
      <c r="E56" s="253"/>
      <c r="F56" s="253"/>
    </row>
    <row r="57" spans="1:17" ht="15" x14ac:dyDescent="0.65">
      <c r="B57" s="253"/>
      <c r="C57" s="255"/>
      <c r="D57" s="255"/>
      <c r="E57" s="255"/>
      <c r="F57" s="255"/>
    </row>
    <row r="58" spans="1:17" ht="15" x14ac:dyDescent="0.65">
      <c r="B58" s="253"/>
      <c r="C58" s="254"/>
      <c r="D58" s="254"/>
      <c r="E58" s="254"/>
      <c r="F58" s="254"/>
      <c r="G58" s="2"/>
    </row>
    <row r="59" spans="1:17" ht="15" x14ac:dyDescent="0.65">
      <c r="B59" s="253"/>
      <c r="C59" s="254"/>
      <c r="D59" s="254"/>
      <c r="E59" s="254"/>
      <c r="F59" s="254"/>
      <c r="G59" s="2"/>
    </row>
    <row r="60" spans="1:17" ht="15" x14ac:dyDescent="0.65">
      <c r="A60" s="52"/>
      <c r="B60" s="253"/>
      <c r="C60" s="241"/>
      <c r="D60" s="52"/>
      <c r="E60" s="52"/>
      <c r="F60" s="52"/>
      <c r="G60" s="52"/>
      <c r="H60" s="52"/>
      <c r="I60" s="52"/>
      <c r="J60" s="52"/>
      <c r="K60" s="253"/>
      <c r="L60" s="241"/>
      <c r="M60" s="52"/>
      <c r="N60" s="52"/>
      <c r="O60" s="52"/>
      <c r="P60" s="52"/>
      <c r="Q60" s="52"/>
    </row>
    <row r="61" spans="1:17" ht="15" x14ac:dyDescent="0.65">
      <c r="A61" s="52"/>
      <c r="D61" s="52"/>
      <c r="E61" s="52"/>
      <c r="F61" s="52"/>
      <c r="G61" s="52"/>
      <c r="H61" s="52"/>
      <c r="I61" s="52"/>
      <c r="J61" s="52"/>
      <c r="K61" s="253"/>
      <c r="L61" s="241"/>
      <c r="M61" s="52"/>
      <c r="N61" s="52"/>
      <c r="O61" s="52"/>
      <c r="P61" s="52"/>
      <c r="Q61" s="52"/>
    </row>
    <row r="62" spans="1:17" ht="15" x14ac:dyDescent="0.65">
      <c r="A62" s="52"/>
      <c r="D62" s="52"/>
      <c r="E62" s="52"/>
      <c r="F62" s="52"/>
      <c r="G62" s="52"/>
      <c r="H62" s="52"/>
      <c r="I62" s="52"/>
      <c r="J62" s="52"/>
      <c r="K62" s="253"/>
      <c r="L62" s="241"/>
      <c r="M62" s="52"/>
      <c r="N62" s="52"/>
      <c r="O62" s="52"/>
      <c r="P62" s="52"/>
      <c r="Q62" s="52"/>
    </row>
    <row r="63" spans="1:17" ht="15" x14ac:dyDescent="0.65">
      <c r="A63" s="52"/>
      <c r="D63" s="52"/>
      <c r="E63" s="52"/>
      <c r="F63" s="52"/>
      <c r="G63" s="52"/>
      <c r="H63" s="52"/>
      <c r="I63" s="52"/>
      <c r="J63" s="52"/>
      <c r="K63" s="253"/>
      <c r="L63" s="241"/>
      <c r="M63" s="52"/>
      <c r="N63" s="52"/>
      <c r="O63" s="52"/>
      <c r="P63" s="52"/>
      <c r="Q63" s="52"/>
    </row>
    <row r="64" spans="1:17" ht="15" x14ac:dyDescent="0.65">
      <c r="A64" s="52"/>
      <c r="D64" s="52"/>
      <c r="E64" s="52"/>
      <c r="F64" s="52"/>
      <c r="G64" s="52"/>
      <c r="H64" s="52"/>
      <c r="I64" s="52"/>
      <c r="J64" s="52"/>
      <c r="K64" s="253"/>
      <c r="L64" s="241"/>
      <c r="M64" s="52"/>
      <c r="N64" s="52"/>
      <c r="O64" s="52"/>
      <c r="P64" s="52"/>
      <c r="Q64" s="52"/>
    </row>
    <row r="65" spans="1:17" ht="15" x14ac:dyDescent="0.65">
      <c r="A65" s="52"/>
      <c r="D65" s="52"/>
      <c r="E65" s="52"/>
      <c r="F65" s="52"/>
      <c r="G65" s="52"/>
      <c r="H65" s="52"/>
      <c r="I65" s="52"/>
      <c r="J65" s="52"/>
      <c r="K65" s="253"/>
      <c r="L65" s="241"/>
      <c r="M65" s="52"/>
      <c r="N65" s="52"/>
      <c r="O65" s="52"/>
      <c r="P65" s="52"/>
      <c r="Q65" s="52"/>
    </row>
    <row r="66" spans="1:17" ht="15" x14ac:dyDescent="0.65">
      <c r="A66" s="52"/>
      <c r="D66" s="52"/>
      <c r="E66" s="52"/>
      <c r="F66" s="52"/>
      <c r="G66" s="52"/>
      <c r="H66" s="52"/>
      <c r="I66" s="52"/>
      <c r="J66" s="52"/>
      <c r="K66" s="253"/>
      <c r="L66" s="241"/>
      <c r="M66" s="52"/>
      <c r="N66" s="52"/>
      <c r="O66" s="52"/>
      <c r="P66" s="52"/>
      <c r="Q66" s="52"/>
    </row>
    <row r="67" spans="1:17" ht="15" x14ac:dyDescent="0.65">
      <c r="A67" s="52"/>
      <c r="D67" s="52"/>
      <c r="E67" s="52"/>
      <c r="F67" s="52"/>
      <c r="G67" s="52"/>
      <c r="H67" s="52"/>
      <c r="I67" s="52"/>
      <c r="J67" s="52"/>
      <c r="K67" s="253"/>
      <c r="L67" s="241"/>
      <c r="M67" s="52"/>
      <c r="N67" s="52"/>
      <c r="O67" s="52"/>
      <c r="P67" s="52"/>
      <c r="Q67" s="52"/>
    </row>
    <row r="68" spans="1:17" ht="15" x14ac:dyDescent="0.65">
      <c r="A68" s="52"/>
      <c r="D68" s="52"/>
      <c r="E68" s="52"/>
      <c r="F68" s="52"/>
      <c r="G68" s="52"/>
      <c r="H68" s="52"/>
      <c r="I68" s="52"/>
      <c r="J68" s="52"/>
      <c r="K68" s="253"/>
      <c r="L68" s="241"/>
      <c r="M68" s="52"/>
      <c r="N68" s="52"/>
      <c r="O68" s="52"/>
      <c r="P68" s="52"/>
      <c r="Q68" s="52"/>
    </row>
    <row r="69" spans="1:17" ht="15" x14ac:dyDescent="0.65">
      <c r="A69" s="52"/>
      <c r="D69" s="52"/>
      <c r="E69" s="52"/>
      <c r="F69" s="52"/>
      <c r="G69" s="52"/>
      <c r="H69" s="52"/>
      <c r="I69" s="52"/>
      <c r="J69" s="52"/>
      <c r="K69" s="253"/>
      <c r="L69" s="241"/>
      <c r="M69" s="52"/>
      <c r="N69" s="52"/>
      <c r="O69" s="52"/>
      <c r="P69" s="52"/>
      <c r="Q69" s="52"/>
    </row>
    <row r="70" spans="1:17" ht="15" x14ac:dyDescent="0.65">
      <c r="A70" s="52"/>
      <c r="D70" s="52"/>
      <c r="E70" s="52"/>
      <c r="F70" s="52"/>
      <c r="G70" s="52"/>
      <c r="H70" s="52"/>
      <c r="I70" s="52"/>
      <c r="J70" s="52"/>
      <c r="K70" s="253"/>
      <c r="L70" s="241"/>
      <c r="M70" s="52"/>
      <c r="N70" s="52"/>
      <c r="O70" s="52"/>
      <c r="P70" s="52"/>
      <c r="Q70" s="52"/>
    </row>
    <row r="71" spans="1:17" ht="15" x14ac:dyDescent="0.65">
      <c r="A71" s="52"/>
      <c r="D71" s="52"/>
      <c r="E71" s="52"/>
      <c r="F71" s="52"/>
      <c r="G71" s="52"/>
      <c r="H71" s="52"/>
      <c r="I71" s="52"/>
      <c r="J71" s="52"/>
      <c r="K71" s="253"/>
      <c r="L71" s="241"/>
      <c r="M71" s="52"/>
      <c r="N71" s="52"/>
      <c r="O71" s="52"/>
      <c r="P71" s="52"/>
      <c r="Q71" s="52"/>
    </row>
    <row r="72" spans="1:17" ht="15" x14ac:dyDescent="0.65">
      <c r="A72" s="52"/>
      <c r="D72" s="52"/>
      <c r="E72" s="52"/>
      <c r="F72" s="52"/>
      <c r="G72" s="52"/>
      <c r="H72" s="52"/>
      <c r="I72" s="52"/>
      <c r="J72" s="52"/>
      <c r="K72" s="253"/>
      <c r="L72" s="241"/>
      <c r="M72" s="52"/>
      <c r="N72" s="52"/>
      <c r="O72" s="52"/>
      <c r="P72" s="52"/>
      <c r="Q72" s="52"/>
    </row>
    <row r="73" spans="1:17" ht="15" x14ac:dyDescent="0.65">
      <c r="A73" s="52"/>
      <c r="D73" s="52"/>
      <c r="E73" s="52"/>
      <c r="F73" s="52"/>
      <c r="G73" s="52"/>
      <c r="H73" s="52"/>
      <c r="I73" s="52"/>
      <c r="J73" s="52"/>
      <c r="K73" s="253"/>
      <c r="L73" s="241"/>
      <c r="M73" s="52"/>
      <c r="N73" s="52"/>
      <c r="O73" s="52"/>
      <c r="P73" s="52"/>
      <c r="Q73" s="52"/>
    </row>
    <row r="74" spans="1:17" ht="15" x14ac:dyDescent="0.65">
      <c r="A74" s="52"/>
      <c r="B74" s="1"/>
      <c r="C74" s="3"/>
      <c r="D74" s="52"/>
      <c r="E74" s="52"/>
      <c r="F74" s="52"/>
      <c r="G74" s="52"/>
      <c r="H74" s="52"/>
      <c r="I74" s="52"/>
      <c r="J74" s="52"/>
      <c r="K74" s="253"/>
      <c r="L74" s="241"/>
      <c r="M74" s="52"/>
      <c r="N74" s="52"/>
      <c r="O74" s="52"/>
      <c r="P74" s="52"/>
      <c r="Q74" s="52"/>
    </row>
    <row r="75" spans="1:17" ht="15" x14ac:dyDescent="0.65">
      <c r="A75" s="52"/>
      <c r="B75" s="1"/>
      <c r="C75" s="3"/>
      <c r="D75" s="52"/>
      <c r="E75" s="52"/>
      <c r="F75" s="52"/>
      <c r="G75" s="52"/>
      <c r="H75" s="52"/>
      <c r="I75" s="52"/>
      <c r="J75" s="52"/>
      <c r="K75" s="253"/>
      <c r="L75" s="241"/>
      <c r="M75" s="52"/>
      <c r="N75" s="52"/>
      <c r="O75" s="52"/>
      <c r="P75" s="52"/>
      <c r="Q75" s="52"/>
    </row>
    <row r="76" spans="1:17" x14ac:dyDescent="0.55000000000000004"/>
    <row r="77" spans="1:17" x14ac:dyDescent="0.55000000000000004"/>
    <row r="78" spans="1:17" x14ac:dyDescent="0.55000000000000004"/>
    <row r="79" spans="1:17" x14ac:dyDescent="0.55000000000000004"/>
    <row r="80" spans="1:17" x14ac:dyDescent="0.55000000000000004"/>
    <row r="81" x14ac:dyDescent="0.55000000000000004"/>
    <row r="82" x14ac:dyDescent="0.55000000000000004"/>
    <row r="83" x14ac:dyDescent="0.55000000000000004"/>
    <row r="84" x14ac:dyDescent="0.55000000000000004"/>
    <row r="85" x14ac:dyDescent="0.55000000000000004"/>
    <row r="86" x14ac:dyDescent="0.55000000000000004"/>
    <row r="87" x14ac:dyDescent="0.55000000000000004"/>
    <row r="88" x14ac:dyDescent="0.55000000000000004"/>
    <row r="89" x14ac:dyDescent="0.55000000000000004"/>
    <row r="90" x14ac:dyDescent="0.55000000000000004"/>
    <row r="91" x14ac:dyDescent="0.55000000000000004"/>
    <row r="92" x14ac:dyDescent="0.55000000000000004"/>
    <row r="93" x14ac:dyDescent="0.55000000000000004"/>
    <row r="94" x14ac:dyDescent="0.55000000000000004"/>
    <row r="95" x14ac:dyDescent="0.55000000000000004"/>
    <row r="96" x14ac:dyDescent="0.55000000000000004"/>
    <row r="97" spans="1:17" x14ac:dyDescent="0.55000000000000004"/>
    <row r="98" spans="1:17" x14ac:dyDescent="0.55000000000000004"/>
    <row r="99" spans="1:17" x14ac:dyDescent="0.55000000000000004"/>
    <row r="100" spans="1:17" x14ac:dyDescent="0.55000000000000004"/>
    <row r="101" spans="1:17" x14ac:dyDescent="0.55000000000000004"/>
    <row r="102" spans="1:17" x14ac:dyDescent="0.55000000000000004"/>
    <row r="103" spans="1:17" x14ac:dyDescent="0.55000000000000004"/>
    <row r="104" spans="1:17" x14ac:dyDescent="0.55000000000000004"/>
    <row r="105" spans="1:17" x14ac:dyDescent="0.55000000000000004"/>
    <row r="106" spans="1:17" x14ac:dyDescent="0.55000000000000004"/>
    <row r="107" spans="1:17" x14ac:dyDescent="0.55000000000000004"/>
    <row r="108" spans="1:17" ht="15" x14ac:dyDescent="0.65">
      <c r="A108" s="136"/>
      <c r="B108" s="95"/>
      <c r="C108" s="137"/>
      <c r="D108" s="136"/>
      <c r="E108" s="136"/>
      <c r="F108" s="136"/>
      <c r="G108" s="136"/>
      <c r="H108" s="136"/>
      <c r="I108" s="136"/>
      <c r="J108" s="136"/>
      <c r="K108" s="95"/>
      <c r="L108" s="137"/>
      <c r="M108" s="136"/>
      <c r="N108" s="136"/>
      <c r="O108" s="136"/>
      <c r="P108" s="136"/>
      <c r="Q108" s="136"/>
    </row>
    <row r="109" spans="1:17" ht="15" x14ac:dyDescent="0.65">
      <c r="A109" s="136"/>
      <c r="B109" s="95"/>
      <c r="C109" s="137"/>
      <c r="D109" s="136"/>
      <c r="E109" s="136"/>
      <c r="F109" s="136"/>
      <c r="G109" s="136"/>
      <c r="H109" s="136"/>
      <c r="I109" s="136"/>
      <c r="J109" s="136"/>
      <c r="K109" s="95"/>
      <c r="L109" s="137"/>
      <c r="M109" s="136"/>
      <c r="N109" s="136"/>
      <c r="O109" s="136"/>
      <c r="P109" s="136"/>
      <c r="Q109" s="136"/>
    </row>
    <row r="110" spans="1:17" ht="15" x14ac:dyDescent="0.65">
      <c r="A110" s="136"/>
      <c r="B110" s="95"/>
      <c r="C110" s="137"/>
      <c r="D110" s="136"/>
      <c r="E110" s="136"/>
      <c r="F110" s="136"/>
      <c r="G110" s="136"/>
      <c r="H110" s="136"/>
      <c r="I110" s="136"/>
      <c r="J110" s="136"/>
      <c r="K110" s="95"/>
      <c r="L110" s="137"/>
      <c r="M110" s="136"/>
      <c r="N110" s="136"/>
      <c r="O110" s="136"/>
      <c r="P110" s="136"/>
      <c r="Q110" s="136"/>
    </row>
    <row r="111" spans="1:17" ht="15" x14ac:dyDescent="0.65">
      <c r="A111" s="136"/>
      <c r="B111" s="95"/>
      <c r="C111" s="137"/>
      <c r="D111" s="136"/>
      <c r="E111" s="136"/>
      <c r="F111" s="136"/>
      <c r="G111" s="136"/>
      <c r="H111" s="136"/>
      <c r="I111" s="136"/>
      <c r="J111" s="136"/>
      <c r="K111" s="95"/>
      <c r="L111" s="137"/>
      <c r="M111" s="136"/>
      <c r="N111" s="136"/>
      <c r="O111" s="136"/>
      <c r="P111" s="136"/>
      <c r="Q111" s="136"/>
    </row>
    <row r="112" spans="1:17" ht="15" x14ac:dyDescent="0.65">
      <c r="A112" s="136"/>
      <c r="B112" s="95"/>
      <c r="C112" s="137"/>
      <c r="D112" s="136"/>
      <c r="E112" s="136"/>
      <c r="F112" s="136"/>
      <c r="G112" s="136"/>
      <c r="H112" s="136"/>
      <c r="I112" s="136"/>
      <c r="J112" s="136"/>
      <c r="K112" s="95"/>
      <c r="L112" s="137"/>
      <c r="M112" s="136"/>
      <c r="N112" s="136"/>
      <c r="O112" s="136"/>
      <c r="P112" s="136"/>
      <c r="Q112" s="136"/>
    </row>
    <row r="113" spans="1:17" ht="15" x14ac:dyDescent="0.65">
      <c r="A113" s="136"/>
      <c r="B113" s="95"/>
      <c r="C113" s="137"/>
      <c r="D113" s="136"/>
      <c r="E113" s="136"/>
      <c r="F113" s="136"/>
      <c r="G113" s="136"/>
      <c r="H113" s="136"/>
      <c r="I113" s="136"/>
      <c r="J113" s="136"/>
      <c r="K113" s="95"/>
      <c r="L113" s="137"/>
      <c r="M113" s="136"/>
      <c r="N113" s="136"/>
      <c r="O113" s="136"/>
      <c r="P113" s="136"/>
      <c r="Q113" s="136"/>
    </row>
    <row r="114" spans="1:17" ht="15" x14ac:dyDescent="0.65">
      <c r="A114" s="136"/>
      <c r="B114" s="95"/>
      <c r="C114" s="137"/>
      <c r="D114" s="136"/>
      <c r="E114" s="136"/>
      <c r="F114" s="136"/>
      <c r="G114" s="136"/>
      <c r="H114" s="136"/>
      <c r="I114" s="136"/>
      <c r="J114" s="136"/>
      <c r="K114" s="95"/>
      <c r="L114" s="137"/>
      <c r="M114" s="136"/>
      <c r="N114" s="136"/>
      <c r="O114" s="136"/>
      <c r="P114" s="136"/>
      <c r="Q114" s="136"/>
    </row>
    <row r="115" spans="1:17" ht="15" x14ac:dyDescent="0.65">
      <c r="A115" s="136"/>
      <c r="B115" s="95"/>
      <c r="C115" s="137"/>
      <c r="D115" s="136"/>
      <c r="E115" s="136"/>
      <c r="F115" s="136"/>
      <c r="G115" s="136"/>
      <c r="H115" s="136"/>
      <c r="I115" s="136"/>
      <c r="J115" s="136"/>
      <c r="K115" s="95"/>
      <c r="L115" s="137"/>
      <c r="M115" s="136"/>
      <c r="N115" s="136"/>
      <c r="O115" s="136"/>
      <c r="P115" s="136"/>
      <c r="Q115" s="136"/>
    </row>
    <row r="116" spans="1:17" ht="15" x14ac:dyDescent="0.65">
      <c r="A116" s="136"/>
      <c r="B116" s="95"/>
      <c r="C116" s="137"/>
      <c r="D116" s="136"/>
      <c r="E116" s="136"/>
      <c r="F116" s="136"/>
      <c r="G116" s="136"/>
      <c r="H116" s="136"/>
      <c r="I116" s="136"/>
      <c r="J116" s="136"/>
      <c r="K116" s="95"/>
      <c r="L116" s="137"/>
      <c r="M116" s="136"/>
      <c r="N116" s="136"/>
      <c r="O116" s="136"/>
      <c r="P116" s="136"/>
      <c r="Q116" s="136"/>
    </row>
    <row r="117" spans="1:17" ht="15" x14ac:dyDescent="0.65">
      <c r="A117" s="136"/>
      <c r="B117" s="95"/>
      <c r="C117" s="137"/>
      <c r="D117" s="136"/>
      <c r="E117" s="136"/>
      <c r="F117" s="136"/>
      <c r="G117" s="136"/>
      <c r="H117" s="136"/>
      <c r="I117" s="136"/>
      <c r="J117" s="136"/>
      <c r="K117" s="95"/>
      <c r="L117" s="137"/>
      <c r="M117" s="136"/>
      <c r="N117" s="136"/>
      <c r="O117" s="136"/>
      <c r="P117" s="136"/>
      <c r="Q117" s="136"/>
    </row>
    <row r="118" spans="1:17" ht="15" x14ac:dyDescent="0.65">
      <c r="A118" s="136"/>
      <c r="B118" s="95"/>
      <c r="C118" s="137"/>
      <c r="D118" s="136"/>
      <c r="E118" s="136"/>
      <c r="F118" s="136"/>
      <c r="G118" s="136"/>
      <c r="H118" s="136"/>
      <c r="I118" s="136"/>
      <c r="J118" s="136"/>
      <c r="K118" s="95"/>
      <c r="L118" s="137"/>
      <c r="M118" s="136"/>
      <c r="N118" s="136"/>
      <c r="O118" s="136"/>
      <c r="P118" s="136"/>
      <c r="Q118" s="136"/>
    </row>
    <row r="119" spans="1:17" ht="15" x14ac:dyDescent="0.65">
      <c r="A119" s="136"/>
      <c r="G119" s="136"/>
      <c r="H119" s="136"/>
      <c r="I119" s="136"/>
      <c r="J119" s="136"/>
      <c r="K119" s="95"/>
      <c r="L119" s="137"/>
      <c r="M119" s="136"/>
      <c r="N119" s="136"/>
      <c r="O119" s="136"/>
      <c r="P119" s="136"/>
      <c r="Q119" s="136"/>
    </row>
    <row r="120" spans="1:17" ht="15" x14ac:dyDescent="0.65">
      <c r="A120" s="136"/>
      <c r="G120" s="136"/>
      <c r="H120" s="136"/>
      <c r="I120" s="136"/>
      <c r="J120" s="136"/>
      <c r="K120" s="95"/>
      <c r="L120" s="137"/>
      <c r="M120" s="136"/>
      <c r="N120" s="136"/>
      <c r="O120" s="136"/>
      <c r="P120" s="136"/>
      <c r="Q120" s="136"/>
    </row>
    <row r="121" spans="1:17" ht="15" x14ac:dyDescent="0.65">
      <c r="A121" s="136"/>
      <c r="G121" s="136"/>
      <c r="H121" s="144"/>
      <c r="I121" s="25"/>
      <c r="J121" s="145"/>
      <c r="K121" s="145"/>
      <c r="L121" s="145"/>
      <c r="M121" s="136"/>
      <c r="N121" s="136"/>
      <c r="O121" s="136"/>
      <c r="P121" s="136"/>
      <c r="Q121" s="136"/>
    </row>
    <row r="122" spans="1:17" ht="15" x14ac:dyDescent="0.65">
      <c r="A122" s="136"/>
      <c r="G122" s="136"/>
      <c r="H122" s="144"/>
      <c r="I122" s="25"/>
      <c r="J122" s="145"/>
      <c r="K122" s="145"/>
      <c r="L122" s="145">
        <f t="shared" ref="L122:L125" si="10">J122*4</f>
        <v>0</v>
      </c>
      <c r="M122" s="136"/>
      <c r="N122" s="136"/>
      <c r="O122" s="136"/>
      <c r="P122" s="136"/>
      <c r="Q122" s="136"/>
    </row>
    <row r="123" spans="1:17" ht="15" x14ac:dyDescent="0.65">
      <c r="H123" s="144"/>
      <c r="I123" s="25"/>
      <c r="J123" s="145"/>
      <c r="K123" s="145"/>
      <c r="L123" s="145">
        <f t="shared" si="10"/>
        <v>0</v>
      </c>
    </row>
    <row r="124" spans="1:17" ht="15" x14ac:dyDescent="0.65">
      <c r="H124" s="144"/>
      <c r="I124" s="25"/>
      <c r="J124" s="145"/>
      <c r="K124" s="145"/>
      <c r="L124" s="145">
        <f t="shared" si="10"/>
        <v>0</v>
      </c>
    </row>
    <row r="125" spans="1:17" ht="15" x14ac:dyDescent="0.65">
      <c r="H125" s="144"/>
      <c r="I125" s="25"/>
      <c r="J125" s="145"/>
      <c r="K125" s="145"/>
      <c r="L125" s="145">
        <f t="shared" si="10"/>
        <v>0</v>
      </c>
    </row>
    <row r="126" spans="1:17" x14ac:dyDescent="0.55000000000000004"/>
    <row r="127" spans="1:17" x14ac:dyDescent="0.55000000000000004"/>
    <row r="128" spans="1:17" x14ac:dyDescent="0.55000000000000004"/>
    <row r="129" spans="3:20" x14ac:dyDescent="0.55000000000000004"/>
    <row r="130" spans="3:20" x14ac:dyDescent="0.55000000000000004"/>
    <row r="131" spans="3:20" x14ac:dyDescent="0.55000000000000004"/>
    <row r="132" spans="3:20" x14ac:dyDescent="0.55000000000000004">
      <c r="C132" s="4"/>
      <c r="D132" s="4"/>
      <c r="E132" s="4"/>
      <c r="F132" s="4"/>
      <c r="P132" s="4"/>
      <c r="Q132" s="4"/>
      <c r="R132" s="4"/>
      <c r="S132" s="4"/>
      <c r="T132" s="4"/>
    </row>
    <row r="133" spans="3:20" x14ac:dyDescent="0.55000000000000004">
      <c r="P133" s="4"/>
      <c r="Q133" s="4"/>
      <c r="R133" s="4"/>
      <c r="S133" s="4"/>
      <c r="T133" s="4"/>
    </row>
    <row r="134" spans="3:20" x14ac:dyDescent="0.55000000000000004">
      <c r="P134" s="4"/>
      <c r="Q134" s="4"/>
      <c r="R134" s="4"/>
      <c r="S134" s="4"/>
      <c r="T134" s="4"/>
    </row>
    <row r="135" spans="3:20" x14ac:dyDescent="0.55000000000000004">
      <c r="P135" s="4"/>
      <c r="Q135" s="4"/>
      <c r="R135" s="4"/>
      <c r="S135" s="4"/>
      <c r="T135" s="4"/>
    </row>
    <row r="136" spans="3:20" x14ac:dyDescent="0.55000000000000004">
      <c r="P136" s="4"/>
      <c r="Q136" s="4"/>
      <c r="R136" s="4"/>
      <c r="S136" s="4"/>
      <c r="T136" s="4"/>
    </row>
    <row r="137" spans="3:20" x14ac:dyDescent="0.55000000000000004">
      <c r="P137" s="4"/>
      <c r="Q137" s="4"/>
      <c r="R137" s="4"/>
      <c r="S137" s="4"/>
      <c r="T137" s="4"/>
    </row>
    <row r="138" spans="3:20" x14ac:dyDescent="0.55000000000000004">
      <c r="P138" s="4"/>
      <c r="Q138" s="4"/>
      <c r="R138" s="4"/>
      <c r="S138" s="4"/>
      <c r="T138" s="4"/>
    </row>
    <row r="139" spans="3:20" x14ac:dyDescent="0.55000000000000004">
      <c r="P139" s="4"/>
      <c r="Q139" s="4"/>
      <c r="R139" s="4"/>
      <c r="S139" s="4"/>
      <c r="T139" s="4"/>
    </row>
    <row r="140" spans="3:20" x14ac:dyDescent="0.55000000000000004">
      <c r="P140" s="4"/>
      <c r="Q140" s="4"/>
      <c r="R140" s="4"/>
      <c r="S140" s="4"/>
      <c r="T140" s="4"/>
    </row>
    <row r="141" spans="3:20" x14ac:dyDescent="0.55000000000000004">
      <c r="P141" s="4"/>
      <c r="Q141" s="4"/>
      <c r="R141" s="4"/>
      <c r="S141" s="4"/>
      <c r="T141" s="4"/>
    </row>
    <row r="142" spans="3:20" x14ac:dyDescent="0.55000000000000004">
      <c r="P142" s="4"/>
      <c r="Q142" s="4"/>
      <c r="R142" s="4"/>
      <c r="S142" s="4"/>
      <c r="T142" s="4"/>
    </row>
    <row r="143" spans="3:20" x14ac:dyDescent="0.55000000000000004">
      <c r="P143" s="4"/>
      <c r="Q143" s="4"/>
      <c r="R143" s="4"/>
      <c r="S143" s="4"/>
      <c r="T143" s="4"/>
    </row>
    <row r="144" spans="3:20" x14ac:dyDescent="0.55000000000000004">
      <c r="P144" s="4"/>
      <c r="Q144" s="4"/>
      <c r="R144" s="4"/>
      <c r="S144" s="4"/>
      <c r="T144" s="4"/>
    </row>
    <row r="145" spans="9:9" x14ac:dyDescent="0.55000000000000004">
      <c r="I145" s="2"/>
    </row>
    <row r="146" spans="9:9" x14ac:dyDescent="0.55000000000000004"/>
    <row r="147" spans="9:9" x14ac:dyDescent="0.55000000000000004"/>
    <row r="148" spans="9:9" x14ac:dyDescent="0.55000000000000004"/>
    <row r="149" spans="9:9" x14ac:dyDescent="0.55000000000000004"/>
    <row r="150" spans="9:9" x14ac:dyDescent="0.55000000000000004"/>
    <row r="151" spans="9:9" x14ac:dyDescent="0.55000000000000004"/>
    <row r="152" spans="9:9" x14ac:dyDescent="0.55000000000000004"/>
    <row r="153" spans="9:9" x14ac:dyDescent="0.55000000000000004"/>
    <row r="154" spans="9:9" x14ac:dyDescent="0.55000000000000004"/>
    <row r="155" spans="9:9" x14ac:dyDescent="0.55000000000000004"/>
    <row r="156" spans="9:9" x14ac:dyDescent="0.55000000000000004"/>
    <row r="157" spans="9:9" x14ac:dyDescent="0.55000000000000004"/>
    <row r="158" spans="9:9" x14ac:dyDescent="0.55000000000000004"/>
    <row r="159" spans="9:9" x14ac:dyDescent="0.55000000000000004"/>
    <row r="160" spans="9:9" x14ac:dyDescent="0.55000000000000004"/>
    <row r="161" x14ac:dyDescent="0.55000000000000004"/>
    <row r="162" x14ac:dyDescent="0.55000000000000004"/>
    <row r="163" x14ac:dyDescent="0.55000000000000004"/>
    <row r="164" x14ac:dyDescent="0.55000000000000004"/>
    <row r="165" x14ac:dyDescent="0.55000000000000004"/>
    <row r="166" x14ac:dyDescent="0.55000000000000004"/>
    <row r="167" x14ac:dyDescent="0.55000000000000004"/>
    <row r="168" x14ac:dyDescent="0.55000000000000004"/>
    <row r="169" x14ac:dyDescent="0.55000000000000004"/>
    <row r="170" x14ac:dyDescent="0.55000000000000004"/>
    <row r="171" x14ac:dyDescent="0.55000000000000004"/>
    <row r="172" x14ac:dyDescent="0.55000000000000004"/>
    <row r="173" x14ac:dyDescent="0.55000000000000004"/>
    <row r="174" x14ac:dyDescent="0.55000000000000004"/>
    <row r="175" x14ac:dyDescent="0.55000000000000004"/>
    <row r="176" x14ac:dyDescent="0.55000000000000004"/>
    <row r="177" x14ac:dyDescent="0.55000000000000004"/>
    <row r="178" x14ac:dyDescent="0.55000000000000004"/>
    <row r="179" x14ac:dyDescent="0.55000000000000004"/>
    <row r="180" x14ac:dyDescent="0.55000000000000004"/>
    <row r="181" x14ac:dyDescent="0.55000000000000004"/>
    <row r="182" x14ac:dyDescent="0.55000000000000004"/>
    <row r="183" x14ac:dyDescent="0.55000000000000004"/>
    <row r="184" x14ac:dyDescent="0.55000000000000004"/>
    <row r="185" x14ac:dyDescent="0.55000000000000004"/>
    <row r="186" x14ac:dyDescent="0.55000000000000004"/>
    <row r="187" x14ac:dyDescent="0.55000000000000004"/>
    <row r="188" x14ac:dyDescent="0.55000000000000004"/>
    <row r="189" x14ac:dyDescent="0.55000000000000004"/>
    <row r="190" x14ac:dyDescent="0.55000000000000004"/>
    <row r="191" x14ac:dyDescent="0.55000000000000004"/>
    <row r="192" x14ac:dyDescent="0.55000000000000004"/>
    <row r="193" x14ac:dyDescent="0.55000000000000004"/>
    <row r="194" x14ac:dyDescent="0.55000000000000004"/>
    <row r="195" x14ac:dyDescent="0.55000000000000004"/>
    <row r="196" x14ac:dyDescent="0.55000000000000004"/>
    <row r="197" x14ac:dyDescent="0.55000000000000004"/>
    <row r="198" x14ac:dyDescent="0.55000000000000004"/>
    <row r="199" x14ac:dyDescent="0.55000000000000004"/>
    <row r="200" x14ac:dyDescent="0.55000000000000004"/>
    <row r="201" x14ac:dyDescent="0.55000000000000004"/>
    <row r="202" x14ac:dyDescent="0.55000000000000004"/>
    <row r="203" x14ac:dyDescent="0.55000000000000004"/>
    <row r="204" x14ac:dyDescent="0.55000000000000004"/>
    <row r="205" x14ac:dyDescent="0.55000000000000004"/>
    <row r="206" x14ac:dyDescent="0.55000000000000004"/>
    <row r="207" x14ac:dyDescent="0.55000000000000004"/>
    <row r="208" x14ac:dyDescent="0.55000000000000004"/>
    <row r="209" x14ac:dyDescent="0.55000000000000004"/>
    <row r="210" x14ac:dyDescent="0.55000000000000004"/>
    <row r="211" x14ac:dyDescent="0.55000000000000004"/>
    <row r="212" x14ac:dyDescent="0.55000000000000004"/>
    <row r="213" x14ac:dyDescent="0.55000000000000004"/>
    <row r="214" x14ac:dyDescent="0.55000000000000004"/>
    <row r="215" x14ac:dyDescent="0.55000000000000004"/>
    <row r="216" x14ac:dyDescent="0.55000000000000004"/>
    <row r="217" x14ac:dyDescent="0.55000000000000004"/>
    <row r="218" x14ac:dyDescent="0.55000000000000004"/>
    <row r="219" x14ac:dyDescent="0.55000000000000004"/>
    <row r="220" x14ac:dyDescent="0.55000000000000004"/>
    <row r="221" x14ac:dyDescent="0.55000000000000004"/>
    <row r="222" x14ac:dyDescent="0.55000000000000004"/>
    <row r="223" x14ac:dyDescent="0.55000000000000004"/>
    <row r="224" x14ac:dyDescent="0.55000000000000004"/>
    <row r="225" x14ac:dyDescent="0.55000000000000004"/>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F6667-892A-455C-816D-7D5D063E8531}">
  <sheetPr>
    <tabColor theme="3" tint="0.39997558519241921"/>
  </sheetPr>
  <dimension ref="A1:O66"/>
  <sheetViews>
    <sheetView showGridLines="0" workbookViewId="0">
      <selection activeCell="A2" sqref="A2"/>
    </sheetView>
  </sheetViews>
  <sheetFormatPr defaultColWidth="0" defaultRowHeight="14.4" x14ac:dyDescent="0.55000000000000004"/>
  <cols>
    <col min="1" max="1" width="9.15625" customWidth="1"/>
    <col min="2" max="2" width="56.578125" customWidth="1"/>
    <col min="3" max="3" width="12.68359375" bestFit="1" customWidth="1"/>
    <col min="4" max="4" width="14.15625" customWidth="1"/>
    <col min="5" max="5" width="10.83984375" customWidth="1"/>
    <col min="6" max="15" width="9.15625" customWidth="1"/>
    <col min="16" max="16384" width="9.15625" hidden="1"/>
  </cols>
  <sheetData>
    <row r="1" spans="1:15" ht="15" x14ac:dyDescent="0.65">
      <c r="A1" s="5"/>
      <c r="B1" s="5"/>
      <c r="C1" s="6"/>
      <c r="D1" s="6"/>
      <c r="E1" s="6"/>
      <c r="F1" s="6"/>
      <c r="G1" s="5"/>
      <c r="H1" s="5"/>
      <c r="I1" s="5"/>
      <c r="J1" s="5"/>
      <c r="K1" s="5"/>
      <c r="L1" s="5"/>
      <c r="M1" s="5"/>
      <c r="N1" s="5"/>
      <c r="O1" s="5"/>
    </row>
    <row r="2" spans="1:15" ht="15" x14ac:dyDescent="0.65">
      <c r="A2" s="5"/>
      <c r="B2" s="5"/>
      <c r="C2" s="6"/>
      <c r="D2" s="6"/>
      <c r="E2" s="6"/>
      <c r="F2" s="6"/>
      <c r="G2" s="5"/>
      <c r="H2" s="5"/>
      <c r="I2" s="5"/>
      <c r="J2" s="5"/>
      <c r="K2" s="5"/>
      <c r="L2" s="5"/>
      <c r="M2" s="5"/>
      <c r="N2" s="5"/>
      <c r="O2" s="5"/>
    </row>
    <row r="3" spans="1:15" ht="15" x14ac:dyDescent="0.65">
      <c r="A3" s="5"/>
      <c r="B3" s="5"/>
      <c r="C3" s="6"/>
      <c r="D3" s="6"/>
      <c r="E3" s="6"/>
      <c r="F3" s="6"/>
      <c r="G3" s="5"/>
      <c r="H3" s="5"/>
      <c r="I3" s="5"/>
      <c r="J3" s="5"/>
      <c r="K3" s="5"/>
      <c r="L3" s="5"/>
      <c r="M3" s="5"/>
      <c r="N3" s="5"/>
      <c r="O3" s="5"/>
    </row>
    <row r="4" spans="1:15" ht="15" x14ac:dyDescent="0.65">
      <c r="A4" s="7"/>
      <c r="B4" s="7" t="s">
        <v>56</v>
      </c>
      <c r="C4" s="9"/>
      <c r="D4" s="9"/>
      <c r="E4" s="9"/>
      <c r="F4" s="9"/>
      <c r="G4" s="8"/>
      <c r="H4" s="7"/>
      <c r="I4" s="7"/>
      <c r="J4" s="9"/>
      <c r="K4" s="9"/>
      <c r="L4" s="9"/>
      <c r="M4" s="9"/>
      <c r="N4" s="9"/>
      <c r="O4" s="9"/>
    </row>
    <row r="5" spans="1:15" s="32" customFormat="1" ht="15" x14ac:dyDescent="0.65">
      <c r="A5" s="33"/>
      <c r="B5" s="33"/>
      <c r="C5" s="34"/>
      <c r="D5" s="34"/>
      <c r="E5" s="34"/>
      <c r="F5" s="34"/>
      <c r="G5" s="35"/>
      <c r="H5" s="33"/>
      <c r="I5" s="33"/>
      <c r="J5" s="34"/>
      <c r="K5" s="34"/>
      <c r="L5" s="34"/>
      <c r="M5" s="34"/>
      <c r="N5" s="34"/>
      <c r="O5" s="34"/>
    </row>
    <row r="6" spans="1:15" ht="15" x14ac:dyDescent="0.65">
      <c r="A6" s="11"/>
      <c r="B6" s="14" t="s">
        <v>57</v>
      </c>
      <c r="C6" s="11"/>
      <c r="D6" s="11"/>
      <c r="E6" s="11"/>
      <c r="F6" s="11"/>
      <c r="G6" s="11"/>
      <c r="H6" s="11"/>
      <c r="I6" s="14"/>
      <c r="J6" s="135"/>
      <c r="K6" s="11"/>
      <c r="L6" s="11"/>
      <c r="M6" s="11"/>
      <c r="N6" s="11"/>
      <c r="O6" s="11"/>
    </row>
    <row r="7" spans="1:15" ht="15" x14ac:dyDescent="0.65">
      <c r="A7" s="136"/>
      <c r="B7" s="52"/>
      <c r="C7" s="52"/>
      <c r="E7" s="31"/>
      <c r="F7" s="52"/>
      <c r="G7" s="136"/>
      <c r="H7" s="136"/>
      <c r="I7" s="95"/>
      <c r="J7" s="137"/>
      <c r="K7" s="136"/>
      <c r="L7" s="136"/>
      <c r="M7" s="136"/>
      <c r="N7" s="136"/>
      <c r="O7" s="136"/>
    </row>
    <row r="8" spans="1:15" ht="15" x14ac:dyDescent="0.65">
      <c r="A8" s="136"/>
      <c r="B8" s="59" t="s">
        <v>58</v>
      </c>
      <c r="C8" s="63">
        <f>C37+C25</f>
        <v>89.166666666666657</v>
      </c>
      <c r="E8" s="113"/>
      <c r="G8" s="136"/>
      <c r="H8" s="136"/>
      <c r="I8" s="95"/>
      <c r="J8" s="137"/>
      <c r="K8" s="136"/>
      <c r="L8" s="136"/>
      <c r="M8" s="136"/>
      <c r="N8" s="136"/>
      <c r="O8" s="136"/>
    </row>
    <row r="9" spans="1:15" ht="15" x14ac:dyDescent="0.65">
      <c r="A9" s="136"/>
      <c r="B9" s="59" t="s">
        <v>59</v>
      </c>
      <c r="C9" s="64">
        <f>SUM(C10:C11)</f>
        <v>22386.000000000004</v>
      </c>
      <c r="E9" s="31"/>
      <c r="F9" s="52"/>
      <c r="G9" s="136"/>
      <c r="H9" s="136"/>
      <c r="I9" s="95"/>
      <c r="J9" s="137"/>
      <c r="K9" s="136"/>
      <c r="L9" s="136"/>
      <c r="M9" s="136"/>
      <c r="N9" s="136"/>
      <c r="O9" s="136"/>
    </row>
    <row r="10" spans="1:15" ht="15" x14ac:dyDescent="0.65">
      <c r="A10" s="136"/>
      <c r="B10" s="59" t="s">
        <v>302</v>
      </c>
      <c r="C10" s="64">
        <f>C59</f>
        <v>9450</v>
      </c>
      <c r="D10" s="314"/>
      <c r="E10" s="328"/>
      <c r="F10" s="52"/>
      <c r="G10" s="136"/>
      <c r="H10" s="136"/>
      <c r="I10" s="95"/>
      <c r="J10" s="137"/>
      <c r="K10" s="136"/>
      <c r="L10" s="136"/>
      <c r="M10" s="136"/>
      <c r="N10" s="136"/>
      <c r="O10" s="136"/>
    </row>
    <row r="11" spans="1:15" ht="15" x14ac:dyDescent="0.65">
      <c r="A11" s="136"/>
      <c r="B11" s="59" t="s">
        <v>303</v>
      </c>
      <c r="C11" s="64">
        <f>C55</f>
        <v>12936.000000000004</v>
      </c>
      <c r="D11" s="314"/>
      <c r="E11" s="328"/>
      <c r="F11" s="52"/>
      <c r="G11" s="136"/>
      <c r="H11" s="136"/>
      <c r="I11" s="95"/>
      <c r="J11" s="137"/>
      <c r="K11" s="136"/>
      <c r="L11" s="136"/>
      <c r="M11" s="136"/>
      <c r="N11" s="136"/>
      <c r="O11" s="136"/>
    </row>
    <row r="12" spans="1:15" ht="15" x14ac:dyDescent="0.65">
      <c r="A12" s="136"/>
      <c r="B12" s="59" t="s">
        <v>304</v>
      </c>
      <c r="C12" s="64">
        <f>C57+C26</f>
        <v>23333.333333333332</v>
      </c>
      <c r="D12" s="326"/>
      <c r="E12" s="31"/>
      <c r="F12" s="52"/>
      <c r="G12" s="136"/>
      <c r="H12" s="136"/>
      <c r="I12" s="95"/>
      <c r="J12" s="137"/>
      <c r="K12" s="136"/>
      <c r="L12" s="136"/>
      <c r="M12" s="136"/>
      <c r="N12" s="136"/>
      <c r="O12" s="136"/>
    </row>
    <row r="13" spans="1:15" ht="15" x14ac:dyDescent="0.65">
      <c r="A13" s="136"/>
      <c r="B13" s="59" t="s">
        <v>306</v>
      </c>
      <c r="C13" s="64">
        <f>C38+SUM(C51:C52)</f>
        <v>34125</v>
      </c>
      <c r="E13" s="31"/>
      <c r="F13" s="52"/>
      <c r="G13" s="136"/>
      <c r="H13" s="136"/>
      <c r="I13" s="95"/>
      <c r="J13" s="137"/>
      <c r="K13" s="136"/>
      <c r="L13" s="136"/>
      <c r="M13" s="136"/>
      <c r="N13" s="136"/>
      <c r="O13" s="136"/>
    </row>
    <row r="14" spans="1:15" ht="15" x14ac:dyDescent="0.65">
      <c r="A14" s="5"/>
      <c r="B14" s="5"/>
      <c r="C14" s="6"/>
      <c r="D14" s="6"/>
      <c r="E14" s="6"/>
      <c r="F14" s="6"/>
      <c r="G14" s="5"/>
      <c r="H14" s="5"/>
      <c r="I14" s="5"/>
      <c r="J14" s="6"/>
      <c r="K14" s="6"/>
      <c r="L14" s="6"/>
      <c r="M14" s="6"/>
      <c r="N14" s="6"/>
      <c r="O14" s="6"/>
    </row>
    <row r="15" spans="1:15" ht="15" x14ac:dyDescent="0.65">
      <c r="A15" s="11"/>
      <c r="B15" s="14" t="s">
        <v>257</v>
      </c>
      <c r="C15" s="11"/>
      <c r="D15" s="11"/>
      <c r="E15" s="11"/>
      <c r="F15" s="11"/>
      <c r="G15" s="11"/>
      <c r="H15" s="11"/>
      <c r="I15" s="14"/>
      <c r="J15" s="135"/>
      <c r="K15" s="11"/>
      <c r="L15" s="11"/>
      <c r="M15" s="11"/>
      <c r="N15" s="11"/>
      <c r="O15" s="11"/>
    </row>
    <row r="16" spans="1:15" ht="15" x14ac:dyDescent="0.65">
      <c r="A16" s="136"/>
      <c r="B16" s="5"/>
      <c r="C16" s="18"/>
      <c r="D16" s="18"/>
      <c r="E16" s="26" t="s">
        <v>60</v>
      </c>
      <c r="F16" s="6"/>
      <c r="G16" s="136"/>
      <c r="H16" s="136"/>
      <c r="I16" s="95"/>
      <c r="J16" s="137"/>
      <c r="K16" s="136"/>
      <c r="L16" s="136"/>
      <c r="M16" s="136"/>
      <c r="N16" s="136"/>
      <c r="O16" s="136"/>
    </row>
    <row r="17" spans="1:15" ht="15" x14ac:dyDescent="0.65">
      <c r="A17" s="136"/>
      <c r="B17" s="59" t="s">
        <v>177</v>
      </c>
      <c r="C17" s="60">
        <v>400</v>
      </c>
      <c r="D17" s="5"/>
      <c r="E17" s="27" t="s">
        <v>178</v>
      </c>
      <c r="F17" s="6"/>
      <c r="G17" s="136"/>
      <c r="H17" s="136"/>
      <c r="I17" s="95"/>
      <c r="J17" s="137"/>
      <c r="K17" s="136"/>
      <c r="L17" s="136"/>
      <c r="M17" s="136"/>
      <c r="N17" s="136"/>
      <c r="O17" s="136"/>
    </row>
    <row r="18" spans="1:15" ht="16.5" customHeight="1" x14ac:dyDescent="0.65">
      <c r="A18" s="136"/>
      <c r="B18" s="59" t="s">
        <v>285</v>
      </c>
      <c r="C18" s="60">
        <v>1</v>
      </c>
      <c r="D18" s="5"/>
      <c r="E18" s="313" t="s">
        <v>199</v>
      </c>
      <c r="F18" s="6"/>
      <c r="G18" s="136"/>
      <c r="H18" s="136"/>
      <c r="I18" s="95"/>
      <c r="J18" s="137"/>
      <c r="K18" s="136"/>
      <c r="L18" s="136"/>
      <c r="M18" s="136"/>
      <c r="N18" s="136"/>
      <c r="O18" s="136"/>
    </row>
    <row r="19" spans="1:15" ht="15" x14ac:dyDescent="0.65">
      <c r="A19" s="136"/>
      <c r="B19" s="59" t="s">
        <v>179</v>
      </c>
      <c r="C19" s="96">
        <v>0.5</v>
      </c>
      <c r="E19" s="27" t="s">
        <v>180</v>
      </c>
      <c r="F19" s="6"/>
      <c r="G19" s="136"/>
      <c r="H19" s="136"/>
      <c r="I19" s="95"/>
      <c r="J19" s="137"/>
      <c r="K19" s="136"/>
      <c r="L19" s="136"/>
      <c r="M19" s="136"/>
      <c r="N19" s="136"/>
      <c r="O19" s="136"/>
    </row>
    <row r="20" spans="1:15" ht="15" x14ac:dyDescent="0.65">
      <c r="A20" s="136"/>
      <c r="B20" s="53" t="s">
        <v>181</v>
      </c>
      <c r="C20" s="60">
        <v>175</v>
      </c>
      <c r="E20" s="193" t="s">
        <v>200</v>
      </c>
      <c r="F20" s="6"/>
      <c r="G20" s="136"/>
      <c r="H20" s="136"/>
      <c r="I20" s="95"/>
      <c r="J20" s="137"/>
      <c r="K20" s="136"/>
      <c r="L20" s="136"/>
      <c r="M20" s="136"/>
      <c r="N20" s="136"/>
      <c r="O20" s="136"/>
    </row>
    <row r="21" spans="1:15" ht="15" x14ac:dyDescent="0.65">
      <c r="A21" s="136"/>
      <c r="B21" s="53" t="s">
        <v>182</v>
      </c>
      <c r="C21" s="153">
        <f>PRODUCT(C17:C19)</f>
        <v>200</v>
      </c>
      <c r="E21" s="28"/>
      <c r="F21" s="6"/>
      <c r="G21" s="136"/>
      <c r="H21" s="136"/>
      <c r="I21" s="95"/>
      <c r="J21" s="137"/>
      <c r="K21" s="136"/>
      <c r="L21" s="136"/>
      <c r="M21" s="136"/>
      <c r="N21" s="136"/>
      <c r="O21" s="136"/>
    </row>
    <row r="22" spans="1:15" ht="15" x14ac:dyDescent="0.65">
      <c r="A22" s="136"/>
      <c r="B22" s="53" t="s">
        <v>184</v>
      </c>
      <c r="C22" s="64">
        <f>C20*C21</f>
        <v>35000</v>
      </c>
      <c r="E22" s="30"/>
      <c r="G22" s="136"/>
      <c r="H22" s="136"/>
      <c r="I22" s="95"/>
      <c r="J22" s="137"/>
      <c r="K22" s="136"/>
      <c r="L22" s="136"/>
      <c r="M22" s="136"/>
      <c r="N22" s="136"/>
      <c r="O22" s="136"/>
    </row>
    <row r="23" spans="1:15" ht="15" x14ac:dyDescent="0.65">
      <c r="A23" s="136"/>
      <c r="B23" s="5"/>
      <c r="C23" s="1"/>
      <c r="E23" s="28"/>
      <c r="F23" s="6"/>
      <c r="G23" s="136"/>
      <c r="H23" s="136"/>
      <c r="I23" s="95"/>
      <c r="J23" s="137"/>
      <c r="K23" s="136"/>
      <c r="L23" s="136"/>
      <c r="M23" s="136"/>
      <c r="N23" s="136"/>
      <c r="O23" s="136"/>
    </row>
    <row r="24" spans="1:15" ht="15" x14ac:dyDescent="0.65">
      <c r="A24" s="136"/>
      <c r="B24" s="59" t="s">
        <v>185</v>
      </c>
      <c r="C24" s="96">
        <f>1/3</f>
        <v>0.33333333333333331</v>
      </c>
      <c r="E24" s="193" t="s">
        <v>201</v>
      </c>
      <c r="F24" s="6"/>
      <c r="G24" s="136"/>
      <c r="H24" s="136"/>
      <c r="I24" s="95"/>
      <c r="J24" s="137"/>
      <c r="K24" s="136"/>
      <c r="L24" s="136"/>
      <c r="M24" s="136"/>
      <c r="N24" s="136"/>
      <c r="O24" s="136"/>
    </row>
    <row r="25" spans="1:15" ht="15" x14ac:dyDescent="0.65">
      <c r="A25" s="136"/>
      <c r="B25" s="59" t="s">
        <v>186</v>
      </c>
      <c r="C25" s="153">
        <f>C21*$C$24</f>
        <v>66.666666666666657</v>
      </c>
      <c r="E25" s="28"/>
      <c r="F25" s="6"/>
      <c r="G25" s="136"/>
      <c r="H25" s="136"/>
      <c r="I25" s="95"/>
      <c r="J25" s="137"/>
      <c r="K25" s="136"/>
      <c r="L25" s="136"/>
      <c r="M25" s="136"/>
      <c r="N25" s="136"/>
      <c r="O25" s="136"/>
    </row>
    <row r="26" spans="1:15" ht="15" x14ac:dyDescent="0.65">
      <c r="A26" s="136"/>
      <c r="B26" s="59" t="s">
        <v>187</v>
      </c>
      <c r="C26" s="64">
        <f>C22*$C$24</f>
        <v>11666.666666666666</v>
      </c>
      <c r="D26" s="294"/>
      <c r="E26" s="28"/>
      <c r="F26" s="6"/>
      <c r="G26" s="136"/>
      <c r="H26" s="136"/>
      <c r="I26" s="95"/>
      <c r="J26" s="137"/>
      <c r="K26" s="136"/>
      <c r="L26" s="136"/>
      <c r="M26" s="136"/>
      <c r="N26" s="136"/>
      <c r="O26" s="136"/>
    </row>
    <row r="27" spans="1:15" ht="15" x14ac:dyDescent="0.65">
      <c r="A27" s="136"/>
      <c r="B27" s="59" t="s">
        <v>275</v>
      </c>
      <c r="C27" s="64">
        <f>C26*'Confidence factors'!D26</f>
        <v>5249.9999999999991</v>
      </c>
      <c r="D27" s="293"/>
      <c r="E27" s="28"/>
      <c r="F27" s="6"/>
      <c r="G27" s="136"/>
      <c r="H27" s="136"/>
      <c r="I27" s="95"/>
      <c r="J27" s="137"/>
      <c r="K27" s="136"/>
      <c r="L27" s="136"/>
      <c r="M27" s="136"/>
      <c r="N27" s="136"/>
      <c r="O27" s="136"/>
    </row>
    <row r="28" spans="1:15" ht="15" x14ac:dyDescent="0.65">
      <c r="A28" s="136"/>
      <c r="B28" s="5"/>
      <c r="E28" s="28"/>
      <c r="F28" s="6"/>
      <c r="G28" s="136"/>
      <c r="H28" s="136"/>
      <c r="I28" s="95"/>
      <c r="J28" s="137"/>
      <c r="K28" s="136"/>
      <c r="L28" s="136"/>
      <c r="M28" s="136"/>
      <c r="N28" s="136"/>
      <c r="O28" s="136"/>
    </row>
    <row r="29" spans="1:15" ht="15" x14ac:dyDescent="0.65">
      <c r="A29" s="11"/>
      <c r="B29" s="14" t="s">
        <v>258</v>
      </c>
      <c r="C29" s="11"/>
      <c r="D29" s="11"/>
      <c r="E29" s="11"/>
      <c r="F29" s="11"/>
      <c r="G29" s="11"/>
      <c r="H29" s="11"/>
      <c r="I29" s="14"/>
      <c r="J29" s="135"/>
      <c r="K29" s="11"/>
      <c r="L29" s="11"/>
      <c r="M29" s="11"/>
      <c r="N29" s="11"/>
      <c r="O29" s="11"/>
    </row>
    <row r="30" spans="1:15" ht="15" x14ac:dyDescent="0.65">
      <c r="A30" s="136"/>
      <c r="B30" s="37"/>
      <c r="C30" s="154"/>
      <c r="E30" s="28"/>
      <c r="F30" s="6"/>
      <c r="G30" s="136"/>
      <c r="H30" s="136"/>
      <c r="I30" s="95"/>
      <c r="J30" s="137"/>
      <c r="K30" s="136"/>
      <c r="L30" s="136"/>
      <c r="M30" s="136"/>
      <c r="N30" s="136"/>
      <c r="O30" s="136"/>
    </row>
    <row r="31" spans="1:15" ht="15" x14ac:dyDescent="0.65">
      <c r="A31" s="136"/>
      <c r="B31" s="37" t="s">
        <v>261</v>
      </c>
      <c r="C31" s="154"/>
      <c r="E31" s="28"/>
      <c r="F31" s="6"/>
      <c r="G31" s="136"/>
      <c r="H31" s="136"/>
      <c r="I31" s="95"/>
      <c r="J31" s="137"/>
      <c r="K31" s="136"/>
      <c r="L31" s="136"/>
      <c r="M31" s="136"/>
      <c r="N31" s="136"/>
      <c r="O31" s="136"/>
    </row>
    <row r="32" spans="1:15" ht="15" x14ac:dyDescent="0.65">
      <c r="A32" s="136"/>
      <c r="B32" s="59" t="s">
        <v>62</v>
      </c>
      <c r="C32" s="61">
        <v>45</v>
      </c>
      <c r="E32" s="258" t="s">
        <v>215</v>
      </c>
      <c r="F32" s="6"/>
      <c r="G32" s="136"/>
      <c r="H32" s="136"/>
      <c r="I32" s="95"/>
      <c r="J32" s="137"/>
      <c r="K32" s="136"/>
      <c r="L32" s="136"/>
      <c r="M32" s="136"/>
      <c r="N32" s="136"/>
      <c r="O32" s="136"/>
    </row>
    <row r="33" spans="1:15" ht="15" x14ac:dyDescent="0.65">
      <c r="A33" s="136"/>
      <c r="B33" s="59" t="s">
        <v>63</v>
      </c>
      <c r="C33" s="55">
        <v>0.5</v>
      </c>
      <c r="E33" s="259" t="s">
        <v>216</v>
      </c>
      <c r="F33" s="6"/>
      <c r="G33" s="136"/>
      <c r="H33" s="136"/>
      <c r="I33" s="95"/>
      <c r="J33" s="137"/>
      <c r="K33" s="136"/>
      <c r="L33" s="136"/>
      <c r="M33" s="136"/>
      <c r="N33" s="136"/>
      <c r="O33" s="136"/>
    </row>
    <row r="34" spans="1:15" ht="15" x14ac:dyDescent="0.65">
      <c r="A34" s="136"/>
      <c r="B34" s="53" t="s">
        <v>61</v>
      </c>
      <c r="C34" s="152">
        <v>175</v>
      </c>
      <c r="E34" s="193" t="s">
        <v>217</v>
      </c>
      <c r="F34" s="6"/>
      <c r="G34" s="136"/>
      <c r="H34" s="136"/>
      <c r="I34" s="95"/>
      <c r="J34" s="137"/>
      <c r="K34" s="136"/>
      <c r="L34" s="136"/>
      <c r="M34" s="136"/>
      <c r="N34" s="136"/>
      <c r="O34" s="136"/>
    </row>
    <row r="35" spans="1:15" ht="15" x14ac:dyDescent="0.65">
      <c r="A35" s="136"/>
      <c r="B35" s="5"/>
      <c r="E35" s="28"/>
      <c r="F35" s="6"/>
      <c r="G35" s="136"/>
      <c r="H35" s="136"/>
      <c r="I35" s="95"/>
      <c r="J35" s="137"/>
      <c r="K35" s="136"/>
      <c r="L35" s="136"/>
      <c r="M35" s="136"/>
      <c r="N35" s="136"/>
      <c r="O35" s="136"/>
    </row>
    <row r="36" spans="1:15" ht="15" x14ac:dyDescent="0.65">
      <c r="A36" s="136"/>
      <c r="B36" s="59" t="s">
        <v>64</v>
      </c>
      <c r="C36" s="62">
        <f>C32*(1-C33)</f>
        <v>22.5</v>
      </c>
      <c r="E36" s="28"/>
      <c r="F36" s="6"/>
      <c r="G36" s="136"/>
      <c r="H36" s="136"/>
      <c r="I36" s="95"/>
      <c r="J36" s="137"/>
      <c r="K36" s="136"/>
      <c r="L36" s="136"/>
      <c r="M36" s="136"/>
      <c r="N36" s="136"/>
      <c r="O36" s="136"/>
    </row>
    <row r="37" spans="1:15" ht="15" x14ac:dyDescent="0.65">
      <c r="A37" s="136"/>
      <c r="B37" s="59" t="s">
        <v>58</v>
      </c>
      <c r="C37" s="63">
        <f>C32-C36</f>
        <v>22.5</v>
      </c>
      <c r="E37" s="28"/>
      <c r="F37" s="6"/>
      <c r="G37" s="136"/>
      <c r="H37" s="136"/>
      <c r="I37" s="95"/>
      <c r="J37" s="137"/>
      <c r="K37" s="136"/>
      <c r="L37" s="136"/>
      <c r="M37" s="136"/>
      <c r="N37" s="136"/>
      <c r="O37" s="136"/>
    </row>
    <row r="38" spans="1:15" ht="15" x14ac:dyDescent="0.65">
      <c r="A38" s="136"/>
      <c r="B38" s="59" t="s">
        <v>65</v>
      </c>
      <c r="C38" s="64">
        <f>C37*C20</f>
        <v>3937.5</v>
      </c>
      <c r="E38" s="308"/>
      <c r="F38" s="309"/>
      <c r="G38" s="310"/>
      <c r="H38" s="136"/>
      <c r="I38" s="95"/>
      <c r="J38" s="137"/>
      <c r="K38" s="136"/>
      <c r="L38" s="136"/>
      <c r="M38" s="136"/>
      <c r="N38" s="136"/>
      <c r="O38" s="136"/>
    </row>
    <row r="39" spans="1:15" ht="15" x14ac:dyDescent="0.65">
      <c r="A39" s="136"/>
      <c r="B39" s="59" t="s">
        <v>259</v>
      </c>
      <c r="C39" s="64">
        <f>C38*'Confidence factors'!C26</f>
        <v>2520.0000000000005</v>
      </c>
      <c r="E39" s="311"/>
      <c r="F39" s="312"/>
      <c r="G39" s="310"/>
      <c r="H39" s="136"/>
      <c r="I39" s="95"/>
      <c r="J39" s="137"/>
      <c r="K39" s="136"/>
      <c r="L39" s="136"/>
      <c r="M39" s="136"/>
      <c r="N39" s="136"/>
      <c r="O39" s="136"/>
    </row>
    <row r="40" spans="1:15" ht="15" x14ac:dyDescent="0.65">
      <c r="A40" s="136"/>
      <c r="B40" s="40"/>
      <c r="C40" s="65"/>
      <c r="E40" s="311"/>
      <c r="F40" s="312"/>
      <c r="G40" s="310"/>
      <c r="H40" s="136"/>
      <c r="I40" s="95"/>
      <c r="J40" s="137"/>
      <c r="K40" s="136"/>
      <c r="L40" s="136"/>
      <c r="M40" s="136"/>
      <c r="N40" s="136"/>
      <c r="O40" s="136"/>
    </row>
    <row r="41" spans="1:15" ht="15" x14ac:dyDescent="0.65">
      <c r="A41" s="136"/>
      <c r="B41" s="297" t="s">
        <v>274</v>
      </c>
      <c r="C41" s="298">
        <f>C39+C27</f>
        <v>7770</v>
      </c>
      <c r="E41" s="31"/>
      <c r="F41" s="52"/>
      <c r="G41" s="295"/>
      <c r="H41" s="136"/>
      <c r="I41" s="95"/>
      <c r="J41" s="137"/>
      <c r="K41" s="136"/>
      <c r="L41" s="136"/>
      <c r="M41" s="136"/>
      <c r="N41" s="136"/>
      <c r="O41" s="136"/>
    </row>
    <row r="42" spans="1:15" ht="15" x14ac:dyDescent="0.65">
      <c r="A42" s="136"/>
      <c r="B42" s="40"/>
      <c r="C42" s="65"/>
      <c r="E42" s="31"/>
      <c r="F42" s="52"/>
      <c r="G42" s="295"/>
      <c r="H42" s="136"/>
      <c r="I42" s="95"/>
      <c r="J42" s="137"/>
      <c r="K42" s="136"/>
      <c r="L42" s="136"/>
      <c r="M42" s="136"/>
      <c r="N42" s="136"/>
      <c r="O42" s="136"/>
    </row>
    <row r="43" spans="1:15" s="317" customFormat="1" ht="15" x14ac:dyDescent="0.65">
      <c r="B43" s="318" t="s">
        <v>262</v>
      </c>
    </row>
    <row r="44" spans="1:15" ht="15" x14ac:dyDescent="0.65">
      <c r="B44" s="258" t="s">
        <v>263</v>
      </c>
    </row>
    <row r="45" spans="1:15" ht="15" x14ac:dyDescent="0.65">
      <c r="B45" s="258" t="s">
        <v>264</v>
      </c>
    </row>
    <row r="46" spans="1:15" ht="15" x14ac:dyDescent="0.65">
      <c r="B46" s="258" t="s">
        <v>278</v>
      </c>
    </row>
    <row r="47" spans="1:15" ht="15" x14ac:dyDescent="0.65">
      <c r="B47" s="258" t="s">
        <v>276</v>
      </c>
    </row>
    <row r="49" spans="2:6" ht="15" x14ac:dyDescent="0.65">
      <c r="B49" s="59" t="s">
        <v>279</v>
      </c>
      <c r="C49" s="307">
        <v>45</v>
      </c>
      <c r="D49" s="306"/>
      <c r="E49" s="258" t="s">
        <v>281</v>
      </c>
    </row>
    <row r="50" spans="2:6" ht="15" x14ac:dyDescent="0.65">
      <c r="B50" s="59" t="s">
        <v>277</v>
      </c>
      <c r="C50" s="307">
        <v>300</v>
      </c>
      <c r="E50" s="258" t="s">
        <v>282</v>
      </c>
    </row>
    <row r="51" spans="2:6" ht="15" x14ac:dyDescent="0.65">
      <c r="B51" s="59" t="s">
        <v>287</v>
      </c>
      <c r="C51" s="299">
        <f>$C$38*C49/$C$32</f>
        <v>3937.5</v>
      </c>
      <c r="E51" s="258" t="s">
        <v>283</v>
      </c>
    </row>
    <row r="52" spans="2:6" ht="15" x14ac:dyDescent="0.65">
      <c r="B52" s="59" t="s">
        <v>288</v>
      </c>
      <c r="C52" s="299">
        <f>$C$38*C50/$C$32</f>
        <v>26250</v>
      </c>
      <c r="E52" s="258" t="s">
        <v>283</v>
      </c>
    </row>
    <row r="53" spans="2:6" ht="15" x14ac:dyDescent="0.65">
      <c r="B53" s="59" t="s">
        <v>265</v>
      </c>
      <c r="C53" s="299">
        <f>C51*'Confidence factors'!C30*'Confidence factors'!$C$26</f>
        <v>2016.0000000000005</v>
      </c>
      <c r="E53" s="193" t="s">
        <v>284</v>
      </c>
    </row>
    <row r="54" spans="2:6" ht="15" x14ac:dyDescent="0.65">
      <c r="B54" s="59" t="s">
        <v>266</v>
      </c>
      <c r="C54" s="299">
        <f>C52*'Confidence factors'!C31*'Confidence factors'!$C$26</f>
        <v>8400.0000000000018</v>
      </c>
      <c r="E54" s="193" t="s">
        <v>284</v>
      </c>
    </row>
    <row r="55" spans="2:6" ht="15" x14ac:dyDescent="0.65">
      <c r="B55" s="305" t="s">
        <v>291</v>
      </c>
      <c r="C55" s="304">
        <f>SUM(C39,C53:C54)</f>
        <v>12936.000000000004</v>
      </c>
    </row>
    <row r="56" spans="2:6" ht="15" x14ac:dyDescent="0.65">
      <c r="B56" s="312"/>
      <c r="C56" s="319"/>
    </row>
    <row r="57" spans="2:6" ht="15" x14ac:dyDescent="0.65">
      <c r="B57" s="59" t="s">
        <v>289</v>
      </c>
      <c r="C57" s="299">
        <f>$C$26*C49/$C$32</f>
        <v>11666.666666666666</v>
      </c>
      <c r="E57" s="193" t="s">
        <v>293</v>
      </c>
    </row>
    <row r="58" spans="2:6" ht="15" x14ac:dyDescent="0.65">
      <c r="B58" s="59" t="s">
        <v>290</v>
      </c>
      <c r="C58" s="299">
        <f>C57*'Confidence factors'!C30*'Confidence factors'!$D$26</f>
        <v>4200</v>
      </c>
      <c r="E58" s="193" t="s">
        <v>284</v>
      </c>
    </row>
    <row r="59" spans="2:6" ht="15" x14ac:dyDescent="0.65">
      <c r="B59" s="305" t="s">
        <v>292</v>
      </c>
      <c r="C59" s="304">
        <f>C58+C27</f>
        <v>9450</v>
      </c>
    </row>
    <row r="60" spans="2:6" x14ac:dyDescent="0.55000000000000004">
      <c r="C60" s="314"/>
    </row>
    <row r="61" spans="2:6" x14ac:dyDescent="0.55000000000000004">
      <c r="B61" s="306"/>
      <c r="C61" s="315"/>
      <c r="D61" s="315"/>
      <c r="E61" s="306"/>
      <c r="F61" s="306"/>
    </row>
    <row r="62" spans="2:6" x14ac:dyDescent="0.55000000000000004">
      <c r="B62" s="306"/>
      <c r="C62" s="315"/>
      <c r="D62" s="315"/>
      <c r="E62" s="316"/>
      <c r="F62" s="320"/>
    </row>
    <row r="63" spans="2:6" x14ac:dyDescent="0.55000000000000004">
      <c r="B63" s="306"/>
      <c r="C63" s="315"/>
      <c r="D63" s="315"/>
      <c r="E63" s="316"/>
      <c r="F63" s="320"/>
    </row>
    <row r="64" spans="2:6" x14ac:dyDescent="0.55000000000000004">
      <c r="B64" s="306"/>
      <c r="C64" s="315"/>
      <c r="D64" s="315"/>
      <c r="E64" s="316"/>
      <c r="F64" s="320"/>
    </row>
    <row r="65" spans="2:6" x14ac:dyDescent="0.55000000000000004">
      <c r="B65" s="306"/>
      <c r="C65" s="315"/>
      <c r="D65" s="315"/>
      <c r="E65" s="316"/>
      <c r="F65" s="320"/>
    </row>
    <row r="66" spans="2:6" x14ac:dyDescent="0.55000000000000004">
      <c r="B66" s="306"/>
      <c r="C66" s="306"/>
      <c r="D66" s="306"/>
      <c r="E66" s="306"/>
      <c r="F66" s="306"/>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6BE73-736C-4F5C-865A-EF76CD708981}">
  <sheetPr>
    <tabColor theme="3" tint="0.39997558519241921"/>
  </sheetPr>
  <dimension ref="A1:K109"/>
  <sheetViews>
    <sheetView showGridLines="0" zoomScaleNormal="100" workbookViewId="0">
      <selection activeCell="A2" sqref="A2"/>
    </sheetView>
  </sheetViews>
  <sheetFormatPr defaultColWidth="0" defaultRowHeight="13.5" zeroHeight="1" x14ac:dyDescent="0.65"/>
  <cols>
    <col min="1" max="1" width="5" style="40" customWidth="1"/>
    <col min="2" max="2" width="21.15625" style="40" bestFit="1" customWidth="1"/>
    <col min="3" max="3" width="13.578125" style="40" bestFit="1" customWidth="1"/>
    <col min="4" max="6" width="14.26171875" style="40" customWidth="1"/>
    <col min="7" max="9" width="30.83984375" style="40" customWidth="1"/>
    <col min="10" max="10" width="22.41796875" style="40" hidden="1" customWidth="1"/>
    <col min="11" max="11" width="0" style="40" hidden="1" customWidth="1"/>
    <col min="12" max="16384" width="9.15625" style="40" hidden="1"/>
  </cols>
  <sheetData>
    <row r="1" spans="1:10" s="5" customFormat="1" x14ac:dyDescent="0.65">
      <c r="C1" s="6"/>
      <c r="D1" s="6"/>
      <c r="E1" s="6"/>
      <c r="F1" s="6"/>
      <c r="G1" s="6"/>
      <c r="H1" s="6"/>
      <c r="I1" s="6"/>
    </row>
    <row r="2" spans="1:10" s="5" customFormat="1" x14ac:dyDescent="0.65">
      <c r="C2" s="6"/>
      <c r="D2" s="6"/>
      <c r="E2" s="6"/>
      <c r="F2" s="6"/>
      <c r="G2" s="6"/>
      <c r="H2" s="6"/>
      <c r="I2" s="6"/>
    </row>
    <row r="3" spans="1:10" s="5" customFormat="1" x14ac:dyDescent="0.65">
      <c r="C3" s="6"/>
      <c r="D3" s="6"/>
      <c r="E3" s="6"/>
      <c r="F3" s="6"/>
      <c r="G3" s="6"/>
      <c r="H3" s="6"/>
      <c r="I3" s="6"/>
    </row>
    <row r="4" spans="1:10" s="5" customFormat="1" x14ac:dyDescent="0.65">
      <c r="A4" s="7"/>
      <c r="B4" s="7" t="s">
        <v>13</v>
      </c>
      <c r="C4" s="9"/>
      <c r="D4" s="9"/>
      <c r="E4" s="9"/>
      <c r="F4" s="9"/>
      <c r="G4" s="9"/>
      <c r="H4" s="9"/>
      <c r="I4" s="9"/>
      <c r="J4" s="8"/>
    </row>
    <row r="5" spans="1:10" s="94" customFormat="1" x14ac:dyDescent="0.65">
      <c r="A5" s="33"/>
      <c r="B5" s="33"/>
      <c r="C5" s="34"/>
      <c r="D5" s="34"/>
      <c r="E5" s="34"/>
      <c r="F5" s="34"/>
      <c r="G5" s="34"/>
      <c r="H5" s="34"/>
      <c r="I5" s="34"/>
      <c r="J5" s="35"/>
    </row>
    <row r="6" spans="1:10" s="12" customFormat="1" x14ac:dyDescent="0.65">
      <c r="A6" s="11"/>
      <c r="B6" s="14" t="s">
        <v>33</v>
      </c>
      <c r="C6" s="135"/>
      <c r="D6" s="11"/>
      <c r="E6" s="11"/>
      <c r="F6" s="11"/>
      <c r="G6" s="11"/>
      <c r="H6" s="11"/>
      <c r="I6" s="11"/>
      <c r="J6" s="11"/>
    </row>
    <row r="7" spans="1:10" s="94" customFormat="1" x14ac:dyDescent="0.65">
      <c r="A7" s="33"/>
      <c r="B7" s="33"/>
      <c r="C7" s="34"/>
      <c r="D7" s="34"/>
      <c r="E7" s="34"/>
      <c r="F7" s="34"/>
      <c r="G7" s="34"/>
      <c r="H7" s="34"/>
      <c r="I7" s="34"/>
      <c r="J7" s="35"/>
    </row>
    <row r="8" spans="1:10" s="94" customFormat="1" ht="13.8" thickBot="1" x14ac:dyDescent="0.7">
      <c r="A8" s="33"/>
      <c r="B8" s="138" t="s">
        <v>21</v>
      </c>
      <c r="C8" s="139" t="s">
        <v>22</v>
      </c>
      <c r="D8" s="92" t="s">
        <v>23</v>
      </c>
      <c r="E8" s="215"/>
      <c r="F8" s="34"/>
      <c r="G8" s="34"/>
      <c r="H8" s="34"/>
      <c r="I8" s="35"/>
    </row>
    <row r="9" spans="1:10" s="94" customFormat="1" x14ac:dyDescent="0.65">
      <c r="A9" s="33"/>
      <c r="B9" s="48" t="s">
        <v>240</v>
      </c>
      <c r="C9" s="72">
        <v>110000</v>
      </c>
      <c r="D9" s="91" t="s">
        <v>24</v>
      </c>
      <c r="E9" s="34"/>
      <c r="F9" s="34"/>
      <c r="G9" s="34"/>
      <c r="H9" s="34"/>
      <c r="I9" s="35"/>
    </row>
    <row r="10" spans="1:10" s="94" customFormat="1" x14ac:dyDescent="0.65">
      <c r="A10" s="33"/>
      <c r="B10" s="54" t="s">
        <v>25</v>
      </c>
      <c r="C10" s="277">
        <f>'Costs details'!F35</f>
        <v>101025</v>
      </c>
      <c r="D10" s="91" t="s">
        <v>24</v>
      </c>
      <c r="E10" s="34"/>
      <c r="F10" s="34"/>
      <c r="G10" s="34"/>
      <c r="H10" s="34"/>
      <c r="I10" s="35"/>
    </row>
    <row r="11" spans="1:10" s="94" customFormat="1" x14ac:dyDescent="0.65">
      <c r="A11" s="33"/>
      <c r="B11" s="54" t="s">
        <v>26</v>
      </c>
      <c r="C11" s="277">
        <f>'Costs details'!F49</f>
        <v>150750</v>
      </c>
      <c r="D11" s="91" t="s">
        <v>24</v>
      </c>
      <c r="E11" s="34"/>
      <c r="F11" s="34"/>
      <c r="G11" s="34"/>
      <c r="H11" s="34"/>
      <c r="I11" s="35"/>
    </row>
    <row r="12" spans="1:10" s="94" customFormat="1" ht="13.8" thickBot="1" x14ac:dyDescent="0.7">
      <c r="A12" s="33"/>
      <c r="B12" s="47" t="s">
        <v>163</v>
      </c>
      <c r="C12" s="277">
        <f>'Costs details'!E55</f>
        <v>99000</v>
      </c>
      <c r="D12" s="91" t="s">
        <v>155</v>
      </c>
      <c r="E12" s="221"/>
      <c r="F12" s="34"/>
      <c r="H12" s="34"/>
      <c r="I12" s="35"/>
    </row>
    <row r="13" spans="1:10" s="94" customFormat="1" ht="13.8" thickBot="1" x14ac:dyDescent="0.7">
      <c r="A13" s="33"/>
      <c r="B13" s="140" t="s">
        <v>27</v>
      </c>
      <c r="C13" s="146">
        <f>SUM(C9:C12)</f>
        <v>460775</v>
      </c>
      <c r="D13" s="141"/>
      <c r="E13" s="34"/>
      <c r="F13" s="34"/>
      <c r="G13" s="34"/>
      <c r="H13" s="34"/>
      <c r="I13" s="35"/>
    </row>
    <row r="14" spans="1:10" s="94" customFormat="1" ht="13.8" thickTop="1" x14ac:dyDescent="0.65">
      <c r="A14" s="33"/>
      <c r="B14" s="141"/>
      <c r="C14" s="142"/>
      <c r="D14" s="141"/>
      <c r="E14" s="34"/>
      <c r="F14" s="34"/>
      <c r="G14" s="34"/>
      <c r="H14" s="34"/>
      <c r="I14" s="35"/>
    </row>
    <row r="15" spans="1:10" s="94" customFormat="1" ht="13.8" thickBot="1" x14ac:dyDescent="0.7">
      <c r="A15" s="33"/>
      <c r="B15" s="138" t="s">
        <v>28</v>
      </c>
      <c r="C15" s="143" t="s">
        <v>22</v>
      </c>
      <c r="D15" s="92" t="s">
        <v>23</v>
      </c>
      <c r="E15" s="34"/>
      <c r="F15" s="34"/>
      <c r="G15" s="34"/>
      <c r="H15" s="34"/>
      <c r="I15" s="35"/>
    </row>
    <row r="16" spans="1:10" s="94" customFormat="1" x14ac:dyDescent="0.65">
      <c r="A16" s="33"/>
      <c r="B16" s="48" t="s">
        <v>29</v>
      </c>
      <c r="C16" s="72">
        <f>E60</f>
        <v>2000</v>
      </c>
      <c r="D16" s="91" t="s">
        <v>24</v>
      </c>
      <c r="E16" s="34"/>
      <c r="F16" s="34"/>
      <c r="G16" s="34"/>
      <c r="H16" s="34"/>
      <c r="I16" s="35"/>
    </row>
    <row r="17" spans="1:9" s="94" customFormat="1" x14ac:dyDescent="0.65">
      <c r="A17" s="33"/>
      <c r="B17" s="48" t="s">
        <v>30</v>
      </c>
      <c r="C17" s="72">
        <f>E67</f>
        <v>1000</v>
      </c>
      <c r="D17" s="91" t="s">
        <v>155</v>
      </c>
      <c r="E17" s="34"/>
      <c r="F17" s="34"/>
      <c r="G17" s="34"/>
      <c r="H17" s="34"/>
      <c r="I17" s="35"/>
    </row>
    <row r="18" spans="1:9" s="94" customFormat="1" x14ac:dyDescent="0.65">
      <c r="A18" s="33"/>
      <c r="B18" s="54" t="s">
        <v>31</v>
      </c>
      <c r="C18" s="72">
        <v>1000</v>
      </c>
      <c r="D18" s="91" t="s">
        <v>155</v>
      </c>
      <c r="E18" s="34"/>
      <c r="F18" s="34"/>
      <c r="G18" s="34"/>
      <c r="H18" s="34"/>
      <c r="I18" s="35"/>
    </row>
    <row r="19" spans="1:9" s="94" customFormat="1" ht="13.8" thickBot="1" x14ac:dyDescent="0.7">
      <c r="A19" s="33"/>
      <c r="B19" s="47" t="s">
        <v>32</v>
      </c>
      <c r="C19" s="72">
        <f>'Costs details'!E61</f>
        <v>3500</v>
      </c>
      <c r="D19" s="91" t="s">
        <v>24</v>
      </c>
      <c r="E19" s="34"/>
      <c r="F19" s="34"/>
      <c r="G19" s="34"/>
      <c r="H19" s="34"/>
      <c r="I19" s="35"/>
    </row>
    <row r="20" spans="1:9" s="94" customFormat="1" ht="13.8" thickBot="1" x14ac:dyDescent="0.7">
      <c r="A20" s="33"/>
      <c r="B20" s="140" t="s">
        <v>27</v>
      </c>
      <c r="C20" s="146">
        <f>SUM(C16:C19)</f>
        <v>7500</v>
      </c>
      <c r="D20" s="141"/>
      <c r="E20" s="34"/>
      <c r="F20" s="34"/>
      <c r="G20" s="34"/>
      <c r="H20" s="34"/>
      <c r="I20" s="35"/>
    </row>
    <row r="21" spans="1:9" s="94" customFormat="1" ht="13.8" thickTop="1" x14ac:dyDescent="0.65">
      <c r="A21" s="33"/>
      <c r="E21" s="34"/>
      <c r="F21" s="34"/>
      <c r="G21" s="34"/>
      <c r="H21" s="34"/>
      <c r="I21" s="35"/>
    </row>
    <row r="22" spans="1:9" s="94" customFormat="1" x14ac:dyDescent="0.65">
      <c r="A22" s="33"/>
      <c r="B22" s="34"/>
      <c r="C22" s="34"/>
      <c r="D22" s="34"/>
      <c r="E22" s="34"/>
      <c r="F22" s="34"/>
      <c r="G22" s="34"/>
      <c r="H22" s="34"/>
      <c r="I22" s="35"/>
    </row>
    <row r="23" spans="1:9" s="5" customFormat="1" x14ac:dyDescent="0.65">
      <c r="B23" s="6"/>
      <c r="C23" s="6"/>
      <c r="D23" s="6"/>
      <c r="E23" s="6"/>
      <c r="F23" s="6"/>
      <c r="G23" s="6"/>
      <c r="H23" s="6"/>
    </row>
    <row r="24" spans="1:9" s="12" customFormat="1" x14ac:dyDescent="0.65">
      <c r="A24" s="11"/>
      <c r="B24" s="11" t="s">
        <v>34</v>
      </c>
      <c r="C24" s="11"/>
      <c r="D24" s="11"/>
      <c r="E24" s="11"/>
      <c r="F24" s="11"/>
      <c r="G24" s="11"/>
      <c r="H24" s="11"/>
      <c r="I24" s="11"/>
    </row>
    <row r="25" spans="1:9" x14ac:dyDescent="0.65"/>
    <row r="26" spans="1:9" ht="13.8" thickBot="1" x14ac:dyDescent="0.7">
      <c r="B26" s="17" t="s">
        <v>35</v>
      </c>
      <c r="C26" s="16" t="s">
        <v>36</v>
      </c>
      <c r="D26" s="17" t="s">
        <v>37</v>
      </c>
      <c r="E26" s="15" t="s">
        <v>38</v>
      </c>
      <c r="F26" s="15" t="s">
        <v>27</v>
      </c>
      <c r="G26" s="29" t="s">
        <v>209</v>
      </c>
    </row>
    <row r="27" spans="1:9" x14ac:dyDescent="0.65">
      <c r="B27" s="121" t="s">
        <v>39</v>
      </c>
      <c r="C27" s="56">
        <v>2.5</v>
      </c>
      <c r="D27" s="56">
        <v>10</v>
      </c>
      <c r="E27" s="70">
        <v>1000</v>
      </c>
      <c r="F27" s="66">
        <f>PRODUCT(C27:E27)</f>
        <v>25000</v>
      </c>
    </row>
    <row r="28" spans="1:9" x14ac:dyDescent="0.65">
      <c r="B28" s="13" t="s">
        <v>40</v>
      </c>
      <c r="C28" s="56">
        <v>3</v>
      </c>
      <c r="D28" s="56">
        <v>10</v>
      </c>
      <c r="E28" s="70">
        <v>650</v>
      </c>
      <c r="F28" s="67">
        <f>PRODUCT(C28:E28)</f>
        <v>19500</v>
      </c>
    </row>
    <row r="29" spans="1:9" x14ac:dyDescent="0.65">
      <c r="B29" s="13" t="s">
        <v>41</v>
      </c>
      <c r="C29" s="56">
        <v>2</v>
      </c>
      <c r="D29" s="56">
        <v>10</v>
      </c>
      <c r="E29" s="70">
        <v>650</v>
      </c>
      <c r="F29" s="67">
        <f t="shared" ref="F29:F32" si="0">PRODUCT(C29:E29)</f>
        <v>13000</v>
      </c>
    </row>
    <row r="30" spans="1:9" x14ac:dyDescent="0.65">
      <c r="B30" s="13" t="s">
        <v>42</v>
      </c>
      <c r="C30" s="56">
        <v>3</v>
      </c>
      <c r="D30" s="56">
        <v>10</v>
      </c>
      <c r="E30" s="70">
        <v>800</v>
      </c>
      <c r="F30" s="68">
        <f t="shared" si="0"/>
        <v>24000</v>
      </c>
    </row>
    <row r="31" spans="1:9" x14ac:dyDescent="0.65">
      <c r="B31" s="13" t="s">
        <v>43</v>
      </c>
      <c r="C31" s="56">
        <v>0.5</v>
      </c>
      <c r="D31" s="56">
        <v>10</v>
      </c>
      <c r="E31" s="70">
        <v>1300</v>
      </c>
      <c r="F31" s="67">
        <f t="shared" si="0"/>
        <v>6500</v>
      </c>
    </row>
    <row r="32" spans="1:9" ht="13.8" thickBot="1" x14ac:dyDescent="0.7">
      <c r="B32" s="123" t="s">
        <v>44</v>
      </c>
      <c r="C32" s="57">
        <v>2</v>
      </c>
      <c r="D32" s="57">
        <v>3</v>
      </c>
      <c r="E32" s="71">
        <v>650</v>
      </c>
      <c r="F32" s="69">
        <f t="shared" si="0"/>
        <v>3900</v>
      </c>
    </row>
    <row r="33" spans="1:9" x14ac:dyDescent="0.65">
      <c r="B33" s="147" t="s">
        <v>45</v>
      </c>
      <c r="C33" s="110"/>
      <c r="D33" s="102"/>
      <c r="E33" s="111"/>
      <c r="F33" s="99">
        <v>3000</v>
      </c>
    </row>
    <row r="34" spans="1:9" ht="13.8" thickBot="1" x14ac:dyDescent="0.7">
      <c r="B34" s="123" t="s">
        <v>46</v>
      </c>
      <c r="C34" s="57">
        <f>1+3*0.5+1</f>
        <v>3.5</v>
      </c>
      <c r="D34" s="57">
        <v>10</v>
      </c>
      <c r="E34" s="71">
        <v>175</v>
      </c>
      <c r="F34" s="69">
        <f>PRODUCT(C34:E34)</f>
        <v>6125</v>
      </c>
      <c r="H34" s="29"/>
    </row>
    <row r="35" spans="1:9" ht="13.8" thickBot="1" x14ac:dyDescent="0.7">
      <c r="C35" s="18"/>
      <c r="D35" s="105"/>
      <c r="E35" s="148" t="s">
        <v>27</v>
      </c>
      <c r="F35" s="104">
        <f>SUM(F27:F34)</f>
        <v>101025</v>
      </c>
    </row>
    <row r="36" spans="1:9" ht="13.8" thickTop="1" x14ac:dyDescent="0.65">
      <c r="B36" s="19"/>
      <c r="C36" s="18"/>
      <c r="D36" s="19"/>
      <c r="E36" s="20"/>
      <c r="F36" s="21"/>
    </row>
    <row r="37" spans="1:9" x14ac:dyDescent="0.65">
      <c r="B37" s="19"/>
      <c r="C37" s="18"/>
      <c r="D37" s="19"/>
      <c r="E37" s="20"/>
      <c r="F37" s="21"/>
    </row>
    <row r="38" spans="1:9" s="12" customFormat="1" x14ac:dyDescent="0.65">
      <c r="A38" s="11"/>
      <c r="B38" s="11" t="s">
        <v>47</v>
      </c>
      <c r="C38" s="11"/>
      <c r="D38" s="11"/>
      <c r="E38" s="11"/>
      <c r="F38" s="11"/>
      <c r="G38" s="11"/>
      <c r="H38" s="11"/>
      <c r="I38" s="11"/>
    </row>
    <row r="39" spans="1:9" x14ac:dyDescent="0.65">
      <c r="B39" s="19"/>
      <c r="C39" s="18"/>
      <c r="D39" s="19"/>
      <c r="E39" s="20"/>
      <c r="F39" s="21"/>
    </row>
    <row r="40" spans="1:9" x14ac:dyDescent="0.65"/>
    <row r="41" spans="1:9" ht="13.8" thickBot="1" x14ac:dyDescent="0.7">
      <c r="B41" s="17" t="s">
        <v>35</v>
      </c>
      <c r="C41" s="16" t="s">
        <v>48</v>
      </c>
      <c r="D41" s="17" t="s">
        <v>37</v>
      </c>
      <c r="E41" s="15" t="s">
        <v>38</v>
      </c>
      <c r="F41" s="15" t="s">
        <v>27</v>
      </c>
      <c r="G41" s="29" t="s">
        <v>210</v>
      </c>
    </row>
    <row r="42" spans="1:9" x14ac:dyDescent="0.65">
      <c r="B42" s="121" t="str">
        <f>B27</f>
        <v>Project Manager</v>
      </c>
      <c r="C42" s="56">
        <v>3</v>
      </c>
      <c r="D42" s="56">
        <v>12</v>
      </c>
      <c r="E42" s="70">
        <v>1000</v>
      </c>
      <c r="F42" s="67">
        <f>PRODUCT(C42:E42)</f>
        <v>36000</v>
      </c>
    </row>
    <row r="43" spans="1:9" x14ac:dyDescent="0.65">
      <c r="B43" s="121" t="str">
        <f>B28</f>
        <v xml:space="preserve">User Researcher </v>
      </c>
      <c r="C43" s="56">
        <v>2</v>
      </c>
      <c r="D43" s="56">
        <v>8</v>
      </c>
      <c r="E43" s="70">
        <v>650</v>
      </c>
      <c r="F43" s="67">
        <f t="shared" ref="F43:F48" si="1">PRODUCT(C43:E43)</f>
        <v>10400</v>
      </c>
    </row>
    <row r="44" spans="1:9" x14ac:dyDescent="0.65">
      <c r="B44" s="121" t="str">
        <f>B29</f>
        <v>Busines Analyst</v>
      </c>
      <c r="C44" s="56">
        <v>2</v>
      </c>
      <c r="D44" s="56">
        <v>12</v>
      </c>
      <c r="E44" s="70">
        <v>650</v>
      </c>
      <c r="F44" s="68">
        <f t="shared" si="1"/>
        <v>15600</v>
      </c>
    </row>
    <row r="45" spans="1:9" x14ac:dyDescent="0.65">
      <c r="B45" s="13" t="s">
        <v>43</v>
      </c>
      <c r="C45" s="56">
        <v>1</v>
      </c>
      <c r="D45" s="56">
        <v>12</v>
      </c>
      <c r="E45" s="70">
        <v>1300</v>
      </c>
      <c r="F45" s="67">
        <f t="shared" si="1"/>
        <v>15600</v>
      </c>
    </row>
    <row r="46" spans="1:9" x14ac:dyDescent="0.65">
      <c r="B46" s="13" t="str">
        <f>B30</f>
        <v>Developer</v>
      </c>
      <c r="C46" s="100">
        <v>6</v>
      </c>
      <c r="D46" s="100">
        <v>12</v>
      </c>
      <c r="E46" s="101">
        <v>800</v>
      </c>
      <c r="F46" s="67">
        <f t="shared" si="1"/>
        <v>57600</v>
      </c>
    </row>
    <row r="47" spans="1:9" x14ac:dyDescent="0.65">
      <c r="B47" s="147" t="s">
        <v>211</v>
      </c>
      <c r="C47" s="108"/>
      <c r="D47" s="109"/>
      <c r="E47" s="149"/>
      <c r="F47" s="99">
        <v>4000</v>
      </c>
    </row>
    <row r="48" spans="1:9" ht="13.8" thickBot="1" x14ac:dyDescent="0.7">
      <c r="B48" s="13" t="s">
        <v>46</v>
      </c>
      <c r="C48" s="107">
        <f>1+5*0.5+1+1</f>
        <v>5.5</v>
      </c>
      <c r="D48" s="107">
        <v>12</v>
      </c>
      <c r="E48" s="103">
        <v>175</v>
      </c>
      <c r="F48" s="69">
        <f t="shared" si="1"/>
        <v>11550</v>
      </c>
    </row>
    <row r="49" spans="2:6" ht="13.8" thickBot="1" x14ac:dyDescent="0.7">
      <c r="B49" s="49"/>
      <c r="C49" s="18"/>
      <c r="D49" s="19"/>
      <c r="E49" s="106" t="s">
        <v>27</v>
      </c>
      <c r="F49" s="104">
        <f>SUM(F42:F48)</f>
        <v>150750</v>
      </c>
    </row>
    <row r="50" spans="2:6" ht="13.8" thickTop="1" x14ac:dyDescent="0.65">
      <c r="B50" s="49"/>
      <c r="C50" s="18"/>
      <c r="D50" s="19"/>
      <c r="E50" s="20"/>
      <c r="F50" s="21"/>
    </row>
    <row r="51" spans="2:6" x14ac:dyDescent="0.65">
      <c r="B51" s="49"/>
      <c r="C51" s="18"/>
      <c r="D51" s="19"/>
      <c r="E51" s="20"/>
      <c r="F51" s="21"/>
    </row>
    <row r="52" spans="2:6" x14ac:dyDescent="0.65">
      <c r="B52" s="49"/>
      <c r="C52" s="18"/>
      <c r="D52" s="19"/>
      <c r="E52" s="20"/>
      <c r="F52" s="21"/>
    </row>
    <row r="53" spans="2:6" x14ac:dyDescent="0.65">
      <c r="B53" s="49"/>
      <c r="C53" s="18"/>
      <c r="D53" s="19"/>
      <c r="E53" s="20"/>
      <c r="F53" s="112" t="s">
        <v>60</v>
      </c>
    </row>
    <row r="54" spans="2:6" ht="13.8" thickBot="1" x14ac:dyDescent="0.7">
      <c r="D54" s="17" t="s">
        <v>49</v>
      </c>
      <c r="E54" s="16"/>
    </row>
    <row r="55" spans="2:6" ht="13.8" thickBot="1" x14ac:dyDescent="0.7">
      <c r="D55" s="76" t="s">
        <v>183</v>
      </c>
      <c r="E55" s="256">
        <f>(240/4)*550*3</f>
        <v>99000</v>
      </c>
      <c r="F55" s="29" t="s">
        <v>212</v>
      </c>
    </row>
    <row r="56" spans="2:6" x14ac:dyDescent="0.65">
      <c r="B56" s="49"/>
      <c r="C56" s="18"/>
    </row>
    <row r="57" spans="2:6" x14ac:dyDescent="0.65"/>
    <row r="58" spans="2:6" x14ac:dyDescent="0.65">
      <c r="B58" s="52" t="s">
        <v>50</v>
      </c>
    </row>
    <row r="59" spans="2:6" ht="13.8" thickBot="1" x14ac:dyDescent="0.7">
      <c r="B59" s="150" t="s">
        <v>22</v>
      </c>
      <c r="C59" s="16" t="s">
        <v>51</v>
      </c>
      <c r="D59" s="17" t="s">
        <v>52</v>
      </c>
      <c r="E59" s="15" t="s">
        <v>22</v>
      </c>
    </row>
    <row r="60" spans="2:6" x14ac:dyDescent="0.65">
      <c r="B60" s="121" t="s">
        <v>29</v>
      </c>
      <c r="C60" s="56">
        <v>4</v>
      </c>
      <c r="D60" s="72">
        <v>500</v>
      </c>
      <c r="E60" s="66">
        <f>PRODUCT(C60:D60)</f>
        <v>2000</v>
      </c>
      <c r="F60" s="29" t="s">
        <v>213</v>
      </c>
    </row>
    <row r="61" spans="2:6" x14ac:dyDescent="0.65">
      <c r="B61" s="123" t="s">
        <v>32</v>
      </c>
      <c r="C61" s="56">
        <v>20</v>
      </c>
      <c r="D61" s="72">
        <v>175</v>
      </c>
      <c r="E61" s="69">
        <f>PRODUCT(C61:D61)</f>
        <v>3500</v>
      </c>
      <c r="F61" s="29" t="s">
        <v>53</v>
      </c>
    </row>
    <row r="62" spans="2:6" ht="13.8" thickBot="1" x14ac:dyDescent="0.7">
      <c r="B62" s="18"/>
      <c r="C62" s="19"/>
      <c r="D62" s="106" t="s">
        <v>27</v>
      </c>
      <c r="E62" s="104">
        <f>SUM(E56:E61)</f>
        <v>5500</v>
      </c>
    </row>
    <row r="63" spans="2:6" ht="13.8" thickTop="1" x14ac:dyDescent="0.65"/>
    <row r="64" spans="2:6" x14ac:dyDescent="0.65"/>
    <row r="65" spans="2:6" x14ac:dyDescent="0.65">
      <c r="B65" s="52" t="s">
        <v>54</v>
      </c>
    </row>
    <row r="66" spans="2:6" ht="13.8" thickBot="1" x14ac:dyDescent="0.7">
      <c r="B66" s="150" t="s">
        <v>22</v>
      </c>
      <c r="C66" s="16" t="s">
        <v>51</v>
      </c>
      <c r="D66" s="17" t="s">
        <v>52</v>
      </c>
      <c r="E66" s="15" t="s">
        <v>22</v>
      </c>
    </row>
    <row r="67" spans="2:6" x14ac:dyDescent="0.65">
      <c r="B67" s="38" t="s">
        <v>30</v>
      </c>
      <c r="C67" s="58" t="s">
        <v>55</v>
      </c>
      <c r="D67" s="58" t="s">
        <v>55</v>
      </c>
      <c r="E67" s="73">
        <v>1000</v>
      </c>
      <c r="F67" s="29" t="s">
        <v>242</v>
      </c>
    </row>
    <row r="68" spans="2:6" ht="13.8" thickBot="1" x14ac:dyDescent="0.7">
      <c r="B68" s="76" t="s">
        <v>31</v>
      </c>
      <c r="C68" s="74">
        <v>2</v>
      </c>
      <c r="D68" s="75">
        <v>500</v>
      </c>
      <c r="E68" s="151">
        <v>1000</v>
      </c>
      <c r="F68" s="29" t="s">
        <v>241</v>
      </c>
    </row>
    <row r="69" spans="2:6" x14ac:dyDescent="0.65"/>
    <row r="70" spans="2:6" x14ac:dyDescent="0.65"/>
    <row r="71" spans="2:6" x14ac:dyDescent="0.65"/>
    <row r="72" spans="2:6" x14ac:dyDescent="0.65"/>
    <row r="73" spans="2:6" x14ac:dyDescent="0.65"/>
    <row r="74" spans="2:6" x14ac:dyDescent="0.65"/>
    <row r="75" spans="2:6" x14ac:dyDescent="0.65"/>
    <row r="76" spans="2:6" x14ac:dyDescent="0.65"/>
    <row r="77" spans="2:6" x14ac:dyDescent="0.65"/>
    <row r="78" spans="2:6" x14ac:dyDescent="0.65"/>
    <row r="79" spans="2:6" x14ac:dyDescent="0.65"/>
    <row r="80" spans="2:6" x14ac:dyDescent="0.65"/>
    <row r="81" x14ac:dyDescent="0.65"/>
    <row r="82" x14ac:dyDescent="0.65"/>
    <row r="83" x14ac:dyDescent="0.65"/>
    <row r="84" x14ac:dyDescent="0.65"/>
    <row r="85" x14ac:dyDescent="0.65"/>
    <row r="86" x14ac:dyDescent="0.65"/>
    <row r="87" x14ac:dyDescent="0.65"/>
    <row r="88" x14ac:dyDescent="0.65"/>
    <row r="89" x14ac:dyDescent="0.65"/>
    <row r="90" x14ac:dyDescent="0.65"/>
    <row r="91" x14ac:dyDescent="0.65"/>
    <row r="92" x14ac:dyDescent="0.65"/>
    <row r="93" x14ac:dyDescent="0.65"/>
    <row r="94" x14ac:dyDescent="0.65"/>
    <row r="95" x14ac:dyDescent="0.65"/>
    <row r="96" x14ac:dyDescent="0.65"/>
    <row r="97" x14ac:dyDescent="0.65"/>
    <row r="98" x14ac:dyDescent="0.65"/>
    <row r="99" x14ac:dyDescent="0.65"/>
    <row r="100" x14ac:dyDescent="0.65"/>
    <row r="101" x14ac:dyDescent="0.65"/>
    <row r="102" x14ac:dyDescent="0.65"/>
    <row r="103" x14ac:dyDescent="0.65"/>
    <row r="104" x14ac:dyDescent="0.65"/>
    <row r="105" x14ac:dyDescent="0.65"/>
    <row r="106" x14ac:dyDescent="0.65"/>
    <row r="107" x14ac:dyDescent="0.65"/>
    <row r="108" x14ac:dyDescent="0.65"/>
    <row r="109" x14ac:dyDescent="0.6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MHCLG Benefits Input=&gt;</vt:lpstr>
      <vt:lpstr>Meta input</vt:lpstr>
      <vt:lpstr>Main input</vt:lpstr>
      <vt:lpstr>Supporting information =&gt;</vt:lpstr>
      <vt:lpstr>Cost-benefit analysis - upside</vt:lpstr>
      <vt:lpstr>Cost-benefit analysis</vt:lpstr>
      <vt:lpstr>Benefits details</vt:lpstr>
      <vt:lpstr>Costs details</vt:lpstr>
      <vt:lpstr>Confidence factors</vt:lpstr>
      <vt:lpstr>Cost of long-term outcomes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Oliver Southwick</dc:creator>
  <cp:keywords/>
  <dc:description/>
  <cp:lastModifiedBy>Daniel Miodovnik</cp:lastModifiedBy>
  <cp:revision/>
  <cp:lastPrinted>2019-03-29T22:43:35Z</cp:lastPrinted>
  <dcterms:created xsi:type="dcterms:W3CDTF">2019-03-25T18:03:57Z</dcterms:created>
  <dcterms:modified xsi:type="dcterms:W3CDTF">2019-04-15T17:23:05Z</dcterms:modified>
  <cp:category/>
  <cp:contentStatus/>
</cp:coreProperties>
</file>