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ssflon03\Redirection\ksenija.terzic\Desktop\"/>
    </mc:Choice>
  </mc:AlternateContent>
  <xr:revisionPtr revIDLastSave="0" documentId="8_{C4568B0D-7445-4986-81B3-8A92930BB219}" xr6:coauthVersionLast="41" xr6:coauthVersionMax="41" xr10:uidLastSave="{00000000-0000-0000-0000-000000000000}"/>
  <bookViews>
    <workbookView xWindow="-120" yWindow="-120" windowWidth="20730" windowHeight="11160" tabRatio="908" activeTab="7" xr2:uid="{865B534A-53B8-4850-8FAF-348A41DAA9C5}"/>
  </bookViews>
  <sheets>
    <sheet name="MHCLG SHEETS&gt;&gt;&gt;" sheetId="13" r:id="rId1"/>
    <sheet name="Cover" sheetId="8" r:id="rId2"/>
    <sheet name="Meta input" sheetId="9" r:id="rId3"/>
    <sheet name="Main input" sheetId="10" r:id="rId4"/>
    <sheet name="Example appraisal" sheetId="12" r:id="rId5"/>
    <sheet name="Detailed working" sheetId="11" r:id="rId6"/>
    <sheet name="INPUTS&gt;&gt;&gt;" sheetId="7" r:id="rId7"/>
    <sheet name="ROI" sheetId="24" r:id="rId8"/>
    <sheet name="Product benefits" sheetId="1" r:id="rId9"/>
    <sheet name="Cost Assumptions" sheetId="23" r:id="rId10"/>
    <sheet name="Financial Model - detailed work" sheetId="2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2" i="24" l="1"/>
  <c r="E42" i="24"/>
  <c r="F42" i="24"/>
  <c r="G42" i="24"/>
  <c r="H42" i="24"/>
  <c r="I42" i="24"/>
  <c r="J42" i="24"/>
  <c r="K42" i="24"/>
  <c r="L42" i="24"/>
  <c r="C42" i="24"/>
  <c r="C97" i="24"/>
  <c r="D77" i="24" l="1"/>
  <c r="E77" i="24"/>
  <c r="F77" i="24"/>
  <c r="G77" i="24"/>
  <c r="C78" i="24"/>
  <c r="L47" i="24"/>
  <c r="Q27" i="23"/>
  <c r="P27" i="23"/>
  <c r="H47" i="24"/>
  <c r="I47" i="24"/>
  <c r="J47" i="24"/>
  <c r="K47" i="24"/>
  <c r="D47" i="24"/>
  <c r="E47" i="24"/>
  <c r="G47" i="24"/>
  <c r="D48" i="24"/>
  <c r="E48" i="24"/>
  <c r="F48" i="24"/>
  <c r="C48" i="24"/>
  <c r="C47" i="24"/>
  <c r="C45" i="24"/>
  <c r="C66" i="24" l="1"/>
  <c r="C77" i="24"/>
  <c r="C49" i="24"/>
  <c r="B19" i="24"/>
  <c r="B18" i="24"/>
  <c r="J11" i="23"/>
  <c r="C79" i="24" l="1"/>
  <c r="F35" i="23" l="1"/>
  <c r="G35" i="23"/>
  <c r="F36" i="23"/>
  <c r="G36" i="23"/>
  <c r="F20" i="22"/>
  <c r="G20" i="22"/>
  <c r="H20" i="22" s="1"/>
  <c r="F38" i="22"/>
  <c r="C41" i="24" s="1"/>
  <c r="E54" i="1"/>
  <c r="E55" i="1" s="1"/>
  <c r="E13" i="1" s="1"/>
  <c r="E46" i="1"/>
  <c r="I49" i="23"/>
  <c r="F49" i="23"/>
  <c r="J49" i="23" s="1"/>
  <c r="I50" i="23"/>
  <c r="F50" i="23"/>
  <c r="G50" i="23" s="1"/>
  <c r="I51" i="23"/>
  <c r="F51" i="23"/>
  <c r="J51" i="23" s="1"/>
  <c r="F52" i="23"/>
  <c r="G52" i="23" s="1"/>
  <c r="I53" i="23"/>
  <c r="F53" i="23"/>
  <c r="J53" i="23" s="1"/>
  <c r="F54" i="23"/>
  <c r="J54" i="23" s="1"/>
  <c r="K54" i="23" s="1"/>
  <c r="I55" i="23"/>
  <c r="F55" i="23"/>
  <c r="J55" i="23" s="1"/>
  <c r="G49" i="23"/>
  <c r="G53" i="23"/>
  <c r="G82" i="22"/>
  <c r="N81" i="22"/>
  <c r="M81" i="22"/>
  <c r="L81" i="22"/>
  <c r="K81" i="22"/>
  <c r="J81" i="22"/>
  <c r="I81" i="22"/>
  <c r="H81" i="22"/>
  <c r="G81" i="22"/>
  <c r="G68" i="22"/>
  <c r="N67" i="22"/>
  <c r="M67" i="22"/>
  <c r="L67" i="22"/>
  <c r="G67" i="22"/>
  <c r="N66" i="22"/>
  <c r="M66" i="22"/>
  <c r="L66" i="22"/>
  <c r="K66" i="22"/>
  <c r="J66" i="22"/>
  <c r="I66" i="22"/>
  <c r="H66" i="22"/>
  <c r="G66" i="22"/>
  <c r="N65" i="22"/>
  <c r="M65" i="22"/>
  <c r="L65" i="22"/>
  <c r="K65" i="22"/>
  <c r="J65" i="22"/>
  <c r="I65" i="22"/>
  <c r="H65" i="22"/>
  <c r="G65" i="22"/>
  <c r="N64" i="22"/>
  <c r="M64" i="22"/>
  <c r="L64" i="22"/>
  <c r="K64" i="22"/>
  <c r="J64" i="22"/>
  <c r="I64" i="22"/>
  <c r="H64" i="22"/>
  <c r="G64" i="22"/>
  <c r="N33" i="22"/>
  <c r="M33" i="22"/>
  <c r="L33" i="22"/>
  <c r="K33" i="22"/>
  <c r="J33" i="22"/>
  <c r="I33" i="22"/>
  <c r="H33" i="22"/>
  <c r="G33" i="22"/>
  <c r="F33" i="22"/>
  <c r="F104" i="23"/>
  <c r="J104" i="23"/>
  <c r="F97" i="23"/>
  <c r="J97" i="23" s="1"/>
  <c r="F88" i="23"/>
  <c r="J88" i="23" s="1"/>
  <c r="I104" i="23"/>
  <c r="G104" i="23"/>
  <c r="I97" i="23"/>
  <c r="I88" i="23"/>
  <c r="K88" i="23" s="1"/>
  <c r="I81" i="23"/>
  <c r="F81" i="23"/>
  <c r="G81" i="23" s="1"/>
  <c r="I41" i="23"/>
  <c r="D37" i="10"/>
  <c r="D39" i="10"/>
  <c r="G27" i="10"/>
  <c r="G26" i="10"/>
  <c r="B26" i="1"/>
  <c r="D5" i="10" s="1"/>
  <c r="B27" i="1"/>
  <c r="D6" i="10" s="1"/>
  <c r="F64" i="22"/>
  <c r="F65" i="22"/>
  <c r="F66" i="22"/>
  <c r="F81" i="22"/>
  <c r="B73" i="22"/>
  <c r="I32" i="23"/>
  <c r="C103" i="1"/>
  <c r="J22" i="23"/>
  <c r="G38" i="10" s="1"/>
  <c r="G88" i="23"/>
  <c r="F41" i="23"/>
  <c r="K97" i="23"/>
  <c r="G97" i="23"/>
  <c r="J16" i="23"/>
  <c r="N54" i="22"/>
  <c r="M54" i="22"/>
  <c r="L54" i="22"/>
  <c r="K54" i="22"/>
  <c r="J54" i="22"/>
  <c r="I54" i="22"/>
  <c r="H54" i="22"/>
  <c r="G54" i="22"/>
  <c r="B83" i="22"/>
  <c r="B82" i="22"/>
  <c r="I105" i="23"/>
  <c r="I103" i="23"/>
  <c r="I98" i="23"/>
  <c r="I96" i="23"/>
  <c r="I89" i="23"/>
  <c r="I87" i="23"/>
  <c r="I82" i="23"/>
  <c r="I80" i="23"/>
  <c r="I35" i="23"/>
  <c r="D54" i="1"/>
  <c r="C54" i="1"/>
  <c r="J35" i="23"/>
  <c r="K35" i="23" s="1"/>
  <c r="D38" i="10"/>
  <c r="C128" i="1"/>
  <c r="B68" i="22"/>
  <c r="E73" i="23"/>
  <c r="B67" i="22"/>
  <c r="B76" i="22"/>
  <c r="B75" i="22"/>
  <c r="B74" i="22"/>
  <c r="F105" i="23"/>
  <c r="J105" i="23"/>
  <c r="K105" i="23" s="1"/>
  <c r="F98" i="23"/>
  <c r="J98" i="23" s="1"/>
  <c r="F89" i="23"/>
  <c r="F82" i="23"/>
  <c r="I42" i="23"/>
  <c r="I39" i="23"/>
  <c r="I33" i="23"/>
  <c r="E67" i="23"/>
  <c r="B66" i="22"/>
  <c r="B65" i="22"/>
  <c r="B64" i="22"/>
  <c r="F42" i="23"/>
  <c r="G42" i="23" s="1"/>
  <c r="F39" i="23"/>
  <c r="J39" i="23" s="1"/>
  <c r="I34" i="23"/>
  <c r="F32" i="23"/>
  <c r="F34" i="23"/>
  <c r="F54" i="22"/>
  <c r="F39" i="22"/>
  <c r="G39" i="22" s="1"/>
  <c r="F67" i="22"/>
  <c r="F68" i="22"/>
  <c r="G39" i="23"/>
  <c r="G32" i="23"/>
  <c r="J32" i="23"/>
  <c r="K32" i="23" s="1"/>
  <c r="J42" i="23"/>
  <c r="G89" i="23"/>
  <c r="J89" i="23"/>
  <c r="K89" i="23" s="1"/>
  <c r="Q64" i="22"/>
  <c r="G105" i="23"/>
  <c r="F87" i="23"/>
  <c r="J87" i="23" s="1"/>
  <c r="K87" i="23" s="1"/>
  <c r="F103" i="23"/>
  <c r="F96" i="23"/>
  <c r="F80" i="23"/>
  <c r="F33" i="23"/>
  <c r="F40" i="23"/>
  <c r="C160" i="1"/>
  <c r="C163" i="1"/>
  <c r="C151" i="1"/>
  <c r="C139" i="1"/>
  <c r="C141" i="1"/>
  <c r="C129" i="1"/>
  <c r="C130" i="1" s="1"/>
  <c r="C121" i="1" s="1"/>
  <c r="C79" i="1"/>
  <c r="C104" i="1"/>
  <c r="C105" i="1"/>
  <c r="C106" i="1"/>
  <c r="C80" i="1"/>
  <c r="C81" i="1" s="1"/>
  <c r="C85" i="1"/>
  <c r="D85" i="1"/>
  <c r="E85" i="1"/>
  <c r="C86" i="1"/>
  <c r="D86" i="1"/>
  <c r="E86" i="1"/>
  <c r="C87" i="1"/>
  <c r="D87" i="1"/>
  <c r="E87" i="1"/>
  <c r="G40" i="23"/>
  <c r="J40" i="23"/>
  <c r="K40" i="23" s="1"/>
  <c r="G103" i="23"/>
  <c r="G107" i="23"/>
  <c r="J103" i="23"/>
  <c r="K103" i="23" s="1"/>
  <c r="G80" i="23"/>
  <c r="J80" i="23"/>
  <c r="K80" i="23"/>
  <c r="C46" i="1"/>
  <c r="D46" i="1"/>
  <c r="D55" i="1" s="1"/>
  <c r="D13" i="1" s="1"/>
  <c r="D5" i="24" s="1"/>
  <c r="F86" i="1"/>
  <c r="G49" i="12"/>
  <c r="F48" i="12"/>
  <c r="E47" i="12"/>
  <c r="D46" i="12"/>
  <c r="D39" i="12"/>
  <c r="E39" i="12" s="1"/>
  <c r="D38" i="12"/>
  <c r="E36" i="12"/>
  <c r="F36" i="12" s="1"/>
  <c r="G36" i="12" s="1"/>
  <c r="E34" i="12"/>
  <c r="D27" i="12"/>
  <c r="D28" i="12" s="1"/>
  <c r="E27" i="12"/>
  <c r="F27" i="12" s="1"/>
  <c r="G27" i="12" s="1"/>
  <c r="H27" i="12" s="1"/>
  <c r="I27" i="12" s="1"/>
  <c r="J27" i="12" s="1"/>
  <c r="K27" i="12" s="1"/>
  <c r="L27" i="12" s="1"/>
  <c r="M27" i="12" s="1"/>
  <c r="N27" i="12" s="1"/>
  <c r="D26" i="12"/>
  <c r="E24" i="12"/>
  <c r="E22" i="12"/>
  <c r="F22" i="12" s="1"/>
  <c r="G22" i="12" s="1"/>
  <c r="H22" i="12" s="1"/>
  <c r="I22" i="12" s="1"/>
  <c r="J22" i="12" s="1"/>
  <c r="K22" i="12" s="1"/>
  <c r="C20" i="12"/>
  <c r="C32" i="12" s="1"/>
  <c r="C38" i="12"/>
  <c r="C40" i="12"/>
  <c r="D13" i="12"/>
  <c r="E13" i="12" s="1"/>
  <c r="F13" i="12" s="1"/>
  <c r="G13" i="12" s="1"/>
  <c r="H13" i="12" s="1"/>
  <c r="I13" i="12" s="1"/>
  <c r="J13" i="12" s="1"/>
  <c r="K13" i="12" s="1"/>
  <c r="L13" i="12" s="1"/>
  <c r="M13" i="12" s="1"/>
  <c r="N13" i="12" s="1"/>
  <c r="D12" i="12"/>
  <c r="D14" i="12" s="1"/>
  <c r="C12" i="12"/>
  <c r="C14" i="12"/>
  <c r="E10" i="12"/>
  <c r="E12" i="12" s="1"/>
  <c r="E14" i="12" s="1"/>
  <c r="F8" i="12"/>
  <c r="F34" i="12"/>
  <c r="G34" i="12" s="1"/>
  <c r="G54" i="12"/>
  <c r="E51" i="12"/>
  <c r="C26" i="12"/>
  <c r="C28" i="12"/>
  <c r="F52" i="12"/>
  <c r="G53" i="12"/>
  <c r="H54" i="12"/>
  <c r="I55" i="12"/>
  <c r="G8" i="12"/>
  <c r="H8" i="12" s="1"/>
  <c r="H34" i="12"/>
  <c r="I34" i="12"/>
  <c r="J34" i="12" s="1"/>
  <c r="K34" i="12" s="1"/>
  <c r="E26" i="1" l="1"/>
  <c r="E5" i="24"/>
  <c r="F13" i="1"/>
  <c r="F26" i="1" s="1"/>
  <c r="H36" i="12"/>
  <c r="G38" i="12"/>
  <c r="K51" i="23"/>
  <c r="K49" i="23"/>
  <c r="I20" i="22"/>
  <c r="H68" i="22"/>
  <c r="H39" i="22"/>
  <c r="H67" i="22"/>
  <c r="D18" i="24"/>
  <c r="G87" i="23"/>
  <c r="G91" i="23" s="1"/>
  <c r="H70" i="22"/>
  <c r="Q65" i="22"/>
  <c r="G51" i="23"/>
  <c r="J50" i="23"/>
  <c r="K50" i="23" s="1"/>
  <c r="K57" i="23" s="1"/>
  <c r="F85" i="1"/>
  <c r="C76" i="1" s="1"/>
  <c r="D76" i="1" s="1"/>
  <c r="E14" i="1" s="1"/>
  <c r="E6" i="24" s="1"/>
  <c r="K104" i="23"/>
  <c r="J52" i="23"/>
  <c r="K52" i="23" s="1"/>
  <c r="G38" i="22"/>
  <c r="D41" i="24" s="1"/>
  <c r="F87" i="1"/>
  <c r="C164" i="1"/>
  <c r="C165" i="1" s="1"/>
  <c r="K39" i="23"/>
  <c r="C55" i="1"/>
  <c r="C13" i="1" s="1"/>
  <c r="Q54" i="22"/>
  <c r="K91" i="23"/>
  <c r="G70" i="22"/>
  <c r="C54" i="24"/>
  <c r="C56" i="24"/>
  <c r="C53" i="24"/>
  <c r="C95" i="24" s="1"/>
  <c r="C55" i="24"/>
  <c r="F10" i="12"/>
  <c r="G98" i="23"/>
  <c r="K42" i="23"/>
  <c r="J81" i="23"/>
  <c r="K81" i="23" s="1"/>
  <c r="K55" i="23"/>
  <c r="K53" i="23"/>
  <c r="L34" i="12"/>
  <c r="D26" i="1"/>
  <c r="J74" i="22"/>
  <c r="H74" i="22"/>
  <c r="M74" i="22"/>
  <c r="K74" i="22"/>
  <c r="F74" i="22"/>
  <c r="N74" i="22"/>
  <c r="I74" i="22"/>
  <c r="G74" i="22"/>
  <c r="L74" i="22"/>
  <c r="L22" i="12"/>
  <c r="I8" i="12"/>
  <c r="F39" i="12"/>
  <c r="G39" i="12" s="1"/>
  <c r="H39" i="12" s="1"/>
  <c r="I39" i="12" s="1"/>
  <c r="J39" i="12" s="1"/>
  <c r="K39" i="12" s="1"/>
  <c r="L39" i="12" s="1"/>
  <c r="M39" i="12" s="1"/>
  <c r="N39" i="12" s="1"/>
  <c r="J96" i="23"/>
  <c r="K96" i="23" s="1"/>
  <c r="G96" i="23"/>
  <c r="G100" i="23" s="1"/>
  <c r="F70" i="22"/>
  <c r="Q66" i="22"/>
  <c r="F11" i="22"/>
  <c r="G5" i="10"/>
  <c r="L55" i="12"/>
  <c r="D40" i="12"/>
  <c r="K98" i="23"/>
  <c r="H55" i="12"/>
  <c r="F53" i="12"/>
  <c r="E52" i="12"/>
  <c r="G41" i="23"/>
  <c r="J41" i="23"/>
  <c r="K41" i="23" s="1"/>
  <c r="G40" i="12"/>
  <c r="H51" i="12"/>
  <c r="D51" i="12"/>
  <c r="E26" i="12"/>
  <c r="E28" i="12" s="1"/>
  <c r="F24" i="12"/>
  <c r="K107" i="23"/>
  <c r="J33" i="23"/>
  <c r="K33" i="23" s="1"/>
  <c r="G33" i="23"/>
  <c r="G44" i="23" s="1"/>
  <c r="J9" i="23" s="1"/>
  <c r="G34" i="23"/>
  <c r="J34" i="23"/>
  <c r="K34" i="23" s="1"/>
  <c r="J82" i="23"/>
  <c r="K82" i="23" s="1"/>
  <c r="G82" i="23"/>
  <c r="G84" i="23" s="1"/>
  <c r="K84" i="23"/>
  <c r="K54" i="12"/>
  <c r="F38" i="12"/>
  <c r="E38" i="12"/>
  <c r="C152" i="1"/>
  <c r="C140" i="1"/>
  <c r="C142" i="1" s="1"/>
  <c r="K44" i="23"/>
  <c r="G55" i="23"/>
  <c r="G54" i="23"/>
  <c r="C75" i="24" l="1"/>
  <c r="C96" i="24"/>
  <c r="I58" i="22"/>
  <c r="H58" i="22"/>
  <c r="D14" i="1"/>
  <c r="E27" i="1"/>
  <c r="C14" i="1"/>
  <c r="C6" i="24" s="1"/>
  <c r="C19" i="24" s="1"/>
  <c r="C74" i="24"/>
  <c r="C76" i="24" s="1"/>
  <c r="C57" i="24"/>
  <c r="C59" i="24" s="1"/>
  <c r="C65" i="24"/>
  <c r="E18" i="24"/>
  <c r="F5" i="24"/>
  <c r="E7" i="24"/>
  <c r="F6" i="24"/>
  <c r="E19" i="24"/>
  <c r="H38" i="22"/>
  <c r="E41" i="24" s="1"/>
  <c r="J20" i="22"/>
  <c r="I67" i="22"/>
  <c r="I68" i="22"/>
  <c r="I39" i="22"/>
  <c r="J53" i="12"/>
  <c r="I52" i="12"/>
  <c r="E15" i="1"/>
  <c r="G57" i="23"/>
  <c r="F17" i="1"/>
  <c r="F14" i="1"/>
  <c r="F27" i="1" s="1"/>
  <c r="G10" i="12"/>
  <c r="F12" i="12"/>
  <c r="F14" i="12" s="1"/>
  <c r="C26" i="1"/>
  <c r="E5" i="10" s="1"/>
  <c r="C5" i="24"/>
  <c r="D56" i="24"/>
  <c r="D55" i="24"/>
  <c r="I36" i="12"/>
  <c r="H38" i="12"/>
  <c r="G33" i="10"/>
  <c r="G116" i="23"/>
  <c r="J10" i="23"/>
  <c r="J12" i="23" s="1"/>
  <c r="G58" i="22"/>
  <c r="G32" i="10"/>
  <c r="G115" i="23"/>
  <c r="G57" i="22"/>
  <c r="M76" i="22"/>
  <c r="F76" i="22"/>
  <c r="G76" i="22"/>
  <c r="N76" i="22"/>
  <c r="H76" i="22"/>
  <c r="J76" i="22"/>
  <c r="I76" i="22"/>
  <c r="N73" i="22"/>
  <c r="L73" i="22"/>
  <c r="H73" i="22"/>
  <c r="M73" i="22"/>
  <c r="I73" i="22"/>
  <c r="F73" i="22"/>
  <c r="G73" i="22"/>
  <c r="K73" i="22"/>
  <c r="J73" i="22"/>
  <c r="G24" i="12"/>
  <c r="F26" i="12"/>
  <c r="F28" i="12" s="1"/>
  <c r="K100" i="23"/>
  <c r="M22" i="12"/>
  <c r="F15" i="22"/>
  <c r="G6" i="10"/>
  <c r="G4" i="10" s="1"/>
  <c r="I53" i="12"/>
  <c r="K55" i="12"/>
  <c r="H52" i="12"/>
  <c r="F40" i="12"/>
  <c r="J54" i="12"/>
  <c r="G51" i="12"/>
  <c r="F15" i="1"/>
  <c r="I43" i="22"/>
  <c r="F43" i="22"/>
  <c r="G43" i="22"/>
  <c r="H43" i="22"/>
  <c r="H40" i="12"/>
  <c r="M34" i="12"/>
  <c r="C27" i="1"/>
  <c r="E6" i="10" s="1"/>
  <c r="E4" i="10" s="1"/>
  <c r="C15" i="1"/>
  <c r="F57" i="22"/>
  <c r="J57" i="22"/>
  <c r="M57" i="22"/>
  <c r="L57" i="22"/>
  <c r="N57" i="22"/>
  <c r="I57" i="22"/>
  <c r="I60" i="22" s="1"/>
  <c r="J15" i="23"/>
  <c r="K57" i="22"/>
  <c r="H57" i="22"/>
  <c r="H60" i="22" s="1"/>
  <c r="J55" i="12"/>
  <c r="G52" i="12"/>
  <c r="F51" i="12"/>
  <c r="E40" i="12"/>
  <c r="H53" i="12"/>
  <c r="I54" i="12"/>
  <c r="F58" i="22"/>
  <c r="J21" i="23"/>
  <c r="J8" i="12"/>
  <c r="C70" i="24" l="1"/>
  <c r="C98" i="24" s="1"/>
  <c r="F18" i="24"/>
  <c r="G5" i="24"/>
  <c r="F7" i="24"/>
  <c r="F19" i="24"/>
  <c r="L54" i="12"/>
  <c r="I51" i="12"/>
  <c r="M55" i="12"/>
  <c r="J52" i="12"/>
  <c r="K53" i="12"/>
  <c r="I38" i="22"/>
  <c r="C67" i="24"/>
  <c r="J36" i="12"/>
  <c r="I38" i="12"/>
  <c r="H10" i="12"/>
  <c r="G12" i="12"/>
  <c r="G14" i="12" s="1"/>
  <c r="K20" i="22"/>
  <c r="J39" i="22"/>
  <c r="J67" i="22"/>
  <c r="J58" i="22"/>
  <c r="J68" i="22"/>
  <c r="C60" i="24"/>
  <c r="D27" i="1"/>
  <c r="D28" i="1" s="1"/>
  <c r="D6" i="24"/>
  <c r="G6" i="24" s="1"/>
  <c r="G19" i="24" s="1"/>
  <c r="D15" i="1"/>
  <c r="J60" i="22"/>
  <c r="C18" i="24"/>
  <c r="D53" i="24" s="1"/>
  <c r="D95" i="24" s="1"/>
  <c r="C7" i="24"/>
  <c r="E55" i="24"/>
  <c r="E56" i="24"/>
  <c r="C80" i="24"/>
  <c r="F60" i="22"/>
  <c r="E17" i="1"/>
  <c r="F9" i="24"/>
  <c r="I70" i="22"/>
  <c r="G28" i="10"/>
  <c r="J75" i="22"/>
  <c r="L75" i="22"/>
  <c r="I75" i="22"/>
  <c r="I78" i="22" s="1"/>
  <c r="K75" i="22"/>
  <c r="N75" i="22"/>
  <c r="N78" i="22" s="1"/>
  <c r="G75" i="22"/>
  <c r="F75" i="22"/>
  <c r="M75" i="22"/>
  <c r="H75" i="22"/>
  <c r="G37" i="10"/>
  <c r="J17" i="23"/>
  <c r="J18" i="23" s="1"/>
  <c r="J78" i="22"/>
  <c r="K8" i="12"/>
  <c r="G34" i="10"/>
  <c r="G31" i="10" s="1"/>
  <c r="N22" i="12"/>
  <c r="G78" i="22"/>
  <c r="M78" i="22"/>
  <c r="G60" i="22"/>
  <c r="F83" i="22"/>
  <c r="G83" i="22"/>
  <c r="G85" i="22" s="1"/>
  <c r="J23" i="23"/>
  <c r="G39" i="10" s="1"/>
  <c r="H83" i="22"/>
  <c r="I83" i="22"/>
  <c r="J83" i="22"/>
  <c r="Q57" i="22"/>
  <c r="N34" i="12"/>
  <c r="I44" i="22"/>
  <c r="I46" i="22" s="1"/>
  <c r="F44" i="22"/>
  <c r="F46" i="22" s="1"/>
  <c r="J44" i="22"/>
  <c r="K44" i="22"/>
  <c r="G44" i="22"/>
  <c r="G46" i="22" s="1"/>
  <c r="H44" i="22"/>
  <c r="H46" i="22" s="1"/>
  <c r="H24" i="12"/>
  <c r="G26" i="12"/>
  <c r="G28" i="12" s="1"/>
  <c r="F78" i="22"/>
  <c r="H78" i="22"/>
  <c r="I82" i="22"/>
  <c r="I85" i="22" s="1"/>
  <c r="H82" i="22"/>
  <c r="H85" i="22" s="1"/>
  <c r="M82" i="22"/>
  <c r="L82" i="22"/>
  <c r="J82" i="22"/>
  <c r="J85" i="22" s="1"/>
  <c r="F82" i="22"/>
  <c r="F85" i="22" s="1"/>
  <c r="G119" i="23"/>
  <c r="N82" i="22"/>
  <c r="K82" i="22"/>
  <c r="G18" i="24" l="1"/>
  <c r="G7" i="24"/>
  <c r="G29" i="10"/>
  <c r="G25" i="10" s="1"/>
  <c r="C27" i="24"/>
  <c r="F47" i="24" s="1"/>
  <c r="C87" i="24" s="1"/>
  <c r="C81" i="24"/>
  <c r="D74" i="24"/>
  <c r="J51" i="12"/>
  <c r="N55" i="12"/>
  <c r="C61" i="12" s="1"/>
  <c r="K52" i="12"/>
  <c r="L53" i="12"/>
  <c r="M54" i="12"/>
  <c r="I40" i="12"/>
  <c r="C68" i="24"/>
  <c r="E9" i="24"/>
  <c r="D17" i="1"/>
  <c r="D9" i="24" s="1"/>
  <c r="C17" i="1"/>
  <c r="C9" i="24" s="1"/>
  <c r="K38" i="22"/>
  <c r="K83" i="22"/>
  <c r="L20" i="22"/>
  <c r="K68" i="22"/>
  <c r="K39" i="22"/>
  <c r="L44" i="22" s="1"/>
  <c r="K76" i="22"/>
  <c r="K58" i="22"/>
  <c r="K60" i="22" s="1"/>
  <c r="K67" i="22"/>
  <c r="K36" i="12"/>
  <c r="J38" i="12"/>
  <c r="F41" i="24"/>
  <c r="F86" i="24" s="1"/>
  <c r="J43" i="22"/>
  <c r="J46" i="22" s="1"/>
  <c r="K85" i="22"/>
  <c r="K78" i="22"/>
  <c r="E53" i="24"/>
  <c r="E95" i="24" s="1"/>
  <c r="E28" i="1"/>
  <c r="J38" i="22"/>
  <c r="D19" i="24"/>
  <c r="D7" i="24"/>
  <c r="J70" i="22"/>
  <c r="J88" i="22" s="1"/>
  <c r="I10" i="12"/>
  <c r="H12" i="12"/>
  <c r="H14" i="12" s="1"/>
  <c r="F88" i="22"/>
  <c r="F90" i="22" s="1"/>
  <c r="G88" i="22"/>
  <c r="G90" i="22" s="1"/>
  <c r="L8" i="12"/>
  <c r="J24" i="23"/>
  <c r="I24" i="12"/>
  <c r="H26" i="12"/>
  <c r="H28" i="12" s="1"/>
  <c r="I88" i="22"/>
  <c r="I90" i="22" s="1"/>
  <c r="G36" i="10"/>
  <c r="H88" i="22"/>
  <c r="H90" i="22" s="1"/>
  <c r="C88" i="24" l="1"/>
  <c r="C92" i="24"/>
  <c r="C89" i="24"/>
  <c r="D86" i="24"/>
  <c r="E86" i="24"/>
  <c r="J90" i="22"/>
  <c r="L36" i="12"/>
  <c r="K38" i="12"/>
  <c r="L76" i="22"/>
  <c r="L78" i="22" s="1"/>
  <c r="M20" i="22"/>
  <c r="L68" i="22"/>
  <c r="L70" i="22" s="1"/>
  <c r="L39" i="22"/>
  <c r="M44" i="22" s="1"/>
  <c r="L38" i="22"/>
  <c r="L58" i="22"/>
  <c r="L60" i="22" s="1"/>
  <c r="L83" i="22"/>
  <c r="L85" i="22" s="1"/>
  <c r="J10" i="12"/>
  <c r="I12" i="12"/>
  <c r="I14" i="12" s="1"/>
  <c r="G41" i="24"/>
  <c r="G86" i="24" s="1"/>
  <c r="K43" i="22"/>
  <c r="K46" i="22" s="1"/>
  <c r="N54" i="12"/>
  <c r="C60" i="12" s="1"/>
  <c r="L52" i="12"/>
  <c r="J40" i="12"/>
  <c r="K51" i="12"/>
  <c r="M53" i="12"/>
  <c r="C30" i="24"/>
  <c r="C31" i="24"/>
  <c r="L43" i="22"/>
  <c r="L46" i="22" s="1"/>
  <c r="H41" i="24"/>
  <c r="H86" i="24" s="1"/>
  <c r="E74" i="24"/>
  <c r="K70" i="22"/>
  <c r="K88" i="22" s="1"/>
  <c r="Q67" i="22"/>
  <c r="D54" i="24"/>
  <c r="D96" i="24" s="1"/>
  <c r="E54" i="24"/>
  <c r="F56" i="24"/>
  <c r="F55" i="24"/>
  <c r="F54" i="24"/>
  <c r="F53" i="24"/>
  <c r="F95" i="24" s="1"/>
  <c r="J24" i="12"/>
  <c r="I26" i="12"/>
  <c r="I28" i="12" s="1"/>
  <c r="M8" i="12"/>
  <c r="F75" i="24" l="1"/>
  <c r="F96" i="24"/>
  <c r="E75" i="24"/>
  <c r="E76" i="24" s="1"/>
  <c r="E96" i="24"/>
  <c r="E57" i="24"/>
  <c r="F74" i="24"/>
  <c r="F76" i="24" s="1"/>
  <c r="F65" i="24"/>
  <c r="F57" i="24"/>
  <c r="E65" i="24"/>
  <c r="E46" i="24"/>
  <c r="G46" i="24"/>
  <c r="H46" i="24"/>
  <c r="H66" i="24" s="1"/>
  <c r="H97" i="24" s="1"/>
  <c r="J46" i="24"/>
  <c r="J66" i="24" s="1"/>
  <c r="J97" i="24" s="1"/>
  <c r="D46" i="24"/>
  <c r="K46" i="24"/>
  <c r="K66" i="24" s="1"/>
  <c r="K97" i="24" s="1"/>
  <c r="L46" i="24"/>
  <c r="L66" i="24" s="1"/>
  <c r="L97" i="24" s="1"/>
  <c r="F46" i="24"/>
  <c r="I46" i="24"/>
  <c r="I66" i="24" s="1"/>
  <c r="I97" i="24" s="1"/>
  <c r="M43" i="22"/>
  <c r="M46" i="22" s="1"/>
  <c r="I41" i="24"/>
  <c r="I86" i="24" s="1"/>
  <c r="L88" i="22"/>
  <c r="L90" i="22" s="1"/>
  <c r="H54" i="24"/>
  <c r="H96" i="24" s="1"/>
  <c r="H53" i="24"/>
  <c r="H56" i="24"/>
  <c r="H55" i="24"/>
  <c r="K10" i="12"/>
  <c r="J12" i="12"/>
  <c r="J14" i="12" s="1"/>
  <c r="K90" i="22"/>
  <c r="N53" i="12"/>
  <c r="C59" i="12" s="1"/>
  <c r="L51" i="12"/>
  <c r="K40" i="12"/>
  <c r="M52" i="12"/>
  <c r="D75" i="24"/>
  <c r="D76" i="24" s="1"/>
  <c r="D65" i="24"/>
  <c r="D57" i="24"/>
  <c r="I48" i="24"/>
  <c r="K48" i="24"/>
  <c r="G48" i="24"/>
  <c r="G49" i="24" s="1"/>
  <c r="L48" i="24"/>
  <c r="J48" i="24"/>
  <c r="J49" i="24" s="1"/>
  <c r="H48" i="24"/>
  <c r="G54" i="24"/>
  <c r="G53" i="24"/>
  <c r="G95" i="24" s="1"/>
  <c r="G56" i="24"/>
  <c r="G55" i="24"/>
  <c r="M68" i="22"/>
  <c r="M70" i="22" s="1"/>
  <c r="M88" i="22" s="1"/>
  <c r="M39" i="22"/>
  <c r="N44" i="22" s="1"/>
  <c r="M38" i="22"/>
  <c r="M83" i="22"/>
  <c r="M85" i="22" s="1"/>
  <c r="N20" i="22"/>
  <c r="M58" i="22"/>
  <c r="M60" i="22" s="1"/>
  <c r="M36" i="12"/>
  <c r="L38" i="12"/>
  <c r="N8" i="12"/>
  <c r="K24" i="12"/>
  <c r="J26" i="12"/>
  <c r="J28" i="12" s="1"/>
  <c r="G75" i="24" l="1"/>
  <c r="G96" i="24"/>
  <c r="H65" i="24"/>
  <c r="H95" i="24"/>
  <c r="K49" i="24"/>
  <c r="H87" i="24"/>
  <c r="H88" i="24" s="1"/>
  <c r="L87" i="24"/>
  <c r="D87" i="24"/>
  <c r="I92" i="24" s="1"/>
  <c r="J87" i="24"/>
  <c r="G87" i="24"/>
  <c r="G88" i="24" s="1"/>
  <c r="E87" i="24"/>
  <c r="E88" i="24" s="1"/>
  <c r="I87" i="24"/>
  <c r="I88" i="24" s="1"/>
  <c r="F87" i="24"/>
  <c r="F88" i="24" s="1"/>
  <c r="K87" i="24"/>
  <c r="H67" i="24"/>
  <c r="I49" i="24"/>
  <c r="H57" i="24"/>
  <c r="N36" i="12"/>
  <c r="N38" i="12" s="1"/>
  <c r="N40" i="12" s="1"/>
  <c r="M38" i="12"/>
  <c r="D78" i="24"/>
  <c r="D79" i="24" s="1"/>
  <c r="D80" i="24" s="1"/>
  <c r="D66" i="24"/>
  <c r="D49" i="24"/>
  <c r="D59" i="24" s="1"/>
  <c r="E78" i="24"/>
  <c r="E79" i="24" s="1"/>
  <c r="E80" i="24" s="1"/>
  <c r="E49" i="24"/>
  <c r="E59" i="24" s="1"/>
  <c r="E66" i="24"/>
  <c r="G74" i="24"/>
  <c r="G65" i="24"/>
  <c r="L49" i="24"/>
  <c r="F78" i="24"/>
  <c r="F79" i="24" s="1"/>
  <c r="F80" i="24" s="1"/>
  <c r="F49" i="24"/>
  <c r="F59" i="24" s="1"/>
  <c r="F66" i="24"/>
  <c r="F97" i="24" s="1"/>
  <c r="N38" i="22"/>
  <c r="K41" i="24" s="1"/>
  <c r="K86" i="24" s="1"/>
  <c r="N68" i="22"/>
  <c r="N70" i="22" s="1"/>
  <c r="N39" i="22"/>
  <c r="N58" i="22"/>
  <c r="N60" i="22" s="1"/>
  <c r="Q68" i="22"/>
  <c r="N83" i="22"/>
  <c r="N85" i="22" s="1"/>
  <c r="I54" i="24"/>
  <c r="I96" i="24" s="1"/>
  <c r="I53" i="24"/>
  <c r="I95" i="24" s="1"/>
  <c r="I55" i="24"/>
  <c r="I56" i="24"/>
  <c r="N52" i="12"/>
  <c r="C58" i="12" s="1"/>
  <c r="L40" i="12"/>
  <c r="M51" i="12"/>
  <c r="G57" i="24"/>
  <c r="G59" i="24" s="1"/>
  <c r="H49" i="24"/>
  <c r="L10" i="12"/>
  <c r="K12" i="12"/>
  <c r="K14" i="12" s="1"/>
  <c r="M90" i="22"/>
  <c r="G78" i="24"/>
  <c r="G79" i="24" s="1"/>
  <c r="G66" i="24"/>
  <c r="G97" i="24" s="1"/>
  <c r="F67" i="24"/>
  <c r="N43" i="22"/>
  <c r="N46" i="22" s="1"/>
  <c r="J41" i="24"/>
  <c r="J86" i="24" s="1"/>
  <c r="J88" i="24" s="1"/>
  <c r="L24" i="12"/>
  <c r="K26" i="12"/>
  <c r="K28" i="12" s="1"/>
  <c r="J92" i="24" l="1"/>
  <c r="H70" i="24"/>
  <c r="H98" i="24" s="1"/>
  <c r="D88" i="24"/>
  <c r="F89" i="24" s="1"/>
  <c r="E92" i="24"/>
  <c r="G92" i="24"/>
  <c r="D92" i="24"/>
  <c r="H92" i="24"/>
  <c r="F92" i="24"/>
  <c r="G76" i="24"/>
  <c r="K92" i="24"/>
  <c r="E67" i="24"/>
  <c r="E97" i="24"/>
  <c r="D70" i="24"/>
  <c r="D98" i="24" s="1"/>
  <c r="D97" i="24"/>
  <c r="K88" i="24"/>
  <c r="K89" i="24" s="1"/>
  <c r="E70" i="24"/>
  <c r="E98" i="24" s="1"/>
  <c r="D67" i="24"/>
  <c r="F70" i="24"/>
  <c r="F98" i="24" s="1"/>
  <c r="G70" i="24"/>
  <c r="G98" i="24" s="1"/>
  <c r="C82" i="24"/>
  <c r="J89" i="24"/>
  <c r="I89" i="24"/>
  <c r="D89" i="24"/>
  <c r="H89" i="24"/>
  <c r="G89" i="24"/>
  <c r="H59" i="24"/>
  <c r="H60" i="24" s="1"/>
  <c r="E60" i="24"/>
  <c r="F60" i="24"/>
  <c r="D60" i="24"/>
  <c r="G60" i="24"/>
  <c r="J54" i="24"/>
  <c r="J96" i="24" s="1"/>
  <c r="J53" i="24"/>
  <c r="J95" i="24" s="1"/>
  <c r="J55" i="24"/>
  <c r="J56" i="24"/>
  <c r="D68" i="24"/>
  <c r="F68" i="24"/>
  <c r="G67" i="24"/>
  <c r="M40" i="12"/>
  <c r="C41" i="12" s="1"/>
  <c r="N51" i="12"/>
  <c r="C57" i="12" s="1"/>
  <c r="D67" i="12" s="1"/>
  <c r="F81" i="24"/>
  <c r="D81" i="24"/>
  <c r="E81" i="24"/>
  <c r="I65" i="24"/>
  <c r="I57" i="24"/>
  <c r="I59" i="24" s="1"/>
  <c r="I60" i="24" s="1"/>
  <c r="G80" i="24"/>
  <c r="C83" i="24" s="1"/>
  <c r="N88" i="22"/>
  <c r="N90" i="22" s="1"/>
  <c r="M10" i="12"/>
  <c r="L12" i="12"/>
  <c r="L14" i="12" s="1"/>
  <c r="L41" i="24"/>
  <c r="L86" i="24" s="1"/>
  <c r="L88" i="24" s="1"/>
  <c r="C91" i="24" s="1"/>
  <c r="K54" i="24"/>
  <c r="K96" i="24" s="1"/>
  <c r="K53" i="24"/>
  <c r="K95" i="24" s="1"/>
  <c r="K56" i="24"/>
  <c r="K55" i="24"/>
  <c r="Q58" i="22"/>
  <c r="M24" i="12"/>
  <c r="L26" i="12"/>
  <c r="L28" i="12" s="1"/>
  <c r="L92" i="24" l="1"/>
  <c r="E89" i="24"/>
  <c r="E68" i="24"/>
  <c r="I70" i="24"/>
  <c r="I98" i="24" s="1"/>
  <c r="L89" i="24"/>
  <c r="H68" i="24"/>
  <c r="C90" i="24"/>
  <c r="G81" i="24"/>
  <c r="G68" i="24"/>
  <c r="K65" i="24"/>
  <c r="K67" i="24" s="1"/>
  <c r="K57" i="24"/>
  <c r="K59" i="24" s="1"/>
  <c r="N10" i="12"/>
  <c r="N12" i="12" s="1"/>
  <c r="N14" i="12" s="1"/>
  <c r="M12" i="12"/>
  <c r="M14" i="12" s="1"/>
  <c r="F92" i="22"/>
  <c r="F94" i="22"/>
  <c r="I67" i="24"/>
  <c r="J65" i="24"/>
  <c r="J67" i="24" s="1"/>
  <c r="J57" i="24"/>
  <c r="L53" i="24"/>
  <c r="L95" i="24" s="1"/>
  <c r="L54" i="24"/>
  <c r="L96" i="24" s="1"/>
  <c r="L56" i="24"/>
  <c r="L55" i="24"/>
  <c r="N24" i="12"/>
  <c r="N26" i="12" s="1"/>
  <c r="N28" i="12" s="1"/>
  <c r="M26" i="12"/>
  <c r="M28" i="12" s="1"/>
  <c r="J70" i="24" l="1"/>
  <c r="J98" i="24" s="1"/>
  <c r="K70" i="24"/>
  <c r="K98" i="24" s="1"/>
  <c r="C15" i="12"/>
  <c r="D65" i="12" s="1"/>
  <c r="C71" i="12" s="1"/>
  <c r="K68" i="24"/>
  <c r="J68" i="24"/>
  <c r="I68" i="24"/>
  <c r="L65" i="24"/>
  <c r="L70" i="24" s="1"/>
  <c r="L98" i="24" s="1"/>
  <c r="L57" i="24"/>
  <c r="L59" i="24" s="1"/>
  <c r="J59" i="24"/>
  <c r="C29" i="12"/>
  <c r="D66" i="12" s="1"/>
  <c r="C62" i="24" l="1"/>
  <c r="L67" i="24"/>
  <c r="L68" i="24" s="1"/>
  <c r="C69" i="24"/>
  <c r="K60" i="24"/>
  <c r="J60" i="24"/>
  <c r="L60" i="24"/>
  <c r="C72" i="12"/>
  <c r="C73" i="12" s="1"/>
  <c r="D68" i="12"/>
  <c r="C71" i="24" l="1"/>
</calcChain>
</file>

<file path=xl/sharedStrings.xml><?xml version="1.0" encoding="utf-8"?>
<sst xmlns="http://schemas.openxmlformats.org/spreadsheetml/2006/main" count="738" uniqueCount="486">
  <si>
    <t>Guidance on Providing Benefits and Business Case Info</t>
  </si>
  <si>
    <t>This template provides guidance on the inputs we require as part of the wider Programme Business Case process. These inputs will also be required as part of the economic case appraisal for the business case you submit.</t>
  </si>
  <si>
    <t>We understand that all projects are at an early stage, and all inputs will be estimates based on best efforts and available data. You are encouraged to provide your best estimate and iterate as you find more data.</t>
  </si>
  <si>
    <t>To allow this iteration, we are asking for data in three tranches:</t>
  </si>
  <si>
    <t>1st tranche by 8th March: Any data you have already.</t>
  </si>
  <si>
    <t>2nd tranche by 22nd March: Data from initial research and estimates</t>
  </si>
  <si>
    <t>3rd tranche for submission with business case: Data accompanying and substantiating business case assessment</t>
  </si>
  <si>
    <t>Instructions</t>
  </si>
  <si>
    <t>-</t>
  </si>
  <si>
    <t>This template provides guidance on providing MHCLG with inputs on your project benefits, and guidance on calculating the costs and benefits of your project as part of the business case development process.</t>
  </si>
  <si>
    <t>Please complete as much of the 'Model Input' sheet as possible, with appropriate notes for sources and calculation methodology.</t>
  </si>
  <si>
    <t>Important inputs are highlighted in red, so focus on these.</t>
  </si>
  <si>
    <t>Please make use of notes and add supplementary info to explain your calculations and sources in the 'Detailed working' tab.</t>
  </si>
  <si>
    <t>Please focus on benefits and costs to public sector organisations, particularly to local authorities. Where you include costs and benefits to citizens, private sector etc, please show this in the breakdown.</t>
  </si>
  <si>
    <t>You can use these inputs to create your economic appraisal as part of your business case, as in the 'Example appraisal' sheet.</t>
  </si>
  <si>
    <t>Inputs are requested for participating councils as well as an estimate for the 'average UK council' that might deploy this service. In many cases, you may need to assume similar parameters between these categories.</t>
  </si>
  <si>
    <t>Please send any supporting documentation.</t>
  </si>
  <si>
    <t>Tips for completing this template</t>
  </si>
  <si>
    <t>Given the lack of data on projects that are still in development, please make assumptions based on suitable evidence - similar systems, historical examples and expert advice.</t>
  </si>
  <si>
    <t>Use the GDS Benefits Handbook for reference assumptions, e.g. on staff costs and transactions costs. These should be adjusted for your circumstances where necessary.</t>
  </si>
  <si>
    <t>Where a new service will reduce an existing cost base (e.g. digitising an analog service, reducing manual entry), make a conservative assumption on what % of costs could be avoided using a reference point.</t>
  </si>
  <si>
    <t>Make use of examples of benefits that have already been achieved in similar areas.</t>
  </si>
  <si>
    <t>Disclaimer</t>
  </si>
  <si>
    <t xml:space="preserve">This confidential model has been prepared solely for information purposes, and is available to  a limited number of parties solely to assist the recipient in exploring options around the project. 
We reserve the right to amend or replace the model at any time. Although we may provide additional information to interested parties concerning the project, we are not under any obligation to update, keep current, or correct the information contained in this model or to provide any additional information. Interested parties should conduct their own investigation and analysis of the project. This model contains information from third parties and neither such information nor this model has been independently verified. Recipients are solely responsible for performing their own due diligence to verify for themselves the adequacy, accuracy and completeness of the information and the model.  Neither us nor any of our respective directors, employees, affiliates or agents makes any representation or warranty, express or implied, as to the accuracy, completeness or fairness of the  model nor any information provided in connection with it, and none of such parties shall have any liability for the accuracy of or information contained in, or for any omissions from, the financial model, nor for any of the written, electronic or oral communications transmitted to the recipient in the course of the recipient's own investigations and evaluations. 
All rights, including-intellectual property rights, in the model belong exclusively to the authors. </t>
  </si>
  <si>
    <t>Project:</t>
  </si>
  <si>
    <t>Family Context in Children's Services</t>
  </si>
  <si>
    <t>Lead Council:</t>
  </si>
  <si>
    <t>Stockport Metropolitan Borough Council</t>
  </si>
  <si>
    <t>Contibutors:</t>
  </si>
  <si>
    <t>Leeds City Council, MHCLG, and Social Finance</t>
  </si>
  <si>
    <t>Date Completed:</t>
  </si>
  <si>
    <t>Benefits Capture Template</t>
  </si>
  <si>
    <t>For Completion</t>
  </si>
  <si>
    <t>Please complete in £ or % figures as appropriate. See Cover page for instructions</t>
  </si>
  <si>
    <t>Example category breakdown
Change/add rows as necessary</t>
  </si>
  <si>
    <t>For lead council</t>
  </si>
  <si>
    <t>For partners 
(average or individual)</t>
  </si>
  <si>
    <t>For average council</t>
  </si>
  <si>
    <t>Notes</t>
  </si>
  <si>
    <t>Variable net benefits</t>
  </si>
  <si>
    <t>Annual variable benefits</t>
  </si>
  <si>
    <t>Total</t>
  </si>
  <si>
    <t>see product benefits tab</t>
  </si>
  <si>
    <t>In this category we want benefits from providing the service which increase with digital uptake.</t>
  </si>
  <si>
    <t>Annual variable costs</t>
  </si>
  <si>
    <t>Change in running costs that vary depending on digital uptake.</t>
  </si>
  <si>
    <t>Projected growth rate in demand</t>
  </si>
  <si>
    <t>What do you expect to happen to demand for this service?</t>
  </si>
  <si>
    <t>Demand driver e.g. pressure on children's services</t>
  </si>
  <si>
    <t>Fixed net benefits</t>
  </si>
  <si>
    <t>Annual fixed benefits</t>
  </si>
  <si>
    <t>Benefits that arise from delivering the service, regardless of uptake by users</t>
  </si>
  <si>
    <t>e.g. reduced software licence fees</t>
  </si>
  <si>
    <t>Annual fixed costs</t>
  </si>
  <si>
    <t>Change in annual overheads that arise from delivering the service, regardless of uptake by users</t>
  </si>
  <si>
    <t>e.g. Staff Cost</t>
  </si>
  <si>
    <t>E.g. core staff time, maintenance, capital and equipment, training, marketing</t>
  </si>
  <si>
    <t>e.g. Capital and Equipment</t>
  </si>
  <si>
    <t>e.g. Training</t>
  </si>
  <si>
    <t>e.g. Marketing</t>
  </si>
  <si>
    <t>Development and delivery costs</t>
  </si>
  <si>
    <t>Development and delivery cost</t>
  </si>
  <si>
    <t>see cost assumptions tab</t>
  </si>
  <si>
    <t>Expected cost of developing project through to live service</t>
  </si>
  <si>
    <t>Discovery</t>
  </si>
  <si>
    <t>same as for avg. council</t>
  </si>
  <si>
    <t>E.g. staff costs for developing alpha, beta and live service</t>
  </si>
  <si>
    <t>Alpha</t>
  </si>
  <si>
    <t>Beta</t>
  </si>
  <si>
    <t>Setup costs for local authorities post beta</t>
  </si>
  <si>
    <t>Effect of project (as %)</t>
  </si>
  <si>
    <t>How much higher is development cost for the lead council compared to a noncollaborative project?</t>
  </si>
  <si>
    <t>Family Context Setup Costs (one-off, per council)</t>
  </si>
  <si>
    <t>one-off cost see cost assumptions tab</t>
  </si>
  <si>
    <t>How much lower will it be for the average council that reuses project outputs? E.g. lower development time</t>
  </si>
  <si>
    <t>Ongoing Product Development and Maintenance Costs (annual, per council)</t>
  </si>
  <si>
    <t>on-going cost see cost assumption tab</t>
  </si>
  <si>
    <t>Integrating Additional Datasets into Family Context Avg. Per Dataset</t>
  </si>
  <si>
    <t>Renewal costs</t>
  </si>
  <si>
    <t>Refresh/renewal costs</t>
  </si>
  <si>
    <t>see cost assumptions</t>
  </si>
  <si>
    <t>What semi-regular costs will be expected for renewing the service?</t>
  </si>
  <si>
    <t>E.g. cost of renewing contract, cost of further development time for refresh.</t>
  </si>
  <si>
    <t>Effect of project on renewal cost</t>
  </si>
  <si>
    <t>[VERY IMPORTANT!]</t>
  </si>
  <si>
    <t>What is effect of the project on cost of renewal?</t>
  </si>
  <si>
    <t>e.g. lower procurement cost</t>
  </si>
  <si>
    <t>E.g. lower supplier costs, lower procurement costs</t>
  </si>
  <si>
    <t>Frequency of renewal</t>
  </si>
  <si>
    <t>How often is this service renewed?</t>
  </si>
  <si>
    <t>yearly</t>
  </si>
  <si>
    <t>the service will run yearly with the majority of costs covering local authority time, hosting, further development and implementation of learnings, etc</t>
  </si>
  <si>
    <t>E.g. existing contract length, time between redevelopment initiatives</t>
  </si>
  <si>
    <t>Number of councils</t>
  </si>
  <si>
    <t>Number of councils in UK that are willing and able to adopt this service</t>
  </si>
  <si>
    <t>Number of councils where this service could apply (i.e. they operate similar systems)</t>
  </si>
  <si>
    <t>use case applies to all councils</t>
  </si>
  <si>
    <t>Number of councils that have indicated interested in this project</t>
  </si>
  <si>
    <t>based on workshop with 12 local authorities</t>
  </si>
  <si>
    <t>Number of councils that will adopt per year</t>
  </si>
  <si>
    <t>average per year</t>
  </si>
  <si>
    <t>Any other Costs and Benefits</t>
  </si>
  <si>
    <t>Please provide any other quantifiable costs and benefits that you see as relevant to the calculation of net benefits for this project</t>
  </si>
  <si>
    <t>Example Appraisal for Business Case</t>
  </si>
  <si>
    <t>Where project is replacing another service, this should be in the baseline so costs and benefits are relative to this existing system</t>
  </si>
  <si>
    <t>All figures in pounds</t>
  </si>
  <si>
    <t>19/20</t>
  </si>
  <si>
    <t>20/21</t>
  </si>
  <si>
    <t>21/22</t>
  </si>
  <si>
    <t>22/23</t>
  </si>
  <si>
    <t>23/24</t>
  </si>
  <si>
    <t>24/25</t>
  </si>
  <si>
    <t>25/26</t>
  </si>
  <si>
    <t>26/27</t>
  </si>
  <si>
    <t>27/28</t>
  </si>
  <si>
    <t>28/29</t>
  </si>
  <si>
    <t>29/30</t>
  </si>
  <si>
    <t>30/31</t>
  </si>
  <si>
    <t>Note</t>
  </si>
  <si>
    <t>For Lead Council only</t>
  </si>
  <si>
    <t>Annual fixed benefit</t>
  </si>
  <si>
    <t>Annual variable benefit</t>
  </si>
  <si>
    <t>Net benefit</t>
  </si>
  <si>
    <t>Discount factor</t>
  </si>
  <si>
    <t>Net Present Value</t>
  </si>
  <si>
    <t>TOTAL NPV</t>
  </si>
  <si>
    <t>Need to adjust for partners and for average council to calculate net benefits from scaling</t>
  </si>
  <si>
    <t>For average partner council</t>
  </si>
  <si>
    <t>For average UK council (where relevant)</t>
  </si>
  <si>
    <t>Other UK councils by cohort</t>
  </si>
  <si>
    <t>Number of councils adopting by cohort</t>
  </si>
  <si>
    <t>1st</t>
  </si>
  <si>
    <t>2nd</t>
  </si>
  <si>
    <t>3rd</t>
  </si>
  <si>
    <t>4th</t>
  </si>
  <si>
    <t>5th</t>
  </si>
  <si>
    <t>Net benefits per council by cohort</t>
  </si>
  <si>
    <t>NPV by cohort</t>
  </si>
  <si>
    <t>NPV total</t>
  </si>
  <si>
    <t>Number</t>
  </si>
  <si>
    <t>NPV</t>
  </si>
  <si>
    <t>Lead council</t>
  </si>
  <si>
    <t>Partners</t>
  </si>
  <si>
    <t>Other relevant UK councils</t>
  </si>
  <si>
    <t>Scenarios</t>
  </si>
  <si>
    <t>NPV (19/20-30/31)</t>
  </si>
  <si>
    <t>Lead council only</t>
  </si>
  <si>
    <t>Lead and partners</t>
  </si>
  <si>
    <t>All relevant UK councils</t>
  </si>
  <si>
    <t>Supporting information</t>
  </si>
  <si>
    <t>Please provide supplementary info and calculations for your inputs.</t>
  </si>
  <si>
    <t>Benefits of the solution</t>
  </si>
  <si>
    <t>Colour code</t>
  </si>
  <si>
    <t>Inputs</t>
  </si>
  <si>
    <t>Outputs</t>
  </si>
  <si>
    <t xml:space="preserve">SUMMARY OF BENEFITS </t>
  </si>
  <si>
    <t>Overall Benefits</t>
  </si>
  <si>
    <t>Stockport</t>
  </si>
  <si>
    <t>Leeds</t>
  </si>
  <si>
    <t>Average Council</t>
  </si>
  <si>
    <t>Nationwide</t>
  </si>
  <si>
    <t>Savings from social workers not having to spend time chasing information</t>
  </si>
  <si>
    <t>Savings from children and families not escalating unnecessarily</t>
  </si>
  <si>
    <t>Per annum cost savings from FC</t>
  </si>
  <si>
    <t>Per annum long term cost of care leavers</t>
  </si>
  <si>
    <t>Confidence factors</t>
  </si>
  <si>
    <t>Family Context confidence factor - Confidence level</t>
  </si>
  <si>
    <r>
      <rPr>
        <b/>
        <sz val="9"/>
        <color theme="1"/>
        <rFont val="Gill Sans MT"/>
        <family val="2"/>
      </rPr>
      <t>Note:</t>
    </r>
    <r>
      <rPr>
        <sz val="9"/>
        <color theme="1"/>
        <rFont val="Gill Sans MT"/>
        <family val="2"/>
      </rPr>
      <t xml:space="preserve"> We applied a 60% confidence factor to all our benefit assumptions to take into consideration optimism bias. We derived it by applying Greenbook / GDS guidance to findings from user research.</t>
    </r>
  </si>
  <si>
    <t>Benefits included in Benefit Analysis (Discounted w/ confidence factors above)</t>
  </si>
  <si>
    <t>Overall Benefits (Discounted)</t>
  </si>
  <si>
    <t>COST SAVINGS FROM TIME SPENT RESEARCHING</t>
  </si>
  <si>
    <t>DESCRIPTION</t>
  </si>
  <si>
    <r>
      <rPr>
        <b/>
        <sz val="9"/>
        <color theme="1"/>
        <rFont val="Gill Sans MT"/>
        <family val="2"/>
      </rPr>
      <t xml:space="preserve">Argument: </t>
    </r>
    <r>
      <rPr>
        <sz val="9"/>
        <color theme="1"/>
        <rFont val="Gill Sans MT"/>
        <family val="2"/>
      </rPr>
      <t>Currently Social Workers are wasting a lot of time trying to find information on family members. With FC, CS will have access to key information on services involved with families and will be able to connect with other services much quicker. This means that Social Workers will be able to save time and spend more time supporting the family.</t>
    </r>
  </si>
  <si>
    <r>
      <rPr>
        <b/>
        <sz val="9"/>
        <color theme="1"/>
        <rFont val="Gill Sans MT"/>
        <family val="2"/>
      </rPr>
      <t xml:space="preserve">Summary of calculation: </t>
    </r>
    <r>
      <rPr>
        <sz val="9"/>
        <color theme="1"/>
        <rFont val="Gill Sans MT"/>
        <family val="2"/>
      </rPr>
      <t>Impact = Time saved with FC * Average nr of assessments per year * SW cost per hour</t>
    </r>
  </si>
  <si>
    <t>ASSUMPTIONS</t>
  </si>
  <si>
    <r>
      <rPr>
        <b/>
        <sz val="9"/>
        <color theme="1"/>
        <rFont val="Gill Sans MT"/>
        <family val="2"/>
      </rPr>
      <t>Social Worker Wage (per hour)</t>
    </r>
    <r>
      <rPr>
        <sz val="9"/>
        <color theme="1"/>
        <rFont val="Gill Sans MT"/>
        <family val="2"/>
      </rPr>
      <t xml:space="preserve"> - Based on Stockport Social Worker costs</t>
    </r>
  </si>
  <si>
    <r>
      <rPr>
        <b/>
        <sz val="9"/>
        <color theme="1"/>
        <rFont val="Gill Sans MT"/>
        <family val="2"/>
      </rPr>
      <t>Number of SW assessments per year</t>
    </r>
    <r>
      <rPr>
        <sz val="9"/>
        <color theme="1"/>
        <rFont val="Gill Sans MT"/>
        <family val="2"/>
      </rPr>
      <t xml:space="preserve"> - Based on Stockport and Leeds figures</t>
    </r>
  </si>
  <si>
    <r>
      <rPr>
        <b/>
        <sz val="9"/>
        <color theme="1"/>
        <rFont val="Gill Sans MT"/>
        <family val="2"/>
      </rPr>
      <t>Average nr of hours spent researching per case without FC</t>
    </r>
    <r>
      <rPr>
        <sz val="9"/>
        <color theme="1"/>
        <rFont val="Gill Sans MT"/>
        <family val="2"/>
      </rPr>
      <t xml:space="preserve"> - Directly asked to Social Workers from Leeds and Stockport during User research</t>
    </r>
  </si>
  <si>
    <r>
      <rPr>
        <b/>
        <sz val="9"/>
        <color theme="1"/>
        <rFont val="Gill Sans MT"/>
        <family val="2"/>
      </rPr>
      <t>Average nr of hours spent researching per case with FC</t>
    </r>
    <r>
      <rPr>
        <sz val="9"/>
        <color theme="1"/>
        <rFont val="Gill Sans MT"/>
        <family val="2"/>
      </rPr>
      <t xml:space="preserve"> - Directly asked to Social Workers from Leeds and Stockport during User research</t>
    </r>
  </si>
  <si>
    <t>Calculations</t>
  </si>
  <si>
    <t>Volume &amp; Cost</t>
  </si>
  <si>
    <t>Social Worker Wage (per hour)</t>
  </si>
  <si>
    <t>Source: Stockport Social Worker day rates, assuming a 37.5 hour working week</t>
  </si>
  <si>
    <t>Number of  SW assessments per year</t>
  </si>
  <si>
    <t>Source: Characteristics_of_children_in_need_2017-18 by DfE</t>
  </si>
  <si>
    <t>Time spent researching</t>
  </si>
  <si>
    <t>Average nr of hours spent researching per case without tool</t>
  </si>
  <si>
    <t>Source: FC User Research</t>
  </si>
  <si>
    <t>Percentage of time saved per case with tool</t>
  </si>
  <si>
    <t>Savings</t>
  </si>
  <si>
    <t>Hours saved by using the tool</t>
  </si>
  <si>
    <t>Cost savings from using with tool</t>
  </si>
  <si>
    <t>COST SAVINGS FROM INTERVENING EARLY</t>
  </si>
  <si>
    <r>
      <rPr>
        <b/>
        <sz val="9"/>
        <color theme="1"/>
        <rFont val="Gill Sans MT"/>
        <family val="2"/>
      </rPr>
      <t xml:space="preserve">Argument: </t>
    </r>
    <r>
      <rPr>
        <sz val="9"/>
        <color theme="1"/>
        <rFont val="Gill Sans MT"/>
        <family val="2"/>
      </rPr>
      <t>Currently, some children are assessed by children's services (CS) but don't get the right level of support because CS don’t have the full picture i.e. the social work assessments results in a "false negative". With FC, CS will have a fuller picture and be able to connect with other services, so they can give the right support. This means that councils can provide support earlier, stopping needs escalating (i.e. it will enable them to "shift to the left"). For a child who, without FC, would have got no support at first referral then moved on to a CPP. Now they will get support at CiN at first referral so their needs are managed here.</t>
    </r>
  </si>
  <si>
    <r>
      <rPr>
        <b/>
        <sz val="9"/>
        <color theme="1"/>
        <rFont val="Gill Sans MT"/>
        <family val="2"/>
      </rPr>
      <t xml:space="preserve">Calculation: </t>
    </r>
    <r>
      <rPr>
        <sz val="9"/>
        <color theme="1"/>
        <rFont val="Gill Sans MT"/>
        <family val="2"/>
      </rPr>
      <t>Impact = number of false negative assessments currently * proportion we could fix * impact of fixing them</t>
    </r>
  </si>
  <si>
    <r>
      <rPr>
        <b/>
        <sz val="9"/>
        <color theme="1"/>
        <rFont val="Gill Sans MT"/>
        <family val="2"/>
      </rPr>
      <t>Number of false negative assesments</t>
    </r>
    <r>
      <rPr>
        <sz val="9"/>
        <color theme="1"/>
        <rFont val="Gill Sans MT"/>
        <family val="2"/>
      </rPr>
      <t xml:space="preserve"> - a proxy for this is the number of cases that are referred to children's services, no action is taken, but that they are re-referred within a year and social worker involvement is then needed. This is overall likely an underestimate as it is only one way that false negatives are realised (i.e. it requires a re-referral to be made and also requires this to fall into the next calendar year exactly), however has some overestimate as some of these cases will have been correct assessments where the child's needs have genuinely escalated signifcantly over the last years</t>
    </r>
  </si>
  <si>
    <r>
      <rPr>
        <b/>
        <sz val="9"/>
        <color theme="1"/>
        <rFont val="Gill Sans MT"/>
        <family val="2"/>
      </rPr>
      <t>Proportion that FC would fix</t>
    </r>
    <r>
      <rPr>
        <sz val="9"/>
        <color theme="1"/>
        <rFont val="Gill Sans MT"/>
        <family val="2"/>
      </rPr>
      <t xml:space="preserve"> - assumption to be tested in Beta</t>
    </r>
  </si>
  <si>
    <r>
      <rPr>
        <b/>
        <sz val="9"/>
        <color theme="1"/>
        <rFont val="Gill Sans MT"/>
        <family val="2"/>
      </rPr>
      <t>Impact of early intervention</t>
    </r>
    <r>
      <rPr>
        <sz val="9"/>
        <color theme="1"/>
        <rFont val="Gill Sans MT"/>
        <family val="2"/>
      </rPr>
      <t xml:space="preserve"> - assume that if a child that get's the right support the first time, then they can have a lower level of support as their needs are managed. E.g. if previously a child got no support then escalated to CPP, now they will be supported as CiN instead</t>
    </r>
  </si>
  <si>
    <t>Key Assumption</t>
  </si>
  <si>
    <t>What proportion of cases which don’t get the right support first time will be improved by Family Context?</t>
  </si>
  <si>
    <t>Assumption to be tested in Beta</t>
  </si>
  <si>
    <t>Number of children annualy who don't get right support first time</t>
  </si>
  <si>
    <t>Source: Action for Children: The Revolving Door.</t>
  </si>
  <si>
    <t>Total annual benefit</t>
  </si>
  <si>
    <t>Population that Family Context would help</t>
  </si>
  <si>
    <t>Total cases Family Context would improve</t>
  </si>
  <si>
    <t>Impact of helping these children</t>
  </si>
  <si>
    <t>If child previously would have gone to:</t>
  </si>
  <si>
    <t xml:space="preserve">Proportion of cases </t>
  </si>
  <si>
    <t>Cost of providing support</t>
  </si>
  <si>
    <t>Cost of this outcome with early intervention</t>
  </si>
  <si>
    <t>Net benefit per child</t>
  </si>
  <si>
    <t>CiN</t>
  </si>
  <si>
    <t>CPP</t>
  </si>
  <si>
    <t>conservative estimate on potential savings from a child moving from CPP to CiN</t>
  </si>
  <si>
    <t>LAC</t>
  </si>
  <si>
    <t>Other Inputs</t>
  </si>
  <si>
    <t>Number of new cases per annum:</t>
  </si>
  <si>
    <t>Source: Characteristics_of_children_in_need_2017-18 by DfE - Year 2018</t>
  </si>
  <si>
    <t>Source: Characteristics looked after in England National Tables - Year 2018</t>
  </si>
  <si>
    <t>Average cost in a year of:</t>
  </si>
  <si>
    <t>EH</t>
  </si>
  <si>
    <t>Estimated based on the step change in costs between LAC and CPP/CIN</t>
  </si>
  <si>
    <t>Source: DfE Aldaba Document, note: 1) this dataset combines CiN and CPP so costs cannot be distinguished, 2) these costs are average costs per child in a year i.e. total cost of all children / number of children so don’t factor in exact duration of status</t>
  </si>
  <si>
    <t>Source: DfE Aldaba Document, note: these costs are average costs per child in a year i.e. total cost of all children / number of children so don’t factor in exact duration of status</t>
  </si>
  <si>
    <t>Average full years spent as (rounded upwards):</t>
  </si>
  <si>
    <t>Estimated typically 3 - 6 months. Note that Early Help case information is not often captured in councils at this aggregate level due to e.g. complexity of Early Help services, differences in definition and lack of statutory data reporting</t>
  </si>
  <si>
    <t>Source: Calculation derived from Characteristics_of_children_in_need_2017-18 by DfE, note: as costs figures above are based on average cost per child over the course of a year, we round to show how many full years a child on average spends at each status</t>
  </si>
  <si>
    <t>COST OF LONG-TERM OUTCOMES - CARE LEAVERS</t>
  </si>
  <si>
    <r>
      <rPr>
        <b/>
        <sz val="9"/>
        <rFont val="Gill Sans MT"/>
        <family val="2"/>
      </rPr>
      <t xml:space="preserve">Argument: </t>
    </r>
    <r>
      <rPr>
        <sz val="9"/>
        <rFont val="Gill Sans MT"/>
        <family val="2"/>
      </rPr>
      <t>Here we estimate the additional cost that Care Leavers (CL - i.e. individuals who have been in care and left care at age 18 i.e. were not adopted, taken under special guardianship order, returned to their family etc. - this is a subset of the LAC population so our calculations are an underestimate of the total cost) cost to government due to some of their worse life outcomes</t>
    </r>
  </si>
  <si>
    <r>
      <rPr>
        <b/>
        <sz val="9"/>
        <rFont val="Gill Sans MT"/>
        <family val="2"/>
      </rPr>
      <t>Cost calculation</t>
    </r>
    <r>
      <rPr>
        <sz val="9"/>
        <rFont val="Gill Sans MT"/>
        <family val="2"/>
      </rPr>
      <t>: Additional cost due to negative outcome = cost of outcome * (proportion of CL with negative outcome - proportion of non-CL with negative outcome) * CL population</t>
    </r>
  </si>
  <si>
    <t>Estimating the total number of care leavers in the country</t>
  </si>
  <si>
    <t>Method: model the number of care leavers per year back over time based on UK population</t>
  </si>
  <si>
    <t>Source/Comments</t>
  </si>
  <si>
    <t>Estimated number of Care Leavers</t>
  </si>
  <si>
    <t>Average lifespan after age 18</t>
  </si>
  <si>
    <t># of cohorts of care leavers in the country</t>
  </si>
  <si>
    <t># of people leaving care in 2018</t>
  </si>
  <si>
    <t>National Statistics- Children looked after in England, 2018</t>
  </si>
  <si>
    <t># of Care Leavers 2007</t>
  </si>
  <si>
    <t>Estimate uses pre-2007 numbers to take into account the uptake in LAC numbers following the Baby P incident</t>
  </si>
  <si>
    <t>UK population 2007</t>
  </si>
  <si>
    <t>ONS</t>
  </si>
  <si>
    <t>UK population 1947</t>
  </si>
  <si>
    <t>Increase in care population since 2007</t>
  </si>
  <si>
    <t>There has been a large increase in the number of children in care since 2007, particularly following the death of Baby Peter. Here we take figures back to 2007 so we don't overestimate the number of people who have been in care</t>
  </si>
  <si>
    <t>Hypothetical Care Leavercohort 1947</t>
  </si>
  <si>
    <t>Assuming that the proportion of care leavers in the population remains constant over time</t>
  </si>
  <si>
    <t>Estimated average number of care leavers per year (past 60 years)</t>
  </si>
  <si>
    <t>Criminal Justice - Prison</t>
  </si>
  <si>
    <t>Source/Comment</t>
  </si>
  <si>
    <t>UK population 2019</t>
  </si>
  <si>
    <t>Unit cost of prison for a year</t>
  </si>
  <si>
    <t>New Economics Foundation</t>
  </si>
  <si>
    <t>Total number of prisoners UK</t>
  </si>
  <si>
    <t>MoJ</t>
  </si>
  <si>
    <t>% of Prisoners that are Care Leavers</t>
  </si>
  <si>
    <t>HMI Prisons</t>
  </si>
  <si>
    <t>Number of Prisoners that are Care Leavers</t>
  </si>
  <si>
    <t>% of Care Leavers in prison at any point</t>
  </si>
  <si>
    <t>% of general population in prison</t>
  </si>
  <si>
    <t>Additional costs due to Care Leavers</t>
  </si>
  <si>
    <t>Welfare Benefits</t>
  </si>
  <si>
    <t>Unit cost per year</t>
  </si>
  <si>
    <t>Job-Seekers Allowance and low income benefits (GOV.UK, March 2014)</t>
  </si>
  <si>
    <t>UK unemployment rate</t>
  </si>
  <si>
    <t>ONS, 2019</t>
  </si>
  <si>
    <t>% of Care Leavers (aged 19-21) who are NEET</t>
  </si>
  <si>
    <t>Support for Care Leavers, House of Commons Briefing Paper, 2019: 40% ofCare Leaver(age 19-21) are NEET vs. 15% of all people age 19-21</t>
  </si>
  <si>
    <t>% of all people age 19-21 who are NEET</t>
  </si>
  <si>
    <t>Care Leavers unemployment rate</t>
  </si>
  <si>
    <t>Assuming that Care Leavers are 2.67 times more likely to be unemployed based on LAC being 2.67 times more likely to be NEET</t>
  </si>
  <si>
    <t>Additional cost due to Care Leaver</t>
  </si>
  <si>
    <t>Foregone Tax</t>
  </si>
  <si>
    <t>Average UK salary</t>
  </si>
  <si>
    <t>YouGov, 2017; average UK salary is £27,600 according to ONS</t>
  </si>
  <si>
    <t>Personal allowance</t>
  </si>
  <si>
    <t>gov.uk</t>
  </si>
  <si>
    <t>Lower rate income tax</t>
  </si>
  <si>
    <t>Tax on an average UK salary</t>
  </si>
  <si>
    <t>UK employment rate</t>
  </si>
  <si>
    <t>Population out of labour force</t>
  </si>
  <si>
    <t>Care Leavers employment rate</t>
  </si>
  <si>
    <t>Conservatively assuming that the out-of-labour-force rate is the same for care leavers</t>
  </si>
  <si>
    <t>KEY COST ASSUMPTIONS</t>
  </si>
  <si>
    <t>KEY OUTPUTS</t>
  </si>
  <si>
    <t>For Benefits Case report</t>
  </si>
  <si>
    <t>Staff Cost Assumptions</t>
  </si>
  <si>
    <t>Input</t>
  </si>
  <si>
    <t>note</t>
  </si>
  <si>
    <t>Cost per local authority adopting family context inc. setup and steady-state</t>
  </si>
  <si>
    <t>Day rate for IG rep</t>
  </si>
  <si>
    <t>Source: Stockport &amp; Leeds</t>
  </si>
  <si>
    <t>Day rate for technical team rep (e.g. developers / User Researchers, etc)</t>
  </si>
  <si>
    <t>Number of LAs in Beta Phase 2</t>
  </si>
  <si>
    <t>Day rate for project/ product manager</t>
  </si>
  <si>
    <t>Day rate for project sponsor</t>
  </si>
  <si>
    <t>Beta Cost</t>
  </si>
  <si>
    <t>Day rate for a social worker</t>
  </si>
  <si>
    <t>Family Context Setup Costs (beta assumes higher cost because FC implemented for the first time)</t>
  </si>
  <si>
    <t>Local Authority User Research / BA Support</t>
  </si>
  <si>
    <t>Cost of a training day</t>
  </si>
  <si>
    <t>Not validated</t>
  </si>
  <si>
    <t>Beta - Collaboration (e.g. coordination, IG and Ethics support, UI/UX, etc)</t>
  </si>
  <si>
    <t>Digital Agency - Developer</t>
  </si>
  <si>
    <t>Source: Digital Outcomes Specialist Framework</t>
  </si>
  <si>
    <t>Sub-total</t>
  </si>
  <si>
    <t>Digital Agency - Blended day rate for consultant</t>
  </si>
  <si>
    <t>Digital Agency - User Research / BA Support</t>
  </si>
  <si>
    <t>One-off Costs</t>
  </si>
  <si>
    <t>Family Context Setup Costs</t>
  </si>
  <si>
    <t>Infrastructure Costs</t>
  </si>
  <si>
    <t>Family Matching Algorithm - Implementation</t>
  </si>
  <si>
    <t>Infrastructure / Hosting (per month)</t>
  </si>
  <si>
    <t>Source: AWS estimation to be validated in Beta</t>
  </si>
  <si>
    <t>Integrating Additional Datasets in family context</t>
  </si>
  <si>
    <t>Efficiency Gains</t>
  </si>
  <si>
    <t>Efficiency Factor gained through collaboration (e.g. percentage of full cost)</t>
  </si>
  <si>
    <t>Source: test assumption in beta</t>
  </si>
  <si>
    <t xml:space="preserve">On-going </t>
  </si>
  <si>
    <t>Product Development and Maintenance Costs (Beyond MVP)</t>
  </si>
  <si>
    <t>On-going Family Matching Algorithm Cost</t>
  </si>
  <si>
    <t>Cost of Collaboration</t>
  </si>
  <si>
    <t>FAMILY CONTEXT PRODUCT SETUP AND ON-GOING COSTS</t>
  </si>
  <si>
    <t>Cost per LA w/o collaboration (beta assumes higher cost because FC implemented for the first time)</t>
  </si>
  <si>
    <t>Cost per LA w/collaboration (roll-out post beta)</t>
  </si>
  <si>
    <t>Volume - Days</t>
  </si>
  <si>
    <t>Rate</t>
  </si>
  <si>
    <t>Cost in 1 LA</t>
  </si>
  <si>
    <t>Product development costs</t>
  </si>
  <si>
    <t>notes</t>
  </si>
  <si>
    <t>IG rep days</t>
  </si>
  <si>
    <t>based on experience in Alpha</t>
  </si>
  <si>
    <t>Technical rep days</t>
  </si>
  <si>
    <t>Project management team days</t>
  </si>
  <si>
    <t>User research / BA support / UAT (e.g. Social Worker Input / Members of the Digital Team)</t>
  </si>
  <si>
    <t>Digital Agency - Product Development Support (Product Management Days, Developers, User Research / BA Support)</t>
  </si>
  <si>
    <t>assume no digital agency needed for local authorities post-beta</t>
  </si>
  <si>
    <t>Product delivery set up costs - infrastructure, training, launch costs</t>
  </si>
  <si>
    <t>Trainer days needed</t>
  </si>
  <si>
    <t>Depends on number of area SWs in each LA</t>
  </si>
  <si>
    <t>Social Worker training on how to use family context</t>
  </si>
  <si>
    <t>no efficiency gain on training</t>
  </si>
  <si>
    <t>Social Worker time for user research as part of piloting the beta (10 week pilot)</t>
  </si>
  <si>
    <t>Project sponsor days</t>
  </si>
  <si>
    <t>project sponsor time to ensure buy-in</t>
  </si>
  <si>
    <t>Total Cost per LA</t>
  </si>
  <si>
    <t>Cost per LA w/o collaboration</t>
  </si>
  <si>
    <t>Cost per LA w/collaboration</t>
  </si>
  <si>
    <t>Volume</t>
  </si>
  <si>
    <t>Cost</t>
  </si>
  <si>
    <t>On-going product management / project management</t>
  </si>
  <si>
    <t>On-going development / data quality control</t>
  </si>
  <si>
    <t>User research / BA support</t>
  </si>
  <si>
    <t>Infrastructure / hosting (per month)</t>
  </si>
  <si>
    <t>no efficiency gain on infrastructure / hosting</t>
  </si>
  <si>
    <t>Maintaining access to data sources</t>
  </si>
  <si>
    <t xml:space="preserve">Social worker days </t>
  </si>
  <si>
    <t>no efficiency gain on social worker training</t>
  </si>
  <si>
    <t>Training Costs</t>
  </si>
  <si>
    <t>FAMILY CONTEXT FEATURE COSTS - SETUP AND ON-GOING</t>
  </si>
  <si>
    <t>Family Matching Algorithm - Development (one-off, combined cost)</t>
  </si>
  <si>
    <t>Total Cost</t>
  </si>
  <si>
    <t>update costings once user need more clearly defined</t>
  </si>
  <si>
    <t>cost dependent on discovery findings</t>
  </si>
  <si>
    <t>cost dependent on alpha findings</t>
  </si>
  <si>
    <t>Family Matching Algorithm - Implementation / On-going (ongoing and one-off, per council)</t>
  </si>
  <si>
    <t>Cost per LA</t>
  </si>
  <si>
    <t>Cost per local authority implementation</t>
  </si>
  <si>
    <t>cost dependent on beta findings</t>
  </si>
  <si>
    <t>INTEGRATING ADDITIONAL DATASETS INTO FAMILY CONTEXT - note: these will vary and need to be scoped in beta for each type of provider and data source</t>
  </si>
  <si>
    <t>Access to data source from within the local authority / local partners (one-off, per data source, per council)</t>
  </si>
  <si>
    <t>Local Authority Controlled Data Source</t>
  </si>
  <si>
    <t>IG Rep</t>
  </si>
  <si>
    <t>Project Sponsor Input</t>
  </si>
  <si>
    <t>External Support on IG. Ethics, Etc</t>
  </si>
  <si>
    <t xml:space="preserve"> </t>
  </si>
  <si>
    <t>Local Partner Data Source (e.g. Police, NHS, etc)</t>
  </si>
  <si>
    <t>Access to data source from partner local authorities / national bodies (one-off, per data source, per council)</t>
  </si>
  <si>
    <t>Local Authority Controlled Data Source From Another Local Authority</t>
  </si>
  <si>
    <t>External Data Source with National Coverage (e.g. National NHS, etc)</t>
  </si>
  <si>
    <t>COST OF COLLABORATION</t>
  </si>
  <si>
    <t>Cost of Collaboration as a percentage of total cost</t>
  </si>
  <si>
    <t>needs to be tested in beta</t>
  </si>
  <si>
    <t>Cost Per Local Authority</t>
  </si>
  <si>
    <t>Per Local Authority</t>
  </si>
  <si>
    <t>Project Setup Costs</t>
  </si>
  <si>
    <t>note: collaboration is based on subtracting the costs of family context w/o collaboration from the cost with collaboration multiplied by the expected cost of supporting collaboration between LAs on family context</t>
  </si>
  <si>
    <t>Product Development and Maintenance</t>
  </si>
  <si>
    <t>note: to cover collaboration and coordination</t>
  </si>
  <si>
    <t>Phase</t>
  </si>
  <si>
    <t>Discovery / Alpha</t>
  </si>
  <si>
    <t>Live Product</t>
  </si>
  <si>
    <t>Checks</t>
  </si>
  <si>
    <t>Beta Switch</t>
  </si>
  <si>
    <t>Year</t>
  </si>
  <si>
    <t>2019 / 2020</t>
  </si>
  <si>
    <t>2020 / 2021</t>
  </si>
  <si>
    <t>2021 / 2022</t>
  </si>
  <si>
    <t>2022 / 2023</t>
  </si>
  <si>
    <t>2023 / 2024</t>
  </si>
  <si>
    <t>2024 / 2025</t>
  </si>
  <si>
    <t>2025 / 2026</t>
  </si>
  <si>
    <t>2026 / 2027</t>
  </si>
  <si>
    <t>KEY ASSUMPTIONS</t>
  </si>
  <si>
    <t>Benefits Off-Set</t>
  </si>
  <si>
    <t>year (offset up to 3 years)</t>
  </si>
  <si>
    <t>Cost Saving per council on assessments</t>
  </si>
  <si>
    <t>total benefits w/ 60% confidence factor applied</t>
  </si>
  <si>
    <t>additional % of total benefit realised each year</t>
  </si>
  <si>
    <t>The full benefits will not be achieved with early versions of the tool. The % of the total benefits that are achieved is assumed to increase year on year</t>
  </si>
  <si>
    <t>Cost saving per council of children and families not escalating unnecessarily</t>
  </si>
  <si>
    <t>Local Authorities</t>
  </si>
  <si>
    <t>Number of Local Authorities - On-Boarded</t>
  </si>
  <si>
    <t>Number of Local Authorities - Cumulative</t>
  </si>
  <si>
    <t>Additional Features</t>
  </si>
  <si>
    <t>Family Context Algorithim - Discovery</t>
  </si>
  <si>
    <t>Family Context Algorithim - Alpha</t>
  </si>
  <si>
    <t>Family Context Algorithim - Beta</t>
  </si>
  <si>
    <t>Family Context Algorithim - Live</t>
  </si>
  <si>
    <t>Data Sources (year added to the MVP on a cumulative basis)</t>
  </si>
  <si>
    <t xml:space="preserve">LA-controlled data sources - local-only data </t>
  </si>
  <si>
    <t>LA-controlled data sources - data shared across LA partners</t>
  </si>
  <si>
    <t xml:space="preserve">Externally-controled data sources - local-only data </t>
  </si>
  <si>
    <t xml:space="preserve">Externally-controled data sources - multi-region/ national </t>
  </si>
  <si>
    <t>TOTAL NUMBER OF DATA SOURCES</t>
  </si>
  <si>
    <t>BENEFITS BREAKDOWN</t>
  </si>
  <si>
    <t>Benefit ramp-up year on year</t>
  </si>
  <si>
    <t>Benefits Per Year</t>
  </si>
  <si>
    <t>conservative assumption - benefits do not begin until the following year</t>
  </si>
  <si>
    <t>TOTAL BENEFITS PER ANNUM</t>
  </si>
  <si>
    <t>COST BREAKDOWN</t>
  </si>
  <si>
    <t>Product Development Costs</t>
  </si>
  <si>
    <t>Local Authority Costs - Product Roll-Out and Maintaince Costs</t>
  </si>
  <si>
    <t xml:space="preserve">Setup Costs - Rolling Out MVP </t>
  </si>
  <si>
    <t>On-going - Product Development and Maintanence Costs (Beyond MVP)</t>
  </si>
  <si>
    <t>Local Authority Costs - Additional Features</t>
  </si>
  <si>
    <t>Family Matching Algorithim</t>
  </si>
  <si>
    <t>Local Authority Costs - Data Sources Cost</t>
  </si>
  <si>
    <t>Collaboration Costs</t>
  </si>
  <si>
    <t>Beta - Collaboration</t>
  </si>
  <si>
    <t>TOTAL COST PER ANNUM</t>
  </si>
  <si>
    <t>NET BENEFIT FROM FAMILY CONTEXT</t>
  </si>
  <si>
    <t>SUMMARY OF COSTS</t>
  </si>
  <si>
    <t>Private Beta</t>
  </si>
  <si>
    <t>National roll out</t>
  </si>
  <si>
    <t>One-off costs</t>
  </si>
  <si>
    <t>Annual costs</t>
  </si>
  <si>
    <t>152-2</t>
  </si>
  <si>
    <t>Assumptions:</t>
  </si>
  <si>
    <t>Stockport and Leeds benefits from</t>
  </si>
  <si>
    <t>Costs</t>
  </si>
  <si>
    <t>Stockport and Leeds - one off</t>
  </si>
  <si>
    <t>Stockport and leeds - annual</t>
  </si>
  <si>
    <t>National - one off</t>
  </si>
  <si>
    <t>National - annual</t>
  </si>
  <si>
    <t>Stockport and leeds on going</t>
  </si>
  <si>
    <t xml:space="preserve">Full national roll in </t>
  </si>
  <si>
    <t>National benefits start</t>
  </si>
  <si>
    <t>TOTAL COSTS</t>
  </si>
  <si>
    <t>Benefits</t>
  </si>
  <si>
    <t>Stockport and Leeds - Savings from social workers not having to spend time chasing information</t>
  </si>
  <si>
    <t>Stockport and Leeds - Savings from children and families not escalating unnecessarily</t>
  </si>
  <si>
    <t>National - Savings from social workers not having to spend time chasing information</t>
  </si>
  <si>
    <t>National - Savings from children and families not escalating unnecessarily</t>
  </si>
  <si>
    <t>TOTAL BENEFITS</t>
  </si>
  <si>
    <t>NET BENEFITS</t>
  </si>
  <si>
    <t>CUMULATIVE NET BENEFITS</t>
  </si>
  <si>
    <t>Ramp up of benefits</t>
  </si>
  <si>
    <t>Stockport and Leeds only</t>
  </si>
  <si>
    <t>ROI</t>
  </si>
  <si>
    <t>Net benefits</t>
  </si>
  <si>
    <t>Cumulative net benefits</t>
  </si>
  <si>
    <t>10 year ROI</t>
  </si>
  <si>
    <t>Total benefits</t>
  </si>
  <si>
    <t>Set up costs</t>
  </si>
  <si>
    <t>Maintenance costs</t>
  </si>
  <si>
    <t>Total costs</t>
  </si>
  <si>
    <t>For table - S&amp;L</t>
  </si>
  <si>
    <t>IRR</t>
  </si>
  <si>
    <t>National rollout</t>
  </si>
  <si>
    <t>Nationwide (minus S&amp;L)</t>
  </si>
  <si>
    <t>&lt; adjust years here</t>
  </si>
  <si>
    <t>Annual ROI</t>
  </si>
  <si>
    <t>% of benefits realised</t>
  </si>
  <si>
    <t>Annual value of benefits in Stockport and Leeds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</si>
</sst>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Red]\-&quot;£&quot;#,##0"/>
    <numFmt numFmtId="8" formatCode="&quot;£&quot;#,##0.00;[Red]\-&quot;£&quot;#,##0.00"/>
    <numFmt numFmtId="44" formatCode="_-&quot;£&quot;* #,##0.00_-;\-&quot;£&quot;* #,##0.00_-;_-&quot;£&quot;* &quot;-&quot;??_-;_-@_-"/>
    <numFmt numFmtId="43" formatCode="_-* #,##0.00_-;\-* #,##0.00_-;_-* &quot;-&quot;??_-;_-@_-"/>
    <numFmt numFmtId="164" formatCode="#,##0_);\(#,##0\);\-_)"/>
    <numFmt numFmtId="165" formatCode="_-&quot;£&quot;* #,##0_-;\-&quot;£&quot;* #,##0_-;_-&quot;£&quot;* &quot;-&quot;??_-;_-@_-"/>
    <numFmt numFmtId="166" formatCode="_-[$£-809]* #,##0.00_-;\-[$£-809]* #,##0.00_-;_-[$£-809]* &quot;-&quot;??_-;_-@_-"/>
    <numFmt numFmtId="167" formatCode="0.0%"/>
    <numFmt numFmtId="168" formatCode="_-[$£-809]* #,##0_-;\-[$£-809]* #,##0_-;_-[$£-809]* &quot;-&quot;??_-;_-@_-"/>
    <numFmt numFmtId="169" formatCode="&quot;£&quot;#,##0.00"/>
    <numFmt numFmtId="170" formatCode="&quot;£&quot;#,##0"/>
    <numFmt numFmtId="171" formatCode="#,##0.0"/>
    <numFmt numFmtId="172" formatCode="&quot;Year&quot;\ #"/>
    <numFmt numFmtId="173" formatCode="0.0"/>
    <numFmt numFmtId="174" formatCode="&quot;£&quot;#,&quot;k&quot;"/>
    <numFmt numFmtId="175" formatCode="&quot;over&quot;\ #\ &quot;years&quot;"/>
  </numFmts>
  <fonts count="61" x14ac:knownFonts="1">
    <font>
      <sz val="11"/>
      <color theme="1"/>
      <name val="Calibri"/>
      <family val="2"/>
      <scheme val="minor"/>
    </font>
    <font>
      <sz val="8"/>
      <color theme="1"/>
      <name val="Gill Sans MT"/>
      <family val="2"/>
    </font>
    <font>
      <sz val="8"/>
      <color theme="1"/>
      <name val="Gill Sans MT"/>
      <family val="2"/>
    </font>
    <font>
      <sz val="11"/>
      <color theme="1"/>
      <name val="Calibri"/>
      <family val="2"/>
      <scheme val="minor"/>
    </font>
    <font>
      <sz val="9"/>
      <color theme="1"/>
      <name val="Gill Sans MT"/>
      <family val="2"/>
    </font>
    <font>
      <b/>
      <sz val="9"/>
      <color theme="0"/>
      <name val="Gill Sans MT"/>
      <family val="2"/>
    </font>
    <font>
      <sz val="9"/>
      <color theme="7"/>
      <name val="Gill Sans MT"/>
      <family val="2"/>
    </font>
    <font>
      <b/>
      <sz val="9"/>
      <color theme="1"/>
      <name val="Gill Sans MT"/>
      <family val="2"/>
    </font>
    <font>
      <sz val="9"/>
      <color rgb="FFFF0000"/>
      <name val="Gill Sans MT"/>
      <family val="2"/>
    </font>
    <font>
      <b/>
      <i/>
      <sz val="9"/>
      <color theme="1"/>
      <name val="Gill Sans MT"/>
      <family val="2"/>
    </font>
    <font>
      <i/>
      <sz val="9"/>
      <color theme="1"/>
      <name val="Gill Sans MT"/>
      <family val="2"/>
    </font>
    <font>
      <u/>
      <sz val="11"/>
      <color theme="10"/>
      <name val="Calibri"/>
      <family val="2"/>
      <scheme val="minor"/>
    </font>
    <font>
      <sz val="9"/>
      <name val="Gill Sans MT"/>
      <family val="2"/>
    </font>
    <font>
      <i/>
      <u/>
      <sz val="9"/>
      <color theme="1"/>
      <name val="Gill Sans MT"/>
      <family val="2"/>
    </font>
    <font>
      <b/>
      <sz val="9"/>
      <color theme="1"/>
      <name val="Gill Sans MT"/>
      <family val="2"/>
    </font>
    <font>
      <sz val="9"/>
      <color theme="1"/>
      <name val="Gill Sans MT"/>
      <family val="2"/>
    </font>
    <font>
      <sz val="10"/>
      <color rgb="FF000000"/>
      <name val="Arial"/>
      <family val="2"/>
    </font>
    <font>
      <sz val="14"/>
      <name val="Arial"/>
      <family val="2"/>
    </font>
    <font>
      <b/>
      <sz val="18"/>
      <name val="Arial"/>
      <family val="2"/>
    </font>
    <font>
      <b/>
      <sz val="14"/>
      <name val="Arial"/>
      <family val="2"/>
    </font>
    <font>
      <sz val="10"/>
      <name val="Arial"/>
      <family val="2"/>
    </font>
    <font>
      <b/>
      <sz val="10"/>
      <name val="Arial"/>
      <family val="2"/>
    </font>
    <font>
      <i/>
      <sz val="10"/>
      <name val="Arial"/>
      <family val="2"/>
    </font>
    <font>
      <sz val="10"/>
      <color rgb="FF222222"/>
      <name val="Arial"/>
      <family val="2"/>
    </font>
    <font>
      <b/>
      <sz val="10"/>
      <name val="Arial"/>
      <family val="2"/>
    </font>
    <font>
      <sz val="12"/>
      <color theme="1"/>
      <name val="Calibri"/>
      <family val="2"/>
      <scheme val="minor"/>
    </font>
    <font>
      <sz val="9"/>
      <color theme="5"/>
      <name val="Gill Sans MT"/>
      <family val="2"/>
    </font>
    <font>
      <i/>
      <sz val="9"/>
      <color theme="4"/>
      <name val="Gill Sans MT"/>
      <family val="2"/>
    </font>
    <font>
      <i/>
      <sz val="9"/>
      <color theme="5"/>
      <name val="Gill Sans MT"/>
      <family val="2"/>
    </font>
    <font>
      <b/>
      <sz val="9"/>
      <name val="Gill Sans MT"/>
      <family val="2"/>
    </font>
    <font>
      <b/>
      <sz val="9"/>
      <color theme="0"/>
      <name val="Gill Sans MT"/>
      <family val="2"/>
    </font>
    <font>
      <sz val="9"/>
      <name val="Gill Sans MT"/>
      <family val="2"/>
    </font>
    <font>
      <i/>
      <sz val="9"/>
      <name val="Gill Sans MT"/>
      <family val="2"/>
    </font>
    <font>
      <i/>
      <sz val="8"/>
      <color theme="1"/>
      <name val="Gill Sans MT"/>
      <family val="2"/>
    </font>
    <font>
      <b/>
      <sz val="8"/>
      <color theme="0"/>
      <name val="Gill Sans MT"/>
      <family val="2"/>
    </font>
    <font>
      <b/>
      <sz val="8"/>
      <color theme="1"/>
      <name val="Gill Sans MT"/>
      <family val="2"/>
    </font>
    <font>
      <sz val="8"/>
      <color theme="0"/>
      <name val="Gill Sans MT"/>
      <family val="2"/>
    </font>
    <font>
      <b/>
      <sz val="8"/>
      <name val="Gill Sans MT"/>
      <family val="2"/>
    </font>
    <font>
      <sz val="8"/>
      <color theme="9"/>
      <name val="Gill Sans MT"/>
      <family val="2"/>
    </font>
    <font>
      <sz val="8"/>
      <color rgb="FF3F3F76"/>
      <name val="Gill Sans MT"/>
      <family val="2"/>
    </font>
    <font>
      <sz val="8"/>
      <name val="Gill Sans MT"/>
      <family val="2"/>
    </font>
    <font>
      <b/>
      <i/>
      <sz val="8"/>
      <color theme="1"/>
      <name val="Gill Sans MT"/>
      <family val="2"/>
    </font>
    <font>
      <b/>
      <sz val="8"/>
      <color rgb="FF3F3F76"/>
      <name val="Gill Sans MT"/>
      <family val="2"/>
    </font>
    <font>
      <i/>
      <sz val="8"/>
      <color theme="0" tint="-0.499984740745262"/>
      <name val="Gill Sans MT"/>
      <family val="2"/>
    </font>
    <font>
      <sz val="8"/>
      <color theme="0" tint="-0.499984740745262"/>
      <name val="Gill Sans MT"/>
      <family val="2"/>
    </font>
    <font>
      <i/>
      <sz val="8"/>
      <color theme="2" tint="-0.499984740745262"/>
      <name val="Gill Sans MT"/>
      <family val="2"/>
    </font>
    <font>
      <sz val="8"/>
      <color theme="2" tint="-0.499984740745262"/>
      <name val="Gill Sans MT"/>
      <family val="2"/>
    </font>
    <font>
      <sz val="9"/>
      <color rgb="FF000000"/>
      <name val="Gill Sans MT"/>
      <family val="2"/>
    </font>
    <font>
      <sz val="8"/>
      <name val="Gill Sans MT"/>
      <family val="2"/>
    </font>
    <font>
      <sz val="8"/>
      <color theme="1"/>
      <name val="Gill Sans MT"/>
      <family val="2"/>
    </font>
    <font>
      <sz val="8"/>
      <color theme="0" tint="-0.499984740745262"/>
      <name val="Gill Sans MT"/>
      <family val="2"/>
    </font>
    <font>
      <b/>
      <sz val="8"/>
      <color theme="1"/>
      <name val="Gill Sans MT"/>
      <family val="2"/>
    </font>
    <font>
      <b/>
      <i/>
      <sz val="8"/>
      <color theme="1"/>
      <name val="Gill Sans MT"/>
      <family val="2"/>
    </font>
    <font>
      <b/>
      <sz val="8"/>
      <name val="Gill Sans MT"/>
      <family val="2"/>
    </font>
    <font>
      <sz val="8"/>
      <color theme="2" tint="-0.499984740745262"/>
      <name val="Gill Sans MT"/>
      <family val="2"/>
    </font>
    <font>
      <b/>
      <sz val="18"/>
      <name val="Arial"/>
      <family val="2"/>
    </font>
    <font>
      <sz val="10"/>
      <color rgb="FF000000"/>
      <name val="Arial"/>
      <family val="2"/>
    </font>
    <font>
      <sz val="10"/>
      <name val="Arial"/>
      <family val="2"/>
    </font>
    <font>
      <i/>
      <sz val="10"/>
      <name val="Arial"/>
      <family val="2"/>
    </font>
    <font>
      <sz val="11"/>
      <color theme="1"/>
      <name val="Arial"/>
      <family val="2"/>
    </font>
    <font>
      <sz val="10"/>
      <color theme="1"/>
      <name val="Arial"/>
      <family val="2"/>
    </font>
  </fonts>
  <fills count="1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FF"/>
        <bgColor indexed="64"/>
      </patternFill>
    </fill>
    <fill>
      <patternFill patternType="solid">
        <fgColor rgb="FFFFFFFF"/>
        <bgColor rgb="FFFFFFFF"/>
      </patternFill>
    </fill>
    <fill>
      <patternFill patternType="solid">
        <fgColor rgb="FFF4CCCC"/>
        <bgColor rgb="FFF4CCCC"/>
      </patternFill>
    </fill>
    <fill>
      <patternFill patternType="solid">
        <fgColor theme="0" tint="-0.14999847407452621"/>
        <bgColor indexed="64"/>
      </patternFill>
    </fill>
    <fill>
      <patternFill patternType="solid">
        <fgColor rgb="FFFFCC99"/>
      </patternFill>
    </fill>
    <fill>
      <patternFill patternType="solid">
        <fgColor theme="0" tint="-0.3499862666707357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indexed="65"/>
        <bgColor indexed="64"/>
      </patternFill>
    </fill>
    <fill>
      <patternFill patternType="solid">
        <fgColor theme="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rgb="FFFFFFFF"/>
      </left>
      <right style="thin">
        <color rgb="FFFFFFFF"/>
      </right>
      <top style="thin">
        <color rgb="FFFFFFFF"/>
      </top>
      <bottom style="thin">
        <color rgb="FFFFFFFF"/>
      </bottom>
      <diagonal/>
    </border>
    <border>
      <left/>
      <right/>
      <top/>
      <bottom style="thin">
        <color rgb="FF000000"/>
      </bottom>
      <diagonal/>
    </border>
    <border>
      <left style="thin">
        <color rgb="FFFFFFFF"/>
      </left>
      <right style="thin">
        <color rgb="FFFFFFFF"/>
      </right>
      <top style="thin">
        <color rgb="FFFFFFFF"/>
      </top>
      <bottom/>
      <diagonal/>
    </border>
    <border>
      <left style="thin">
        <color rgb="FFFFFFFF"/>
      </left>
      <right style="dotted">
        <color rgb="FFCCCCCC"/>
      </right>
      <top style="thin">
        <color rgb="FFFFFFFF"/>
      </top>
      <bottom style="dotted">
        <color rgb="FFB7B7B7"/>
      </bottom>
      <diagonal/>
    </border>
    <border>
      <left style="dotted">
        <color rgb="FFCCCCCC"/>
      </left>
      <right style="dotted">
        <color rgb="FFCCCCCC"/>
      </right>
      <top/>
      <bottom style="dotted">
        <color rgb="FFB7B7B7"/>
      </bottom>
      <diagonal/>
    </border>
    <border>
      <left/>
      <right style="thin">
        <color rgb="FFFFFFFF"/>
      </right>
      <top style="thin">
        <color rgb="FFFFFFFF"/>
      </top>
      <bottom style="dotted">
        <color rgb="FFB7B7B7"/>
      </bottom>
      <diagonal/>
    </border>
    <border>
      <left style="thin">
        <color rgb="FFFFFFFF"/>
      </left>
      <right style="thin">
        <color rgb="FFFFFFFF"/>
      </right>
      <top style="dotted">
        <color rgb="FFB7B7B7"/>
      </top>
      <bottom style="thin">
        <color rgb="FFFFFFFF"/>
      </bottom>
      <diagonal/>
    </border>
    <border>
      <left style="thin">
        <color rgb="FFFFFFFF"/>
      </left>
      <right style="dotted">
        <color rgb="FFCCCCCC"/>
      </right>
      <top style="dotted">
        <color rgb="FFB7B7B7"/>
      </top>
      <bottom style="dotted">
        <color rgb="FFB7B7B7"/>
      </bottom>
      <diagonal/>
    </border>
    <border>
      <left style="dotted">
        <color rgb="FFCCCCCC"/>
      </left>
      <right style="dotted">
        <color rgb="FFCCCCCC"/>
      </right>
      <top style="dotted">
        <color rgb="FFB7B7B7"/>
      </top>
      <bottom style="dotted">
        <color rgb="FFB7B7B7"/>
      </bottom>
      <diagonal/>
    </border>
    <border>
      <left/>
      <right style="thin">
        <color rgb="FFFFFFFF"/>
      </right>
      <top style="dotted">
        <color rgb="FFB7B7B7"/>
      </top>
      <bottom style="dotted">
        <color rgb="FFB7B7B7"/>
      </bottom>
      <diagonal/>
    </border>
    <border>
      <left style="thin">
        <color rgb="FFFFFFFF"/>
      </left>
      <right style="thin">
        <color rgb="FFFFFFFF"/>
      </right>
      <top/>
      <bottom/>
      <diagonal/>
    </border>
    <border>
      <left style="thin">
        <color rgb="FFFFFFFF"/>
      </left>
      <right style="thin">
        <color rgb="FFFFFFFF"/>
      </right>
      <top style="thin">
        <color rgb="FFFFFFFF"/>
      </top>
      <bottom style="dotted">
        <color rgb="FFCCCCCC"/>
      </bottom>
      <diagonal/>
    </border>
    <border>
      <left style="thin">
        <color rgb="FFFFFFFF"/>
      </left>
      <right style="thin">
        <color rgb="FFFFFFFF"/>
      </right>
      <top/>
      <bottom style="thin">
        <color rgb="FFFFFFFF"/>
      </bottom>
      <diagonal/>
    </border>
    <border>
      <left/>
      <right/>
      <top style="thin">
        <color rgb="FF000000"/>
      </top>
      <bottom/>
      <diagonal/>
    </border>
    <border>
      <left style="thin">
        <color rgb="FFFFFFFF"/>
      </left>
      <right style="dotted">
        <color rgb="FFCCCCCC"/>
      </right>
      <top style="dotted">
        <color rgb="FFB7B7B7"/>
      </top>
      <bottom style="thin">
        <color rgb="FFFFFFFF"/>
      </bottom>
      <diagonal/>
    </border>
    <border>
      <left style="dotted">
        <color rgb="FFCCCCCC"/>
      </left>
      <right style="dotted">
        <color rgb="FFCCCCCC"/>
      </right>
      <top style="dotted">
        <color rgb="FFB7B7B7"/>
      </top>
      <bottom style="thin">
        <color rgb="FFFFFFFF"/>
      </bottom>
      <diagonal/>
    </border>
    <border>
      <left/>
      <right style="thin">
        <color rgb="FFFFFFFF"/>
      </right>
      <top style="dotted">
        <color rgb="FFB7B7B7"/>
      </top>
      <bottom style="thin">
        <color rgb="FFFFFFFF"/>
      </bottom>
      <diagonal/>
    </border>
    <border>
      <left style="thin">
        <color rgb="FFFFFFFF"/>
      </left>
      <right style="thin">
        <color rgb="FFFFFFFF"/>
      </right>
      <top style="thin">
        <color rgb="FFFFFFFF"/>
      </top>
      <bottom style="dotted">
        <color rgb="FFB7B7B7"/>
      </bottom>
      <diagonal/>
    </border>
    <border>
      <left style="dotted">
        <color rgb="FFCCCCCC"/>
      </left>
      <right style="dotted">
        <color rgb="FFCCCCCC"/>
      </right>
      <top style="thin">
        <color rgb="FFFFFFFF"/>
      </top>
      <bottom style="dotted">
        <color rgb="FFB7B7B7"/>
      </bottom>
      <diagonal/>
    </border>
    <border>
      <left style="thin">
        <color rgb="FFFFFFFF"/>
      </left>
      <right style="thin">
        <color rgb="FFFFFFFF"/>
      </right>
      <top style="dotted">
        <color rgb="FFB7B7B7"/>
      </top>
      <bottom style="dotted">
        <color rgb="FFB7B7B7"/>
      </bottom>
      <diagonal/>
    </border>
    <border>
      <left style="thin">
        <color rgb="FFFFFFFF"/>
      </left>
      <right style="dotted">
        <color rgb="FFCCCCCC"/>
      </right>
      <top style="thin">
        <color rgb="FFFFFFFF"/>
      </top>
      <bottom style="thin">
        <color rgb="FFFFFFFF"/>
      </bottom>
      <diagonal/>
    </border>
    <border>
      <left style="dotted">
        <color rgb="FFCCCCCC"/>
      </left>
      <right style="dotted">
        <color rgb="FFCCCCCC"/>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rgb="FF000000"/>
      </bottom>
      <diagonal/>
    </border>
    <border>
      <left style="medium">
        <color indexed="64"/>
      </left>
      <right/>
      <top style="thin">
        <color rgb="FF000000"/>
      </top>
      <bottom style="medium">
        <color indexed="64"/>
      </bottom>
      <diagonal/>
    </border>
    <border>
      <left style="thin">
        <color indexed="64"/>
      </left>
      <right/>
      <top style="medium">
        <color indexed="64"/>
      </top>
      <bottom style="thin">
        <color rgb="FF000000"/>
      </bottom>
      <diagonal/>
    </border>
    <border>
      <left style="medium">
        <color indexed="64"/>
      </left>
      <right style="thin">
        <color indexed="64"/>
      </right>
      <top style="medium">
        <color indexed="64"/>
      </top>
      <bottom style="thin">
        <color rgb="FF000000"/>
      </bottom>
      <diagonal/>
    </border>
    <border>
      <left style="thin">
        <color indexed="64"/>
      </left>
      <right style="medium">
        <color indexed="64"/>
      </right>
      <top style="medium">
        <color indexed="64"/>
      </top>
      <bottom style="thin">
        <color rgb="FF000000"/>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FFFFFF"/>
      </left>
      <right style="thin">
        <color rgb="FFFFFFFF"/>
      </right>
      <top/>
      <bottom style="thin">
        <color indexed="64"/>
      </bottom>
      <diagonal/>
    </border>
    <border>
      <left style="thin">
        <color rgb="FFFFFFFF"/>
      </left>
      <right style="dotted">
        <color rgb="FFCCCCCC"/>
      </right>
      <top/>
      <bottom style="dotted">
        <color rgb="FFB7B7B7"/>
      </bottom>
      <diagonal/>
    </border>
    <border>
      <left/>
      <right style="thin">
        <color rgb="FFFFFFFF"/>
      </right>
      <top/>
      <bottom style="dotted">
        <color rgb="FFB7B7B7"/>
      </bottom>
      <diagonal/>
    </border>
    <border>
      <left style="thin">
        <color rgb="FFFFFFFF"/>
      </left>
      <right style="thin">
        <color rgb="FFFFFFFF"/>
      </right>
      <top style="thin">
        <color rgb="FFFFFFFF"/>
      </top>
      <bottom style="thin">
        <color indexed="64"/>
      </bottom>
      <diagonal/>
    </border>
    <border>
      <left style="thin">
        <color rgb="FFFFFFFF"/>
      </left>
      <right style="dotted">
        <color rgb="FFCCCCCC"/>
      </right>
      <top style="dotted">
        <color rgb="FFB7B7B7"/>
      </top>
      <bottom style="thin">
        <color indexed="64"/>
      </bottom>
      <diagonal/>
    </border>
    <border>
      <left style="dotted">
        <color rgb="FFCCCCCC"/>
      </left>
      <right style="dotted">
        <color rgb="FFCCCCCC"/>
      </right>
      <top style="dotted">
        <color rgb="FFB7B7B7"/>
      </top>
      <bottom style="thin">
        <color indexed="64"/>
      </bottom>
      <diagonal/>
    </border>
    <border>
      <left/>
      <right style="thin">
        <color rgb="FFFFFFFF"/>
      </right>
      <top style="dotted">
        <color rgb="FFB7B7B7"/>
      </top>
      <bottom style="thin">
        <color indexed="64"/>
      </bottom>
      <diagonal/>
    </border>
    <border>
      <left/>
      <right style="dotted">
        <color rgb="FFCCCCCC"/>
      </right>
      <top style="dotted">
        <color rgb="FFB7B7B7"/>
      </top>
      <bottom style="dotted">
        <color rgb="FFB7B7B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s>
  <cellStyleXfs count="13">
    <xf numFmtId="0" fontId="0" fillId="0" borderId="0"/>
    <xf numFmtId="43" fontId="3" fillId="0" borderId="0" applyFont="0" applyFill="0" applyBorder="0" applyAlignment="0" applyProtection="0"/>
    <xf numFmtId="9" fontId="3" fillId="0" borderId="0" applyFont="0" applyFill="0" applyBorder="0" applyAlignment="0" applyProtection="0"/>
    <xf numFmtId="0" fontId="4" fillId="5" borderId="1"/>
    <xf numFmtId="0" fontId="11" fillId="0" borderId="0" applyNumberFormat="0" applyFill="0" applyBorder="0" applyAlignment="0" applyProtection="0"/>
    <xf numFmtId="0" fontId="16" fillId="0" borderId="0"/>
    <xf numFmtId="0" fontId="25" fillId="0" borderId="0"/>
    <xf numFmtId="44" fontId="3" fillId="0" borderId="0" applyFont="0" applyFill="0" applyBorder="0" applyAlignment="0" applyProtection="0"/>
    <xf numFmtId="0" fontId="2" fillId="0" borderId="0"/>
    <xf numFmtId="9" fontId="2" fillId="0" borderId="0" applyFont="0" applyFill="0" applyBorder="0" applyAlignment="0" applyProtection="0"/>
    <xf numFmtId="0" fontId="39" fillId="10" borderId="38" applyNumberFormat="0" applyAlignment="0" applyProtection="0"/>
    <xf numFmtId="43" fontId="2" fillId="0" borderId="0" applyFont="0" applyFill="0" applyBorder="0" applyAlignment="0" applyProtection="0"/>
    <xf numFmtId="0" fontId="1" fillId="0" borderId="0"/>
  </cellStyleXfs>
  <cellXfs count="631">
    <xf numFmtId="0" fontId="0" fillId="0" borderId="0" xfId="0"/>
    <xf numFmtId="164" fontId="4" fillId="0" borderId="0" xfId="0" applyNumberFormat="1" applyFont="1" applyAlignment="1">
      <alignment horizontal="left"/>
    </xf>
    <xf numFmtId="164" fontId="4" fillId="0" borderId="0" xfId="0" applyNumberFormat="1" applyFont="1" applyAlignment="1">
      <alignment horizontal="right"/>
    </xf>
    <xf numFmtId="164" fontId="5" fillId="2" borderId="0" xfId="0" applyNumberFormat="1" applyFont="1" applyFill="1" applyAlignment="1">
      <alignment horizontal="left"/>
    </xf>
    <xf numFmtId="164" fontId="6" fillId="2" borderId="0" xfId="0" applyNumberFormat="1" applyFont="1" applyFill="1" applyAlignment="1">
      <alignment horizontal="right"/>
    </xf>
    <xf numFmtId="164" fontId="6" fillId="2" borderId="0" xfId="0" applyNumberFormat="1" applyFont="1" applyFill="1" applyAlignment="1">
      <alignment horizontal="left"/>
    </xf>
    <xf numFmtId="164" fontId="5" fillId="3" borderId="0" xfId="0" applyNumberFormat="1" applyFont="1" applyFill="1" applyAlignment="1">
      <alignment horizontal="left"/>
    </xf>
    <xf numFmtId="164" fontId="6" fillId="3" borderId="0" xfId="0" applyNumberFormat="1" applyFont="1" applyFill="1" applyAlignment="1">
      <alignment horizontal="right"/>
    </xf>
    <xf numFmtId="164" fontId="6" fillId="3" borderId="0" xfId="0" applyNumberFormat="1" applyFont="1" applyFill="1" applyAlignment="1">
      <alignment horizontal="left"/>
    </xf>
    <xf numFmtId="0" fontId="7" fillId="3" borderId="0" xfId="0" applyFont="1" applyFill="1"/>
    <xf numFmtId="0" fontId="7" fillId="0" borderId="0" xfId="0" applyFont="1"/>
    <xf numFmtId="0" fontId="9" fillId="0" borderId="0" xfId="0" applyFont="1"/>
    <xf numFmtId="164" fontId="7" fillId="3" borderId="0" xfId="0" applyNumberFormat="1" applyFont="1" applyFill="1"/>
    <xf numFmtId="0" fontId="8" fillId="3" borderId="0" xfId="0" applyFont="1" applyFill="1"/>
    <xf numFmtId="164" fontId="9" fillId="0" borderId="0" xfId="0" applyNumberFormat="1" applyFont="1" applyAlignment="1">
      <alignment horizontal="left"/>
    </xf>
    <xf numFmtId="164" fontId="10" fillId="0" borderId="0" xfId="0" applyNumberFormat="1" applyFont="1" applyAlignment="1">
      <alignment horizontal="left"/>
    </xf>
    <xf numFmtId="164" fontId="10" fillId="0" borderId="0" xfId="0" applyNumberFormat="1" applyFont="1" applyAlignment="1">
      <alignment horizontal="right"/>
    </xf>
    <xf numFmtId="164" fontId="7" fillId="0" borderId="0" xfId="0" applyNumberFormat="1" applyFont="1" applyAlignment="1">
      <alignment horizontal="left"/>
    </xf>
    <xf numFmtId="0" fontId="4" fillId="0" borderId="0" xfId="0" applyFont="1"/>
    <xf numFmtId="9" fontId="7" fillId="3" borderId="0" xfId="2" applyFont="1" applyFill="1"/>
    <xf numFmtId="164" fontId="7" fillId="3" borderId="0" xfId="0" applyNumberFormat="1" applyFont="1" applyFill="1" applyAlignment="1">
      <alignment horizontal="left"/>
    </xf>
    <xf numFmtId="164" fontId="10" fillId="3" borderId="0" xfId="0" applyNumberFormat="1" applyFont="1" applyFill="1" applyAlignment="1">
      <alignment horizontal="left"/>
    </xf>
    <xf numFmtId="164" fontId="7" fillId="3" borderId="4" xfId="0" applyNumberFormat="1" applyFont="1" applyFill="1" applyBorder="1" applyAlignment="1">
      <alignment horizontal="left"/>
    </xf>
    <xf numFmtId="164" fontId="4" fillId="3" borderId="9" xfId="0" applyNumberFormat="1" applyFont="1" applyFill="1" applyBorder="1" applyAlignment="1">
      <alignment horizontal="left"/>
    </xf>
    <xf numFmtId="164" fontId="4" fillId="3" borderId="1" xfId="0" applyNumberFormat="1" applyFont="1" applyFill="1" applyBorder="1" applyAlignment="1">
      <alignment horizontal="left"/>
    </xf>
    <xf numFmtId="164" fontId="13" fillId="3" borderId="0" xfId="4" applyNumberFormat="1" applyFont="1" applyFill="1" applyAlignment="1">
      <alignment horizontal="left"/>
    </xf>
    <xf numFmtId="0" fontId="9" fillId="3" borderId="0" xfId="0" applyFont="1" applyFill="1"/>
    <xf numFmtId="164" fontId="4" fillId="3" borderId="1" xfId="0" applyNumberFormat="1" applyFont="1" applyFill="1" applyBorder="1"/>
    <xf numFmtId="0" fontId="13" fillId="6" borderId="0" xfId="4" applyFont="1" applyFill="1" applyAlignment="1">
      <alignment horizontal="left"/>
    </xf>
    <xf numFmtId="164" fontId="7" fillId="3" borderId="11" xfId="0" applyNumberFormat="1" applyFont="1" applyFill="1" applyBorder="1"/>
    <xf numFmtId="0" fontId="10" fillId="0" borderId="0" xfId="0" applyFont="1"/>
    <xf numFmtId="164" fontId="7" fillId="0" borderId="0" xfId="0" applyNumberFormat="1" applyFont="1" applyBorder="1" applyAlignment="1">
      <alignment horizontal="center"/>
    </xf>
    <xf numFmtId="165" fontId="4" fillId="0" borderId="0" xfId="0" applyNumberFormat="1" applyFont="1" applyBorder="1"/>
    <xf numFmtId="164" fontId="9" fillId="0" borderId="0" xfId="0" applyNumberFormat="1" applyFont="1" applyBorder="1" applyAlignment="1">
      <alignment horizontal="left"/>
    </xf>
    <xf numFmtId="164" fontId="10" fillId="0" borderId="0" xfId="0" applyNumberFormat="1" applyFont="1" applyBorder="1" applyAlignment="1">
      <alignment horizontal="right"/>
    </xf>
    <xf numFmtId="164" fontId="10" fillId="0" borderId="0" xfId="0" applyNumberFormat="1" applyFont="1" applyBorder="1" applyAlignment="1">
      <alignment horizontal="left"/>
    </xf>
    <xf numFmtId="0" fontId="7" fillId="3" borderId="0" xfId="0" applyFont="1" applyFill="1" applyBorder="1"/>
    <xf numFmtId="164" fontId="7" fillId="3" borderId="0" xfId="0" applyNumberFormat="1" applyFont="1" applyFill="1" applyBorder="1"/>
    <xf numFmtId="0" fontId="8" fillId="3" borderId="0" xfId="0" applyFont="1" applyFill="1" applyBorder="1"/>
    <xf numFmtId="0" fontId="7" fillId="3" borderId="0" xfId="0" applyFont="1" applyFill="1" applyAlignment="1">
      <alignment horizontal="right"/>
    </xf>
    <xf numFmtId="165" fontId="7" fillId="0" borderId="0" xfId="3" applyNumberFormat="1" applyFont="1" applyFill="1" applyBorder="1" applyAlignment="1">
      <alignment horizontal="center"/>
    </xf>
    <xf numFmtId="0" fontId="16" fillId="0" borderId="0" xfId="5"/>
    <xf numFmtId="0" fontId="17" fillId="0" borderId="0" xfId="5" applyFont="1"/>
    <xf numFmtId="0" fontId="18" fillId="7" borderId="13" xfId="5" applyFont="1" applyFill="1" applyBorder="1"/>
    <xf numFmtId="0" fontId="19" fillId="0" borderId="0" xfId="5" applyFont="1"/>
    <xf numFmtId="0" fontId="20" fillId="7" borderId="13" xfId="5" applyFont="1" applyFill="1" applyBorder="1"/>
    <xf numFmtId="0" fontId="20" fillId="0" borderId="13" xfId="5" applyFont="1" applyBorder="1"/>
    <xf numFmtId="0" fontId="22" fillId="0" borderId="0" xfId="5" applyFont="1" applyAlignment="1">
      <alignment horizontal="right"/>
    </xf>
    <xf numFmtId="0" fontId="23" fillId="7" borderId="13" xfId="5" applyFont="1" applyFill="1" applyBorder="1"/>
    <xf numFmtId="0" fontId="21" fillId="0" borderId="13" xfId="5" applyFont="1" applyBorder="1"/>
    <xf numFmtId="0" fontId="20" fillId="0" borderId="13" xfId="5" applyFont="1" applyBorder="1" applyAlignment="1">
      <alignment horizontal="right"/>
    </xf>
    <xf numFmtId="0" fontId="22" fillId="0" borderId="0" xfId="5" applyFont="1"/>
    <xf numFmtId="0" fontId="21" fillId="7" borderId="13" xfId="5" applyFont="1" applyFill="1" applyBorder="1"/>
    <xf numFmtId="0" fontId="21" fillId="0" borderId="0" xfId="5" applyFont="1"/>
    <xf numFmtId="0" fontId="20" fillId="0" borderId="0" xfId="5" applyFont="1"/>
    <xf numFmtId="3" fontId="20" fillId="0" borderId="0" xfId="5" applyNumberFormat="1" applyFont="1"/>
    <xf numFmtId="0" fontId="20" fillId="0" borderId="26" xfId="5" applyFont="1" applyBorder="1"/>
    <xf numFmtId="3" fontId="20" fillId="0" borderId="26" xfId="5" applyNumberFormat="1" applyFont="1" applyBorder="1"/>
    <xf numFmtId="4" fontId="20" fillId="0" borderId="0" xfId="5" applyNumberFormat="1" applyFont="1"/>
    <xf numFmtId="0" fontId="16" fillId="9" borderId="0" xfId="5" applyFill="1"/>
    <xf numFmtId="0" fontId="20" fillId="0" borderId="36" xfId="5" applyFont="1" applyBorder="1"/>
    <xf numFmtId="0" fontId="21" fillId="0" borderId="36" xfId="5" applyFont="1" applyBorder="1" applyAlignment="1">
      <alignment horizontal="center"/>
    </xf>
    <xf numFmtId="0" fontId="24" fillId="0" borderId="36" xfId="5" applyFont="1" applyBorder="1" applyAlignment="1">
      <alignment horizontal="center"/>
    </xf>
    <xf numFmtId="0" fontId="4" fillId="0" borderId="0" xfId="0" applyFont="1" applyFill="1" applyBorder="1"/>
    <xf numFmtId="0" fontId="4" fillId="0" borderId="0" xfId="0" applyFont="1" applyFill="1"/>
    <xf numFmtId="3" fontId="4" fillId="0" borderId="0" xfId="0" applyNumberFormat="1" applyFont="1" applyFill="1"/>
    <xf numFmtId="1" fontId="4" fillId="0" borderId="0" xfId="0" applyNumberFormat="1" applyFont="1" applyFill="1"/>
    <xf numFmtId="0" fontId="7" fillId="0" borderId="0" xfId="0" applyFont="1" applyFill="1"/>
    <xf numFmtId="3" fontId="4" fillId="0" borderId="0" xfId="0" applyNumberFormat="1" applyFont="1"/>
    <xf numFmtId="0" fontId="4" fillId="0" borderId="0" xfId="0" applyFont="1" applyBorder="1"/>
    <xf numFmtId="0" fontId="7" fillId="0" borderId="0" xfId="0" applyFont="1" applyBorder="1"/>
    <xf numFmtId="3" fontId="7" fillId="0" borderId="0" xfId="0" applyNumberFormat="1" applyFont="1" applyFill="1"/>
    <xf numFmtId="164" fontId="4" fillId="0" borderId="1" xfId="0" applyNumberFormat="1" applyFont="1" applyBorder="1"/>
    <xf numFmtId="164" fontId="4" fillId="0" borderId="39" xfId="0" applyNumberFormat="1" applyFont="1" applyBorder="1"/>
    <xf numFmtId="164" fontId="29" fillId="3" borderId="0" xfId="0" applyNumberFormat="1" applyFont="1" applyFill="1" applyAlignment="1">
      <alignment horizontal="left"/>
    </xf>
    <xf numFmtId="164" fontId="4" fillId="0" borderId="0" xfId="0" applyNumberFormat="1" applyFont="1" applyAlignment="1">
      <alignment horizontal="center"/>
    </xf>
    <xf numFmtId="1" fontId="4" fillId="0" borderId="0" xfId="0" applyNumberFormat="1" applyFont="1"/>
    <xf numFmtId="0" fontId="4" fillId="3" borderId="0" xfId="0" applyFont="1" applyFill="1"/>
    <xf numFmtId="0" fontId="7" fillId="12" borderId="0" xfId="0" applyFont="1" applyFill="1"/>
    <xf numFmtId="164" fontId="7" fillId="12" borderId="0" xfId="0" applyNumberFormat="1" applyFont="1" applyFill="1"/>
    <xf numFmtId="0" fontId="8" fillId="12" borderId="0" xfId="0" applyFont="1" applyFill="1"/>
    <xf numFmtId="0" fontId="4" fillId="12" borderId="0" xfId="0" applyFont="1" applyFill="1"/>
    <xf numFmtId="0" fontId="4" fillId="0" borderId="1" xfId="0" applyFont="1" applyFill="1" applyBorder="1"/>
    <xf numFmtId="0" fontId="7" fillId="0" borderId="4" xfId="0" applyFont="1" applyFill="1" applyBorder="1"/>
    <xf numFmtId="0" fontId="4" fillId="0" borderId="1" xfId="0" applyFont="1" applyBorder="1"/>
    <xf numFmtId="164" fontId="6" fillId="2" borderId="0" xfId="0" applyNumberFormat="1" applyFont="1" applyFill="1" applyAlignment="1">
      <alignment horizontal="center"/>
    </xf>
    <xf numFmtId="164" fontId="6" fillId="3" borderId="0" xfId="0" applyNumberFormat="1" applyFont="1" applyFill="1" applyAlignment="1">
      <alignment horizontal="center"/>
    </xf>
    <xf numFmtId="0" fontId="7" fillId="12" borderId="0" xfId="0" applyFont="1" applyFill="1" applyAlignment="1">
      <alignment horizontal="center"/>
    </xf>
    <xf numFmtId="0" fontId="7" fillId="0" borderId="0" xfId="0" applyFont="1" applyAlignment="1">
      <alignment horizontal="center"/>
    </xf>
    <xf numFmtId="0" fontId="9" fillId="0" borderId="0" xfId="0" applyFont="1" applyAlignment="1">
      <alignment horizontal="center"/>
    </xf>
    <xf numFmtId="0" fontId="7" fillId="0" borderId="0" xfId="3" applyFont="1" applyFill="1" applyBorder="1" applyAlignment="1">
      <alignment horizontal="center"/>
    </xf>
    <xf numFmtId="164" fontId="10" fillId="0" borderId="0" xfId="0" applyNumberFormat="1" applyFont="1" applyAlignment="1">
      <alignment horizontal="center"/>
    </xf>
    <xf numFmtId="165" fontId="4" fillId="0" borderId="0" xfId="0" applyNumberFormat="1" applyFont="1" applyAlignment="1">
      <alignment horizontal="center"/>
    </xf>
    <xf numFmtId="3" fontId="4" fillId="0" borderId="0" xfId="0" applyNumberFormat="1" applyFont="1" applyAlignment="1">
      <alignment horizontal="center"/>
    </xf>
    <xf numFmtId="0" fontId="4" fillId="3" borderId="0" xfId="0" applyFont="1" applyFill="1" applyAlignment="1">
      <alignment horizontal="center"/>
    </xf>
    <xf numFmtId="0" fontId="4" fillId="0" borderId="0" xfId="0" applyFont="1" applyAlignment="1">
      <alignment horizontal="center"/>
    </xf>
    <xf numFmtId="164" fontId="10" fillId="0" borderId="0" xfId="0" applyNumberFormat="1" applyFont="1" applyBorder="1" applyAlignment="1">
      <alignment horizontal="center"/>
    </xf>
    <xf numFmtId="166" fontId="10" fillId="0" borderId="0" xfId="0" applyNumberFormat="1" applyFont="1" applyBorder="1" applyAlignment="1">
      <alignment horizontal="center"/>
    </xf>
    <xf numFmtId="0" fontId="4" fillId="12" borderId="0" xfId="0" applyFont="1" applyFill="1" applyAlignment="1">
      <alignment horizontal="center"/>
    </xf>
    <xf numFmtId="165" fontId="4" fillId="0" borderId="0" xfId="0" applyNumberFormat="1" applyFont="1" applyFill="1" applyAlignment="1">
      <alignment horizontal="center"/>
    </xf>
    <xf numFmtId="3" fontId="4" fillId="0" borderId="0" xfId="0" applyNumberFormat="1" applyFont="1" applyFill="1" applyAlignment="1">
      <alignment horizontal="center"/>
    </xf>
    <xf numFmtId="3" fontId="7" fillId="0" borderId="0" xfId="0" applyNumberFormat="1" applyFont="1" applyFill="1" applyAlignment="1">
      <alignment horizontal="center"/>
    </xf>
    <xf numFmtId="0" fontId="4" fillId="0" borderId="0" xfId="0" applyFont="1" applyFill="1" applyAlignment="1">
      <alignment horizontal="center"/>
    </xf>
    <xf numFmtId="3" fontId="4" fillId="0" borderId="0" xfId="0" applyNumberFormat="1" applyFont="1" applyFill="1" applyBorder="1" applyAlignment="1">
      <alignment horizontal="center"/>
    </xf>
    <xf numFmtId="9" fontId="4" fillId="0" borderId="1" xfId="2" applyFont="1" applyBorder="1" applyAlignment="1">
      <alignment horizontal="center"/>
    </xf>
    <xf numFmtId="168" fontId="4" fillId="0" borderId="1" xfId="0" applyNumberFormat="1" applyFont="1" applyBorder="1" applyAlignment="1">
      <alignment horizontal="center"/>
    </xf>
    <xf numFmtId="168" fontId="4" fillId="0" borderId="0" xfId="0" applyNumberFormat="1" applyFont="1" applyAlignment="1">
      <alignment horizontal="center"/>
    </xf>
    <xf numFmtId="0" fontId="10" fillId="0" borderId="0" xfId="0" applyFont="1" applyAlignment="1">
      <alignment horizontal="center"/>
    </xf>
    <xf numFmtId="3" fontId="26" fillId="0" borderId="0" xfId="0" applyNumberFormat="1" applyFont="1" applyBorder="1" applyAlignment="1">
      <alignment horizontal="center"/>
    </xf>
    <xf numFmtId="0" fontId="4" fillId="0" borderId="0" xfId="0" applyFont="1" applyBorder="1" applyAlignment="1">
      <alignment horizontal="center"/>
    </xf>
    <xf numFmtId="168" fontId="4" fillId="0" borderId="0" xfId="0" applyNumberFormat="1" applyFont="1" applyBorder="1" applyAlignment="1">
      <alignment horizontal="center"/>
    </xf>
    <xf numFmtId="0" fontId="8" fillId="3" borderId="0" xfId="0" applyFont="1" applyFill="1" applyAlignment="1">
      <alignment horizontal="center"/>
    </xf>
    <xf numFmtId="0" fontId="7" fillId="3" borderId="0" xfId="0" applyFont="1" applyFill="1" applyAlignment="1">
      <alignment horizontal="center"/>
    </xf>
    <xf numFmtId="0" fontId="9" fillId="3" borderId="0" xfId="0" applyFont="1" applyFill="1" applyAlignment="1">
      <alignment horizontal="center"/>
    </xf>
    <xf numFmtId="9" fontId="7" fillId="3" borderId="0" xfId="0" applyNumberFormat="1" applyFont="1" applyFill="1" applyAlignment="1">
      <alignment horizontal="center"/>
    </xf>
    <xf numFmtId="10" fontId="7" fillId="3" borderId="0" xfId="0" applyNumberFormat="1" applyFont="1" applyFill="1" applyAlignment="1">
      <alignment horizontal="center"/>
    </xf>
    <xf numFmtId="3" fontId="4" fillId="0" borderId="1" xfId="0" applyNumberFormat="1" applyFont="1" applyFill="1" applyBorder="1" applyAlignment="1">
      <alignment horizontal="center"/>
    </xf>
    <xf numFmtId="0" fontId="10" fillId="0" borderId="0" xfId="0" applyFont="1" applyAlignment="1">
      <alignment horizontal="left"/>
    </xf>
    <xf numFmtId="0" fontId="10" fillId="0" borderId="0" xfId="0" applyFont="1" applyBorder="1" applyAlignment="1"/>
    <xf numFmtId="0" fontId="27" fillId="0" borderId="0" xfId="0" applyFont="1" applyBorder="1" applyAlignment="1"/>
    <xf numFmtId="0" fontId="9" fillId="0" borderId="0" xfId="0" applyFont="1" applyBorder="1" applyAlignment="1"/>
    <xf numFmtId="0" fontId="28" fillId="0" borderId="0" xfId="0" applyFont="1" applyBorder="1" applyAlignment="1"/>
    <xf numFmtId="164" fontId="10" fillId="0" borderId="0" xfId="0" applyNumberFormat="1" applyFont="1" applyBorder="1" applyAlignment="1"/>
    <xf numFmtId="9" fontId="4" fillId="0" borderId="0" xfId="2" applyFont="1" applyBorder="1" applyAlignment="1">
      <alignment horizontal="center"/>
    </xf>
    <xf numFmtId="0" fontId="4" fillId="0" borderId="0" xfId="0" applyFont="1" applyAlignment="1">
      <alignment horizontal="left"/>
    </xf>
    <xf numFmtId="0" fontId="4" fillId="3" borderId="0" xfId="0" applyFont="1" applyFill="1" applyAlignment="1">
      <alignment horizontal="left"/>
    </xf>
    <xf numFmtId="0" fontId="10" fillId="3" borderId="0" xfId="0" applyFont="1" applyFill="1" applyAlignment="1">
      <alignment horizontal="left"/>
    </xf>
    <xf numFmtId="0" fontId="13" fillId="0" borderId="0" xfId="4" applyFont="1" applyAlignment="1">
      <alignment horizontal="left"/>
    </xf>
    <xf numFmtId="0" fontId="10" fillId="0" borderId="0" xfId="4" applyFont="1" applyAlignment="1">
      <alignment horizontal="left"/>
    </xf>
    <xf numFmtId="165" fontId="7" fillId="0" borderId="0" xfId="0" applyNumberFormat="1" applyFont="1" applyBorder="1" applyAlignment="1">
      <alignment horizontal="center"/>
    </xf>
    <xf numFmtId="0" fontId="32" fillId="0" borderId="0" xfId="0" applyFont="1" applyBorder="1" applyAlignment="1"/>
    <xf numFmtId="164" fontId="4" fillId="0" borderId="43" xfId="0" applyNumberFormat="1" applyFont="1" applyBorder="1" applyAlignment="1">
      <alignment horizontal="left"/>
    </xf>
    <xf numFmtId="164" fontId="4" fillId="0" borderId="44" xfId="0" applyNumberFormat="1" applyFont="1" applyBorder="1" applyAlignment="1">
      <alignment horizontal="left"/>
    </xf>
    <xf numFmtId="164" fontId="4" fillId="0" borderId="4" xfId="0" applyNumberFormat="1" applyFont="1" applyBorder="1"/>
    <xf numFmtId="0" fontId="4" fillId="0" borderId="4" xfId="0" applyFont="1" applyBorder="1"/>
    <xf numFmtId="164" fontId="7" fillId="12" borderId="0" xfId="0" applyNumberFormat="1" applyFont="1" applyFill="1" applyAlignment="1">
      <alignment horizontal="left"/>
    </xf>
    <xf numFmtId="0" fontId="32" fillId="0" borderId="0" xfId="0" applyFont="1"/>
    <xf numFmtId="0" fontId="12" fillId="0" borderId="0" xfId="0" applyFont="1"/>
    <xf numFmtId="164" fontId="32" fillId="0" borderId="0" xfId="0" applyNumberFormat="1" applyFont="1"/>
    <xf numFmtId="168" fontId="4" fillId="0" borderId="0" xfId="0" applyNumberFormat="1" applyFont="1"/>
    <xf numFmtId="164" fontId="4" fillId="0" borderId="46" xfId="0" applyNumberFormat="1" applyFont="1" applyBorder="1" applyAlignment="1">
      <alignment horizontal="left"/>
    </xf>
    <xf numFmtId="164" fontId="7" fillId="0" borderId="48" xfId="0" applyNumberFormat="1" applyFont="1" applyBorder="1" applyAlignment="1">
      <alignment horizontal="left"/>
    </xf>
    <xf numFmtId="0" fontId="33" fillId="4" borderId="7" xfId="8" applyFont="1" applyFill="1" applyBorder="1"/>
    <xf numFmtId="0" fontId="38" fillId="0" borderId="0" xfId="8" applyFont="1" applyAlignment="1">
      <alignment horizontal="center"/>
    </xf>
    <xf numFmtId="0" fontId="38" fillId="0" borderId="0" xfId="8" applyFont="1"/>
    <xf numFmtId="0" fontId="33" fillId="0" borderId="0" xfId="8" applyFont="1"/>
    <xf numFmtId="0" fontId="37" fillId="0" borderId="0" xfId="8" applyFont="1" applyFill="1" applyBorder="1" applyAlignment="1">
      <alignment horizontal="center"/>
    </xf>
    <xf numFmtId="0" fontId="35" fillId="0" borderId="0" xfId="8" applyFont="1" applyFill="1" applyBorder="1" applyAlignment="1">
      <alignment horizontal="center"/>
    </xf>
    <xf numFmtId="0" fontId="35" fillId="3" borderId="0" xfId="8" applyFont="1" applyFill="1" applyBorder="1" applyAlignment="1">
      <alignment horizontal="center"/>
    </xf>
    <xf numFmtId="0" fontId="35" fillId="0" borderId="37" xfId="8" applyFont="1" applyBorder="1" applyAlignment="1"/>
    <xf numFmtId="0" fontId="37" fillId="0" borderId="0" xfId="8" applyFont="1" applyFill="1" applyBorder="1" applyAlignment="1"/>
    <xf numFmtId="0" fontId="33" fillId="0" borderId="0" xfId="8" applyFont="1" applyAlignment="1"/>
    <xf numFmtId="0" fontId="33" fillId="4" borderId="41" xfId="8" applyFont="1" applyFill="1" applyBorder="1" applyAlignment="1"/>
    <xf numFmtId="0" fontId="33" fillId="4" borderId="7" xfId="8" applyFont="1" applyFill="1" applyBorder="1" applyAlignment="1"/>
    <xf numFmtId="0" fontId="35" fillId="0" borderId="0" xfId="8" applyFont="1"/>
    <xf numFmtId="164" fontId="35" fillId="4" borderId="41" xfId="8" applyNumberFormat="1" applyFont="1" applyFill="1" applyBorder="1" applyAlignment="1">
      <alignment horizontal="center"/>
    </xf>
    <xf numFmtId="0" fontId="35" fillId="4" borderId="41" xfId="8" applyFont="1" applyFill="1" applyBorder="1"/>
    <xf numFmtId="0" fontId="35" fillId="4" borderId="7" xfId="8" applyFont="1" applyFill="1" applyBorder="1"/>
    <xf numFmtId="170" fontId="35" fillId="4" borderId="41" xfId="8" applyNumberFormat="1" applyFont="1" applyFill="1" applyBorder="1" applyAlignment="1">
      <alignment horizontal="center"/>
    </xf>
    <xf numFmtId="0" fontId="33" fillId="0" borderId="40" xfId="8" applyFont="1" applyBorder="1"/>
    <xf numFmtId="0" fontId="35" fillId="0" borderId="37" xfId="8" applyFont="1" applyBorder="1"/>
    <xf numFmtId="0" fontId="39" fillId="0" borderId="0" xfId="10" applyFont="1" applyFill="1" applyBorder="1" applyAlignment="1">
      <alignment horizontal="center"/>
    </xf>
    <xf numFmtId="0" fontId="33" fillId="0" borderId="0" xfId="8" applyFont="1" applyFill="1"/>
    <xf numFmtId="0" fontId="33" fillId="0" borderId="0" xfId="8" applyFont="1" applyFill="1" applyBorder="1" applyAlignment="1">
      <alignment horizontal="left" indent="2"/>
    </xf>
    <xf numFmtId="0" fontId="40" fillId="0" borderId="0" xfId="10" applyFont="1" applyFill="1" applyBorder="1" applyAlignment="1">
      <alignment horizontal="center"/>
    </xf>
    <xf numFmtId="170" fontId="40" fillId="0" borderId="0" xfId="8" applyNumberFormat="1" applyFont="1" applyFill="1" applyAlignment="1">
      <alignment horizontal="center"/>
    </xf>
    <xf numFmtId="0" fontId="33" fillId="0" borderId="0" xfId="8" applyFont="1" applyFill="1" applyBorder="1" applyAlignment="1">
      <alignment horizontal="left" indent="1"/>
    </xf>
    <xf numFmtId="170" fontId="40" fillId="13" borderId="0" xfId="10" applyNumberFormat="1" applyFont="1" applyFill="1" applyBorder="1" applyAlignment="1">
      <alignment horizontal="center"/>
    </xf>
    <xf numFmtId="0" fontId="40" fillId="0" borderId="37" xfId="8" applyFont="1" applyBorder="1" applyAlignment="1">
      <alignment horizontal="center"/>
    </xf>
    <xf numFmtId="170" fontId="40" fillId="0" borderId="37" xfId="8" applyNumberFormat="1" applyFont="1" applyBorder="1" applyAlignment="1">
      <alignment horizontal="center"/>
    </xf>
    <xf numFmtId="0" fontId="40" fillId="0" borderId="0" xfId="8" applyFont="1" applyFill="1" applyAlignment="1">
      <alignment horizontal="center"/>
    </xf>
    <xf numFmtId="0" fontId="37" fillId="11" borderId="0" xfId="10" applyFont="1" applyFill="1" applyBorder="1" applyAlignment="1">
      <alignment horizontal="center"/>
    </xf>
    <xf numFmtId="0" fontId="37" fillId="11" borderId="0" xfId="8" applyFont="1" applyFill="1" applyAlignment="1">
      <alignment horizontal="center"/>
    </xf>
    <xf numFmtId="0" fontId="41" fillId="11" borderId="0" xfId="8" applyFont="1" applyFill="1"/>
    <xf numFmtId="0" fontId="41" fillId="11" borderId="0" xfId="8" applyFont="1" applyFill="1" applyBorder="1" applyAlignment="1">
      <alignment horizontal="left"/>
    </xf>
    <xf numFmtId="170" fontId="40" fillId="0" borderId="0" xfId="10" applyNumberFormat="1" applyFont="1" applyFill="1" applyBorder="1" applyAlignment="1">
      <alignment horizontal="center"/>
    </xf>
    <xf numFmtId="0" fontId="33" fillId="0" borderId="0" xfId="8" applyFont="1" applyFill="1" applyBorder="1"/>
    <xf numFmtId="0" fontId="40" fillId="13" borderId="0" xfId="10" applyFont="1" applyFill="1" applyBorder="1" applyAlignment="1">
      <alignment horizontal="center"/>
    </xf>
    <xf numFmtId="1" fontId="40" fillId="0" borderId="37" xfId="8" applyNumberFormat="1" applyFont="1" applyBorder="1" applyAlignment="1">
      <alignment horizontal="center"/>
    </xf>
    <xf numFmtId="1" fontId="40" fillId="0" borderId="0" xfId="8" applyNumberFormat="1" applyFont="1" applyAlignment="1">
      <alignment horizontal="center"/>
    </xf>
    <xf numFmtId="0" fontId="40" fillId="0" borderId="0" xfId="8" applyFont="1" applyAlignment="1">
      <alignment horizontal="center"/>
    </xf>
    <xf numFmtId="1" fontId="40" fillId="13" borderId="0" xfId="10" applyNumberFormat="1" applyFont="1" applyFill="1" applyBorder="1" applyAlignment="1">
      <alignment horizontal="center"/>
    </xf>
    <xf numFmtId="0" fontId="42" fillId="11" borderId="0" xfId="10" applyFont="1" applyFill="1" applyBorder="1" applyAlignment="1">
      <alignment horizontal="center"/>
    </xf>
    <xf numFmtId="0" fontId="35" fillId="11" borderId="0" xfId="8" applyFont="1" applyFill="1" applyAlignment="1">
      <alignment horizontal="center"/>
    </xf>
    <xf numFmtId="0" fontId="36" fillId="2" borderId="1" xfId="11" applyNumberFormat="1" applyFont="1" applyFill="1" applyBorder="1" applyAlignment="1">
      <alignment horizontal="center"/>
    </xf>
    <xf numFmtId="0" fontId="36" fillId="2" borderId="0" xfId="8" applyFont="1" applyFill="1" applyAlignment="1">
      <alignment horizontal="center"/>
    </xf>
    <xf numFmtId="0" fontId="36" fillId="2" borderId="0" xfId="8" applyFont="1" applyFill="1"/>
    <xf numFmtId="0" fontId="35" fillId="0" borderId="0" xfId="8" applyFont="1" applyBorder="1" applyAlignment="1"/>
    <xf numFmtId="170" fontId="35" fillId="0" borderId="0" xfId="8" applyNumberFormat="1" applyFont="1" applyFill="1" applyBorder="1" applyAlignment="1">
      <alignment horizontal="center"/>
    </xf>
    <xf numFmtId="170" fontId="35" fillId="0" borderId="0" xfId="8" applyNumberFormat="1" applyFont="1" applyBorder="1" applyAlignment="1">
      <alignment horizontal="center"/>
    </xf>
    <xf numFmtId="0" fontId="35" fillId="0" borderId="37" xfId="8" applyFont="1" applyBorder="1" applyAlignment="1">
      <alignment horizontal="center"/>
    </xf>
    <xf numFmtId="165" fontId="35" fillId="0" borderId="37" xfId="8" applyNumberFormat="1" applyFont="1" applyFill="1" applyBorder="1" applyAlignment="1">
      <alignment horizontal="center"/>
    </xf>
    <xf numFmtId="170" fontId="35" fillId="0" borderId="37" xfId="8" applyNumberFormat="1" applyFont="1" applyFill="1" applyBorder="1" applyAlignment="1">
      <alignment horizontal="center"/>
    </xf>
    <xf numFmtId="170" fontId="35" fillId="0" borderId="37" xfId="8" applyNumberFormat="1" applyFont="1" applyBorder="1" applyAlignment="1">
      <alignment horizontal="center"/>
    </xf>
    <xf numFmtId="0" fontId="41" fillId="0" borderId="37" xfId="8" applyFont="1" applyBorder="1" applyAlignment="1"/>
    <xf numFmtId="170" fontId="43" fillId="0" borderId="0" xfId="9" applyNumberFormat="1" applyFont="1" applyAlignment="1">
      <alignment horizontal="left"/>
    </xf>
    <xf numFmtId="170" fontId="43" fillId="0" borderId="0" xfId="9" applyNumberFormat="1" applyFont="1" applyFill="1" applyBorder="1" applyAlignment="1">
      <alignment horizontal="left"/>
    </xf>
    <xf numFmtId="3" fontId="43" fillId="0" borderId="0" xfId="8" applyNumberFormat="1" applyFont="1"/>
    <xf numFmtId="0" fontId="44" fillId="0" borderId="0" xfId="8" applyFont="1"/>
    <xf numFmtId="0" fontId="35" fillId="0" borderId="37" xfId="8" applyFont="1" applyFill="1" applyBorder="1" applyAlignment="1">
      <alignment horizontal="center"/>
    </xf>
    <xf numFmtId="169" fontId="40" fillId="0" borderId="0" xfId="10" applyNumberFormat="1" applyFont="1" applyFill="1" applyBorder="1" applyAlignment="1">
      <alignment horizontal="center"/>
    </xf>
    <xf numFmtId="0" fontId="44" fillId="0" borderId="0" xfId="8" applyFont="1" applyFill="1" applyBorder="1"/>
    <xf numFmtId="4" fontId="44" fillId="0" borderId="0" xfId="9" applyNumberFormat="1" applyFont="1" applyFill="1" applyBorder="1" applyAlignment="1">
      <alignment horizontal="center"/>
    </xf>
    <xf numFmtId="0" fontId="43" fillId="0" borderId="0" xfId="8" applyFont="1" applyFill="1" applyBorder="1"/>
    <xf numFmtId="165" fontId="44" fillId="0" borderId="0" xfId="8" applyNumberFormat="1" applyFont="1" applyFill="1" applyBorder="1" applyAlignment="1">
      <alignment horizontal="center"/>
    </xf>
    <xf numFmtId="0" fontId="44" fillId="0" borderId="0" xfId="8" applyFont="1" applyFill="1" applyBorder="1" applyAlignment="1">
      <alignment horizontal="center"/>
    </xf>
    <xf numFmtId="3" fontId="43" fillId="0" borderId="0" xfId="8" applyNumberFormat="1" applyFont="1" applyBorder="1"/>
    <xf numFmtId="0" fontId="43" fillId="0" borderId="0" xfId="8" applyFont="1" applyBorder="1"/>
    <xf numFmtId="170" fontId="43" fillId="0" borderId="0" xfId="9" applyNumberFormat="1" applyFont="1" applyFill="1" applyAlignment="1">
      <alignment horizontal="left"/>
    </xf>
    <xf numFmtId="0" fontId="35" fillId="0" borderId="37" xfId="8" applyFont="1" applyFill="1" applyBorder="1"/>
    <xf numFmtId="0" fontId="7" fillId="4" borderId="37" xfId="0" applyFont="1" applyFill="1" applyBorder="1"/>
    <xf numFmtId="44" fontId="7" fillId="0" borderId="4" xfId="7" applyFont="1" applyFill="1" applyBorder="1" applyAlignment="1">
      <alignment horizontal="center"/>
    </xf>
    <xf numFmtId="9" fontId="12" fillId="0" borderId="2" xfId="2" applyFont="1" applyFill="1" applyBorder="1" applyAlignment="1">
      <alignment horizontal="center"/>
    </xf>
    <xf numFmtId="164" fontId="7" fillId="0" borderId="5" xfId="0" applyNumberFormat="1" applyFont="1" applyFill="1" applyBorder="1" applyAlignment="1">
      <alignment horizontal="center"/>
    </xf>
    <xf numFmtId="164" fontId="4" fillId="0" borderId="9" xfId="0" applyNumberFormat="1" applyFont="1" applyFill="1" applyBorder="1" applyAlignment="1">
      <alignment horizontal="center"/>
    </xf>
    <xf numFmtId="164" fontId="4" fillId="0" borderId="1" xfId="0" applyNumberFormat="1" applyFont="1" applyFill="1" applyBorder="1" applyAlignment="1">
      <alignment horizontal="center"/>
    </xf>
    <xf numFmtId="167" fontId="4" fillId="0" borderId="2" xfId="2" applyNumberFormat="1" applyFont="1" applyFill="1" applyBorder="1" applyAlignment="1">
      <alignment horizontal="center"/>
    </xf>
    <xf numFmtId="10" fontId="4" fillId="0" borderId="10" xfId="2" applyNumberFormat="1" applyFont="1" applyFill="1" applyBorder="1" applyAlignment="1">
      <alignment horizontal="center"/>
    </xf>
    <xf numFmtId="170" fontId="7" fillId="0" borderId="3" xfId="0" applyNumberFormat="1" applyFont="1" applyFill="1" applyBorder="1" applyAlignment="1">
      <alignment horizontal="center"/>
    </xf>
    <xf numFmtId="9" fontId="4" fillId="0" borderId="1" xfId="2" applyFont="1" applyFill="1" applyBorder="1" applyAlignment="1">
      <alignment horizontal="center"/>
    </xf>
    <xf numFmtId="170" fontId="7" fillId="0" borderId="12" xfId="2" applyNumberFormat="1" applyFont="1" applyFill="1" applyBorder="1" applyAlignment="1">
      <alignment horizontal="center"/>
    </xf>
    <xf numFmtId="6" fontId="12" fillId="0" borderId="1" xfId="0" applyNumberFormat="1" applyFont="1" applyFill="1" applyBorder="1" applyAlignment="1">
      <alignment horizontal="center"/>
    </xf>
    <xf numFmtId="9" fontId="12" fillId="0" borderId="1" xfId="2" applyFont="1" applyFill="1" applyBorder="1" applyAlignment="1">
      <alignment horizontal="center"/>
    </xf>
    <xf numFmtId="0" fontId="1" fillId="0" borderId="0" xfId="8" applyFont="1"/>
    <xf numFmtId="0" fontId="1" fillId="0" borderId="0" xfId="8" applyFont="1" applyFill="1"/>
    <xf numFmtId="0" fontId="42" fillId="0" borderId="0" xfId="10" applyFont="1" applyFill="1" applyBorder="1" applyAlignment="1">
      <alignment horizontal="center"/>
    </xf>
    <xf numFmtId="1" fontId="40" fillId="0" borderId="0" xfId="10" applyNumberFormat="1" applyFont="1" applyFill="1" applyBorder="1" applyAlignment="1">
      <alignment horizontal="center"/>
    </xf>
    <xf numFmtId="1" fontId="40" fillId="0" borderId="0" xfId="8" applyNumberFormat="1" applyFont="1" applyFill="1" applyAlignment="1">
      <alignment horizontal="center"/>
    </xf>
    <xf numFmtId="0" fontId="40" fillId="0" borderId="0" xfId="8" applyFont="1" applyFill="1" applyBorder="1" applyAlignment="1">
      <alignment horizontal="center"/>
    </xf>
    <xf numFmtId="1" fontId="40" fillId="0" borderId="0" xfId="8" applyNumberFormat="1" applyFont="1" applyFill="1" applyBorder="1" applyAlignment="1">
      <alignment horizontal="center"/>
    </xf>
    <xf numFmtId="0" fontId="37" fillId="0" borderId="0" xfId="10" applyFont="1" applyFill="1" applyBorder="1" applyAlignment="1">
      <alignment horizontal="center"/>
    </xf>
    <xf numFmtId="164" fontId="35" fillId="0" borderId="0" xfId="8" applyNumberFormat="1" applyFont="1" applyFill="1" applyBorder="1" applyAlignment="1">
      <alignment horizontal="center"/>
    </xf>
    <xf numFmtId="2" fontId="36" fillId="2" borderId="50" xfId="8" applyNumberFormat="1" applyFont="1" applyFill="1" applyBorder="1" applyAlignment="1">
      <alignment horizontal="center"/>
    </xf>
    <xf numFmtId="2" fontId="36" fillId="2" borderId="51" xfId="8" applyNumberFormat="1" applyFont="1" applyFill="1" applyBorder="1" applyAlignment="1">
      <alignment horizontal="center"/>
    </xf>
    <xf numFmtId="0" fontId="1" fillId="0" borderId="0" xfId="8" applyFont="1" applyAlignment="1">
      <alignment horizontal="center"/>
    </xf>
    <xf numFmtId="0" fontId="1" fillId="0" borderId="0" xfId="8" applyFont="1" applyAlignment="1">
      <alignment horizontal="left"/>
    </xf>
    <xf numFmtId="0" fontId="41" fillId="0" borderId="0" xfId="8" applyFont="1" applyFill="1" applyBorder="1" applyAlignment="1">
      <alignment horizontal="left"/>
    </xf>
    <xf numFmtId="0" fontId="41" fillId="0" borderId="0" xfId="8" applyFont="1" applyFill="1"/>
    <xf numFmtId="0" fontId="37" fillId="0" borderId="0" xfId="8" applyFont="1" applyFill="1" applyAlignment="1">
      <alignment horizontal="center"/>
    </xf>
    <xf numFmtId="0" fontId="4" fillId="0" borderId="0" xfId="0" applyFont="1" applyFill="1" applyBorder="1" applyAlignment="1">
      <alignment horizontal="center"/>
    </xf>
    <xf numFmtId="0" fontId="1" fillId="0" borderId="0" xfId="8" applyFont="1" applyBorder="1"/>
    <xf numFmtId="0" fontId="37" fillId="0" borderId="37" xfId="8" applyFont="1" applyFill="1" applyBorder="1" applyAlignment="1"/>
    <xf numFmtId="0" fontId="37" fillId="0" borderId="37" xfId="8" applyFont="1" applyFill="1" applyBorder="1" applyAlignment="1">
      <alignment horizontal="center"/>
    </xf>
    <xf numFmtId="0" fontId="35" fillId="9" borderId="0" xfId="8" applyFont="1" applyFill="1"/>
    <xf numFmtId="0" fontId="1" fillId="0" borderId="37" xfId="8" applyFont="1" applyBorder="1"/>
    <xf numFmtId="0" fontId="33" fillId="0" borderId="37" xfId="8" applyFont="1" applyBorder="1"/>
    <xf numFmtId="0" fontId="1" fillId="0" borderId="37" xfId="8" applyFont="1" applyBorder="1" applyAlignment="1"/>
    <xf numFmtId="0" fontId="33" fillId="0" borderId="37" xfId="8" applyFont="1" applyBorder="1" applyAlignment="1"/>
    <xf numFmtId="170" fontId="46" fillId="0" borderId="0" xfId="10" applyNumberFormat="1" applyFont="1" applyFill="1" applyBorder="1" applyAlignment="1">
      <alignment horizontal="left"/>
    </xf>
    <xf numFmtId="0" fontId="5" fillId="2" borderId="0" xfId="0" applyFont="1" applyFill="1" applyBorder="1"/>
    <xf numFmtId="165" fontId="5" fillId="2" borderId="39" xfId="3" applyNumberFormat="1" applyFont="1" applyFill="1" applyBorder="1" applyAlignment="1">
      <alignment horizontal="center"/>
    </xf>
    <xf numFmtId="164" fontId="5" fillId="2" borderId="39" xfId="0" applyNumberFormat="1" applyFont="1" applyFill="1" applyBorder="1" applyAlignment="1">
      <alignment horizontal="center"/>
    </xf>
    <xf numFmtId="170" fontId="4" fillId="0" borderId="1" xfId="0" applyNumberFormat="1" applyFont="1" applyBorder="1" applyAlignment="1">
      <alignment horizontal="center"/>
    </xf>
    <xf numFmtId="170" fontId="4" fillId="0" borderId="39" xfId="0" applyNumberFormat="1" applyFont="1" applyBorder="1" applyAlignment="1">
      <alignment horizontal="center"/>
    </xf>
    <xf numFmtId="170" fontId="4" fillId="3" borderId="42" xfId="0" applyNumberFormat="1" applyFont="1" applyFill="1" applyBorder="1" applyAlignment="1">
      <alignment horizontal="center"/>
    </xf>
    <xf numFmtId="170" fontId="7" fillId="0" borderId="0" xfId="0" applyNumberFormat="1" applyFont="1" applyAlignment="1">
      <alignment horizontal="center"/>
    </xf>
    <xf numFmtId="170" fontId="9" fillId="0" borderId="0" xfId="0" applyNumberFormat="1" applyFont="1" applyAlignment="1">
      <alignment horizontal="center"/>
    </xf>
    <xf numFmtId="170" fontId="4" fillId="0" borderId="42" xfId="0" applyNumberFormat="1" applyFont="1" applyBorder="1" applyAlignment="1">
      <alignment horizontal="center"/>
    </xf>
    <xf numFmtId="170" fontId="4" fillId="0" borderId="5" xfId="0" applyNumberFormat="1" applyFont="1" applyBorder="1" applyAlignment="1">
      <alignment horizontal="center"/>
    </xf>
    <xf numFmtId="165" fontId="5" fillId="2" borderId="7" xfId="3" applyNumberFormat="1" applyFont="1" applyFill="1" applyBorder="1" applyAlignment="1">
      <alignment horizontal="center"/>
    </xf>
    <xf numFmtId="165" fontId="5" fillId="2" borderId="3" xfId="3" applyNumberFormat="1" applyFont="1" applyFill="1" applyBorder="1" applyAlignment="1">
      <alignment horizontal="center"/>
    </xf>
    <xf numFmtId="164" fontId="5" fillId="2" borderId="8" xfId="0" applyNumberFormat="1" applyFont="1" applyFill="1" applyBorder="1" applyAlignment="1">
      <alignment horizontal="center"/>
    </xf>
    <xf numFmtId="164" fontId="4" fillId="0" borderId="0" xfId="0" applyNumberFormat="1" applyFont="1" applyBorder="1" applyAlignment="1">
      <alignment horizontal="left"/>
    </xf>
    <xf numFmtId="165" fontId="4" fillId="0" borderId="37" xfId="0" applyNumberFormat="1" applyFont="1" applyFill="1" applyBorder="1" applyAlignment="1">
      <alignment horizontal="center"/>
    </xf>
    <xf numFmtId="0" fontId="9" fillId="0" borderId="37" xfId="0" applyFont="1" applyFill="1" applyBorder="1"/>
    <xf numFmtId="0" fontId="4" fillId="0" borderId="9" xfId="0" applyFont="1" applyBorder="1" applyAlignment="1">
      <alignment horizontal="center"/>
    </xf>
    <xf numFmtId="0" fontId="9" fillId="0" borderId="37" xfId="0" applyFont="1" applyBorder="1"/>
    <xf numFmtId="0" fontId="7" fillId="0" borderId="37" xfId="0" applyFont="1" applyBorder="1"/>
    <xf numFmtId="0" fontId="4" fillId="0" borderId="37" xfId="0" applyFont="1" applyFill="1" applyBorder="1"/>
    <xf numFmtId="0" fontId="7" fillId="0" borderId="37" xfId="0" applyFont="1" applyFill="1" applyBorder="1"/>
    <xf numFmtId="0" fontId="4" fillId="0" borderId="37" xfId="0" applyFont="1" applyFill="1" applyBorder="1" applyAlignment="1">
      <alignment horizontal="center"/>
    </xf>
    <xf numFmtId="164" fontId="7" fillId="3" borderId="37" xfId="0" applyNumberFormat="1" applyFont="1" applyFill="1" applyBorder="1" applyAlignment="1">
      <alignment horizontal="left"/>
    </xf>
    <xf numFmtId="164" fontId="6" fillId="3" borderId="37" xfId="0" applyNumberFormat="1" applyFont="1" applyFill="1" applyBorder="1" applyAlignment="1">
      <alignment horizontal="center"/>
    </xf>
    <xf numFmtId="164" fontId="6" fillId="3" borderId="37" xfId="0" applyNumberFormat="1" applyFont="1" applyFill="1" applyBorder="1" applyAlignment="1">
      <alignment horizontal="right"/>
    </xf>
    <xf numFmtId="164" fontId="7" fillId="4" borderId="37" xfId="0" applyNumberFormat="1" applyFont="1" applyFill="1" applyBorder="1"/>
    <xf numFmtId="0" fontId="8" fillId="4" borderId="37" xfId="0" applyFont="1" applyFill="1" applyBorder="1" applyAlignment="1">
      <alignment horizontal="center"/>
    </xf>
    <xf numFmtId="0" fontId="7" fillId="4" borderId="37" xfId="0" applyFont="1" applyFill="1" applyBorder="1" applyAlignment="1">
      <alignment horizontal="center"/>
    </xf>
    <xf numFmtId="164" fontId="7" fillId="0" borderId="37" xfId="0" applyNumberFormat="1" applyFont="1" applyFill="1" applyBorder="1"/>
    <xf numFmtId="0" fontId="8" fillId="0" borderId="37" xfId="0" applyFont="1" applyFill="1" applyBorder="1" applyAlignment="1">
      <alignment horizontal="center"/>
    </xf>
    <xf numFmtId="0" fontId="4" fillId="0" borderId="37" xfId="0" applyFont="1" applyFill="1" applyBorder="1" applyAlignment="1">
      <alignment horizontal="left"/>
    </xf>
    <xf numFmtId="0" fontId="7" fillId="0" borderId="37" xfId="0" applyFont="1" applyFill="1" applyBorder="1" applyAlignment="1">
      <alignment horizontal="center"/>
    </xf>
    <xf numFmtId="164" fontId="7" fillId="0" borderId="0" xfId="0" applyNumberFormat="1" applyFont="1" applyFill="1"/>
    <xf numFmtId="164" fontId="7" fillId="0" borderId="0" xfId="0" applyNumberFormat="1" applyFont="1" applyFill="1" applyBorder="1"/>
    <xf numFmtId="0" fontId="8" fillId="0" borderId="0" xfId="0" applyFont="1" applyFill="1" applyBorder="1" applyAlignment="1">
      <alignment horizontal="center"/>
    </xf>
    <xf numFmtId="0" fontId="4"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Fill="1" applyBorder="1"/>
    <xf numFmtId="164" fontId="6" fillId="0" borderId="3" xfId="0" applyNumberFormat="1" applyFont="1" applyFill="1" applyBorder="1" applyAlignment="1">
      <alignment horizontal="center"/>
    </xf>
    <xf numFmtId="10" fontId="40" fillId="13" borderId="0" xfId="10" applyNumberFormat="1" applyFont="1" applyFill="1" applyBorder="1" applyAlignment="1">
      <alignment horizontal="center"/>
    </xf>
    <xf numFmtId="164" fontId="4" fillId="0" borderId="1" xfId="0" applyNumberFormat="1" applyFont="1" applyBorder="1" applyAlignment="1">
      <alignment horizontal="left"/>
    </xf>
    <xf numFmtId="0" fontId="4" fillId="0" borderId="0" xfId="3" applyFont="1" applyFill="1" applyBorder="1" applyAlignment="1">
      <alignment horizontal="center"/>
    </xf>
    <xf numFmtId="0" fontId="4" fillId="0" borderId="45" xfId="3" applyFont="1" applyFill="1" applyBorder="1" applyAlignment="1">
      <alignment horizontal="center"/>
    </xf>
    <xf numFmtId="0" fontId="4" fillId="0" borderId="47" xfId="3" applyFont="1" applyFill="1" applyBorder="1" applyAlignment="1">
      <alignment horizontal="center"/>
    </xf>
    <xf numFmtId="0" fontId="4" fillId="3" borderId="0" xfId="0" applyFont="1" applyFill="1" applyAlignment="1">
      <alignment horizontal="left" vertical="center" wrapText="1"/>
    </xf>
    <xf numFmtId="164" fontId="7" fillId="0" borderId="7" xfId="0" applyNumberFormat="1" applyFont="1" applyBorder="1"/>
    <xf numFmtId="164" fontId="7" fillId="0" borderId="0" xfId="0" applyNumberFormat="1" applyFont="1" applyAlignment="1">
      <alignment horizontal="center" vertical="center"/>
    </xf>
    <xf numFmtId="0" fontId="10" fillId="0" borderId="0" xfId="0" applyFont="1" applyAlignment="1">
      <alignment vertical="center" wrapText="1"/>
    </xf>
    <xf numFmtId="0" fontId="47" fillId="0" borderId="0" xfId="0" applyFont="1"/>
    <xf numFmtId="1" fontId="12" fillId="13" borderId="0" xfId="10" applyNumberFormat="1" applyFont="1" applyFill="1" applyBorder="1" applyAlignment="1">
      <alignment horizontal="center"/>
    </xf>
    <xf numFmtId="170" fontId="4" fillId="0" borderId="0" xfId="0" applyNumberFormat="1" applyFont="1" applyAlignment="1">
      <alignment horizontal="center"/>
    </xf>
    <xf numFmtId="0" fontId="10" fillId="0" borderId="0" xfId="0" applyFont="1" applyBorder="1"/>
    <xf numFmtId="0" fontId="4" fillId="0" borderId="37" xfId="0" applyFont="1" applyBorder="1" applyAlignment="1">
      <alignment horizontal="left"/>
    </xf>
    <xf numFmtId="8" fontId="4" fillId="0" borderId="0" xfId="0" applyNumberFormat="1" applyFont="1" applyAlignment="1">
      <alignment horizontal="left"/>
    </xf>
    <xf numFmtId="9" fontId="4" fillId="0" borderId="0" xfId="0" applyNumberFormat="1" applyFont="1" applyAlignment="1">
      <alignment horizontal="center"/>
    </xf>
    <xf numFmtId="170" fontId="4" fillId="0" borderId="42" xfId="0" applyNumberFormat="1" applyFont="1" applyFill="1" applyBorder="1" applyAlignment="1">
      <alignment horizontal="center"/>
    </xf>
    <xf numFmtId="170" fontId="4" fillId="0" borderId="5" xfId="0" applyNumberFormat="1" applyFont="1" applyFill="1" applyBorder="1" applyAlignment="1">
      <alignment horizontal="center"/>
    </xf>
    <xf numFmtId="164" fontId="10" fillId="0" borderId="0" xfId="0" applyNumberFormat="1" applyFont="1" applyBorder="1" applyAlignment="1">
      <alignment vertical="center"/>
    </xf>
    <xf numFmtId="169" fontId="12" fillId="13" borderId="1" xfId="10" applyNumberFormat="1" applyFont="1" applyFill="1" applyBorder="1" applyAlignment="1">
      <alignment horizontal="center"/>
    </xf>
    <xf numFmtId="1" fontId="12" fillId="13" borderId="1" xfId="10" applyNumberFormat="1" applyFont="1" applyFill="1" applyBorder="1" applyAlignment="1">
      <alignment horizontal="center"/>
    </xf>
    <xf numFmtId="10" fontId="12" fillId="13" borderId="1" xfId="10" applyNumberFormat="1" applyFont="1" applyFill="1" applyBorder="1" applyAlignment="1">
      <alignment horizontal="center"/>
    </xf>
    <xf numFmtId="3" fontId="12" fillId="13" borderId="1" xfId="10" applyNumberFormat="1" applyFont="1" applyFill="1" applyBorder="1" applyAlignment="1">
      <alignment horizontal="center"/>
    </xf>
    <xf numFmtId="167" fontId="12" fillId="13" borderId="1" xfId="10" applyNumberFormat="1" applyFont="1" applyFill="1" applyBorder="1" applyAlignment="1">
      <alignment horizontal="center"/>
    </xf>
    <xf numFmtId="164" fontId="4" fillId="3" borderId="39" xfId="0" applyNumberFormat="1" applyFont="1" applyFill="1" applyBorder="1"/>
    <xf numFmtId="164" fontId="4" fillId="0" borderId="0" xfId="0" applyNumberFormat="1" applyFont="1" applyFill="1" applyBorder="1"/>
    <xf numFmtId="6" fontId="12" fillId="0" borderId="0" xfId="0" applyNumberFormat="1" applyFont="1" applyFill="1" applyBorder="1" applyAlignment="1">
      <alignment horizontal="center"/>
    </xf>
    <xf numFmtId="0" fontId="13" fillId="0" borderId="0" xfId="4" applyFont="1" applyFill="1" applyBorder="1" applyAlignment="1">
      <alignment horizontal="left"/>
    </xf>
    <xf numFmtId="9" fontId="12" fillId="0" borderId="39" xfId="2" applyFont="1" applyFill="1" applyBorder="1" applyAlignment="1">
      <alignment horizontal="center"/>
    </xf>
    <xf numFmtId="164" fontId="7" fillId="3" borderId="4" xfId="0" applyNumberFormat="1" applyFont="1" applyFill="1" applyBorder="1"/>
    <xf numFmtId="170" fontId="7" fillId="0" borderId="5" xfId="2" applyNumberFormat="1" applyFont="1" applyFill="1" applyBorder="1" applyAlignment="1">
      <alignment horizontal="center"/>
    </xf>
    <xf numFmtId="164" fontId="7" fillId="3" borderId="7" xfId="0" applyNumberFormat="1" applyFont="1" applyFill="1" applyBorder="1"/>
    <xf numFmtId="170" fontId="1" fillId="0" borderId="0" xfId="9" applyNumberFormat="1" applyFont="1" applyAlignment="1">
      <alignment horizontal="center"/>
    </xf>
    <xf numFmtId="4" fontId="1" fillId="0" borderId="0" xfId="9" applyNumberFormat="1" applyFont="1" applyAlignment="1">
      <alignment horizontal="center"/>
    </xf>
    <xf numFmtId="170" fontId="1" fillId="0" borderId="0" xfId="8" applyNumberFormat="1" applyFont="1" applyAlignment="1">
      <alignment horizontal="center"/>
    </xf>
    <xf numFmtId="0" fontId="1" fillId="0" borderId="0" xfId="8" applyFont="1" applyFill="1" applyBorder="1"/>
    <xf numFmtId="170" fontId="1" fillId="0" borderId="0" xfId="9" applyNumberFormat="1" applyFont="1" applyFill="1" applyBorder="1" applyAlignment="1">
      <alignment horizontal="center"/>
    </xf>
    <xf numFmtId="170" fontId="1" fillId="0" borderId="0" xfId="9" applyNumberFormat="1" applyFont="1" applyFill="1" applyAlignment="1">
      <alignment horizontal="center"/>
    </xf>
    <xf numFmtId="4" fontId="1" fillId="0" borderId="0" xfId="9" applyNumberFormat="1" applyFont="1" applyFill="1" applyAlignment="1">
      <alignment horizontal="center"/>
    </xf>
    <xf numFmtId="0" fontId="1" fillId="0" borderId="0" xfId="8" applyFont="1" applyFill="1" applyAlignment="1">
      <alignment horizontal="center"/>
    </xf>
    <xf numFmtId="170" fontId="1" fillId="0" borderId="0" xfId="8" applyNumberFormat="1" applyFont="1" applyFill="1" applyAlignment="1">
      <alignment horizontal="center"/>
    </xf>
    <xf numFmtId="170" fontId="1" fillId="0" borderId="37" xfId="9" applyNumberFormat="1" applyFont="1" applyFill="1" applyBorder="1" applyAlignment="1">
      <alignment horizontal="center"/>
    </xf>
    <xf numFmtId="0" fontId="1" fillId="9" borderId="0" xfId="8" applyFont="1" applyFill="1"/>
    <xf numFmtId="0" fontId="1" fillId="9" borderId="0" xfId="8" applyFont="1" applyFill="1" applyAlignment="1">
      <alignment horizontal="center"/>
    </xf>
    <xf numFmtId="0" fontId="1" fillId="0" borderId="0" xfId="8" applyFont="1" applyBorder="1" applyAlignment="1">
      <alignment horizontal="center"/>
    </xf>
    <xf numFmtId="4" fontId="1" fillId="0" borderId="0" xfId="9" applyNumberFormat="1" applyFont="1" applyBorder="1" applyAlignment="1">
      <alignment horizontal="center"/>
    </xf>
    <xf numFmtId="170" fontId="1" fillId="0" borderId="0" xfId="9" applyNumberFormat="1" applyFont="1" applyBorder="1" applyAlignment="1">
      <alignment horizontal="center"/>
    </xf>
    <xf numFmtId="0" fontId="1" fillId="0" borderId="37" xfId="8" applyFont="1" applyBorder="1" applyAlignment="1">
      <alignment horizontal="center"/>
    </xf>
    <xf numFmtId="4" fontId="1" fillId="0" borderId="37" xfId="9" applyNumberFormat="1" applyFont="1" applyBorder="1" applyAlignment="1">
      <alignment horizontal="center"/>
    </xf>
    <xf numFmtId="170" fontId="1" fillId="0" borderId="37" xfId="9" applyNumberFormat="1" applyFont="1" applyBorder="1" applyAlignment="1">
      <alignment horizontal="center"/>
    </xf>
    <xf numFmtId="170" fontId="1" fillId="0" borderId="37" xfId="8" applyNumberFormat="1" applyFont="1" applyBorder="1" applyAlignment="1">
      <alignment horizontal="center"/>
    </xf>
    <xf numFmtId="170" fontId="1" fillId="0" borderId="0" xfId="8" applyNumberFormat="1" applyFont="1" applyFill="1" applyBorder="1" applyAlignment="1">
      <alignment horizontal="center"/>
    </xf>
    <xf numFmtId="0" fontId="1" fillId="0" borderId="0" xfId="8" applyNumberFormat="1" applyFont="1" applyFill="1" applyBorder="1" applyAlignment="1">
      <alignment horizontal="center"/>
    </xf>
    <xf numFmtId="1" fontId="1" fillId="0" borderId="0" xfId="8" applyNumberFormat="1" applyFont="1" applyFill="1" applyBorder="1" applyAlignment="1">
      <alignment horizontal="center"/>
    </xf>
    <xf numFmtId="0" fontId="1" fillId="0" borderId="0" xfId="8" applyFont="1" applyBorder="1" applyAlignment="1"/>
    <xf numFmtId="0" fontId="1" fillId="0" borderId="0" xfId="8" applyFont="1" applyFill="1" applyBorder="1" applyAlignment="1">
      <alignment horizontal="center"/>
    </xf>
    <xf numFmtId="170" fontId="1" fillId="0" borderId="0" xfId="8" applyNumberFormat="1" applyFont="1" applyBorder="1" applyAlignment="1">
      <alignment horizontal="center"/>
    </xf>
    <xf numFmtId="3" fontId="1" fillId="0" borderId="0" xfId="8" applyNumberFormat="1" applyFont="1" applyAlignment="1">
      <alignment horizontal="center"/>
    </xf>
    <xf numFmtId="165" fontId="1" fillId="0" borderId="0" xfId="8" applyNumberFormat="1" applyFont="1" applyFill="1" applyBorder="1" applyAlignment="1">
      <alignment horizontal="center"/>
    </xf>
    <xf numFmtId="0" fontId="1" fillId="0" borderId="0" xfId="8" applyNumberFormat="1" applyFont="1" applyFill="1" applyAlignment="1">
      <alignment horizontal="center"/>
    </xf>
    <xf numFmtId="0" fontId="1" fillId="4" borderId="41" xfId="8" applyFont="1" applyFill="1" applyBorder="1" applyAlignment="1">
      <alignment horizontal="center"/>
    </xf>
    <xf numFmtId="165" fontId="1" fillId="4" borderId="41" xfId="8" applyNumberFormat="1" applyFont="1" applyFill="1" applyBorder="1" applyAlignment="1">
      <alignment horizontal="center"/>
    </xf>
    <xf numFmtId="170" fontId="1" fillId="4" borderId="41" xfId="8" applyNumberFormat="1" applyFont="1" applyFill="1" applyBorder="1" applyAlignment="1">
      <alignment horizontal="center"/>
    </xf>
    <xf numFmtId="170" fontId="1" fillId="4" borderId="8" xfId="8" applyNumberFormat="1" applyFont="1" applyFill="1" applyBorder="1" applyAlignment="1">
      <alignment horizontal="center"/>
    </xf>
    <xf numFmtId="165" fontId="1" fillId="0" borderId="0" xfId="8" applyNumberFormat="1" applyFont="1" applyFill="1" applyAlignment="1">
      <alignment horizontal="center"/>
    </xf>
    <xf numFmtId="0" fontId="1" fillId="3" borderId="0" xfId="8" applyFont="1" applyFill="1" applyAlignment="1">
      <alignment horizontal="center"/>
    </xf>
    <xf numFmtId="0" fontId="1" fillId="0" borderId="0" xfId="8" applyFont="1" applyAlignment="1"/>
    <xf numFmtId="4" fontId="1" fillId="0" borderId="0" xfId="9" applyNumberFormat="1" applyFont="1" applyBorder="1" applyAlignment="1"/>
    <xf numFmtId="0" fontId="1" fillId="0" borderId="0" xfId="8" applyFont="1" applyFill="1" applyBorder="1" applyAlignment="1"/>
    <xf numFmtId="2" fontId="1" fillId="0" borderId="0" xfId="8" applyNumberFormat="1" applyFont="1" applyFill="1" applyBorder="1" applyAlignment="1">
      <alignment horizontal="center"/>
    </xf>
    <xf numFmtId="0" fontId="1" fillId="4" borderId="7" xfId="8" applyFont="1" applyFill="1" applyBorder="1" applyAlignment="1"/>
    <xf numFmtId="0" fontId="1" fillId="4" borderId="41" xfId="8" applyFont="1" applyFill="1" applyBorder="1" applyAlignment="1"/>
    <xf numFmtId="2" fontId="1" fillId="4" borderId="41" xfId="8" applyNumberFormat="1" applyFont="1" applyFill="1" applyBorder="1" applyAlignment="1">
      <alignment horizontal="center"/>
    </xf>
    <xf numFmtId="2" fontId="1" fillId="0" borderId="0" xfId="8" applyNumberFormat="1" applyFont="1" applyFill="1" applyBorder="1" applyAlignment="1"/>
    <xf numFmtId="0" fontId="1" fillId="0" borderId="0" xfId="8" applyFont="1" applyFill="1" applyAlignment="1"/>
    <xf numFmtId="0" fontId="1" fillId="0" borderId="37" xfId="8" applyFont="1" applyFill="1" applyBorder="1" applyAlignment="1"/>
    <xf numFmtId="0" fontId="1" fillId="0" borderId="37" xfId="8" applyFont="1" applyFill="1" applyBorder="1" applyAlignment="1">
      <alignment horizontal="center"/>
    </xf>
    <xf numFmtId="2" fontId="1" fillId="0" borderId="0" xfId="8" applyNumberFormat="1" applyFont="1" applyFill="1" applyAlignment="1">
      <alignment horizontal="center"/>
    </xf>
    <xf numFmtId="2" fontId="1" fillId="0" borderId="51" xfId="8" applyNumberFormat="1" applyFont="1" applyBorder="1" applyAlignment="1">
      <alignment horizontal="center"/>
    </xf>
    <xf numFmtId="164" fontId="1" fillId="0" borderId="0" xfId="8" applyNumberFormat="1" applyFont="1" applyBorder="1"/>
    <xf numFmtId="0" fontId="1" fillId="0" borderId="0" xfId="8" applyFont="1" applyBorder="1" applyAlignment="1">
      <alignment horizontal="left"/>
    </xf>
    <xf numFmtId="170" fontId="1" fillId="0" borderId="40" xfId="8" applyNumberFormat="1" applyFont="1" applyBorder="1" applyAlignment="1">
      <alignment horizontal="center"/>
    </xf>
    <xf numFmtId="170" fontId="1" fillId="0" borderId="0" xfId="1" applyNumberFormat="1" applyFont="1" applyAlignment="1">
      <alignment horizontal="center"/>
    </xf>
    <xf numFmtId="170" fontId="1" fillId="0" borderId="0" xfId="1" applyNumberFormat="1" applyFont="1" applyFill="1" applyAlignment="1">
      <alignment horizontal="center"/>
    </xf>
    <xf numFmtId="170" fontId="1" fillId="0" borderId="0" xfId="8" applyNumberFormat="1" applyFont="1"/>
    <xf numFmtId="2" fontId="1" fillId="0" borderId="12" xfId="8" applyNumberFormat="1" applyFont="1" applyBorder="1" applyAlignment="1">
      <alignment horizontal="center"/>
    </xf>
    <xf numFmtId="2" fontId="1" fillId="0" borderId="0" xfId="8" applyNumberFormat="1" applyFont="1" applyAlignment="1">
      <alignment horizontal="center"/>
    </xf>
    <xf numFmtId="2" fontId="36" fillId="2" borderId="52" xfId="8" applyNumberFormat="1" applyFont="1" applyFill="1" applyBorder="1" applyAlignment="1">
      <alignment horizontal="center"/>
    </xf>
    <xf numFmtId="2" fontId="36" fillId="0" borderId="0" xfId="8" applyNumberFormat="1" applyFont="1" applyFill="1" applyBorder="1" applyAlignment="1">
      <alignment horizontal="center"/>
    </xf>
    <xf numFmtId="2" fontId="36" fillId="0" borderId="53" xfId="8" applyNumberFormat="1" applyFont="1" applyFill="1" applyBorder="1" applyAlignment="1">
      <alignment horizontal="center"/>
    </xf>
    <xf numFmtId="2" fontId="36" fillId="2" borderId="12" xfId="8" applyNumberFormat="1" applyFont="1" applyFill="1" applyBorder="1" applyAlignment="1">
      <alignment horizontal="center"/>
    </xf>
    <xf numFmtId="0" fontId="41" fillId="0" borderId="37" xfId="8" applyFont="1" applyFill="1" applyBorder="1"/>
    <xf numFmtId="0" fontId="37" fillId="0" borderId="37" xfId="10" applyFont="1" applyFill="1" applyBorder="1" applyAlignment="1">
      <alignment horizontal="center"/>
    </xf>
    <xf numFmtId="170" fontId="40" fillId="0" borderId="37" xfId="10" applyNumberFormat="1" applyFont="1" applyFill="1" applyBorder="1" applyAlignment="1">
      <alignment horizontal="center"/>
    </xf>
    <xf numFmtId="169" fontId="1" fillId="0" borderId="0" xfId="8" applyNumberFormat="1" applyFont="1" applyFill="1"/>
    <xf numFmtId="168" fontId="4" fillId="0" borderId="1" xfId="0" applyNumberFormat="1" applyFont="1" applyFill="1" applyBorder="1" applyAlignment="1">
      <alignment horizontal="center"/>
    </xf>
    <xf numFmtId="9" fontId="4" fillId="3" borderId="1" xfId="0" applyNumberFormat="1" applyFont="1" applyFill="1" applyBorder="1" applyAlignment="1">
      <alignment horizontal="center"/>
    </xf>
    <xf numFmtId="9" fontId="40" fillId="0" borderId="0" xfId="10" applyNumberFormat="1" applyFont="1" applyFill="1" applyBorder="1" applyAlignment="1">
      <alignment horizontal="center"/>
    </xf>
    <xf numFmtId="10" fontId="40" fillId="0" borderId="0" xfId="10" applyNumberFormat="1" applyFont="1" applyFill="1" applyBorder="1" applyAlignment="1">
      <alignment horizontal="center"/>
    </xf>
    <xf numFmtId="0" fontId="33" fillId="0" borderId="0" xfId="8" applyFont="1" applyFill="1" applyBorder="1" applyAlignment="1">
      <alignment horizontal="left"/>
    </xf>
    <xf numFmtId="169" fontId="37" fillId="0" borderId="0" xfId="10" applyNumberFormat="1" applyFont="1" applyFill="1" applyBorder="1" applyAlignment="1">
      <alignment horizontal="center"/>
    </xf>
    <xf numFmtId="170" fontId="37" fillId="0" borderId="0" xfId="10" applyNumberFormat="1" applyFont="1" applyFill="1" applyBorder="1" applyAlignment="1">
      <alignment horizontal="center"/>
    </xf>
    <xf numFmtId="10" fontId="4" fillId="0" borderId="0" xfId="0" applyNumberFormat="1" applyFont="1" applyAlignment="1">
      <alignment horizontal="center"/>
    </xf>
    <xf numFmtId="2" fontId="40" fillId="0" borderId="0" xfId="10" applyNumberFormat="1" applyFont="1" applyFill="1" applyBorder="1" applyAlignment="1">
      <alignment horizontal="center"/>
    </xf>
    <xf numFmtId="164" fontId="1" fillId="0" borderId="0" xfId="8" applyNumberFormat="1" applyFont="1" applyFill="1" applyBorder="1"/>
    <xf numFmtId="0" fontId="33" fillId="0" borderId="0" xfId="8" applyFont="1" applyAlignment="1">
      <alignment horizontal="left"/>
    </xf>
    <xf numFmtId="164" fontId="1" fillId="0" borderId="37" xfId="8" applyNumberFormat="1" applyFont="1" applyBorder="1"/>
    <xf numFmtId="2" fontId="40" fillId="0" borderId="37" xfId="10" applyNumberFormat="1" applyFont="1" applyFill="1" applyBorder="1" applyAlignment="1">
      <alignment horizontal="center"/>
    </xf>
    <xf numFmtId="164" fontId="1" fillId="0" borderId="37" xfId="8" applyNumberFormat="1" applyFont="1" applyFill="1" applyBorder="1"/>
    <xf numFmtId="0" fontId="1" fillId="0" borderId="37" xfId="8" applyFont="1" applyFill="1" applyBorder="1"/>
    <xf numFmtId="169" fontId="1" fillId="0" borderId="0" xfId="8" applyNumberFormat="1" applyFont="1" applyAlignment="1">
      <alignment horizontal="center"/>
    </xf>
    <xf numFmtId="14" fontId="17" fillId="0" borderId="0" xfId="5" applyNumberFormat="1" applyFont="1" applyAlignment="1">
      <alignment horizontal="left"/>
    </xf>
    <xf numFmtId="4" fontId="44" fillId="0" borderId="37" xfId="9" applyNumberFormat="1" applyFont="1" applyFill="1" applyBorder="1" applyAlignment="1">
      <alignment horizontal="center"/>
    </xf>
    <xf numFmtId="169" fontId="1" fillId="0" borderId="0" xfId="8" applyNumberFormat="1" applyFont="1" applyFill="1" applyAlignment="1">
      <alignment horizontal="center"/>
    </xf>
    <xf numFmtId="0" fontId="44" fillId="0" borderId="37" xfId="8" applyFont="1" applyFill="1" applyBorder="1"/>
    <xf numFmtId="1" fontId="1" fillId="0" borderId="51" xfId="8" applyNumberFormat="1" applyFont="1" applyBorder="1" applyAlignment="1">
      <alignment horizontal="center"/>
    </xf>
    <xf numFmtId="1" fontId="1" fillId="0" borderId="51" xfId="8" applyNumberFormat="1" applyFont="1" applyFill="1" applyBorder="1" applyAlignment="1">
      <alignment horizontal="center"/>
    </xf>
    <xf numFmtId="1" fontId="45" fillId="0" borderId="51" xfId="8" applyNumberFormat="1" applyFont="1" applyFill="1" applyBorder="1" applyAlignment="1">
      <alignment horizontal="center"/>
    </xf>
    <xf numFmtId="1" fontId="1" fillId="0" borderId="51" xfId="1" applyNumberFormat="1" applyFont="1" applyBorder="1" applyAlignment="1">
      <alignment horizontal="center"/>
    </xf>
    <xf numFmtId="4" fontId="35" fillId="0" borderId="37" xfId="9" applyNumberFormat="1" applyFont="1" applyBorder="1" applyAlignment="1">
      <alignment horizontal="center"/>
    </xf>
    <xf numFmtId="0" fontId="40" fillId="0" borderId="0" xfId="8" applyFont="1" applyFill="1" applyBorder="1" applyAlignment="1"/>
    <xf numFmtId="0" fontId="33" fillId="0" borderId="0" xfId="8" applyFont="1" applyAlignment="1">
      <alignment horizontal="left" indent="1"/>
    </xf>
    <xf numFmtId="0" fontId="35" fillId="0" borderId="0" xfId="8" applyFont="1" applyBorder="1"/>
    <xf numFmtId="0" fontId="1" fillId="0" borderId="40" xfId="8" applyFont="1" applyBorder="1"/>
    <xf numFmtId="170" fontId="1" fillId="0" borderId="40" xfId="8" applyNumberFormat="1" applyFont="1" applyBorder="1"/>
    <xf numFmtId="170" fontId="1" fillId="0" borderId="37" xfId="8" applyNumberFormat="1" applyFont="1" applyBorder="1"/>
    <xf numFmtId="0" fontId="44" fillId="4" borderId="41" xfId="8" applyFont="1" applyFill="1" applyBorder="1"/>
    <xf numFmtId="164" fontId="35" fillId="0" borderId="37" xfId="8" applyNumberFormat="1" applyFont="1" applyFill="1" applyBorder="1" applyAlignment="1">
      <alignment horizontal="left"/>
    </xf>
    <xf numFmtId="170" fontId="33" fillId="0" borderId="0" xfId="8" applyNumberFormat="1" applyFont="1" applyFill="1" applyAlignment="1">
      <alignment horizontal="left"/>
    </xf>
    <xf numFmtId="170" fontId="35" fillId="0" borderId="37" xfId="9" applyNumberFormat="1" applyFont="1" applyBorder="1" applyAlignment="1">
      <alignment horizontal="center"/>
    </xf>
    <xf numFmtId="0" fontId="8" fillId="0" borderId="0" xfId="0" applyFont="1" applyFill="1"/>
    <xf numFmtId="164" fontId="14" fillId="0" borderId="0" xfId="0" applyNumberFormat="1" applyFont="1" applyAlignment="1">
      <alignment horizontal="left"/>
    </xf>
    <xf numFmtId="165" fontId="30" fillId="2" borderId="7" xfId="3" applyNumberFormat="1" applyFont="1" applyFill="1" applyBorder="1" applyAlignment="1">
      <alignment horizontal="center"/>
    </xf>
    <xf numFmtId="165" fontId="30" fillId="2" borderId="7" xfId="3" applyNumberFormat="1" applyFont="1" applyFill="1" applyBorder="1" applyAlignment="1">
      <alignment horizontal="left"/>
    </xf>
    <xf numFmtId="169" fontId="15" fillId="0" borderId="1" xfId="3" applyNumberFormat="1" applyFont="1" applyFill="1" applyBorder="1" applyAlignment="1">
      <alignment horizontal="center"/>
    </xf>
    <xf numFmtId="171" fontId="12" fillId="13" borderId="54" xfId="10" applyNumberFormat="1" applyFont="1" applyFill="1" applyBorder="1" applyAlignment="1">
      <alignment horizontal="center"/>
    </xf>
    <xf numFmtId="171" fontId="12" fillId="13" borderId="55" xfId="10" applyNumberFormat="1" applyFont="1" applyFill="1" applyBorder="1" applyAlignment="1">
      <alignment horizontal="center"/>
    </xf>
    <xf numFmtId="9" fontId="12" fillId="13" borderId="6" xfId="10" applyNumberFormat="1" applyFont="1" applyFill="1" applyBorder="1" applyAlignment="1">
      <alignment horizontal="center"/>
    </xf>
    <xf numFmtId="170" fontId="4" fillId="0" borderId="49" xfId="0" applyNumberFormat="1" applyFont="1" applyBorder="1" applyAlignment="1">
      <alignment horizontal="center"/>
    </xf>
    <xf numFmtId="3" fontId="4" fillId="0" borderId="0" xfId="3" applyNumberFormat="1" applyFont="1" applyFill="1" applyBorder="1" applyAlignment="1">
      <alignment horizontal="center"/>
    </xf>
    <xf numFmtId="170" fontId="12" fillId="13" borderId="1" xfId="10" applyNumberFormat="1" applyFont="1" applyFill="1" applyBorder="1" applyAlignment="1">
      <alignment horizontal="center"/>
    </xf>
    <xf numFmtId="43" fontId="1" fillId="0" borderId="0" xfId="8" applyNumberFormat="1" applyFont="1"/>
    <xf numFmtId="3" fontId="31" fillId="13" borderId="1" xfId="10" applyNumberFormat="1" applyFont="1" applyFill="1" applyBorder="1" applyAlignment="1">
      <alignment horizontal="center"/>
    </xf>
    <xf numFmtId="3" fontId="4" fillId="0" borderId="2" xfId="1" applyNumberFormat="1" applyFont="1" applyFill="1" applyBorder="1" applyAlignment="1">
      <alignment horizontal="center"/>
    </xf>
    <xf numFmtId="9" fontId="12" fillId="13" borderId="1" xfId="10" applyNumberFormat="1" applyFont="1" applyFill="1" applyBorder="1" applyAlignment="1">
      <alignment horizontal="center"/>
    </xf>
    <xf numFmtId="9" fontId="40" fillId="13" borderId="0" xfId="10" applyNumberFormat="1" applyFont="1" applyFill="1" applyBorder="1" applyAlignment="1">
      <alignment horizontal="center"/>
    </xf>
    <xf numFmtId="1" fontId="1" fillId="0" borderId="37" xfId="9" applyNumberFormat="1" applyFont="1" applyBorder="1" applyAlignment="1">
      <alignment horizontal="center"/>
    </xf>
    <xf numFmtId="1" fontId="36" fillId="2" borderId="0" xfId="11" applyNumberFormat="1" applyFont="1" applyFill="1" applyBorder="1" applyAlignment="1">
      <alignment horizontal="center"/>
    </xf>
    <xf numFmtId="167" fontId="10" fillId="0" borderId="0" xfId="2" applyNumberFormat="1" applyFont="1" applyAlignment="1">
      <alignment horizontal="center"/>
    </xf>
    <xf numFmtId="167" fontId="40" fillId="0" borderId="0" xfId="10" applyNumberFormat="1" applyFont="1" applyFill="1" applyBorder="1" applyAlignment="1">
      <alignment horizontal="center"/>
    </xf>
    <xf numFmtId="170" fontId="48" fillId="13" borderId="0" xfId="10" applyNumberFormat="1" applyFont="1" applyFill="1" applyBorder="1" applyAlignment="1">
      <alignment horizontal="center"/>
    </xf>
    <xf numFmtId="167" fontId="12" fillId="13" borderId="1" xfId="2" applyNumberFormat="1" applyFont="1" applyFill="1" applyBorder="1" applyAlignment="1">
      <alignment horizontal="center"/>
    </xf>
    <xf numFmtId="170" fontId="49" fillId="0" borderId="0" xfId="8" applyNumberFormat="1" applyFont="1" applyAlignment="1">
      <alignment horizontal="center"/>
    </xf>
    <xf numFmtId="43" fontId="4" fillId="0" borderId="0" xfId="1" applyFont="1" applyBorder="1" applyAlignment="1">
      <alignment horizontal="center"/>
    </xf>
    <xf numFmtId="0" fontId="49" fillId="0" borderId="0" xfId="8" applyFont="1"/>
    <xf numFmtId="0" fontId="33" fillId="0" borderId="0" xfId="8" applyFont="1" applyBorder="1"/>
    <xf numFmtId="0" fontId="44" fillId="0" borderId="0" xfId="8" applyFont="1" applyFill="1" applyBorder="1" applyAlignment="1"/>
    <xf numFmtId="0" fontId="50" fillId="0" borderId="0" xfId="8" applyFont="1"/>
    <xf numFmtId="0" fontId="49" fillId="0" borderId="0" xfId="8" applyFont="1" applyAlignment="1">
      <alignment horizontal="center"/>
    </xf>
    <xf numFmtId="4" fontId="49" fillId="0" borderId="0" xfId="9" applyNumberFormat="1" applyFont="1" applyAlignment="1">
      <alignment horizontal="center"/>
    </xf>
    <xf numFmtId="0" fontId="51" fillId="0" borderId="37" xfId="8" applyFont="1" applyBorder="1"/>
    <xf numFmtId="0" fontId="45" fillId="0" borderId="0" xfId="8" applyFont="1"/>
    <xf numFmtId="170" fontId="48" fillId="0" borderId="0" xfId="10" applyNumberFormat="1" applyFont="1" applyFill="1" applyBorder="1" applyAlignment="1">
      <alignment horizontal="center"/>
    </xf>
    <xf numFmtId="0" fontId="52" fillId="0" borderId="37" xfId="8" applyFont="1" applyBorder="1"/>
    <xf numFmtId="0" fontId="53" fillId="0" borderId="37" xfId="10" applyFont="1" applyFill="1" applyBorder="1" applyAlignment="1">
      <alignment horizontal="center"/>
    </xf>
    <xf numFmtId="0" fontId="53" fillId="0" borderId="0" xfId="10" applyFont="1" applyFill="1" applyBorder="1" applyAlignment="1">
      <alignment horizontal="center"/>
    </xf>
    <xf numFmtId="1" fontId="49" fillId="0" borderId="51" xfId="8" applyNumberFormat="1" applyFont="1" applyBorder="1" applyAlignment="1">
      <alignment horizontal="center"/>
    </xf>
    <xf numFmtId="170" fontId="54" fillId="0" borderId="0" xfId="10" applyNumberFormat="1" applyFont="1" applyFill="1" applyBorder="1" applyAlignment="1">
      <alignment horizontal="left"/>
    </xf>
    <xf numFmtId="170" fontId="16" fillId="0" borderId="0" xfId="5" applyNumberFormat="1" applyAlignment="1">
      <alignment horizontal="right"/>
    </xf>
    <xf numFmtId="1" fontId="4" fillId="0" borderId="0" xfId="0" applyNumberFormat="1" applyFont="1" applyAlignment="1">
      <alignment horizontal="center"/>
    </xf>
    <xf numFmtId="6" fontId="35" fillId="4" borderId="8" xfId="8" applyNumberFormat="1" applyFont="1" applyFill="1" applyBorder="1" applyAlignment="1">
      <alignment horizontal="center"/>
    </xf>
    <xf numFmtId="169" fontId="1" fillId="0" borderId="0" xfId="2" applyNumberFormat="1" applyFont="1" applyAlignment="1">
      <alignment horizontal="center"/>
    </xf>
    <xf numFmtId="0" fontId="35" fillId="0" borderId="37" xfId="8" applyFont="1" applyBorder="1" applyAlignment="1">
      <alignment horizontal="left"/>
    </xf>
    <xf numFmtId="170" fontId="1" fillId="0" borderId="0" xfId="8" applyNumberFormat="1" applyFont="1" applyAlignment="1">
      <alignment horizontal="right"/>
    </xf>
    <xf numFmtId="170" fontId="1" fillId="0" borderId="40" xfId="8" applyNumberFormat="1" applyFont="1" applyBorder="1" applyAlignment="1">
      <alignment horizontal="right"/>
    </xf>
    <xf numFmtId="1" fontId="40" fillId="13" borderId="0" xfId="10" applyNumberFormat="1" applyFont="1" applyFill="1" applyBorder="1" applyAlignment="1">
      <alignment horizontal="right"/>
    </xf>
    <xf numFmtId="169" fontId="1" fillId="0" borderId="0" xfId="8" applyNumberFormat="1" applyFont="1" applyAlignment="1">
      <alignment horizontal="right"/>
    </xf>
    <xf numFmtId="0" fontId="35" fillId="9" borderId="0" xfId="8" applyFont="1" applyFill="1" applyBorder="1"/>
    <xf numFmtId="0" fontId="1" fillId="9" borderId="0" xfId="8" applyFont="1" applyFill="1" applyBorder="1"/>
    <xf numFmtId="0" fontId="1" fillId="9" borderId="0" xfId="8" applyFont="1" applyFill="1" applyBorder="1" applyAlignment="1">
      <alignment horizontal="center"/>
    </xf>
    <xf numFmtId="170" fontId="1" fillId="0" borderId="0" xfId="8" applyNumberFormat="1" applyFont="1" applyBorder="1"/>
    <xf numFmtId="0" fontId="55" fillId="7" borderId="13" xfId="5" applyFont="1" applyFill="1" applyBorder="1"/>
    <xf numFmtId="0" fontId="56" fillId="0" borderId="0" xfId="5" applyFont="1"/>
    <xf numFmtId="0" fontId="58" fillId="0" borderId="0" xfId="5" applyFont="1" applyAlignment="1">
      <alignment horizontal="right"/>
    </xf>
    <xf numFmtId="0" fontId="56" fillId="9" borderId="0" xfId="5" applyFont="1" applyFill="1"/>
    <xf numFmtId="0" fontId="58" fillId="0" borderId="15" xfId="5" applyFont="1" applyBorder="1"/>
    <xf numFmtId="0" fontId="57" fillId="0" borderId="15" xfId="5" applyFont="1" applyBorder="1"/>
    <xf numFmtId="0" fontId="24" fillId="0" borderId="16" xfId="5" applyFont="1" applyBorder="1" applyAlignment="1">
      <alignment wrapText="1"/>
    </xf>
    <xf numFmtId="170" fontId="24" fillId="0" borderId="17" xfId="5" applyNumberFormat="1" applyFont="1" applyBorder="1" applyAlignment="1">
      <alignment horizontal="right"/>
    </xf>
    <xf numFmtId="170" fontId="24" fillId="0" borderId="17" xfId="5" applyNumberFormat="1" applyFont="1" applyBorder="1" applyAlignment="1">
      <alignment horizontal="right" wrapText="1"/>
    </xf>
    <xf numFmtId="0" fontId="24" fillId="0" borderId="18" xfId="5" applyFont="1" applyBorder="1" applyAlignment="1">
      <alignment horizontal="center"/>
    </xf>
    <xf numFmtId="0" fontId="24" fillId="0" borderId="19" xfId="5" applyFont="1" applyBorder="1"/>
    <xf numFmtId="0" fontId="57" fillId="0" borderId="19" xfId="5" applyFont="1" applyBorder="1"/>
    <xf numFmtId="0" fontId="57" fillId="0" borderId="20" xfId="5" applyFont="1" applyBorder="1"/>
    <xf numFmtId="170" fontId="57" fillId="0" borderId="21" xfId="5" applyNumberFormat="1" applyFont="1" applyBorder="1" applyAlignment="1">
      <alignment horizontal="right"/>
    </xf>
    <xf numFmtId="0" fontId="57" fillId="0" borderId="22" xfId="5" applyFont="1" applyBorder="1"/>
    <xf numFmtId="0" fontId="57" fillId="0" borderId="13" xfId="5" applyFont="1" applyBorder="1"/>
    <xf numFmtId="170" fontId="57" fillId="8" borderId="21" xfId="5" applyNumberFormat="1" applyFont="1" applyFill="1" applyBorder="1" applyAlignment="1">
      <alignment horizontal="right"/>
    </xf>
    <xf numFmtId="44" fontId="57" fillId="0" borderId="21" xfId="5" applyNumberFormat="1" applyFont="1" applyBorder="1" applyAlignment="1">
      <alignment horizontal="left"/>
    </xf>
    <xf numFmtId="0" fontId="57" fillId="0" borderId="21" xfId="5" applyFont="1" applyBorder="1" applyAlignment="1"/>
    <xf numFmtId="0" fontId="57" fillId="0" borderId="23" xfId="5" applyFont="1" applyBorder="1"/>
    <xf numFmtId="0" fontId="57" fillId="0" borderId="21" xfId="5" applyFont="1" applyBorder="1"/>
    <xf numFmtId="0" fontId="59" fillId="0" borderId="0" xfId="0" applyFont="1"/>
    <xf numFmtId="0" fontId="56" fillId="7" borderId="20" xfId="5" applyFont="1" applyFill="1" applyBorder="1"/>
    <xf numFmtId="170" fontId="56" fillId="9" borderId="0" xfId="5" applyNumberFormat="1" applyFont="1" applyFill="1" applyAlignment="1">
      <alignment horizontal="right"/>
    </xf>
    <xf numFmtId="170" fontId="57" fillId="0" borderId="20" xfId="5" applyNumberFormat="1" applyFont="1" applyBorder="1" applyAlignment="1">
      <alignment horizontal="right"/>
    </xf>
    <xf numFmtId="0" fontId="57" fillId="0" borderId="24" xfId="5" applyFont="1" applyBorder="1"/>
    <xf numFmtId="0" fontId="57" fillId="0" borderId="25" xfId="5" applyFont="1" applyBorder="1"/>
    <xf numFmtId="0" fontId="57" fillId="0" borderId="21" xfId="5" applyFont="1" applyBorder="1" applyAlignment="1">
      <alignment horizontal="center"/>
    </xf>
    <xf numFmtId="0" fontId="57" fillId="8" borderId="21" xfId="5" applyFont="1" applyFill="1" applyBorder="1" applyAlignment="1">
      <alignment horizontal="center"/>
    </xf>
    <xf numFmtId="0" fontId="57" fillId="0" borderId="27" xfId="5" applyFont="1" applyBorder="1"/>
    <xf numFmtId="0" fontId="57" fillId="0" borderId="28" xfId="5" applyFont="1" applyBorder="1" applyAlignment="1">
      <alignment horizontal="center"/>
    </xf>
    <xf numFmtId="0" fontId="57" fillId="0" borderId="29" xfId="5" applyFont="1" applyBorder="1"/>
    <xf numFmtId="0" fontId="57" fillId="0" borderId="30" xfId="5" applyFont="1" applyBorder="1"/>
    <xf numFmtId="0" fontId="57" fillId="0" borderId="16" xfId="5" applyFont="1" applyBorder="1"/>
    <xf numFmtId="0" fontId="57" fillId="0" borderId="31" xfId="5" applyFont="1" applyBorder="1" applyAlignment="1">
      <alignment horizontal="center"/>
    </xf>
    <xf numFmtId="0" fontId="57" fillId="0" borderId="18" xfId="5" applyFont="1" applyBorder="1"/>
    <xf numFmtId="0" fontId="57" fillId="0" borderId="32" xfId="5" applyFont="1" applyBorder="1"/>
    <xf numFmtId="1" fontId="57" fillId="0" borderId="21" xfId="5" applyNumberFormat="1" applyFont="1" applyBorder="1" applyAlignment="1">
      <alignment horizontal="center"/>
    </xf>
    <xf numFmtId="0" fontId="57" fillId="0" borderId="33" xfId="5" applyFont="1" applyBorder="1"/>
    <xf numFmtId="0" fontId="57" fillId="0" borderId="34" xfId="5" applyFont="1" applyBorder="1" applyAlignment="1">
      <alignment horizontal="center"/>
    </xf>
    <xf numFmtId="0" fontId="57" fillId="0" borderId="35" xfId="5" applyFont="1" applyBorder="1"/>
    <xf numFmtId="0" fontId="24" fillId="0" borderId="13" xfId="5" applyFont="1" applyBorder="1"/>
    <xf numFmtId="0" fontId="58" fillId="0" borderId="22" xfId="5" applyFont="1" applyBorder="1"/>
    <xf numFmtId="0" fontId="24" fillId="0" borderId="25" xfId="5" applyFont="1" applyBorder="1"/>
    <xf numFmtId="0" fontId="57" fillId="0" borderId="57" xfId="5" applyFont="1" applyBorder="1"/>
    <xf numFmtId="170" fontId="57" fillId="0" borderId="17" xfId="5" applyNumberFormat="1" applyFont="1" applyBorder="1" applyAlignment="1">
      <alignment horizontal="right"/>
    </xf>
    <xf numFmtId="0" fontId="57" fillId="0" borderId="58" xfId="5" applyFont="1" applyBorder="1"/>
    <xf numFmtId="0" fontId="57" fillId="0" borderId="59" xfId="5" applyFont="1" applyBorder="1"/>
    <xf numFmtId="0" fontId="57" fillId="0" borderId="60" xfId="5" applyFont="1" applyBorder="1"/>
    <xf numFmtId="170" fontId="57" fillId="0" borderId="61" xfId="5" applyNumberFormat="1" applyFont="1" applyBorder="1" applyAlignment="1">
      <alignment horizontal="right"/>
    </xf>
    <xf numFmtId="0" fontId="58" fillId="0" borderId="62" xfId="5" applyFont="1" applyBorder="1"/>
    <xf numFmtId="0" fontId="57" fillId="0" borderId="56" xfId="5" applyFont="1" applyBorder="1"/>
    <xf numFmtId="0" fontId="57" fillId="0" borderId="62" xfId="5" applyFont="1" applyBorder="1"/>
    <xf numFmtId="0" fontId="57" fillId="0" borderId="13" xfId="5" applyFont="1" applyFill="1" applyBorder="1"/>
    <xf numFmtId="0" fontId="57" fillId="0" borderId="23" xfId="5" applyFont="1" applyFill="1" applyBorder="1"/>
    <xf numFmtId="0" fontId="57" fillId="0" borderId="20" xfId="5" applyFont="1" applyFill="1" applyBorder="1"/>
    <xf numFmtId="170" fontId="56" fillId="0" borderId="0" xfId="5" applyNumberFormat="1" applyFont="1" applyFill="1" applyAlignment="1">
      <alignment horizontal="right"/>
    </xf>
    <xf numFmtId="170" fontId="57" fillId="0" borderId="21" xfId="5" applyNumberFormat="1" applyFont="1" applyFill="1" applyBorder="1" applyAlignment="1">
      <alignment horizontal="right"/>
    </xf>
    <xf numFmtId="170" fontId="57" fillId="0" borderId="63" xfId="5" applyNumberFormat="1" applyFont="1" applyFill="1" applyBorder="1" applyAlignment="1">
      <alignment horizontal="right"/>
    </xf>
    <xf numFmtId="0" fontId="58" fillId="0" borderId="22" xfId="5" applyFont="1" applyFill="1" applyBorder="1"/>
    <xf numFmtId="0" fontId="56" fillId="0" borderId="0" xfId="5" applyFont="1" applyFill="1"/>
    <xf numFmtId="0" fontId="57" fillId="0" borderId="13" xfId="5" applyFont="1" applyBorder="1" applyAlignment="1">
      <alignment vertical="center"/>
    </xf>
    <xf numFmtId="0" fontId="57" fillId="0" borderId="21" xfId="5" applyFont="1" applyBorder="1" applyAlignment="1">
      <alignment horizontal="center" vertical="center"/>
    </xf>
    <xf numFmtId="0" fontId="59" fillId="0" borderId="0" xfId="0" applyFont="1" applyAlignment="1">
      <alignment vertical="center" wrapText="1"/>
    </xf>
    <xf numFmtId="0" fontId="56" fillId="9" borderId="0" xfId="5" applyFont="1" applyFill="1" applyAlignment="1">
      <alignment vertical="center"/>
    </xf>
    <xf numFmtId="0" fontId="56" fillId="0" borderId="20" xfId="5" applyFont="1" applyFill="1" applyBorder="1"/>
    <xf numFmtId="170" fontId="56" fillId="9" borderId="37" xfId="5" applyNumberFormat="1" applyFont="1" applyFill="1" applyBorder="1" applyAlignment="1">
      <alignment horizontal="right"/>
    </xf>
    <xf numFmtId="0" fontId="57" fillId="0" borderId="61" xfId="5" applyFont="1" applyBorder="1" applyAlignment="1">
      <alignment horizontal="center"/>
    </xf>
    <xf numFmtId="0" fontId="44" fillId="0" borderId="0" xfId="8" applyFont="1" applyFill="1" applyBorder="1" applyAlignment="1">
      <alignment horizontal="left"/>
    </xf>
    <xf numFmtId="169" fontId="1" fillId="0" borderId="0" xfId="8" applyNumberFormat="1" applyFont="1" applyFill="1" applyAlignment="1">
      <alignment horizontal="right"/>
    </xf>
    <xf numFmtId="169" fontId="37" fillId="0" borderId="0" xfId="8" applyNumberFormat="1" applyFont="1" applyFill="1" applyBorder="1" applyAlignment="1">
      <alignment horizontal="center"/>
    </xf>
    <xf numFmtId="0" fontId="24" fillId="7" borderId="13" xfId="5" applyFont="1" applyFill="1" applyBorder="1"/>
    <xf numFmtId="0" fontId="60" fillId="0" borderId="0" xfId="0" applyFont="1"/>
    <xf numFmtId="0" fontId="60" fillId="0" borderId="0" xfId="0" applyFont="1" applyAlignment="1">
      <alignment vertical="center"/>
    </xf>
    <xf numFmtId="4" fontId="1" fillId="0" borderId="37" xfId="9" applyNumberFormat="1" applyFont="1" applyBorder="1" applyAlignment="1"/>
    <xf numFmtId="2" fontId="1" fillId="0" borderId="37" xfId="8" applyNumberFormat="1" applyFont="1" applyFill="1" applyBorder="1" applyAlignment="1"/>
    <xf numFmtId="2" fontId="1" fillId="0" borderId="37" xfId="8" applyNumberFormat="1" applyFont="1" applyFill="1" applyBorder="1" applyAlignment="1">
      <alignment horizontal="center"/>
    </xf>
    <xf numFmtId="170" fontId="1" fillId="0" borderId="37" xfId="8" applyNumberFormat="1" applyFont="1" applyFill="1" applyBorder="1" applyAlignment="1">
      <alignment horizontal="center"/>
    </xf>
    <xf numFmtId="1" fontId="1" fillId="0" borderId="0" xfId="8" applyNumberFormat="1" applyFont="1"/>
    <xf numFmtId="170" fontId="1" fillId="0" borderId="0" xfId="8" applyNumberFormat="1" applyFont="1" applyFill="1"/>
    <xf numFmtId="167" fontId="1" fillId="0" borderId="0" xfId="8" applyNumberFormat="1" applyFont="1" applyFill="1"/>
    <xf numFmtId="1" fontId="1" fillId="0" borderId="0" xfId="8" applyNumberFormat="1" applyFont="1" applyFill="1"/>
    <xf numFmtId="0" fontId="1" fillId="0" borderId="0" xfId="8" applyNumberFormat="1" applyFont="1" applyFill="1"/>
    <xf numFmtId="4" fontId="7" fillId="0" borderId="0" xfId="0" applyNumberFormat="1" applyFont="1" applyFill="1" applyAlignment="1">
      <alignment horizontal="center"/>
    </xf>
    <xf numFmtId="0" fontId="4" fillId="0" borderId="0" xfId="0" applyFont="1" applyAlignment="1">
      <alignment horizontal="left" vertical="center" wrapText="1"/>
    </xf>
    <xf numFmtId="9" fontId="1" fillId="0" borderId="0" xfId="1" applyNumberFormat="1" applyFont="1"/>
    <xf numFmtId="14" fontId="1" fillId="0" borderId="0" xfId="8" applyNumberFormat="1" applyFont="1" applyAlignment="1">
      <alignment horizontal="center"/>
    </xf>
    <xf numFmtId="0" fontId="4" fillId="14" borderId="0" xfId="0" applyFont="1" applyFill="1"/>
    <xf numFmtId="0" fontId="7" fillId="14" borderId="0" xfId="0" applyFont="1" applyFill="1"/>
    <xf numFmtId="0" fontId="7" fillId="14" borderId="0" xfId="0" applyFont="1" applyFill="1" applyAlignment="1">
      <alignment horizontal="center"/>
    </xf>
    <xf numFmtId="0" fontId="4" fillId="14" borderId="0" xfId="0" applyFont="1" applyFill="1" applyAlignment="1">
      <alignment horizontal="center"/>
    </xf>
    <xf numFmtId="170" fontId="9" fillId="14" borderId="0" xfId="0" applyNumberFormat="1" applyFont="1" applyFill="1" applyAlignment="1">
      <alignment horizontal="center"/>
    </xf>
    <xf numFmtId="0" fontId="9" fillId="14" borderId="0" xfId="0" applyFont="1" applyFill="1" applyAlignment="1">
      <alignment horizontal="center"/>
    </xf>
    <xf numFmtId="0" fontId="9" fillId="14" borderId="0" xfId="0" applyFont="1" applyFill="1"/>
    <xf numFmtId="164" fontId="4" fillId="14" borderId="1" xfId="0" applyNumberFormat="1" applyFont="1" applyFill="1" applyBorder="1"/>
    <xf numFmtId="170" fontId="4" fillId="14" borderId="1" xfId="0" applyNumberFormat="1" applyFont="1" applyFill="1" applyBorder="1" applyAlignment="1">
      <alignment horizontal="center"/>
    </xf>
    <xf numFmtId="165" fontId="4" fillId="14" borderId="0" xfId="0" applyNumberFormat="1" applyFont="1" applyFill="1" applyBorder="1"/>
    <xf numFmtId="164" fontId="4" fillId="14" borderId="39" xfId="0" applyNumberFormat="1" applyFont="1" applyFill="1" applyBorder="1"/>
    <xf numFmtId="0" fontId="4" fillId="14" borderId="4" xfId="0" applyFont="1" applyFill="1" applyBorder="1"/>
    <xf numFmtId="164" fontId="4" fillId="14" borderId="4" xfId="0" applyNumberFormat="1" applyFont="1" applyFill="1" applyBorder="1"/>
    <xf numFmtId="0" fontId="7" fillId="14" borderId="37" xfId="0" applyFont="1" applyFill="1" applyBorder="1"/>
    <xf numFmtId="0" fontId="4" fillId="14" borderId="37" xfId="0" applyFont="1" applyFill="1" applyBorder="1" applyAlignment="1">
      <alignment horizontal="center"/>
    </xf>
    <xf numFmtId="0" fontId="4" fillId="14" borderId="1" xfId="0" applyFont="1" applyFill="1" applyBorder="1"/>
    <xf numFmtId="0" fontId="4" fillId="14" borderId="0" xfId="0" applyFont="1" applyFill="1" applyAlignment="1">
      <alignment horizontal="left"/>
    </xf>
    <xf numFmtId="0" fontId="7" fillId="14" borderId="0" xfId="0" applyFont="1" applyFill="1" applyBorder="1"/>
    <xf numFmtId="0" fontId="4" fillId="14" borderId="0" xfId="0" applyFont="1" applyFill="1" applyBorder="1" applyAlignment="1">
      <alignment horizontal="center"/>
    </xf>
    <xf numFmtId="164" fontId="7" fillId="14" borderId="7" xfId="0" applyNumberFormat="1" applyFont="1" applyFill="1" applyBorder="1"/>
    <xf numFmtId="165" fontId="7" fillId="14" borderId="0" xfId="0" applyNumberFormat="1" applyFont="1" applyFill="1" applyBorder="1" applyAlignment="1">
      <alignment horizontal="center"/>
    </xf>
    <xf numFmtId="164" fontId="4" fillId="14" borderId="0" xfId="0" applyNumberFormat="1" applyFont="1" applyFill="1" applyAlignment="1">
      <alignment horizontal="left"/>
    </xf>
    <xf numFmtId="164" fontId="4" fillId="14" borderId="0" xfId="0" applyNumberFormat="1" applyFont="1" applyFill="1" applyAlignment="1">
      <alignment horizontal="center"/>
    </xf>
    <xf numFmtId="164" fontId="4" fillId="14" borderId="0" xfId="0" applyNumberFormat="1" applyFont="1" applyFill="1" applyAlignment="1">
      <alignment horizontal="right"/>
    </xf>
    <xf numFmtId="0" fontId="10" fillId="14" borderId="0" xfId="0" applyFont="1" applyFill="1"/>
    <xf numFmtId="172" fontId="4" fillId="14" borderId="1" xfId="0" applyNumberFormat="1" applyFont="1" applyFill="1" applyBorder="1" applyAlignment="1">
      <alignment horizontal="center"/>
    </xf>
    <xf numFmtId="172" fontId="5" fillId="2" borderId="0" xfId="0" applyNumberFormat="1" applyFont="1" applyFill="1" applyBorder="1"/>
    <xf numFmtId="172" fontId="30" fillId="2" borderId="0" xfId="0" applyNumberFormat="1" applyFont="1" applyFill="1"/>
    <xf numFmtId="164" fontId="15" fillId="14" borderId="1" xfId="0" applyNumberFormat="1" applyFont="1" applyFill="1" applyBorder="1"/>
    <xf numFmtId="170" fontId="15" fillId="14" borderId="1" xfId="0" applyNumberFormat="1" applyFont="1" applyFill="1" applyBorder="1" applyAlignment="1">
      <alignment horizontal="center"/>
    </xf>
    <xf numFmtId="0" fontId="30" fillId="2" borderId="0" xfId="0" applyFont="1" applyFill="1"/>
    <xf numFmtId="170" fontId="4" fillId="14" borderId="1" xfId="0" applyNumberFormat="1" applyFont="1" applyFill="1" applyBorder="1"/>
    <xf numFmtId="170" fontId="15" fillId="14" borderId="1" xfId="0" applyNumberFormat="1" applyFont="1" applyFill="1" applyBorder="1"/>
    <xf numFmtId="0" fontId="7" fillId="14" borderId="1" xfId="0" applyFont="1" applyFill="1" applyBorder="1"/>
    <xf numFmtId="170" fontId="7" fillId="14" borderId="1" xfId="0" applyNumberFormat="1" applyFont="1" applyFill="1" applyBorder="1"/>
    <xf numFmtId="170" fontId="14" fillId="14" borderId="1" xfId="0" applyNumberFormat="1" applyFont="1" applyFill="1" applyBorder="1"/>
    <xf numFmtId="165" fontId="7" fillId="14" borderId="4" xfId="7" applyNumberFormat="1" applyFont="1" applyFill="1" applyBorder="1" applyAlignment="1">
      <alignment horizontal="center"/>
    </xf>
    <xf numFmtId="0" fontId="14" fillId="14" borderId="1" xfId="0" applyFont="1" applyFill="1" applyBorder="1"/>
    <xf numFmtId="0" fontId="15" fillId="14" borderId="1" xfId="0" applyFont="1" applyFill="1" applyBorder="1"/>
    <xf numFmtId="0" fontId="15" fillId="14" borderId="0" xfId="0" applyFont="1" applyFill="1"/>
    <xf numFmtId="0" fontId="5" fillId="2" borderId="1" xfId="0" applyFont="1" applyFill="1" applyBorder="1"/>
    <xf numFmtId="172" fontId="30" fillId="2" borderId="1" xfId="0" applyNumberFormat="1" applyFont="1" applyFill="1" applyBorder="1"/>
    <xf numFmtId="9" fontId="4" fillId="14" borderId="0" xfId="0" applyNumberFormat="1" applyFont="1" applyFill="1"/>
    <xf numFmtId="173" fontId="7" fillId="14" borderId="1" xfId="0" applyNumberFormat="1" applyFont="1" applyFill="1" applyBorder="1"/>
    <xf numFmtId="172" fontId="30" fillId="2" borderId="39" xfId="0" applyNumberFormat="1" applyFont="1" applyFill="1" applyBorder="1"/>
    <xf numFmtId="172" fontId="5" fillId="2" borderId="1" xfId="0" applyNumberFormat="1" applyFont="1" applyFill="1" applyBorder="1"/>
    <xf numFmtId="172" fontId="5" fillId="2" borderId="0" xfId="0" applyNumberFormat="1" applyFont="1" applyFill="1"/>
    <xf numFmtId="172" fontId="5" fillId="2" borderId="39" xfId="0" applyNumberFormat="1" applyFont="1" applyFill="1" applyBorder="1"/>
    <xf numFmtId="167" fontId="15" fillId="14" borderId="1" xfId="0" applyNumberFormat="1" applyFont="1" applyFill="1" applyBorder="1"/>
    <xf numFmtId="174" fontId="15" fillId="14" borderId="1" xfId="0" applyNumberFormat="1" applyFont="1" applyFill="1" applyBorder="1"/>
    <xf numFmtId="174" fontId="7" fillId="14" borderId="1" xfId="0" applyNumberFormat="1" applyFont="1" applyFill="1" applyBorder="1"/>
    <xf numFmtId="9" fontId="10" fillId="14" borderId="0" xfId="0" applyNumberFormat="1" applyFont="1" applyFill="1"/>
    <xf numFmtId="175" fontId="10" fillId="15" borderId="0" xfId="0" applyNumberFormat="1" applyFont="1" applyFill="1"/>
    <xf numFmtId="173" fontId="4" fillId="14" borderId="0" xfId="0" applyNumberFormat="1" applyFont="1" applyFill="1"/>
    <xf numFmtId="173" fontId="7" fillId="14" borderId="0" xfId="0" applyNumberFormat="1" applyFont="1" applyFill="1"/>
    <xf numFmtId="170" fontId="4" fillId="14" borderId="0" xfId="0" applyNumberFormat="1" applyFont="1" applyFill="1"/>
    <xf numFmtId="0" fontId="10" fillId="14" borderId="0" xfId="0" applyFont="1" applyFill="1" applyBorder="1"/>
    <xf numFmtId="173" fontId="10" fillId="14" borderId="0" xfId="0" applyNumberFormat="1" applyFont="1" applyFill="1"/>
    <xf numFmtId="6" fontId="15" fillId="14" borderId="1" xfId="0" applyNumberFormat="1" applyFont="1" applyFill="1" applyBorder="1"/>
    <xf numFmtId="0" fontId="57" fillId="7" borderId="64" xfId="5" applyFont="1" applyFill="1" applyBorder="1" applyAlignment="1">
      <alignment horizontal="left" wrapText="1"/>
    </xf>
    <xf numFmtId="0" fontId="57" fillId="7" borderId="65" xfId="5" applyFont="1" applyFill="1" applyBorder="1" applyAlignment="1">
      <alignment horizontal="left" wrapText="1"/>
    </xf>
    <xf numFmtId="0" fontId="57" fillId="7" borderId="35" xfId="5" applyFont="1" applyFill="1" applyBorder="1" applyAlignment="1">
      <alignment horizontal="left" wrapText="1"/>
    </xf>
    <xf numFmtId="0" fontId="24" fillId="0" borderId="14" xfId="5" applyFont="1" applyBorder="1" applyAlignment="1">
      <alignment horizontal="center"/>
    </xf>
    <xf numFmtId="0" fontId="57" fillId="0" borderId="14" xfId="5" applyFont="1" applyBorder="1" applyAlignment="1"/>
    <xf numFmtId="0" fontId="4" fillId="14" borderId="0" xfId="0" applyFont="1" applyFill="1" applyBorder="1" applyAlignment="1">
      <alignment horizontal="left" vertical="center"/>
    </xf>
    <xf numFmtId="0" fontId="4" fillId="14" borderId="0" xfId="0" applyFont="1" applyFill="1" applyAlignment="1">
      <alignment horizontal="left" vertical="center"/>
    </xf>
    <xf numFmtId="0" fontId="12" fillId="0" borderId="0" xfId="0" applyFont="1" applyAlignment="1"/>
    <xf numFmtId="164" fontId="12" fillId="3" borderId="0" xfId="0" applyNumberFormat="1" applyFont="1" applyFill="1" applyAlignment="1">
      <alignment horizontal="left" vertical="center" wrapText="1"/>
    </xf>
    <xf numFmtId="0" fontId="4" fillId="0" borderId="0"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165" fontId="35" fillId="0" borderId="37" xfId="8" applyNumberFormat="1" applyFont="1" applyBorder="1" applyAlignment="1">
      <alignment horizontal="center"/>
    </xf>
    <xf numFmtId="14" fontId="34" fillId="2" borderId="7" xfId="11" applyNumberFormat="1" applyFont="1" applyFill="1" applyBorder="1" applyAlignment="1">
      <alignment horizontal="center" vertical="center"/>
    </xf>
    <xf numFmtId="14" fontId="34" fillId="2" borderId="8" xfId="11" applyNumberFormat="1" applyFont="1" applyFill="1" applyBorder="1" applyAlignment="1">
      <alignment horizontal="center" vertical="center"/>
    </xf>
    <xf numFmtId="14" fontId="34" fillId="2" borderId="41" xfId="11" applyNumberFormat="1" applyFont="1" applyFill="1" applyBorder="1" applyAlignment="1">
      <alignment horizontal="center" vertical="center"/>
    </xf>
  </cellXfs>
  <cellStyles count="13">
    <cellStyle name="Comma" xfId="1" builtinId="3"/>
    <cellStyle name="Comma 2" xfId="11" xr:uid="{1ADD7579-29A2-4BE5-85EE-E30C2BD96D5C}"/>
    <cellStyle name="Currency" xfId="7" builtinId="4"/>
    <cellStyle name="Hyperlink" xfId="4" builtinId="8"/>
    <cellStyle name="Input 2" xfId="10" xr:uid="{56720B53-7418-4D5C-97F6-B8B54088583F}"/>
    <cellStyle name="Normal" xfId="0" builtinId="0"/>
    <cellStyle name="Normal 2" xfId="5" xr:uid="{00000000-0005-0000-0000-000032000000}"/>
    <cellStyle name="Normal 3" xfId="6" xr:uid="{95CEB8F2-26B9-4DE1-9962-8198C8DBA970}"/>
    <cellStyle name="Normal 4" xfId="8" xr:uid="{E4A3C3C7-033C-4FEA-94BF-F487F0874533}"/>
    <cellStyle name="Normal 5" xfId="12" xr:uid="{00000000-0005-0000-0000-000038000000}"/>
    <cellStyle name="Percent" xfId="2" builtinId="5"/>
    <cellStyle name="Percent 2" xfId="9" xr:uid="{CF08DB91-84A0-4215-B77D-F243FE4D5626}"/>
    <cellStyle name="Style 2" xfId="3" xr:uid="{64177946-CC68-48A3-A2A8-61E5325BA128}"/>
  </cellStyles>
  <dxfs count="6">
    <dxf>
      <font>
        <color theme="9" tint="0.59996337778862885"/>
      </font>
      <fill>
        <patternFill>
          <bgColor theme="9"/>
        </patternFill>
      </fill>
    </dxf>
    <dxf>
      <font>
        <color rgb="FFFF0000"/>
      </font>
      <fill>
        <patternFill>
          <bgColor rgb="FFC00000"/>
        </patternFill>
      </fill>
    </dxf>
    <dxf>
      <font>
        <color theme="9" tint="0.59996337778862885"/>
      </font>
      <fill>
        <patternFill>
          <bgColor theme="9"/>
        </patternFill>
      </fill>
    </dxf>
    <dxf>
      <font>
        <color rgb="FFFF0000"/>
      </font>
      <fill>
        <patternFill>
          <bgColor rgb="FFC00000"/>
        </patternFill>
      </fill>
    </dxf>
    <dxf>
      <font>
        <color theme="9" tint="0.59996337778862885"/>
      </font>
      <fill>
        <patternFill>
          <bgColor theme="9"/>
        </patternFill>
      </fill>
    </dxf>
    <dxf>
      <font>
        <color rgb="FFFF000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Family Context in Stockport and Leeds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ROI!$B$65</c:f>
              <c:strCache>
                <c:ptCount val="1"/>
                <c:pt idx="0">
                  <c:v>Benefits</c:v>
                </c:pt>
              </c:strCache>
            </c:strRef>
          </c:tx>
          <c:spPr>
            <a:solidFill>
              <a:schemeClr val="accent2"/>
            </a:solidFill>
            <a:ln>
              <a:noFill/>
            </a:ln>
            <a:effectLst/>
          </c:spPr>
          <c:invertIfNegative val="0"/>
          <c:cat>
            <c:numRef>
              <c:f>ROI!$C$64:$L$64</c:f>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f>ROI!$C$65:$L$65</c:f>
              <c:numCache>
                <c:formatCode>"£"#,##0</c:formatCode>
                <c:ptCount val="10"/>
                <c:pt idx="0">
                  <c:v>0</c:v>
                </c:pt>
                <c:pt idx="1">
                  <c:v>141206.13758612791</c:v>
                </c:pt>
                <c:pt idx="2">
                  <c:v>282412.27517225582</c:v>
                </c:pt>
                <c:pt idx="3">
                  <c:v>423618.41275838378</c:v>
                </c:pt>
                <c:pt idx="4">
                  <c:v>564824.55034451163</c:v>
                </c:pt>
                <c:pt idx="5">
                  <c:v>706030.6879306396</c:v>
                </c:pt>
                <c:pt idx="6">
                  <c:v>847236.82551676757</c:v>
                </c:pt>
                <c:pt idx="7">
                  <c:v>988442.96310289553</c:v>
                </c:pt>
                <c:pt idx="8">
                  <c:v>1129649.1006890233</c:v>
                </c:pt>
                <c:pt idx="9">
                  <c:v>1129649.1006890233</c:v>
                </c:pt>
              </c:numCache>
            </c:numRef>
          </c:val>
          <c:extLst>
            <c:ext xmlns:c16="http://schemas.microsoft.com/office/drawing/2014/chart" uri="{C3380CC4-5D6E-409C-BE32-E72D297353CC}">
              <c16:uniqueId val="{00000001-DAEA-4DAE-B878-B45A94797A9C}"/>
            </c:ext>
          </c:extLst>
        </c:ser>
        <c:ser>
          <c:idx val="2"/>
          <c:order val="2"/>
          <c:tx>
            <c:strRef>
              <c:f>ROI!$B$66</c:f>
              <c:strCache>
                <c:ptCount val="1"/>
                <c:pt idx="0">
                  <c:v>Costs</c:v>
                </c:pt>
              </c:strCache>
            </c:strRef>
          </c:tx>
          <c:spPr>
            <a:solidFill>
              <a:schemeClr val="accent3"/>
            </a:solidFill>
            <a:ln>
              <a:noFill/>
            </a:ln>
            <a:effectLst/>
          </c:spPr>
          <c:invertIfNegative val="0"/>
          <c:cat>
            <c:numRef>
              <c:f>ROI!$C$64:$L$64</c:f>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f>ROI!$C$66:$L$66</c:f>
              <c:numCache>
                <c:formatCode>"£"#,##0</c:formatCode>
                <c:ptCount val="10"/>
                <c:pt idx="0">
                  <c:v>650000</c:v>
                </c:pt>
                <c:pt idx="1">
                  <c:v>79240.187280530634</c:v>
                </c:pt>
                <c:pt idx="2">
                  <c:v>79240.187280530634</c:v>
                </c:pt>
                <c:pt idx="3">
                  <c:v>79240.187280530634</c:v>
                </c:pt>
                <c:pt idx="4">
                  <c:v>79240.187280530634</c:v>
                </c:pt>
                <c:pt idx="5">
                  <c:v>79241.187280530634</c:v>
                </c:pt>
                <c:pt idx="6">
                  <c:v>79242.187280530634</c:v>
                </c:pt>
                <c:pt idx="7">
                  <c:v>79243.187280530634</c:v>
                </c:pt>
                <c:pt idx="8">
                  <c:v>79244.187280530634</c:v>
                </c:pt>
                <c:pt idx="9">
                  <c:v>79245.187280530634</c:v>
                </c:pt>
              </c:numCache>
            </c:numRef>
          </c:val>
          <c:extLst>
            <c:ext xmlns:c16="http://schemas.microsoft.com/office/drawing/2014/chart" uri="{C3380CC4-5D6E-409C-BE32-E72D297353CC}">
              <c16:uniqueId val="{00000002-DAEA-4DAE-B878-B45A94797A9C}"/>
            </c:ext>
          </c:extLst>
        </c:ser>
        <c:dLbls>
          <c:showLegendKey val="0"/>
          <c:showVal val="0"/>
          <c:showCatName val="0"/>
          <c:showSerName val="0"/>
          <c:showPercent val="0"/>
          <c:showBubbleSize val="0"/>
        </c:dLbls>
        <c:gapWidth val="219"/>
        <c:axId val="600651824"/>
        <c:axId val="600652480"/>
        <c:extLst>
          <c:ext xmlns:c15="http://schemas.microsoft.com/office/drawing/2012/chart" uri="{02D57815-91ED-43cb-92C2-25804820EDAC}">
            <c15:filteredBarSeries>
              <c15:ser>
                <c:idx val="0"/>
                <c:order val="0"/>
                <c:tx>
                  <c:strRef>
                    <c:extLst>
                      <c:ext uri="{02D57815-91ED-43cb-92C2-25804820EDAC}">
                        <c15:formulaRef>
                          <c15:sqref>ROI!$B$64</c15:sqref>
                        </c15:formulaRef>
                      </c:ext>
                    </c:extLst>
                    <c:strCache>
                      <c:ptCount val="1"/>
                      <c:pt idx="0">
                        <c:v>Stockport and Leeds only</c:v>
                      </c:pt>
                    </c:strCache>
                  </c:strRef>
                </c:tx>
                <c:spPr>
                  <a:solidFill>
                    <a:schemeClr val="accent1"/>
                  </a:solidFill>
                  <a:ln>
                    <a:noFill/>
                  </a:ln>
                  <a:effectLst/>
                </c:spPr>
                <c:invertIfNegative val="0"/>
                <c:cat>
                  <c:numRef>
                    <c:extLst>
                      <c:ext uri="{02D57815-91ED-43cb-92C2-25804820EDAC}">
                        <c15:formulaRef>
                          <c15:sqref>ROI!$C$64:$L$64</c15:sqref>
                        </c15:formulaRef>
                      </c:ext>
                    </c:extLst>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extLst>
                      <c:ext uri="{02D57815-91ED-43cb-92C2-25804820EDAC}">
                        <c15:formulaRef>
                          <c15:sqref>ROI!$C$64:$L$64</c15:sqref>
                        </c15:formulaRef>
                      </c:ext>
                    </c:extLst>
                    <c:numCache>
                      <c:formatCode>"Year"\ #</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DAEA-4DAE-B878-B45A94797A9C}"/>
                  </c:ext>
                </c:extLst>
              </c15:ser>
            </c15:filteredBarSeries>
          </c:ext>
        </c:extLst>
      </c:barChart>
      <c:lineChart>
        <c:grouping val="standard"/>
        <c:varyColors val="0"/>
        <c:ser>
          <c:idx val="3"/>
          <c:order val="3"/>
          <c:tx>
            <c:strRef>
              <c:f>ROI!$B$69</c:f>
              <c:strCache>
                <c:ptCount val="1"/>
                <c:pt idx="0">
                  <c:v>ROI</c:v>
                </c:pt>
              </c:strCache>
            </c:strRef>
          </c:tx>
          <c:spPr>
            <a:ln w="28575" cap="rnd">
              <a:solidFill>
                <a:schemeClr val="accent4"/>
              </a:solidFill>
              <a:round/>
            </a:ln>
            <a:effectLst/>
          </c:spPr>
          <c:marker>
            <c:symbol val="none"/>
          </c:marker>
          <c:val>
            <c:numRef>
              <c:f>ROI!$C$70:$L$70</c:f>
              <c:numCache>
                <c:formatCode>0.0</c:formatCode>
                <c:ptCount val="10"/>
                <c:pt idx="0">
                  <c:v>0</c:v>
                </c:pt>
                <c:pt idx="1">
                  <c:v>0.19363460770409718</c:v>
                </c:pt>
                <c:pt idx="2">
                  <c:v>0.52396870237991111</c:v>
                </c:pt>
                <c:pt idx="3">
                  <c:v>0.9543958560103194</c:v>
                </c:pt>
                <c:pt idx="4">
                  <c:v>1.4603088875564514</c:v>
                </c:pt>
                <c:pt idx="5">
                  <c:v>2.02455375974063</c:v>
                </c:pt>
                <c:pt idx="6">
                  <c:v>2.6348077411468513</c:v>
                </c:pt>
                <c:pt idx="7">
                  <c:v>3.2819901201156356</c:v>
                </c:pt>
                <c:pt idx="8">
                  <c:v>3.9592618142417257</c:v>
                </c:pt>
                <c:pt idx="9">
                  <c:v>4.5577877906544559</c:v>
                </c:pt>
              </c:numCache>
            </c:numRef>
          </c:val>
          <c:smooth val="0"/>
          <c:extLst>
            <c:ext xmlns:c16="http://schemas.microsoft.com/office/drawing/2014/chart" uri="{C3380CC4-5D6E-409C-BE32-E72D297353CC}">
              <c16:uniqueId val="{00000003-DAEA-4DAE-B878-B45A94797A9C}"/>
            </c:ext>
          </c:extLst>
        </c:ser>
        <c:dLbls>
          <c:showLegendKey val="0"/>
          <c:showVal val="0"/>
          <c:showCatName val="0"/>
          <c:showSerName val="0"/>
          <c:showPercent val="0"/>
          <c:showBubbleSize val="0"/>
        </c:dLbls>
        <c:marker val="1"/>
        <c:smooth val="0"/>
        <c:axId val="601948592"/>
        <c:axId val="601950232"/>
      </c:lineChart>
      <c:catAx>
        <c:axId val="600651824"/>
        <c:scaling>
          <c:orientation val="minMax"/>
        </c:scaling>
        <c:delete val="0"/>
        <c:axPos val="b"/>
        <c:numFmt formatCode="&quot;Year&quot;\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52480"/>
        <c:crosses val="autoZero"/>
        <c:auto val="1"/>
        <c:lblAlgn val="ctr"/>
        <c:lblOffset val="100"/>
        <c:noMultiLvlLbl val="0"/>
      </c:catAx>
      <c:valAx>
        <c:axId val="600652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51824"/>
        <c:crosses val="autoZero"/>
        <c:crossBetween val="between"/>
      </c:valAx>
      <c:valAx>
        <c:axId val="60195023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48592"/>
        <c:crosses val="max"/>
        <c:crossBetween val="between"/>
      </c:valAx>
      <c:catAx>
        <c:axId val="601948592"/>
        <c:scaling>
          <c:orientation val="minMax"/>
        </c:scaling>
        <c:delete val="1"/>
        <c:axPos val="b"/>
        <c:majorTickMark val="out"/>
        <c:minorTickMark val="none"/>
        <c:tickLblPos val="nextTo"/>
        <c:crossAx val="6019502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Family Context</a:t>
            </a:r>
            <a:r>
              <a:rPr lang="en-GB" baseline="0"/>
              <a:t> </a:t>
            </a:r>
            <a:r>
              <a:rPr lang="en-GB"/>
              <a:t>Nationwide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ROI!$B$86</c:f>
              <c:strCache>
                <c:ptCount val="1"/>
                <c:pt idx="0">
                  <c:v>Benefits</c:v>
                </c:pt>
              </c:strCache>
            </c:strRef>
          </c:tx>
          <c:spPr>
            <a:solidFill>
              <a:schemeClr val="accent2"/>
            </a:solidFill>
            <a:ln>
              <a:noFill/>
            </a:ln>
            <a:effectLst/>
          </c:spPr>
          <c:invertIfNegative val="0"/>
          <c:cat>
            <c:numRef>
              <c:f>ROI!$C$85:$L$85</c:f>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f>ROI!$C$86:$L$86</c:f>
              <c:numCache>
                <c:formatCode>"£"#,##0</c:formatCode>
                <c:ptCount val="10"/>
                <c:pt idx="0">
                  <c:v>0</c:v>
                </c:pt>
                <c:pt idx="1">
                  <c:v>6177202.1412924184</c:v>
                </c:pt>
                <c:pt idx="2">
                  <c:v>12354404.282584837</c:v>
                </c:pt>
                <c:pt idx="3">
                  <c:v>18531606.423877254</c:v>
                </c:pt>
                <c:pt idx="4">
                  <c:v>24708808.565169673</c:v>
                </c:pt>
                <c:pt idx="5">
                  <c:v>30886010.706462093</c:v>
                </c:pt>
                <c:pt idx="6">
                  <c:v>37063212.847754508</c:v>
                </c:pt>
                <c:pt idx="7">
                  <c:v>43240414.989046931</c:v>
                </c:pt>
                <c:pt idx="8">
                  <c:v>49417617.130339347</c:v>
                </c:pt>
                <c:pt idx="9">
                  <c:v>49417617.130339347</c:v>
                </c:pt>
              </c:numCache>
            </c:numRef>
          </c:val>
          <c:extLst>
            <c:ext xmlns:c16="http://schemas.microsoft.com/office/drawing/2014/chart" uri="{C3380CC4-5D6E-409C-BE32-E72D297353CC}">
              <c16:uniqueId val="{00000001-DD44-489B-899A-2AC8C7BF7BEE}"/>
            </c:ext>
          </c:extLst>
        </c:ser>
        <c:ser>
          <c:idx val="2"/>
          <c:order val="2"/>
          <c:tx>
            <c:strRef>
              <c:f>ROI!$B$87</c:f>
              <c:strCache>
                <c:ptCount val="1"/>
                <c:pt idx="0">
                  <c:v>Costs</c:v>
                </c:pt>
              </c:strCache>
            </c:strRef>
          </c:tx>
          <c:spPr>
            <a:solidFill>
              <a:schemeClr val="accent3"/>
            </a:solidFill>
            <a:ln>
              <a:noFill/>
            </a:ln>
            <a:effectLst/>
          </c:spPr>
          <c:invertIfNegative val="0"/>
          <c:cat>
            <c:numRef>
              <c:f>ROI!$C$85:$L$85</c:f>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f>ROI!$C$87:$L$87</c:f>
              <c:numCache>
                <c:formatCode>"£"#,##0</c:formatCode>
                <c:ptCount val="10"/>
                <c:pt idx="0">
                  <c:v>23525005.85251658</c:v>
                </c:pt>
                <c:pt idx="1">
                  <c:v>6022254.2333203284</c:v>
                </c:pt>
                <c:pt idx="2">
                  <c:v>6022254.2333203284</c:v>
                </c:pt>
                <c:pt idx="3">
                  <c:v>6022254.2333203284</c:v>
                </c:pt>
                <c:pt idx="4">
                  <c:v>6022254.2333203284</c:v>
                </c:pt>
                <c:pt idx="5">
                  <c:v>6022254.2333203284</c:v>
                </c:pt>
                <c:pt idx="6">
                  <c:v>6022254.2333203284</c:v>
                </c:pt>
                <c:pt idx="7">
                  <c:v>6022254.2333203284</c:v>
                </c:pt>
                <c:pt idx="8">
                  <c:v>6022254.2333203284</c:v>
                </c:pt>
                <c:pt idx="9">
                  <c:v>6022254.2333203284</c:v>
                </c:pt>
              </c:numCache>
            </c:numRef>
          </c:val>
          <c:extLst>
            <c:ext xmlns:c16="http://schemas.microsoft.com/office/drawing/2014/chart" uri="{C3380CC4-5D6E-409C-BE32-E72D297353CC}">
              <c16:uniqueId val="{00000002-DD44-489B-899A-2AC8C7BF7BEE}"/>
            </c:ext>
          </c:extLst>
        </c:ser>
        <c:dLbls>
          <c:showLegendKey val="0"/>
          <c:showVal val="0"/>
          <c:showCatName val="0"/>
          <c:showSerName val="0"/>
          <c:showPercent val="0"/>
          <c:showBubbleSize val="0"/>
        </c:dLbls>
        <c:gapWidth val="219"/>
        <c:axId val="600650840"/>
        <c:axId val="600652808"/>
        <c:extLst>
          <c:ext xmlns:c15="http://schemas.microsoft.com/office/drawing/2012/chart" uri="{02D57815-91ED-43cb-92C2-25804820EDAC}">
            <c15:filteredBarSeries>
              <c15:ser>
                <c:idx val="0"/>
                <c:order val="0"/>
                <c:tx>
                  <c:strRef>
                    <c:extLst>
                      <c:ext uri="{02D57815-91ED-43cb-92C2-25804820EDAC}">
                        <c15:formulaRef>
                          <c15:sqref>ROI!$B$85</c15:sqref>
                        </c15:formulaRef>
                      </c:ext>
                    </c:extLst>
                    <c:strCache>
                      <c:ptCount val="1"/>
                      <c:pt idx="0">
                        <c:v>National rollout</c:v>
                      </c:pt>
                    </c:strCache>
                  </c:strRef>
                </c:tx>
                <c:spPr>
                  <a:solidFill>
                    <a:schemeClr val="accent1"/>
                  </a:solidFill>
                  <a:ln>
                    <a:noFill/>
                  </a:ln>
                  <a:effectLst/>
                </c:spPr>
                <c:invertIfNegative val="0"/>
                <c:cat>
                  <c:numRef>
                    <c:extLst>
                      <c:ext uri="{02D57815-91ED-43cb-92C2-25804820EDAC}">
                        <c15:formulaRef>
                          <c15:sqref>ROI!$C$85:$L$85</c15:sqref>
                        </c15:formulaRef>
                      </c:ext>
                    </c:extLst>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extLst>
                      <c:ext uri="{02D57815-91ED-43cb-92C2-25804820EDAC}">
                        <c15:formulaRef>
                          <c15:sqref>ROI!$C$85:$L$85</c15:sqref>
                        </c15:formulaRef>
                      </c:ext>
                    </c:extLst>
                    <c:numCache>
                      <c:formatCode>"Year"\ #</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DD44-489B-899A-2AC8C7BF7BEE}"/>
                  </c:ext>
                </c:extLst>
              </c15:ser>
            </c15:filteredBarSeries>
          </c:ext>
        </c:extLst>
      </c:barChart>
      <c:lineChart>
        <c:grouping val="standard"/>
        <c:varyColors val="0"/>
        <c:ser>
          <c:idx val="3"/>
          <c:order val="3"/>
          <c:tx>
            <c:strRef>
              <c:f>ROI!$B$90</c:f>
              <c:strCache>
                <c:ptCount val="1"/>
                <c:pt idx="0">
                  <c:v>ROI</c:v>
                </c:pt>
              </c:strCache>
            </c:strRef>
          </c:tx>
          <c:spPr>
            <a:ln w="28575" cap="rnd">
              <a:solidFill>
                <a:schemeClr val="accent4"/>
              </a:solidFill>
              <a:round/>
            </a:ln>
            <a:effectLst/>
          </c:spPr>
          <c:marker>
            <c:symbol val="none"/>
          </c:marker>
          <c:cat>
            <c:numRef>
              <c:f>ROI!$C$85:$L$85</c:f>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f>ROI!$C$92:$L$92</c:f>
              <c:numCache>
                <c:formatCode>0.0</c:formatCode>
                <c:ptCount val="10"/>
                <c:pt idx="0">
                  <c:v>0</c:v>
                </c:pt>
                <c:pt idx="1">
                  <c:v>0.2090617581240089</c:v>
                </c:pt>
                <c:pt idx="2">
                  <c:v>0.52099689238366675</c:v>
                </c:pt>
                <c:pt idx="3">
                  <c:v>0.89111894342724951</c:v>
                </c:pt>
                <c:pt idx="4">
                  <c:v>1.2973493479183467</c:v>
                </c:pt>
                <c:pt idx="5">
                  <c:v>1.7275254225113179</c:v>
                </c:pt>
                <c:pt idx="6">
                  <c:v>2.1743955515471804</c:v>
                </c:pt>
                <c:pt idx="7">
                  <c:v>2.633367714423724</c:v>
                </c:pt>
                <c:pt idx="8">
                  <c:v>3.1013926042434572</c:v>
                </c:pt>
                <c:pt idx="9">
                  <c:v>3.496891171403226</c:v>
                </c:pt>
              </c:numCache>
            </c:numRef>
          </c:val>
          <c:smooth val="0"/>
          <c:extLst>
            <c:ext xmlns:c16="http://schemas.microsoft.com/office/drawing/2014/chart" uri="{C3380CC4-5D6E-409C-BE32-E72D297353CC}">
              <c16:uniqueId val="{00000003-DD44-489B-899A-2AC8C7BF7BEE}"/>
            </c:ext>
          </c:extLst>
        </c:ser>
        <c:dLbls>
          <c:showLegendKey val="0"/>
          <c:showVal val="0"/>
          <c:showCatName val="0"/>
          <c:showSerName val="0"/>
          <c:showPercent val="0"/>
          <c:showBubbleSize val="0"/>
        </c:dLbls>
        <c:marker val="1"/>
        <c:smooth val="0"/>
        <c:axId val="341358440"/>
        <c:axId val="341358768"/>
      </c:lineChart>
      <c:catAx>
        <c:axId val="600650840"/>
        <c:scaling>
          <c:orientation val="minMax"/>
        </c:scaling>
        <c:delete val="0"/>
        <c:axPos val="b"/>
        <c:numFmt formatCode="&quot;Year&quot;\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52808"/>
        <c:crosses val="autoZero"/>
        <c:auto val="1"/>
        <c:lblAlgn val="ctr"/>
        <c:lblOffset val="100"/>
        <c:noMultiLvlLbl val="0"/>
      </c:catAx>
      <c:valAx>
        <c:axId val="600652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50840"/>
        <c:crosses val="autoZero"/>
        <c:crossBetween val="between"/>
      </c:valAx>
      <c:valAx>
        <c:axId val="3413587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58440"/>
        <c:crosses val="max"/>
        <c:crossBetween val="between"/>
      </c:valAx>
      <c:catAx>
        <c:axId val="341358440"/>
        <c:scaling>
          <c:orientation val="minMax"/>
        </c:scaling>
        <c:delete val="1"/>
        <c:axPos val="b"/>
        <c:numFmt formatCode="&quot;Year&quot;\ #" sourceLinked="1"/>
        <c:majorTickMark val="out"/>
        <c:minorTickMark val="none"/>
        <c:tickLblPos val="nextTo"/>
        <c:crossAx val="341358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Benefits ramp-up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ROI!$B$42</c:f>
              <c:strCache>
                <c:ptCount val="1"/>
                <c:pt idx="0">
                  <c:v>Annual value of benefits in Stockport and Leeds</c:v>
                </c:pt>
              </c:strCache>
            </c:strRef>
          </c:tx>
          <c:spPr>
            <a:solidFill>
              <a:schemeClr val="accent3"/>
            </a:solidFill>
            <a:ln>
              <a:noFill/>
            </a:ln>
            <a:effectLst/>
          </c:spPr>
          <c:invertIfNegative val="0"/>
          <c:val>
            <c:numRef>
              <c:f>ROI!$C$42:$L$42</c:f>
              <c:numCache>
                <c:formatCode>"£"#,##0_);[Red]\("£"#,##0\)</c:formatCode>
                <c:ptCount val="10"/>
                <c:pt idx="0">
                  <c:v>0</c:v>
                </c:pt>
                <c:pt idx="1">
                  <c:v>141206.13758612791</c:v>
                </c:pt>
                <c:pt idx="2">
                  <c:v>282412.27517225582</c:v>
                </c:pt>
                <c:pt idx="3">
                  <c:v>423618.41275838373</c:v>
                </c:pt>
                <c:pt idx="4">
                  <c:v>564824.55034451163</c:v>
                </c:pt>
                <c:pt idx="5">
                  <c:v>706030.6879306396</c:v>
                </c:pt>
                <c:pt idx="6">
                  <c:v>847236.82551676745</c:v>
                </c:pt>
                <c:pt idx="7">
                  <c:v>988442.9631028953</c:v>
                </c:pt>
                <c:pt idx="8">
                  <c:v>1129649.1006890233</c:v>
                </c:pt>
                <c:pt idx="9">
                  <c:v>1129649.1006890233</c:v>
                </c:pt>
              </c:numCache>
            </c:numRef>
          </c:val>
          <c:extLst>
            <c:ext xmlns:c16="http://schemas.microsoft.com/office/drawing/2014/chart" uri="{C3380CC4-5D6E-409C-BE32-E72D297353CC}">
              <c16:uniqueId val="{00000002-4782-4879-9BED-521177C09EFF}"/>
            </c:ext>
          </c:extLst>
        </c:ser>
        <c:dLbls>
          <c:showLegendKey val="0"/>
          <c:showVal val="0"/>
          <c:showCatName val="0"/>
          <c:showSerName val="0"/>
          <c:showPercent val="0"/>
          <c:showBubbleSize val="0"/>
        </c:dLbls>
        <c:gapWidth val="219"/>
        <c:axId val="341341056"/>
        <c:axId val="341341712"/>
      </c:barChart>
      <c:lineChart>
        <c:grouping val="standard"/>
        <c:varyColors val="0"/>
        <c:ser>
          <c:idx val="1"/>
          <c:order val="1"/>
          <c:tx>
            <c:strRef>
              <c:f>ROI!$B$41</c:f>
              <c:strCache>
                <c:ptCount val="1"/>
                <c:pt idx="0">
                  <c:v>% of benefits realised</c:v>
                </c:pt>
              </c:strCache>
            </c:strRef>
          </c:tx>
          <c:spPr>
            <a:ln w="28575" cap="rnd">
              <a:solidFill>
                <a:schemeClr val="accent2"/>
              </a:solidFill>
              <a:round/>
            </a:ln>
            <a:effectLst/>
          </c:spPr>
          <c:marker>
            <c:symbol val="none"/>
          </c:marker>
          <c:cat>
            <c:numRef>
              <c:f>ROI!$C$40:$L$40</c:f>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f>ROI!$C$41:$L$41</c:f>
              <c:numCache>
                <c:formatCode>0.0%</c:formatCode>
                <c:ptCount val="10"/>
                <c:pt idx="0">
                  <c:v>0</c:v>
                </c:pt>
                <c:pt idx="1">
                  <c:v>0.125</c:v>
                </c:pt>
                <c:pt idx="2">
                  <c:v>0.25</c:v>
                </c:pt>
                <c:pt idx="3">
                  <c:v>0.375</c:v>
                </c:pt>
                <c:pt idx="4">
                  <c:v>0.5</c:v>
                </c:pt>
                <c:pt idx="5">
                  <c:v>0.625</c:v>
                </c:pt>
                <c:pt idx="6">
                  <c:v>0.75</c:v>
                </c:pt>
                <c:pt idx="7">
                  <c:v>0.875</c:v>
                </c:pt>
                <c:pt idx="8">
                  <c:v>1</c:v>
                </c:pt>
                <c:pt idx="9">
                  <c:v>1</c:v>
                </c:pt>
              </c:numCache>
            </c:numRef>
          </c:val>
          <c:smooth val="0"/>
          <c:extLst>
            <c:ext xmlns:c16="http://schemas.microsoft.com/office/drawing/2014/chart" uri="{C3380CC4-5D6E-409C-BE32-E72D297353CC}">
              <c16:uniqueId val="{00000001-4782-4879-9BED-521177C09EFF}"/>
            </c:ext>
          </c:extLst>
        </c:ser>
        <c:dLbls>
          <c:showLegendKey val="0"/>
          <c:showVal val="0"/>
          <c:showCatName val="0"/>
          <c:showSerName val="0"/>
          <c:showPercent val="0"/>
          <c:showBubbleSize val="0"/>
        </c:dLbls>
        <c:marker val="1"/>
        <c:smooth val="0"/>
        <c:axId val="704352248"/>
        <c:axId val="704354872"/>
        <c:extLst>
          <c:ext xmlns:c15="http://schemas.microsoft.com/office/drawing/2012/chart" uri="{02D57815-91ED-43cb-92C2-25804820EDAC}">
            <c15:filteredLineSeries>
              <c15:ser>
                <c:idx val="0"/>
                <c:order val="0"/>
                <c:tx>
                  <c:strRef>
                    <c:extLst>
                      <c:ext uri="{02D57815-91ED-43cb-92C2-25804820EDAC}">
                        <c15:formulaRef>
                          <c15:sqref>ROI!$B$40</c15:sqref>
                        </c15:formulaRef>
                      </c:ext>
                    </c:extLst>
                    <c:strCache>
                      <c:ptCount val="1"/>
                      <c:pt idx="0">
                        <c:v>Ramp up of benefits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ROI!$C$40:$L$40</c15:sqref>
                        </c15:formulaRef>
                      </c:ext>
                    </c:extLst>
                    <c:numCache>
                      <c:formatCode>"Year"\ #</c:formatCode>
                      <c:ptCount val="10"/>
                      <c:pt idx="0">
                        <c:v>1</c:v>
                      </c:pt>
                      <c:pt idx="1">
                        <c:v>2</c:v>
                      </c:pt>
                      <c:pt idx="2">
                        <c:v>3</c:v>
                      </c:pt>
                      <c:pt idx="3">
                        <c:v>4</c:v>
                      </c:pt>
                      <c:pt idx="4">
                        <c:v>5</c:v>
                      </c:pt>
                      <c:pt idx="5">
                        <c:v>6</c:v>
                      </c:pt>
                      <c:pt idx="6">
                        <c:v>7</c:v>
                      </c:pt>
                      <c:pt idx="7">
                        <c:v>8</c:v>
                      </c:pt>
                      <c:pt idx="8">
                        <c:v>9</c:v>
                      </c:pt>
                      <c:pt idx="9">
                        <c:v>10</c:v>
                      </c:pt>
                    </c:numCache>
                  </c:numRef>
                </c:cat>
                <c:val>
                  <c:numRef>
                    <c:extLst>
                      <c:ext uri="{02D57815-91ED-43cb-92C2-25804820EDAC}">
                        <c15:formulaRef>
                          <c15:sqref>ROI!$C$40:$L$40</c15:sqref>
                        </c15:formulaRef>
                      </c:ext>
                    </c:extLst>
                    <c:numCache>
                      <c:formatCode>"Year"\ #</c:formatCode>
                      <c:ptCount val="10"/>
                      <c:pt idx="0">
                        <c:v>1</c:v>
                      </c:pt>
                      <c:pt idx="1">
                        <c:v>2</c:v>
                      </c:pt>
                      <c:pt idx="2">
                        <c:v>3</c:v>
                      </c:pt>
                      <c:pt idx="3">
                        <c:v>4</c:v>
                      </c:pt>
                      <c:pt idx="4">
                        <c:v>5</c:v>
                      </c:pt>
                      <c:pt idx="5">
                        <c:v>6</c:v>
                      </c:pt>
                      <c:pt idx="6">
                        <c:v>7</c:v>
                      </c:pt>
                      <c:pt idx="7">
                        <c:v>8</c:v>
                      </c:pt>
                      <c:pt idx="8">
                        <c:v>9</c:v>
                      </c:pt>
                      <c:pt idx="9">
                        <c:v>10</c:v>
                      </c:pt>
                    </c:numCache>
                  </c:numRef>
                </c:val>
                <c:smooth val="0"/>
                <c:extLst>
                  <c:ext xmlns:c16="http://schemas.microsoft.com/office/drawing/2014/chart" uri="{C3380CC4-5D6E-409C-BE32-E72D297353CC}">
                    <c16:uniqueId val="{00000000-4782-4879-9BED-521177C09EFF}"/>
                  </c:ext>
                </c:extLst>
              </c15:ser>
            </c15:filteredLineSeries>
          </c:ext>
        </c:extLst>
      </c:lineChart>
      <c:catAx>
        <c:axId val="341341056"/>
        <c:scaling>
          <c:orientation val="minMax"/>
        </c:scaling>
        <c:delete val="0"/>
        <c:axPos val="b"/>
        <c:numFmt formatCode="&quot;Year&quot;\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1712"/>
        <c:crosses val="autoZero"/>
        <c:auto val="1"/>
        <c:lblAlgn val="ctr"/>
        <c:lblOffset val="100"/>
        <c:noMultiLvlLbl val="0"/>
      </c:catAx>
      <c:valAx>
        <c:axId val="34134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41056"/>
        <c:crosses val="autoZero"/>
        <c:crossBetween val="between"/>
      </c:valAx>
      <c:valAx>
        <c:axId val="704354872"/>
        <c:scaling>
          <c:orientation val="minMax"/>
          <c:max val="1"/>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52248"/>
        <c:crosses val="max"/>
        <c:crossBetween val="between"/>
      </c:valAx>
      <c:catAx>
        <c:axId val="704352248"/>
        <c:scaling>
          <c:orientation val="minMax"/>
        </c:scaling>
        <c:delete val="1"/>
        <c:axPos val="b"/>
        <c:numFmt formatCode="&quot;Year&quot;\ #" sourceLinked="1"/>
        <c:majorTickMark val="out"/>
        <c:minorTickMark val="none"/>
        <c:tickLblPos val="nextTo"/>
        <c:crossAx val="7043548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225136</xdr:colOff>
      <xdr:row>103</xdr:row>
      <xdr:rowOff>76392</xdr:rowOff>
    </xdr:from>
    <xdr:to>
      <xdr:col>5</xdr:col>
      <xdr:colOff>240531</xdr:colOff>
      <xdr:row>129</xdr:row>
      <xdr:rowOff>19242</xdr:rowOff>
    </xdr:to>
    <xdr:graphicFrame macro="">
      <xdr:nvGraphicFramePr>
        <xdr:cNvPr id="2" name="Chart 1">
          <a:extLst>
            <a:ext uri="{FF2B5EF4-FFF2-40B4-BE49-F238E27FC236}">
              <a16:creationId xmlns:a16="http://schemas.microsoft.com/office/drawing/2014/main" id="{8B438B10-7860-494A-93CC-48199EE91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653278</xdr:colOff>
      <xdr:row>103</xdr:row>
      <xdr:rowOff>28287</xdr:rowOff>
    </xdr:from>
    <xdr:to>
      <xdr:col>13</xdr:col>
      <xdr:colOff>192423</xdr:colOff>
      <xdr:row>128</xdr:row>
      <xdr:rowOff>144318</xdr:rowOff>
    </xdr:to>
    <xdr:graphicFrame macro="">
      <xdr:nvGraphicFramePr>
        <xdr:cNvPr id="4" name="Chart 3">
          <a:extLst>
            <a:ext uri="{FF2B5EF4-FFF2-40B4-BE49-F238E27FC236}">
              <a16:creationId xmlns:a16="http://schemas.microsoft.com/office/drawing/2014/main" id="{A988D58D-6726-4DDE-BEE8-3E4768C95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388696</xdr:colOff>
      <xdr:row>37</xdr:row>
      <xdr:rowOff>191846</xdr:rowOff>
    </xdr:from>
    <xdr:to>
      <xdr:col>20</xdr:col>
      <xdr:colOff>567650</xdr:colOff>
      <xdr:row>51</xdr:row>
      <xdr:rowOff>105834</xdr:rowOff>
    </xdr:to>
    <xdr:graphicFrame macro="">
      <xdr:nvGraphicFramePr>
        <xdr:cNvPr id="8" name="Chart 7">
          <a:extLst>
            <a:ext uri="{FF2B5EF4-FFF2-40B4-BE49-F238E27FC236}">
              <a16:creationId xmlns:a16="http://schemas.microsoft.com/office/drawing/2014/main" id="{EFD5EDB4-D8F9-4F4A-81C4-F1C7361E7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132865</xdr:rowOff>
    </xdr:to>
    <xdr:sp macro="" textlink="">
      <xdr:nvSpPr>
        <xdr:cNvPr id="1025" name="AutoShape 1" descr="data:image/jpg;base64,%20/9j/4AAQSkZJRgABAQEAYABgAAD/2wBDAAUDBAQEAwUEBAQFBQUGBwwIBwcHBw8LCwkMEQ8SEhEPERETFhwXExQaFRERGCEYGh0dHx8fExciJCIeJBweHx7/2wBDAQUFBQcGBw4ICA4eFBEUHh4eHh4eHh4eHh4eHh4eHh4eHh4eHh4eHh4eHh4eHh4eHh4eHh4eHh4eHh4eHh4eHh7/wAARCAB9AP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LooooAKKKKACiiigAooooAKKKKACiiigAooooAKKKKACiiigAooooAKKKKACiiigAooooAKKKKACiiigAooooAKKKKACiiigAooooAKKKKACiiigAooooAKKKKACiiigAooooAKKKKACiiigAooooAKKKKACiiigAooooAKKKKACiiigAoooPSgAori73Wb67/tCSSW60+3sGCyCOBgzE+jHG4cjkYHB64qtZahPLd2lsusvLLcxb12+Ydr+h+bgDJ7E8DPTl2MnVVzvaKw/CeqXWpWzi4hmDRMUZ5ITHuIPUZ4YEc5HHatykaJ3VwooqteX9jZ7ftd5b2+7p5kgXP50DLNFQSXtnG0KyXUCmfPkgyAeZgZO3145p/2iD/ntH/30KAJKKh+1WvmpF9oh8yTOxd4y2OuB3ou7u1s4/MurmGBP70jhR+tAE1FQ2t1bXUfmWtxFOn96Nww/SpqACiqt3qOn2ZAur62gJ6CSUL/OpYrq2mi82K4ikj/vK4I/OgCWimJNE7bUlRj6BgaRpoVYq00YI6gsM0ASUVG9xAhw80an0LAU6OSOQZjdXH+yc0AOopGZVUsxAA7k1Vg1TTZ5zBBqFrLKOqJKpYfhmgC3RSOyou52Cj1JxUYubcnaLiIn0DigCWiorm6t7ZUa4nihV3CIXcKGY9AM96X7RB/z2j/76FAElFQvd2qFFa5hUuwRAXHzMegHvU1ABRRRQAUUUUAMmlihXdLIkYJwCxxzXJXMt1cySSLcXMUS3JczQ3KkbQeEC8/e+lWvHc8clomnm1aa4crNbnAKhlOc+2P61wui+ILWPxFePfQyRQSkbG+0KCmMDcFx0ySDnoRmqSOepUSlY6bVtRu7y0+z/bF/fy7YgyY3qrKVKjuT3+p6Y55uxuLfT9cjjtdR8udJRHtnQBSQN2AwGM45NWr7T7LxJcXJ/tC4W6spg8bq7q2XPAbHAXGQcYOBVQLc3fiI2OkWjroUNyBMDG+1J8ApjjO0ZXP0poxm22mdZ5+oXEdtDHd3Usok3x8+X5qejn1OTxx0ra8NTyJbzW97KiypO2xWuBIwQn5ec/8A1642LWdKj0+STzWmYPK0cRl8uNpVJGATyMEfnWX4P1mxnMN1cWsjQ2tw8km4BiG6KQfTuB1xilY0VRJo9frx/wCFOpaFqmv+JdG8WQWknij+05vMjvo1ZpIM4jWPd/AB2HrnvXq32xE0s6hNG8aLCZXXGWUAZI+tcX4+8A+G/iDpcOrxMbbUTCs1lqdsdsgGMqSR94dKk6i1Z/DXw5EbKC5tYr3T7CSeS0sZ4g0MTSsD908HHzAAjvXFeJ/Dfh2L9oLwtYR6BpSWculXDyQLZxiN2DcErjBI9a674Fa1q2ufD+GTW3869tLiWzeb/nt5bY3+/wBfasbxZ/ych4S/7BFz/wChUwL/AI50vwx4Ctbn4g2GkWVnc6dYywLDbQLEs7SsgTdtx0YdcZwx9Kt/Dnw1Dc+H7LX/ABNHHq2uajCtzPPdIHEO8bhFGp4RVBAwOpGTml+PGhXfiL4WaxYWCNJdKizxxr1fYwYge+Ace+Kt/B3XrbxF8OdGvIJFMsVslvcp3jljAVgR25GfoRSA5P4y6F/wielN4+8Gxppeo6c6yXkNuuyG8hzhhIg4JHXOM0/xv4+vNR0rwnpPhif7JqPisrtn6m2hxmRlz/F1ANbfx9vorX4WaxaEb7nUYvsVrEOWklkO0ADv6/hXm/i7QbvwI3wy8SXiO1noaC01AgZ8nzOST7AkjPtTA9l0bwb4c0u1EUel21zKR+9ubqMTTTHuXdskn8ao6d4D0PTfE1/qVjp9nDY6laCG8sREPKkkVsq+zG3oSDx2HvXVW80VxBHcQSJLFIoZHU5DA9CDVeTUbOPVodKaYfbJYXnWMdfLUqCx9BlgP/1UgPFvgpJ4f8NW/i2/On25vR4iubKxjhiUzyAHCQx98fp613eieAdNutbm8WeKtL0+71y6A/d+SrRWqj7qjj53HdzznpgCvMPBngZPFWn+LtQ025ew8Q6f4ou5dOvVY/IwbO1h02nvXqPws8bt4ktp9J1i3/s/xLpp8vULNuMkf8tE9VPWmByfxn0LRZPiX8P55NJsXkvNSljuS0CnzlWMEB+Pmx70vxHtYPBnxA8F3nhOJNPl1TUBZ3ljajZDcQkqCxjHy5UMTuxWh8ZP+SifDT/sKzf+ihXaWXhPSLfXv7emWe+1MKViubqTzGhU9VQdFH0GfegDi9KvD8RPiTrtjeOzeHPDjrbfYwxCXdySwZpMfeVSrAKeDwTnpXXa/wCB/C+s6Y1jPo1nBhf3M1vCsUsDdmRlAKke1eefCZm8K/GTxn4V1M+U+q3H9o6ezcCZCzkgHucOP++TXszEKpZiAAMkntSA8Y+H2rXOuaB4u8BeMVi1W90DzEWW4QOZY9p2O2f4hxz1o+Cng3wprPwXszqujWBeQT77vyVWZMSNhhJjcCMdc9qb8OLNtR8U/EnxrCD/AGdfb7W0fHEwjU7mHqMjGawPCfg/Udc/Z8gutB1K/i1KN5plthOfJuAsjZiK+hA6dzx3pgdN8GdKn8a/DTTY/FzS6jZWGpyvbLcjcLuNAVjLk8soLN167RnNRfGHw14ds/F3w/htNA0q3juNcSOdIrONFlTH3WAHzD2Nd38J/FWm+LPBtpe2MMdrJAogurNBt+zSqMFNvYentXM/Gz/kdPhx/wBh9P5UAdVdeAfC7atpmqWOjafp93p9wJo5La1SMtwQVO0DPWupoopAFFFFABRRRQBx3iS+ZNZvftCxRWlrBHul8v533HhQfc4HFcpc6fYy+JLo2VvDHJpluY5llgMhnLfOoB/hXAJGP6V3PjK3iUQ3zKXfesW08qBknOPXIA/GuZtr+eDxEZtOsLjUFuh5tzfFI4445FBUJtLhjwxG3AIx15qkctRa6nJfFXUIbTU9OnuNeuNI0e9sblr3UbKfbL5qN8nyj724kAcdAQK8q8Ja1eWsDSXXiTW7TVZdJSfTLWQNbRahIZCMu275hgdePX0Feual4cvvGera3F4l8N6bZpvhbTNWhHmBZEDYEsJYnGGwcYwDnjqOZ8MeDNQvJ1vfGV7b63beH4vsFvYlIw0s0Z3hY3O0LFhk5PUADsKtNWOOpCcp3R6FNpqal4fstET7LHdHToWfcvmGOUoGcjHctnJzT9Ej0y1tYLeytmgmmaZAlwTIjSxj94v0IJIx3BrK0XxBrnh/whHZ3/gqVbiN2+z2WkRNdEqTnJcngDPOevbNaPhzVdH1uysrO0FxNPBIFmguLGS2kgaT72AwAyOSCCeAQak6E4trueg+HLttS0OKaeARbgyMmMDAJX8jisHTvANnpdg2mabretWmlnIFol0dsYPVUY8qPYGuntrcWelpaqHnEUWwDjc+B+WTXDaXoviCCLQ7W7s5pbTTZW8tRKpbY9u4G/5v+WbNsGCeBmoO1Xtqdvoum6foumW+l6bbpbWsC7Y416Af1PeuZv8A4d6Jf+JYfEU+oa0dTt1ZIZlv2HlKeqqOgHPSs5PD96fA8tm2jTtqH2aJUDiFWDAjIDK2DgZ5P61Prmg6h/wlC32l6bsto1iYshRWLZbJX5uo3AkEDIzg+oM7qPaqiMPuKgA5OT+NcrP4G0eHVZ9Y0m4u9Eu7g7rhrKbZHMfV0+6T74rNl0XVZtG0+FdNlivreCdL1/MUi5DQuuwHd826Qo2TjG3nFT6ZoN5p97Y3UtrNdWcsMhuLTK/6POyQqpC5wRtjcE5J3OT0JwAa9h4T06HVYtWvprrVL+HPkzXkm/yc9Si9FPuBmtm+trS+s5rO8hiuLeVSssUihlYHsRXHaBpmq6XqSSz6bcXEYs540KyIditcFo4jlh91MD0GMAmo9M8PzRx6AbjRGJiFwLxcxkgENsDfNz14xnFAF7TvAtnpKGHQdY1bTLUklbWO43xJn+4rZ2/hVrSPBum6dPf3kd5qM+o38YinvZrktMFHQKf4B7CsR9F1edL+1vLG5eDUXt7pWgkVWtJVcBlBL8FVVWyOM5rQGl6w3hrxNa3ttHPfXKyRwyRED7UPIVUfBwFJI5HQEHtQBJ4O8C6J4RuLm50m61JVuZGmnSe8aRJHPVyD396j1n4eaDqnixfFEtxqkGqqgjSa2vGi2qOwA7fWqOjaPq9nqMc11YSz6b58jfZy0YkDNFEA5UHZhSsi4H97OM5JpTeHNcW6t5FsXkhijkYL5i70T7QrrEjbuHCg4PQdM0AbXiL4f6Jr+rWWo6lf6u91YEPalL5k8lv7wA7nHWurtIRb2sdv50svlqF3ytudsdye5rjbLR9VltdNhuLR4tQgvXkurwsuJYzuz0OTuBUbSO3sKhXR9Yk8OWFrFp8lvd2FqsMm+RcTL5sTSRowJ4ZI3XJx98e+ADoPFHhfQvFEUP8AaduJJbd91vcxOUmgb1RxyDVOTwcl1bGz1LX9ZvrMjDQvc7RIPRyuCwqpqGn6heajA1to7WcUV9byLMgjDhQj7mYFiDtJA4556GlTSNYXw7rNtFHItxNqLTKGdUNxF8uQCpwu4AjtQBt3+h6bc+Hv7FhkksLBU8vbZS+TtTGCuR0FVfA/hDSfBunnT9GmvvseSVhnuWkWMkkkrnpkmqtzZTNrFjd2+iTR2MbN9qgJjDOxQBG27sHbyOvfjNVNK0rUtL1GK8l02a5gZbpI4UdC0EbyBo0OWAxjI4JxQBeg8C6LZ+K5vEultc6de3J/0pbaUrFcc/xp0J9+tQ+J/AOieI9YtNS1O+1Vrmzl8+0Ed8yLA/HzIo6dBWfJ4b1S3tL1bG23GSKK2mt3cCK5jEKLvTn5XRgx5A3DIPYjRt9PuY7G+ttQ0eW9vHup5EuFZCHRmYx8lgRtQqmP9n05oA6izhFvbRwCaWbYMb5X3O31Pepq47wXZajpl2Rc6TcoJLKyhMm+MhWSNg+fmzwSO3PvXY0AFFFFABRRRQBT1fTbbVLYQXKsQDuUjsfx4P4isoeFbdIxHFdSBQSQHhiYDJycfKP1zXQ0UXJcUznpNAvFcNDqEDkABWuLTc646YZWXH5U0aLqgBEc2lwMx+eVLZssCeeAwxnjv2ro6KdxciOdbw9dyRos17ZNsG0AWRC/lvJz75pbXwpawzRzNd3Lsjq+0bVQkHjgD+tdDRRcOSIUUUUiwooooAKKKKACiiigAooooAKKKKACiiigAooooAKKKKACiiigAooooAKKKKACiiigAooooAKKKKACiiigAooooAKKKKACiiigAooooAKKKKACiiigAooooAKKKKACiiigAooooAKKKKACiiigAooooAKKKKACiiigAooooAKKKKACiiigAooooAKKKKACiiigAooooAKKKKACiiigAooooAKKKKACiiigAooooA//2Q==">
          <a:extLst>
            <a:ext uri="{FF2B5EF4-FFF2-40B4-BE49-F238E27FC236}">
              <a16:creationId xmlns:a16="http://schemas.microsoft.com/office/drawing/2014/main" id="{9D95DC65-A654-41BB-9408-D36BFD6EFBC6}"/>
            </a:ext>
          </a:extLst>
        </xdr:cNvPr>
        <xdr:cNvSpPr>
          <a:spLocks noChangeAspect="1" noChangeArrowheads="1"/>
        </xdr:cNvSpPr>
      </xdr:nvSpPr>
      <xdr:spPr bwMode="auto">
        <a:xfrm>
          <a:off x="609600" y="20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314325</xdr:colOff>
      <xdr:row>1</xdr:row>
      <xdr:rowOff>0</xdr:rowOff>
    </xdr:from>
    <xdr:to>
      <xdr:col>1</xdr:col>
      <xdr:colOff>613410</xdr:colOff>
      <xdr:row>2</xdr:row>
      <xdr:rowOff>132865</xdr:rowOff>
    </xdr:to>
    <xdr:sp macro="" textlink="">
      <xdr:nvSpPr>
        <xdr:cNvPr id="1026" name="AutoShape 2" descr="data:image/jpg;base64,%20/9j/4AAQSkZJRgABAQEAYABgAAD/2wBDAAUDBAQEAwUEBAQFBQUGBwwIBwcHBw8LCwkMEQ8SEhEPERETFhwXExQaFRERGCEYGh0dHx8fExciJCIeJBweHx7/2wBDAQUFBQcGBw4ICA4eFBEUHh4eHh4eHh4eHh4eHh4eHh4eHh4eHh4eHh4eHh4eHh4eHh4eHh4eHh4eHh4eHh4eHh7/wAARCACZ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LooooAKKKKACiiigAooooAKKKKACiiigAooooAKKKKACiiigAooooAKKKKACiiigAooooAKKKKACiiigAooooAKKKKACiiigAooooAKKKKACiiigAooooAKKKKACiiigAooooAKKKKACiiigAooooAKKKKACiiigAooooAKKKKACiiigAooooAKKKKACiiigAooooAKKKKACiiigAooooAKKKKACiiigAooooAKKKKACs+TW9GjlMUmq2SOAWIadRgDg960K8Z+JGqW/gjxjE2k+FdOuZJwL1pTKISvzETD5ztYsoJyPuk5I5zVRSe7M6knFaHpp8UaIHvx9sBj0+FJ7mVULIqOCVIIHzcDPGcU7QvEmi65LJFpd6Lh41DuvlupCnofmArwO6tNc0GOLxFp3kSaT4hsp5fsKQyK1tI4+dV6hlG/coOM4OOKi8O+PJPD+uarolrCs6ajA0dqQyx7GCbvN+VQCCGPbI2jtwCq4QnGH82xFOpKUZSa23PoKz8R6LciXGoQwtFPJbss7CNt6H5gA2MjkcjjmrljqFjfLus7yC4GM/u3B49a+e4W1fwNpVve6hY2Ot6t4ltN8ivmFbaEEMEDSHklWbcODnBr1n4Qw6fceHBr9to9tps+oE7kiyxEakhAXP3uOcjg5/GrnCMb2YqVWU2ro7WiuQ8dfEjwr4L1fTNK1+7mgutTOLVUgZw3zBeSOnLCuvB4zWbi0k2jZTi20nqgooopFBRRRQAUUUUAFFec/tDeONX+H3gAeINFt7Se4+2RwlblWZdrZycAjniuy8I39xqvhTSNUvERLm7soZ5VQHaGdAxAz2yatwaipdDNVIubh1RqUUUVBoFFFFABRRRQAUUUUAFFFFABRRRQAV86fEnxIutfFOW2Ty1sbYR2EReBJxJcI5cPtcEDDErxye/HFfQ17OtrZzXL8LFGzt9AM18c+BTd3xn8R3iBLW1uprpGkbb5zliUUfTOT9AO9cOYVqtGnGVJ21V35df8AL5mtCnTqT5Zq+jt6/wBa/I9c0b4uad4U0xdB17T9V1C6gEjh7SzB/dD5suAQARkjjivIdF8ZWf8AwsrS9aXRdatdNiumudPVLcSTiDDBowcYKnPI7A8HNU/ipLqH9saBYeG7p1v7jTJJ9TlthmMLM3mFcjPAXbkfhXK301/a6Zokml6vqkGo2ttMtuJcAqATuTGfkJUEgc56da92jhYOEJVFeX62Pn6+LqKcowfur/NHvvi3xpb+MUfX4Elh0WG3TbBcWMcjMQ5b5g4badwAGPXnNdr+zt4ik1Lwzc6Ne4N9p8zMXHAmjkYsrAfw4JK4HAwK8X8GzafefDzw7GJo1bVrSewvg/yyRyxuWWRf9nEgPuQa6L9n26v9M+M95o+oReU0+llBjlXZGDZU9wQcivEqVK8ce6Kfua6du36nt0VTlhVWa9521/P9CT9rSFJvij8NFb+O9CH6GeKvpOvmr9rWZU+Knw1U/wAN2H/Dz4q+la9Wt/Ch8/zOPD/xqvy/I8r/AGgPiFqPhODR/Dvhzyx4h1+4FvbSSLuW3TIDSY7nLAAH39KTxJ8LVTw3NeQ+OPE1pr0MJcarNqzhTIB/EhIQIT2AGBXnP7YP2/RvGvg/xtY+XJFpknlSkrvWGTcHTeoI6jdgZGdteteFvCuleJtPsvEeu67N4u+0Is8HmkJZx5GfkgX5Rj/a3HjrV25KcZJmd3VrThJXtax574O+Nmtaf8D9V8ReLNNll1XS5hZ207R7ItQkbIQg9DjBLEdhkda6jwj4EvPFvg2z17xp4m8QSaxqMAuc2l+9tDaBxlVjjQheARyQc1gftYpZ+I/hjqOl+H5Y7m58OXNvd31vbjIhiYSKAccAgfMR2HNXvgrbxfErwDpupa54muL+1giW3fR7T/RoISg27ZQp3yHAByTg56VUkuT2kdNSIt+19lL3rLT9Sp8F/GniTS/GXiXwV4nv7jXdJ0dJJ7fXSN6rGo3FZJBwTtP1BBHpVj4bahrHxom1TxFqOranpXhaC5a103TtPuGt3m29ZJpF+YnkfKCAK7rxjDoKeG734f6U1nZahqmm3MVlZQKF48sjcQOg5HJ9a8v/AGKdZWPwvrXg28Bt9T0y+aV7eQYcK2AePZlINJtOEqkVZ6f8OUk41IUpO61/4b5HOftV+Etd8K+BlOm+I9U1Lw1dXUa3FnqMxuGtpRko0bt8wU8gjNaPjLxUv/CdeBvBvibXLzQvCT6Bb3M0lvM0IupSmAjyLyEG0Dgjr9K6n9tO4ii+DfkNKiyTajCEQnlsbicfSt6DQfAXxD8K6L4a8Q2lte39potpdBNxSaGOSPAZWGDglTnHtmqjU/dxlJd/+HM50v30owfbf56FHxF8N4Z/D7aj8LPFeqaXqEeHiEGrST21z32OGZgMjv8AnXrNoJBawib/AFuxd/8AvY5r5e+K3wvufg7o/wDwnnw98UanaJZzp51jcS7kdWbGBjG4eoIOR3r6Z0G6lv8ARLG+ni8mW4t45Xj/ALrMoJH61hWXupp3X4nVh378ouNnp6F2iiiuc6wooooAKKKKACiiigAooooAyPGemLrPhPVNLaW5jW5tnjJt2xIQR0U+p6fjXz9o/gXWph4fOt6DrH9nWkKrd6fDbrvFuATuJ3DLM4ClBl9ozgZGfo3WbR7/AEm7sY7hrd54WjEqjJQkY3D3FeJr+z3qAIz8WfGBA7eeef8Ax6rVKlVVqvQwqyqwlemvxKHx5+F4A0vxl4M09re3tgg1HT7eMx7oMhhIIxzuXALDGePY14z4bWbxN4jvtC0mP+0tQSQtpyYJBGzAZyOBguSScY2+1e7R+DPj7p26y0fxxoqafEzLbCeNnk2Z43Mykk4681S07wB8d9Nurm60/wATeEbSe6bdcSw2Co0p9WITmvQp1eWNnJPseZVoc8+ZQa76flqbFz8KdF8O/Ci08OwaPPqniIQnyL22hBk+0gbuXYgLFn5cE4wfWs3wF4J1mPxz4al1C11VLXTEnkhvREIsOcfupBknAy64PBGCCamHwr+J3ih5f+E4+IT2xjVfssujM0bdTuDD5QR0966D4e/CC+8JeKbfW5PiD4g1hIlZWtb2QtGwYYz97qK450qTl7STTn3/AK9Ttg6llCMWo/L+uha+MfgHwV4s1fSdS8Uatd6fd2SMLUwT7CBuDFsYPQgc9BT5vh8PtMOn/wDCzfGSTTRs8cX9orl0XAJHy9BkfnXY6postxr1vrNnfG2uY7drWQNGHR4mYNjB6HI61PcaSs3iKy1gzMHtbeWARhRht5Q5z7bP1pKo0krmroxcm7HFeD/CHgmz0nV/Bkt5P4ge+mNxqA1ImWVyRhdzEDAAT5focVzul/BbwRb3z2eh+LfEljbNNIj6daaoypuX7646jGRn6j1r1iz0tbfxBqGr+czNewwRGMjhBFvwR9fMP5Uyy0W3tfEuoa4rZlvYYomTaMLs3ZYH1YFQf9xfSj2slezF9Xi0rxWn5EHhrwv4e8L6I+l6Tp0FtZMC0wb5jKSPmaRm5YnuTXmUPwe+Hmo6pd6t4R17VtCYndcrpV8YoiDyDg8beuCOPSvYdRtYr6wuLKfd5U8TRPtODhhg4/OszTtDlj8PSaLqF8buBrf7KrrEI2Ee3byR3x3pRqSV3fUqdGMrLl0RgfDPw54I0OS5fw7Kb3UXRWub26maa5lQ/dO9+Shxxj5TVPW/h/4O8T+JYfFOkahc6Vrxj8wX+lT+W8qZ2ksMFWGRjkdq6XQPDjaffR3t3fG7mhslsYSIwmIlOcnHVjx7ccUvhfw62it81+90qRGCAGMLsj3l8HHU84z7U3OzbUtRKmnFRcdDhdd+F3g/x7pMUGreJdU1ueQCeC8N2rMsakqQgA2qpPBwM5FX/wDhBfA2ty2C6TqV1ba1o9nHaQalYXJS4EUfyAFh8rqCCDwRmui8JeDbfw3fSzWl7M9tJbrH9mKgIj5y8i46biASOmcnvV7wpos2g6dFpgvzc2dtGIbVWiAdEHQMw+9gYGe+KbqvpImNFdYrzOL/AOEF0HU5tM1TxT4w1PxNZpcqLCC8mRbZpskLlEUB2yD1z0r04AAYGAB0Fcx/wiax+HtL0qC/dW068W7jlaMHcyszYI9PmrpYg6xKsjB3AG5gMZP0qJyv1NaUOXoOooorM1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D/9k=">
          <a:extLst>
            <a:ext uri="{FF2B5EF4-FFF2-40B4-BE49-F238E27FC236}">
              <a16:creationId xmlns:a16="http://schemas.microsoft.com/office/drawing/2014/main" id="{71A1E689-9E38-4321-8321-17ED11A58CF6}"/>
            </a:ext>
          </a:extLst>
        </xdr:cNvPr>
        <xdr:cNvSpPr>
          <a:spLocks noChangeAspect="1" noChangeArrowheads="1"/>
        </xdr:cNvSpPr>
      </xdr:nvSpPr>
      <xdr:spPr bwMode="auto">
        <a:xfrm>
          <a:off x="923925" y="20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628650</xdr:colOff>
      <xdr:row>1</xdr:row>
      <xdr:rowOff>0</xdr:rowOff>
    </xdr:from>
    <xdr:to>
      <xdr:col>1</xdr:col>
      <xdr:colOff>948690</xdr:colOff>
      <xdr:row>2</xdr:row>
      <xdr:rowOff>132865</xdr:rowOff>
    </xdr:to>
    <xdr:sp macro="" textlink="">
      <xdr:nvSpPr>
        <xdr:cNvPr id="1027" name="AutoShape 3" descr="data:image/jpg;base64,%20/9j/4AAQSkZJRgABAQEAYABgAAD/2wBDAAUDBAQEAwUEBAQFBQUGBwwIBwcHBw8LCwkMEQ8SEhEPERETFhwXExQaFRERGCEYGh0dHx8fExciJCIeJBweHx7/2wBDAQUFBQcGBw4ICA4eFBEUHh4eHh4eHh4eHh4eHh4eHh4eHh4eHh4eHh4eHh4eHh4eHh4eHh4eHh4eHh4eHh4eHh7/wAARCACH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LooooAKKKKACiiigAooooAKKKKACiiigAooooAKKKKACiiigAooooAKKKKACiiigAooooAKKKKACiiigDnfiH4mPhPw+uqizF5m5ig8vzNn3225zg9K6KvO/2hP+RAj/AOwla/8AowV2PinXLDw14dvtd1R5FtLKFpZPLQu7Afwqo5ZieAO5Iq2lypnLTqSeInBvRKP43/yMq98f+FrHxtH4OvNTit9WlRWjjlYKrFuigk9Txx3yMVH4j8dabo+saVp6o1yb29a1ldVfEO1GYkYUhzkBdoPf2xXxH+2DrFxP8SLLxVZLOn9uWELWMErbbmykhkC7gATjLKeOhJPcVs+LPiF4g8Qaut34ZuPEZtLWGMyqk8UKw3HlYuPLD5LkSSSZwV6gZ9IOo+2LnxFpVva219NcBLGdzH9qb5Y43zgK+fuZPHPfg81rIyugdGDKwyCDkEV8U/GD4xeE9b+DmleGTea1HPdsJbxpZfLF2x3eaJgmWx5mcr8p+6RkHNetfsd6leaJ4BsPBXirVHbWpWnvNOtpd5Is/kICsw6DeGx1AcUAe+0UUUAFFFFABRRRQAUUUUAFFFFABRRRQAUUUUAFFFFABRRRQAUUUUAFFFFAHnf7Qn/IgR/9hK1/9GCut8ZxPL4V1IR3NvaSLbO63E+dkJCk7iRyABnkcjrXJftCf8iBH/2ErX/0YK9Au7eG6tZbW4jWWGZDHIjDIZSMEEehFaS+BfP9Dhpf73V9I/8Atx8OSeCda8SfEaP4meM7Et4Nvrr7HBMmntcQJp4hba6w4MkcZO3Y5GQSWI5rCiFvo+nzWF1FBpt1ZWzwFbxf3k8XmFllAZfmWRCX+6DnPtX0RJ8DvFj3kvhm18eXWk/D7IYWdnPM17KoGBCZHJEcY6YTAI7V5dpjax4Qs9I8K+Lfhj438Sz+H9Vnkju49GW8hntyx8tEkOSVxjAY8bj6CszuMfw94Em8Y/DTU4LHS4LjXta1lpY49QtpXGm6ey5E5wAsUhI3DJztYcGvWf2Tk1CDTtN03xBJDPqFpHKjvcTF7hZAFCLsZcriLBDggMjqvJXNZHw1+FfxOuNPvviJpXivWPDPivUNUnuI9P1ld8E1oSPLjuIVJCNwcFegwMDt7x8N/CSeGdMnmvI7F9b1GdrrUrm2jKo8rdk3chFAAA9BQB1dFFFABRRRQAUUUUAFFFFABRRRQAUUUUAFFFFABRRRQAUUUUAFFFFABRRRQB53+0J/yIEf/YStf/Rgr0C5mS3t5LiQkJGhdiB2Aya8/wD2hP8AkQI/+wla/wDowV2+vf8AIDv/APr2k/8AQTWkvgXz/Q4aX+91fSP/ALcYvw08d+G/iJ4a/wCEh8L3b3Nj5zwMZIzGyuuMgqeRwQfoRWba/Fbwfd6n4q02zubu5uvCsZfU0htXcrjOQmB854IwK8K+A+vwfDDwdbahc/Lpuu+C49agTs17ar5cqL/tOrQn1J+lVNBsdV8Daf8AEiWG6ltdej8B2+o3FzGcOt5KZ5XYH1DMcfSszuPrS0nS6tIbmMMElRZFDLg4IyMg9DVHXdcs9Gm02G7S5ZtRu1tIfJgaQB2BILEfdXg/MeK8dtbfXPGXxdbw/d+LtdsNGi8H6dfTW9hc+S008kkoLbwMr93nGM4HpWP4e8U+KYtD8JadP4hvrl7X4iS6HNcyOPNu7WPzNqykfe4wD64FAH0bVC21jS7nWrzRYL2KTUbKOOS5twfmiWTOwn67T+VfO+v6h4i0XWtW1XxvrHjbQrlNVaTT9d0//S9FjtPMGxJIUOFXblWLgHJzurRfT2sPi18Wdesdb1bz4PDcN3CRdEx7pIZmGB6LgFB/DQB9DUV87CPxX4Y+EfhX4oXPjPXdWuhJp2oa3FNMPs7WciBJUVAMAKJAxJyTsJ716F8P9W1LxN8VfGOqx6hO3h/SvJ0eygDfuZJ1HmXEuO5BZUz22mgD0esfxn4k0nwj4avPEOtzPFY2ihpCkZdiSQAqqOSSSAB71wHi3+0PGPxo/wCEFk1vU9J0TTtEXUrhNOuDbzXkskpRQZF+YIoUnAxkkZrzD4j/ANqXfgLxz4P1PxDq1/B4X8RadHY3bXGJpIZzEwimYD5ym44J5+6TyKAPprR9Rj1PR7bVI7e6to7iISiK5hMUqAjOGQ8qfY1S8E+JtJ8YeF7LxJocskun3qloXkjKMQGKnIPI5Bq5Y2Y0/RorFbi5uRBDsEtxJvlfA6s3c+9fPn7OMfxiPwW8Onw3deBU0nyZPsy38F004XzXzvKMFznPTtigD3bwb4n0nxbpUup6LLJJbRXc1m5eMofMico4we24HnvW1Xyx8MtQ1+TwR4Y8GQ6q+lTeIvGGsR6ne2B2OI4ZZJJEhZslS7YAPULnvXTeLrzW/h/rHi/wppXiTWL3T5vA97rFm17dGe40+5iDruSVvm2twQCThhxQB9A0V4/4n1/V7fwf8JJ4tUuY59U1XS47xw+GuUeHLq3qCeTXFeLb3xHo+u69qvjLVvHGiMmpNJpOvaX/AKXpFvaBhsWWBDwMBg+8d+tAH0FYa5Z3niDUtEhS5F1pyxNOzwMsZEikrsc8NwOcdK06+dviT4v8RQp8XpNL8QXKJp+maRNpkkT4SBpVBZ0HbdnJraurXWvA/wARvANwvi7X9XHiBrqDVoL64EkMpS0eZXjTAEZDJgBeMHFAHt9FfNF//wAJZqn7PusfF1fH+vWGuz2lzewwQzqtnBCrsqwLFjGdo+9ndv5z2r6K0GSSbQ7CaVy8j20bMx6klRk0AXaKKKACiiigAooooA87/aE/5ECP/sJWv/owV6Bdwpc2stvJnZKjI2OuCMGvP/2hP+RAj/7CVr/6MFd1q9/b6XpN5qd2223tIHnlPoiKWP6CtJfAvn+hw0v97q+kf/bjgtR+DPg3UfCHhTwveJezWPheWOSxJmG9wn8Ehx8ynjIwM4rU8RfDbw/rt/4mvLyS9EniPSk0q98uUACFd2CnHDfOeea4jwbp/wASviN4ag8bT/EC88LLqSG40vS7CyheK3hP+r84uC0jEYJwQOcCun03xxqXhfwBZ33xOtRa64bprFINPjM76jIGIRoI0ySXUbtvbmszuN/RfBuk6T4qk8SWr3JvJNKt9KIdwU8mFmZDjH3sucmsm3+FvhyH7Lslv/8ARfET+IY8yj/j6fOQePucnj9aNO+KvhW70fXtQnXU9Nm0C2N1qVhfWTw3UMIUsH8s8spAOCMg4rK/4Xr4DWe3jf8AtyOO9i8zTZm0mby9RPHyW52/vH5HAoAS8+C+kTre6bF4m8SWvhu/uHuLrQYbiMWjl23SICUMiozEkqGA5NbWpfDXRbzxPqWupfapaHVNK/su9tIJlEE0QVlRipUkModsEH6g1Ug+MHg1vCOseJrqTUdPttEuI7fU7e8sniubV3ZQm+M8gHepz6c1Sb44eDFvm09rTxGt88YlsbVtGnE2oxk/ft125kXuTxgc0AaHj2zg8OfB9vDGn+HtV8RQHTxpFvZ20YkkceSUQyHgKvAy3bNXPgp4O/4QP4ZaN4bkbzLyGHzL2XO4yXD/ADSMT3+YkZ9AKi034p+Er/w/p2tQz3iQ32rroyxS2rJNDeEkeVKh5Qjac56Vrav4x0TSvEE+h3ksy3sGkS6w6rESv2aNgrHPrk9KAM/xv4AsvEmtWWv2usatoGuWcLW8eoaZKqyPCxBMTh1ZWXIB5HB6VSh+FHhtfBd54ZluNSuF1C+TUL++mnDXV1cK6vvd8Y6oowAAAMACqejfG3wRqt3pCWv9sLZaxIkNlqUumypZyTOMiLziNu/qMdMgjPFc98QPild+EdF8U6hp99da7c2fiO308QHSm8uwDrCWiLIcv8rEq5xlmC4oA9qZQyFT0IxWH4A8K6b4J8IWHhfSGuHsbFGSIzuGcgsWOSAM8k9qwNJ8YWEnjHWpLzxBcW1na6Ja6hLp17Y+R9hjfeTI8hOdxAwUI+Xb70nhj4s+Fde1my0uKLWLB9SBOmT6hp0tvDf4G79y7DDHbyBwSORQBDJ8IfDJ8LJoVvdapavb6rNq9nfwzhbm0upXZ2eNtuMfOwwQQQcHNWvD3wy0bTzrNxq+oap4k1DWrP7Be3upyq0jW2CPJUIqqifMTgDknJqrc/GLwhb6pLbPHrJsIb37DLq66dIdPjn3bChmxgYb5SegPGa9DPSgDy7SfgnodndaHNeeJfFGrJ4fuo7jSIb29V47TZwEUBBkYwMtk4GM0/Uvg1pd02pWcHijxLY6BqtxJcX2iW1xGLWVpDmVQShdVck7lVhnJ6ZrjPh58RfGOtfEjTLCbXIry4uNSv7bWvDq6eqf2Nbw7/LlMo+bJIjGWOH38dK+gaAOE1j4V+GNTj8SRyG8hj8Q21pbXaRShRHHbACMR8fLwBnrW5rfhPTNW1rw7q101wLjw/NJNZhHAVmeFojvGORtY+nNb9FAHyv4q8G3mr+HtZ8F6d4S8e6ZdX13KsOki6D6FAzyk/ahNgfJz5nl54bjbXvOmeG9StfH9trH2+5/s630NLA25uCYpJQ4O8R9AQARu6ncB2rr6KACiiigAooooAKKKKAPO/2hP+RAj/7CVr/6MFdp4l0yPW/DupaNM22O/tJbZ29A6FSf1ri/2hP+RAj/AOwla/8AowV6FLIkUTyyMFRFLMT2A61pL4F8/wBDhpf73V9I/wDtx4d8O/iP/wAIH4KsPBXjTw34jh8QaLALNI7PS5biPUFT5UkgdAVIYAcEjB61U1N/HNtN4C+I3jrSridNP1O+mvrGztvMl0u2uIykBKJkuUGN5GSN59K9v8O6zpniHRLTWtFvI73T7yMSW86A7ZF9Rnmr9ZncfOXjoXnj66+IPi3w7pOptpKeBp9HtZXspIpNRuHLyYjjYB2VRgA45LECus1/SL1/E3wUaPTLhodPkm+0lYGK23+gMo38fJ82AM454r2GigD5v+Jug6zdt8Zlh0a/nW/1LQGtgls7C4VPs/mFMD5wuDnGcYOa9E13Tbt/2jfCeoR2E7WVv4ev42uBETHG7SQ7VLYwCQDgfWvRNTvbXTdOuNQvplgtbaJpZpW6IijJJ+gFGm3trqWnW2oWMyz2tzEs0Mi9HRhlSPqDQB84axpOtWWi6/q7aHqksOnfFH+2JI4rV2lktFOGljTGXHzZyueAa19Q1S68Z/FLXtb0nQdbXSP+EAvbK1u7iwkhW6mMyttQMAc9gCMnBxnFemeMfir4A8I6t/ZOveI4IL8IHe2iikmkjU9C4jVto+uK6Lw1r2jeJdGg1jQNSttRsJx+7ngfcpx1HsR3B5FAHjOuaJqX/DN/w002DSbv7Za3Hh9ri2S3bzIdjRGQsuMrj5t2enOaxfGmi61/winxYlTR9Rl3eMLO+iSO2dnngjFqXeNcZcAI33c9DX0lRQB85/Efw7rnjbVviW2gaffbda8Iad9gkmgeETMJJHMQLAYfHBU8jIzTNAgsvFPiXwla22qfEzWriwv4r66t9TiW2t9KaJTzKxgXc2TsCKecnnFfR9FAHyxrVxJo7atD4JbxfoXiqXU5GPhC4sWvtNvJGmy0qlo9qxuPn3hwFyeMivoX4hr4hk+HWuL4b+TX202YWew8ifYdu0nvnoT3xXRUUAfHuq2rW+gWN18HdL8ZWPig6ebbxTEdOmV5osbpZJJJcZuQ27YVJLbiBxivrTw/dQX2h2N3ai6EEsCMguY2SUDHR1YAhvUHvV6igAoopGZVUsxCqBkkngCgBaKhsru1vrSO7srmG5t5RujlhcOjj1BHBqagAooooAKKKKACiiigDzv9oT/kQI/+wla/+jBXc61/yBr3/r3k/wDQTWN8R/DMnizw6ulR3S2rC6hn3sm4YRt2Me9b95CLm0mtyxUSxshI7ZGKttciRyU6cliZza0aj+F/8zzn9lr/AJN68Ff9gxP5msfT5PGnxE1jxZqGl+NLvwzY6Hqkul6ZbWlvE4llhVS8s5kUllZmwFBXAHWn+FfhL408L+H7HQNF+L+qW+m2MYit4f7Itm2oO2Tya0r74Ya5b6prFx4T8fXegWmuyefqdsNPiuA05QJJNCzEeUzADPDDPOKg6zj/AA34+8W/EyXwh4bsdWPhua90m51DW76yiVpWMM/2fZBvBChnDNuIOAAK2vE1/wCN/CHgWay8R+PtMsm/tqO3ttbktg93NZMM7VhRSGuc/KMKQRzjitm8+ElpY2vhyTwXrlz4a1Pw/ZvY2t55C3Imt3wXSZHwHywDZyCG5qnc/Bt30uynh8Y6gPFNrrDawNant0l33DJ5bAwHCiPZ8oUEYx1oA4jT/FurX1r8SPCk2s65rGk23hVr+zuNa037JdBnEqMPuJvT5QQxUc5Fey/C1mT4UeGXRd7rotqVX1PkrxXKRfCTUJNc1fWtT8c32o3et6K+k6kZLKJUZTu8tolXHlBNzHbzknk16H4X0pNC8N6ZokczTJYWkVssjDBcIoXJHbOKAPJP2dJpbP4ISeMrHR5Nd8R6ve3V3qCRSIk9zN9pdNpdyANqgYBOABx1rDtvHlv4V0T4hyeH/BV14Z8RrqFj5tneXSTW4u70rFHIFjYqo5DMBjNdu3wt1zRdX1G5+H/j668MafqVw11c6a+mxXkCTP8AfeLeQY9x5I5Gai0/4H6FFp3imz1DWtW1N/E8cDX11cSDzxcRElZ1YDCtkqQAMLsAFAFHU28Z/D/xP4Sj1DxvfeI7HxJqH9k3sd3bwo1vO8Tuk0BRRtUFCCjbuCOayLfx/wCMJfhlD4dbUFXx63iY+GpLkRLkMshdrjZjGPs43jjHT1rtNF+HGsyeJdI1rxp42uPEx0Qs+mQf2fHapHKy7fOk2k+Y4XIB4AyTjmrcPwx0mL4wy/EgXlwbh7coLHA8lZyojNx/vmNQn0oA8y1v4hatrnjHxRaReMtd8OW+hXjafp8Om6A96s8qKC8s7iJgQWOAgK4AznmrY8YfEbxbcfDXS7PUD4SvfEOlahJq++x3PE8BiG6NJMFWOSRngBu+BXa6r8NdZh8QazqXg3x1d+GYNdkE+pWy2EdyDNtCGWJmIMTlQM9RkA4rT0/4dafp+v8AhLVLbUr5h4asLmyhS4fzXuBOE3PJITktlM/ielAHD6avxC8VeNvG2gQfEC60jT/D8ltDayW9lC88srW6sS7MCNmRuKgZJY8gAVk6N428feL7H4T29lr0OkXPiSwv21a4itUckwBBvjVuFbrjsN3Q4Ar1/wANeEYNE8SeJ9ajvJJn8QXEU8kbIAISkQjAB75xmuf8IfCqy8Ot4KaLV7i4/wCEUtry3h3RKPtAuMZLc8YxxigDzi3u/iddaX8Q1/4WRcxL4ImmWxlXT4TLessAnAuCRgqAQuFC5ySe1T6/8UtT1rWfDuhNrmp+HLafw3bazqN1pOlteXEssxwsSYRxGg2sxYrzkCvT7b4e2sFr45gGpTEeL5ZZJj5Y/wBH3wCHC/3sAZ5rJuPhXc2b6FqHhTxXcaHrelaTHpEl4bNLiO8tk5VZImIGQ2SCDxk9aAPPbj4i/EJ/AsVvZX0qapH4ystHs9WvtJa3W/tJj8rvC4GDyVbbj7vGM10U7eMtF+IN34GvvHN9q1rrHhq5v4ruW0gSaznidVbZtXaVIf7pBxjrXTD4WJNoWnWWo+JtT1G/t/ENvr91fXABa4niYMEVPuxx8ABV6D1OTW9qvg221D4g2fi6W8lWS20q40z7OFG1kmdGLZ6gjZj8aAOV/ZSs7q1+BHhprjUp71Z7YSRLIiqIEJx5a7QMgYJycnnrXqVcp8KvCFx4F8Iw+Gn1uXVrW0dlsmkt1iaGH+GM7fvY5+Y8nNdXQAUUUUAFFFFABRRRQAUUUUAFFFFABRRRQAUUUUAFFFFABRRRQAUUUUAFFFFABRRRQAUUUUAFFFFABRRRQAUUUUAFFFFABRRRQAUUUUAFFFFABRRRQAUUUUAFFFFABRRRQAUUUUAFFFFABRRRQAUUUUAFFFFABRRRQB//2Q==">
          <a:extLst>
            <a:ext uri="{FF2B5EF4-FFF2-40B4-BE49-F238E27FC236}">
              <a16:creationId xmlns:a16="http://schemas.microsoft.com/office/drawing/2014/main" id="{312633AA-794A-4653-B25A-C534487EA340}"/>
            </a:ext>
          </a:extLst>
        </xdr:cNvPr>
        <xdr:cNvSpPr>
          <a:spLocks noChangeAspect="1" noChangeArrowheads="1"/>
        </xdr:cNvSpPr>
      </xdr:nvSpPr>
      <xdr:spPr bwMode="auto">
        <a:xfrm>
          <a:off x="1238250" y="20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ons.gov.uk/peoplepopulationandcommunity/populationandmigration/populationestimates/articles/overviewoftheukpopulation/mar2017" TargetMode="External"/><Relationship Id="rId3" Type="http://schemas.openxmlformats.org/officeDocument/2006/relationships/hyperlink" Target="https://www.justiceinspectorates.gov.uk/hmiprisons/wp-content/uploads/sites/4/2014/08/Looked-after-children-print.pdf" TargetMode="External"/><Relationship Id="rId7" Type="http://schemas.openxmlformats.org/officeDocument/2006/relationships/hyperlink" Target="https://assets.publishing.service.gov.uk/government/uploads/system/uploads/attachment_data/file/757922/Children_looked_after_in_England_2018_Text_revised.pdf" TargetMode="External"/><Relationship Id="rId2" Type="http://schemas.openxmlformats.org/officeDocument/2006/relationships/hyperlink" Target="https://www.gov.uk/government/statistics/prison-population-figures-2018" TargetMode="External"/><Relationship Id="rId1" Type="http://schemas.openxmlformats.org/officeDocument/2006/relationships/hyperlink" Target="http://www.neweconomymanchester.com/our-work/research-evaluation-cost-benefit-analysis/cost-benefit-analysis/unit-cost-database" TargetMode="External"/><Relationship Id="rId6" Type="http://schemas.openxmlformats.org/officeDocument/2006/relationships/hyperlink" Target="https://researchbriefings.parliament.uk/ResearchBriefing/Summary/CBP-8429" TargetMode="External"/><Relationship Id="rId11" Type="http://schemas.openxmlformats.org/officeDocument/2006/relationships/drawing" Target="../drawings/drawing2.xml"/><Relationship Id="rId5" Type="http://schemas.openxmlformats.org/officeDocument/2006/relationships/hyperlink" Target="https://yougov.co.uk/topics/politics/articles-reports/2017/06/02/how-much-money-do-you-need-earn-year-be-rich" TargetMode="External"/><Relationship Id="rId10" Type="http://schemas.openxmlformats.org/officeDocument/2006/relationships/printerSettings" Target="../printerSettings/printerSettings4.bin"/><Relationship Id="rId4" Type="http://schemas.openxmlformats.org/officeDocument/2006/relationships/hyperlink" Target="https://researchbriefings.parliament.uk/ResearchBriefing/Summary/CBP-8429" TargetMode="External"/><Relationship Id="rId9" Type="http://schemas.openxmlformats.org/officeDocument/2006/relationships/hyperlink" Target="https://www.ons.gov.uk/peoplepopulationandcommunity/populationandmigration/populationestimates/articles/overviewoftheukpopulation/mar2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E0420-6061-4DBA-BE88-C2FCA572874F}">
  <sheetPr codeName="Sheet1">
    <tabColor theme="1"/>
  </sheetPr>
  <dimension ref="A1"/>
  <sheetViews>
    <sheetView showGridLines="0"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13859-5DE8-4C5C-9357-25D06789AE01}">
  <sheetPr codeName="Sheet10">
    <tabColor rgb="FFFFC000"/>
  </sheetPr>
  <dimension ref="A2:W155"/>
  <sheetViews>
    <sheetView showGridLines="0" zoomScale="91" zoomScaleNormal="91" workbookViewId="0">
      <selection activeCell="C6" sqref="C6"/>
    </sheetView>
  </sheetViews>
  <sheetFormatPr defaultColWidth="8.85546875" defaultRowHeight="13.5" x14ac:dyDescent="0.3"/>
  <cols>
    <col min="1" max="1" width="2.140625" style="223" customWidth="1"/>
    <col min="2" max="2" width="78.7109375" style="223" customWidth="1"/>
    <col min="3" max="3" width="9.28515625" style="223" customWidth="1"/>
    <col min="4" max="4" width="10.5703125" style="223" customWidth="1"/>
    <col min="5" max="5" width="30.42578125" style="223" customWidth="1"/>
    <col min="6" max="6" width="29.7109375" style="223" bestFit="1" customWidth="1"/>
    <col min="7" max="7" width="20.28515625" style="234" customWidth="1"/>
    <col min="8" max="8" width="1.7109375" style="234" customWidth="1"/>
    <col min="9" max="9" width="64.85546875" style="234" customWidth="1"/>
    <col min="10" max="11" width="19.28515625" style="234" customWidth="1"/>
    <col min="12" max="12" width="83.42578125" style="223" bestFit="1" customWidth="1"/>
    <col min="13" max="16384" width="8.85546875" style="223"/>
  </cols>
  <sheetData>
    <row r="2" spans="2:12" x14ac:dyDescent="0.3">
      <c r="B2" s="243" t="s">
        <v>284</v>
      </c>
      <c r="C2" s="330"/>
      <c r="D2" s="330"/>
      <c r="E2" s="330"/>
      <c r="F2" s="330"/>
      <c r="G2" s="331"/>
      <c r="I2" s="243" t="s">
        <v>285</v>
      </c>
      <c r="J2" s="330"/>
      <c r="K2" s="331"/>
      <c r="L2" s="331"/>
    </row>
    <row r="3" spans="2:12" x14ac:dyDescent="0.3">
      <c r="I3" s="449" t="s">
        <v>286</v>
      </c>
      <c r="J3" s="223"/>
    </row>
    <row r="4" spans="2:12" s="224" customFormat="1" x14ac:dyDescent="0.3">
      <c r="B4" s="415" t="s">
        <v>287</v>
      </c>
      <c r="C4" s="364" t="s">
        <v>288</v>
      </c>
      <c r="D4" s="416" t="s">
        <v>289</v>
      </c>
      <c r="E4" s="328"/>
      <c r="F4" s="327"/>
      <c r="G4" s="327"/>
      <c r="H4" s="328"/>
      <c r="I4" s="209" t="s">
        <v>290</v>
      </c>
      <c r="J4" s="397"/>
      <c r="K4" s="327"/>
    </row>
    <row r="5" spans="2:12" x14ac:dyDescent="0.3">
      <c r="B5" s="240" t="s">
        <v>291</v>
      </c>
      <c r="C5" s="167">
        <v>186.36363636363637</v>
      </c>
      <c r="D5" s="208" t="s">
        <v>292</v>
      </c>
      <c r="E5" s="320"/>
      <c r="F5" s="321"/>
      <c r="H5" s="322"/>
    </row>
    <row r="6" spans="2:12" x14ac:dyDescent="0.3">
      <c r="B6" s="240" t="s">
        <v>293</v>
      </c>
      <c r="C6" s="167">
        <v>250</v>
      </c>
      <c r="D6" s="208" t="s">
        <v>292</v>
      </c>
      <c r="E6" s="320"/>
      <c r="F6" s="321"/>
      <c r="H6" s="322"/>
      <c r="I6" s="235" t="s">
        <v>294</v>
      </c>
      <c r="J6" s="463">
        <v>4</v>
      </c>
    </row>
    <row r="7" spans="2:12" x14ac:dyDescent="0.3">
      <c r="B7" s="240" t="s">
        <v>295</v>
      </c>
      <c r="C7" s="167">
        <v>236.36363636363637</v>
      </c>
      <c r="D7" s="208" t="s">
        <v>292</v>
      </c>
      <c r="E7" s="320"/>
      <c r="F7" s="321"/>
      <c r="H7" s="322"/>
    </row>
    <row r="8" spans="2:12" x14ac:dyDescent="0.3">
      <c r="B8" s="240" t="s">
        <v>296</v>
      </c>
      <c r="C8" s="167">
        <v>268.18181818181819</v>
      </c>
      <c r="D8" s="208" t="s">
        <v>292</v>
      </c>
      <c r="E8" s="320"/>
      <c r="F8" s="321"/>
      <c r="H8" s="322"/>
      <c r="I8" s="460" t="s">
        <v>297</v>
      </c>
      <c r="J8" s="335"/>
    </row>
    <row r="9" spans="2:12" x14ac:dyDescent="0.3">
      <c r="B9" s="240" t="s">
        <v>298</v>
      </c>
      <c r="C9" s="167">
        <v>163.58369098712447</v>
      </c>
      <c r="D9" s="208" t="s">
        <v>292</v>
      </c>
      <c r="E9" s="320"/>
      <c r="F9" s="321"/>
      <c r="H9" s="322"/>
      <c r="I9" s="235" t="s">
        <v>299</v>
      </c>
      <c r="J9" s="464">
        <f>G44*J6</f>
        <v>989224.26843542722</v>
      </c>
    </row>
    <row r="10" spans="2:12" x14ac:dyDescent="0.3">
      <c r="B10" s="240" t="s">
        <v>300</v>
      </c>
      <c r="C10" s="167">
        <v>186.36363636363637</v>
      </c>
      <c r="D10" s="208" t="s">
        <v>292</v>
      </c>
      <c r="I10" s="235" t="s">
        <v>75</v>
      </c>
      <c r="J10" s="538">
        <f>G57*J6</f>
        <v>222589.46547015215</v>
      </c>
    </row>
    <row r="11" spans="2:12" x14ac:dyDescent="0.3">
      <c r="B11" s="240" t="s">
        <v>301</v>
      </c>
      <c r="C11" s="167">
        <v>500</v>
      </c>
      <c r="D11" s="195" t="s">
        <v>302</v>
      </c>
      <c r="E11" s="320"/>
      <c r="F11" s="321"/>
      <c r="H11" s="322"/>
      <c r="I11" s="235" t="s">
        <v>303</v>
      </c>
      <c r="J11" s="461">
        <f>G117</f>
        <v>300000</v>
      </c>
    </row>
    <row r="12" spans="2:12" x14ac:dyDescent="0.3">
      <c r="B12" s="240" t="s">
        <v>304</v>
      </c>
      <c r="C12" s="167">
        <v>900</v>
      </c>
      <c r="D12" s="195" t="s">
        <v>305</v>
      </c>
      <c r="E12" s="320"/>
      <c r="F12" s="321"/>
      <c r="H12" s="322"/>
      <c r="I12" s="411" t="s">
        <v>306</v>
      </c>
      <c r="J12" s="462">
        <f>SUM(J9:J11)</f>
        <v>1511813.7339055794</v>
      </c>
      <c r="K12" s="398"/>
    </row>
    <row r="13" spans="2:12" x14ac:dyDescent="0.3">
      <c r="B13" s="240" t="s">
        <v>307</v>
      </c>
      <c r="C13" s="167">
        <v>900</v>
      </c>
      <c r="D13" s="195" t="s">
        <v>305</v>
      </c>
      <c r="E13" s="320"/>
      <c r="F13" s="321"/>
      <c r="H13" s="322"/>
    </row>
    <row r="14" spans="2:12" x14ac:dyDescent="0.3">
      <c r="B14" s="240" t="s">
        <v>308</v>
      </c>
      <c r="C14" s="167">
        <v>900</v>
      </c>
      <c r="D14" s="195" t="s">
        <v>305</v>
      </c>
      <c r="I14" s="160" t="s">
        <v>309</v>
      </c>
      <c r="J14" s="244"/>
    </row>
    <row r="15" spans="2:12" s="224" customFormat="1" x14ac:dyDescent="0.3">
      <c r="B15" s="323"/>
      <c r="C15" s="324"/>
      <c r="D15" s="208"/>
      <c r="E15" s="325"/>
      <c r="F15" s="326"/>
      <c r="G15" s="327"/>
      <c r="H15" s="328"/>
      <c r="I15" s="408" t="s">
        <v>310</v>
      </c>
      <c r="J15" s="372">
        <f>K44</f>
        <v>86011.402653140845</v>
      </c>
      <c r="K15" s="327"/>
    </row>
    <row r="16" spans="2:12" s="224" customFormat="1" x14ac:dyDescent="0.3">
      <c r="B16" s="209" t="s">
        <v>311</v>
      </c>
      <c r="C16" s="329"/>
      <c r="D16" s="223"/>
      <c r="E16" s="223"/>
      <c r="F16" s="447"/>
      <c r="G16" s="446"/>
      <c r="H16" s="328"/>
      <c r="I16" s="223" t="s">
        <v>312</v>
      </c>
      <c r="J16" s="372">
        <f>E70</f>
        <v>20000</v>
      </c>
      <c r="K16" s="327"/>
    </row>
    <row r="17" spans="2:17" x14ac:dyDescent="0.3">
      <c r="B17" s="223" t="s">
        <v>313</v>
      </c>
      <c r="C17" s="167">
        <v>200</v>
      </c>
      <c r="D17" s="196" t="s">
        <v>314</v>
      </c>
      <c r="F17" s="447"/>
      <c r="G17" s="446"/>
      <c r="H17" s="322"/>
      <c r="I17" s="223" t="s">
        <v>315</v>
      </c>
      <c r="J17" s="372">
        <f>K84*('Financial Model - detailed work'!N29)+'Financial Model - detailed work'!N30*'Cost Assumptions'!K91+'Cost Assumptions'!K100*'Financial Model - detailed work'!N31+'Cost Assumptions'!K107*'Financial Model - detailed work'!N32</f>
        <v>46488.63636363636</v>
      </c>
    </row>
    <row r="18" spans="2:17" x14ac:dyDescent="0.3">
      <c r="F18" s="447"/>
      <c r="G18" s="446"/>
      <c r="H18" s="322"/>
      <c r="I18" s="411" t="s">
        <v>306</v>
      </c>
      <c r="J18" s="412">
        <f>SUM(J15:J17)</f>
        <v>152500.03901677721</v>
      </c>
    </row>
    <row r="19" spans="2:17" x14ac:dyDescent="0.3">
      <c r="B19" s="209" t="s">
        <v>316</v>
      </c>
      <c r="C19" s="329"/>
      <c r="F19" s="447"/>
      <c r="G19" s="446"/>
      <c r="H19" s="322"/>
      <c r="I19" s="409"/>
      <c r="J19" s="372"/>
    </row>
    <row r="20" spans="2:17" x14ac:dyDescent="0.3">
      <c r="B20" s="223" t="s">
        <v>317</v>
      </c>
      <c r="C20" s="433">
        <v>0.5</v>
      </c>
      <c r="D20" s="196" t="s">
        <v>318</v>
      </c>
      <c r="F20" s="442"/>
      <c r="G20" s="446"/>
      <c r="I20" s="160" t="s">
        <v>319</v>
      </c>
      <c r="J20" s="413"/>
    </row>
    <row r="21" spans="2:17" x14ac:dyDescent="0.3">
      <c r="I21" s="223" t="s">
        <v>320</v>
      </c>
      <c r="J21" s="372">
        <f>K57</f>
        <v>33113.275458447133</v>
      </c>
    </row>
    <row r="22" spans="2:17" x14ac:dyDescent="0.3">
      <c r="I22" s="223" t="s">
        <v>321</v>
      </c>
      <c r="J22" s="372">
        <f>$E$71</f>
        <v>2000</v>
      </c>
    </row>
    <row r="23" spans="2:17" x14ac:dyDescent="0.3">
      <c r="I23" s="223" t="s">
        <v>322</v>
      </c>
      <c r="J23" s="372">
        <f>G116</f>
        <v>4506.8181818181811</v>
      </c>
    </row>
    <row r="24" spans="2:17" x14ac:dyDescent="0.3">
      <c r="I24" s="411" t="s">
        <v>306</v>
      </c>
      <c r="J24" s="412">
        <f>SUM(J21:J23)</f>
        <v>39620.093640265317</v>
      </c>
    </row>
    <row r="26" spans="2:17" x14ac:dyDescent="0.3">
      <c r="I26" s="240"/>
      <c r="J26" s="468"/>
    </row>
    <row r="27" spans="2:17" s="240" customFormat="1" x14ac:dyDescent="0.3">
      <c r="B27" s="465" t="s">
        <v>323</v>
      </c>
      <c r="C27" s="466"/>
      <c r="D27" s="466"/>
      <c r="E27" s="466"/>
      <c r="F27" s="466"/>
      <c r="G27" s="467"/>
      <c r="H27" s="467"/>
      <c r="I27" s="467"/>
      <c r="J27" s="467"/>
      <c r="K27" s="467"/>
      <c r="L27" s="467"/>
      <c r="P27" s="240">
        <f>'Cost Assumptions'!$N$27/3</f>
        <v>0</v>
      </c>
      <c r="Q27" s="240">
        <f>'Cost Assumptions'!$N$27/3</f>
        <v>0</v>
      </c>
    </row>
    <row r="28" spans="2:17" x14ac:dyDescent="0.3">
      <c r="B28" s="154"/>
    </row>
    <row r="29" spans="2:17" s="224" customFormat="1" x14ac:dyDescent="0.3">
      <c r="B29" s="241" t="s">
        <v>72</v>
      </c>
      <c r="C29" s="241"/>
      <c r="D29" s="242"/>
      <c r="E29" s="627" t="s">
        <v>324</v>
      </c>
      <c r="F29" s="627"/>
      <c r="G29" s="627"/>
      <c r="H29" s="402"/>
      <c r="I29" s="627" t="s">
        <v>325</v>
      </c>
      <c r="J29" s="627"/>
      <c r="K29" s="627"/>
      <c r="L29" s="146"/>
      <c r="M29" s="147"/>
      <c r="N29" s="147"/>
      <c r="O29" s="327"/>
    </row>
    <row r="30" spans="2:17" x14ac:dyDescent="0.3">
      <c r="B30" s="443"/>
      <c r="C30" s="240"/>
      <c r="D30" s="332"/>
      <c r="E30" s="333" t="s">
        <v>326</v>
      </c>
      <c r="F30" s="334" t="s">
        <v>327</v>
      </c>
      <c r="G30" s="334" t="s">
        <v>328</v>
      </c>
      <c r="H30" s="333"/>
      <c r="I30" s="333" t="s">
        <v>326</v>
      </c>
      <c r="J30" s="334" t="s">
        <v>327</v>
      </c>
      <c r="K30" s="334" t="s">
        <v>328</v>
      </c>
      <c r="L30" s="333"/>
      <c r="M30" s="321"/>
      <c r="N30" s="321"/>
      <c r="O30" s="234"/>
    </row>
    <row r="31" spans="2:17" x14ac:dyDescent="0.3">
      <c r="B31" s="245" t="s">
        <v>329</v>
      </c>
      <c r="C31" s="244"/>
      <c r="D31" s="335"/>
      <c r="E31" s="336"/>
      <c r="F31" s="337"/>
      <c r="G31" s="337"/>
      <c r="H31" s="336"/>
      <c r="I31" s="335"/>
      <c r="J31" s="338"/>
      <c r="K31" s="338"/>
      <c r="L31" s="206" t="s">
        <v>330</v>
      </c>
      <c r="M31" s="234"/>
      <c r="N31" s="332"/>
      <c r="O31" s="234"/>
    </row>
    <row r="32" spans="2:17" x14ac:dyDescent="0.3">
      <c r="B32" s="240" t="s">
        <v>331</v>
      </c>
      <c r="C32" s="240"/>
      <c r="D32" s="332"/>
      <c r="E32" s="181">
        <v>30</v>
      </c>
      <c r="F32" s="339">
        <f>'Cost Assumptions'!C5</f>
        <v>186.36363636363637</v>
      </c>
      <c r="G32" s="339">
        <f t="shared" ref="G32:G34" si="0">E32*F32</f>
        <v>5590.909090909091</v>
      </c>
      <c r="H32" s="340"/>
      <c r="I32" s="341">
        <f>E32*$C$20</f>
        <v>15</v>
      </c>
      <c r="J32" s="339">
        <f>F32</f>
        <v>186.36363636363637</v>
      </c>
      <c r="K32" s="339">
        <f t="shared" ref="K32:K34" si="1">I32*J32</f>
        <v>2795.4545454545455</v>
      </c>
      <c r="L32" s="207" t="s">
        <v>332</v>
      </c>
      <c r="M32" s="234"/>
      <c r="N32" s="234"/>
      <c r="O32" s="234"/>
    </row>
    <row r="33" spans="1:15" x14ac:dyDescent="0.3">
      <c r="B33" s="240" t="s">
        <v>333</v>
      </c>
      <c r="C33" s="240"/>
      <c r="D33" s="332"/>
      <c r="E33" s="181">
        <v>120</v>
      </c>
      <c r="F33" s="339">
        <f>'Cost Assumptions'!C6</f>
        <v>250</v>
      </c>
      <c r="G33" s="339">
        <f t="shared" si="0"/>
        <v>30000</v>
      </c>
      <c r="H33" s="340"/>
      <c r="I33" s="341">
        <f>E33*$C$20</f>
        <v>60</v>
      </c>
      <c r="J33" s="339">
        <f t="shared" ref="J33:J35" si="2">F33</f>
        <v>250</v>
      </c>
      <c r="K33" s="339">
        <f t="shared" si="1"/>
        <v>15000</v>
      </c>
      <c r="L33" s="207" t="s">
        <v>332</v>
      </c>
      <c r="M33" s="234"/>
      <c r="N33" s="234"/>
      <c r="O33" s="234"/>
    </row>
    <row r="34" spans="1:15" x14ac:dyDescent="0.3">
      <c r="B34" s="342" t="s">
        <v>334</v>
      </c>
      <c r="C34" s="442"/>
      <c r="D34" s="332"/>
      <c r="E34" s="181">
        <v>120</v>
      </c>
      <c r="F34" s="339">
        <f>'Cost Assumptions'!C7</f>
        <v>236.36363636363637</v>
      </c>
      <c r="G34" s="339">
        <f t="shared" si="0"/>
        <v>28363.636363636364</v>
      </c>
      <c r="H34" s="340"/>
      <c r="I34" s="341">
        <f>E34*$C$20</f>
        <v>60</v>
      </c>
      <c r="J34" s="339">
        <f t="shared" si="2"/>
        <v>236.36363636363637</v>
      </c>
      <c r="K34" s="339">
        <f t="shared" si="1"/>
        <v>14181.818181818182</v>
      </c>
      <c r="L34" s="207" t="s">
        <v>332</v>
      </c>
      <c r="M34" s="234"/>
      <c r="N34" s="234"/>
      <c r="O34" s="234"/>
    </row>
    <row r="35" spans="1:15" x14ac:dyDescent="0.3">
      <c r="B35" s="240" t="s">
        <v>335</v>
      </c>
      <c r="C35" s="240"/>
      <c r="D35" s="332"/>
      <c r="E35" s="181">
        <v>120</v>
      </c>
      <c r="F35" s="339">
        <f>C10</f>
        <v>186.36363636363637</v>
      </c>
      <c r="G35" s="339">
        <f t="shared" ref="G35:G36" si="3">E35*F35</f>
        <v>22363.636363636364</v>
      </c>
      <c r="H35" s="340"/>
      <c r="I35" s="341">
        <f>E35*$C$20</f>
        <v>60</v>
      </c>
      <c r="J35" s="339">
        <f t="shared" si="2"/>
        <v>186.36363636363637</v>
      </c>
      <c r="K35" s="339">
        <f t="shared" ref="K35" si="4">I35*J35</f>
        <v>11181.818181818182</v>
      </c>
      <c r="L35" s="207"/>
      <c r="M35" s="234"/>
      <c r="N35" s="234"/>
      <c r="O35" s="234"/>
    </row>
    <row r="36" spans="1:15" x14ac:dyDescent="0.3">
      <c r="B36" s="240" t="s">
        <v>336</v>
      </c>
      <c r="C36" s="240"/>
      <c r="D36" s="332"/>
      <c r="E36" s="181">
        <v>120</v>
      </c>
      <c r="F36" s="339">
        <f>'Cost Assumptions'!C13</f>
        <v>900</v>
      </c>
      <c r="G36" s="339">
        <f t="shared" si="3"/>
        <v>108000</v>
      </c>
      <c r="H36" s="340"/>
      <c r="I36" s="341"/>
      <c r="J36" s="339"/>
      <c r="K36" s="339"/>
      <c r="L36" s="207" t="s">
        <v>337</v>
      </c>
      <c r="M36" s="234"/>
      <c r="N36" s="234"/>
      <c r="O36" s="234"/>
    </row>
    <row r="37" spans="1:15" x14ac:dyDescent="0.3">
      <c r="B37" s="240"/>
      <c r="C37" s="240"/>
      <c r="D37" s="332"/>
      <c r="E37" s="341"/>
      <c r="F37" s="339"/>
      <c r="G37" s="339"/>
      <c r="H37" s="340"/>
      <c r="I37" s="343"/>
      <c r="J37" s="344"/>
      <c r="K37" s="344"/>
      <c r="L37" s="207"/>
      <c r="M37" s="234"/>
      <c r="N37" s="234"/>
      <c r="O37" s="234"/>
    </row>
    <row r="38" spans="1:15" x14ac:dyDescent="0.3">
      <c r="B38" s="247" t="s">
        <v>338</v>
      </c>
      <c r="C38" s="149"/>
      <c r="D38" s="190"/>
      <c r="E38" s="434"/>
      <c r="F38" s="192"/>
      <c r="G38" s="192"/>
      <c r="H38" s="191"/>
      <c r="I38" s="199"/>
      <c r="J38" s="193"/>
      <c r="K38" s="193"/>
      <c r="L38" s="189"/>
      <c r="M38" s="234"/>
      <c r="N38" s="345"/>
      <c r="O38" s="234"/>
    </row>
    <row r="39" spans="1:15" x14ac:dyDescent="0.3">
      <c r="B39" s="240" t="s">
        <v>339</v>
      </c>
      <c r="C39" s="240"/>
      <c r="D39" s="332"/>
      <c r="E39" s="181">
        <v>20</v>
      </c>
      <c r="F39" s="339">
        <f>'Cost Assumptions'!C11</f>
        <v>500</v>
      </c>
      <c r="G39" s="339">
        <f>E39*F39</f>
        <v>10000</v>
      </c>
      <c r="H39" s="346"/>
      <c r="I39" s="340">
        <f>E39*$C$20</f>
        <v>10</v>
      </c>
      <c r="J39" s="339">
        <f t="shared" ref="J39:J42" si="5">F39</f>
        <v>500</v>
      </c>
      <c r="K39" s="339">
        <f>I39*J39</f>
        <v>5000</v>
      </c>
      <c r="L39" s="206" t="s">
        <v>340</v>
      </c>
      <c r="M39" s="234"/>
      <c r="N39" s="345"/>
      <c r="O39" s="234"/>
    </row>
    <row r="40" spans="1:15" x14ac:dyDescent="0.3">
      <c r="B40" s="240" t="s">
        <v>341</v>
      </c>
      <c r="C40" s="240"/>
      <c r="D40" s="332"/>
      <c r="E40" s="181">
        <v>200</v>
      </c>
      <c r="F40" s="339">
        <f>'Cost Assumptions'!C9</f>
        <v>163.58369098712447</v>
      </c>
      <c r="G40" s="339">
        <f>E40*F40</f>
        <v>32716.738197424893</v>
      </c>
      <c r="H40" s="346"/>
      <c r="I40" s="181">
        <v>200</v>
      </c>
      <c r="J40" s="339">
        <f t="shared" si="5"/>
        <v>163.58369098712447</v>
      </c>
      <c r="K40" s="339">
        <f>I40*J40</f>
        <v>32716.738197424893</v>
      </c>
      <c r="L40" s="206" t="s">
        <v>342</v>
      </c>
      <c r="M40" s="234"/>
      <c r="N40" s="234"/>
      <c r="O40" s="234"/>
    </row>
    <row r="41" spans="1:15" x14ac:dyDescent="0.3">
      <c r="B41" s="240" t="s">
        <v>343</v>
      </c>
      <c r="C41" s="240"/>
      <c r="D41" s="332"/>
      <c r="E41" s="181">
        <v>30</v>
      </c>
      <c r="F41" s="339">
        <f>'Cost Assumptions'!C9</f>
        <v>163.58369098712447</v>
      </c>
      <c r="G41" s="339">
        <f t="shared" ref="G41" si="6">E41*F41</f>
        <v>4907.5107296137339</v>
      </c>
      <c r="H41" s="346"/>
      <c r="I41" s="340">
        <f>E41*$C$20</f>
        <v>15</v>
      </c>
      <c r="J41" s="339">
        <f t="shared" si="5"/>
        <v>163.58369098712447</v>
      </c>
      <c r="K41" s="339">
        <f t="shared" ref="K41" si="7">I41*J41</f>
        <v>2453.755364806867</v>
      </c>
      <c r="L41" s="206"/>
      <c r="M41" s="234"/>
      <c r="N41" s="234"/>
      <c r="O41" s="234"/>
    </row>
    <row r="42" spans="1:15" x14ac:dyDescent="0.3">
      <c r="B42" s="342" t="s">
        <v>344</v>
      </c>
      <c r="C42" s="342"/>
      <c r="D42" s="332"/>
      <c r="E42" s="181">
        <v>20</v>
      </c>
      <c r="F42" s="339">
        <f>'Cost Assumptions'!C8</f>
        <v>268.18181818181819</v>
      </c>
      <c r="G42" s="339">
        <f>E42*F42</f>
        <v>5363.636363636364</v>
      </c>
      <c r="H42" s="340"/>
      <c r="I42" s="340">
        <f>E42*$C$20</f>
        <v>10</v>
      </c>
      <c r="J42" s="339">
        <f t="shared" si="5"/>
        <v>268.18181818181819</v>
      </c>
      <c r="K42" s="339">
        <f>I42*J42</f>
        <v>2681.818181818182</v>
      </c>
      <c r="L42" s="197" t="s">
        <v>345</v>
      </c>
      <c r="M42" s="234"/>
      <c r="N42" s="234"/>
      <c r="O42" s="234"/>
    </row>
    <row r="43" spans="1:15" ht="14.25" thickBot="1" x14ac:dyDescent="0.35">
      <c r="B43" s="240"/>
      <c r="C43" s="240"/>
      <c r="D43" s="332"/>
      <c r="E43" s="340"/>
      <c r="F43" s="339"/>
      <c r="G43" s="339"/>
      <c r="H43" s="347"/>
      <c r="J43" s="322"/>
      <c r="K43" s="322"/>
      <c r="L43" s="198"/>
      <c r="M43" s="234"/>
      <c r="N43" s="234"/>
      <c r="O43" s="234"/>
    </row>
    <row r="44" spans="1:15" ht="14.25" thickBot="1" x14ac:dyDescent="0.35">
      <c r="B44" s="153" t="s">
        <v>346</v>
      </c>
      <c r="C44" s="152"/>
      <c r="D44" s="348"/>
      <c r="E44" s="349"/>
      <c r="F44" s="350"/>
      <c r="G44" s="350">
        <f>SUM(G32:G42)</f>
        <v>247306.06710885681</v>
      </c>
      <c r="H44" s="349"/>
      <c r="I44" s="348"/>
      <c r="J44" s="350"/>
      <c r="K44" s="351">
        <f>SUM(K32:K42)</f>
        <v>86011.402653140845</v>
      </c>
      <c r="M44" s="322"/>
      <c r="N44" s="234"/>
      <c r="O44" s="234"/>
    </row>
    <row r="45" spans="1:15" x14ac:dyDescent="0.3">
      <c r="B45" s="151"/>
      <c r="C45" s="151"/>
      <c r="D45" s="234"/>
      <c r="E45" s="146"/>
      <c r="F45" s="146"/>
      <c r="G45" s="539"/>
      <c r="H45" s="146"/>
      <c r="I45" s="146"/>
      <c r="J45" s="146"/>
      <c r="K45" s="146"/>
      <c r="M45" s="234"/>
      <c r="N45" s="234"/>
      <c r="O45" s="234"/>
    </row>
    <row r="46" spans="1:15" s="224" customFormat="1" x14ac:dyDescent="0.3">
      <c r="B46" s="241" t="s">
        <v>75</v>
      </c>
      <c r="C46" s="241"/>
      <c r="D46" s="242"/>
      <c r="E46" s="627" t="s">
        <v>347</v>
      </c>
      <c r="F46" s="627"/>
      <c r="G46" s="627"/>
      <c r="H46" s="402"/>
      <c r="I46" s="627" t="s">
        <v>348</v>
      </c>
      <c r="J46" s="627"/>
      <c r="K46" s="627"/>
      <c r="L46" s="201"/>
      <c r="M46" s="147"/>
      <c r="N46" s="147"/>
      <c r="O46" s="327"/>
    </row>
    <row r="47" spans="1:15" x14ac:dyDescent="0.3">
      <c r="A47" s="240"/>
      <c r="B47" s="240"/>
      <c r="C47" s="240"/>
      <c r="D47" s="332"/>
      <c r="E47" s="333" t="s">
        <v>326</v>
      </c>
      <c r="F47" s="334" t="s">
        <v>327</v>
      </c>
      <c r="G47" s="334" t="s">
        <v>328</v>
      </c>
      <c r="H47" s="201"/>
      <c r="I47" s="333" t="s">
        <v>349</v>
      </c>
      <c r="J47" s="334" t="s">
        <v>327</v>
      </c>
      <c r="K47" s="334" t="s">
        <v>350</v>
      </c>
      <c r="L47" s="201"/>
      <c r="M47" s="343"/>
      <c r="N47" s="234"/>
      <c r="O47" s="234"/>
    </row>
    <row r="48" spans="1:15" s="240" customFormat="1" x14ac:dyDescent="0.3">
      <c r="D48" s="332"/>
      <c r="E48" s="333"/>
      <c r="F48" s="334"/>
      <c r="G48" s="334"/>
      <c r="H48" s="201"/>
      <c r="I48" s="333"/>
      <c r="J48" s="334"/>
      <c r="K48" s="334"/>
      <c r="L48" s="201"/>
      <c r="M48" s="343"/>
      <c r="N48" s="332"/>
      <c r="O48" s="332"/>
    </row>
    <row r="49" spans="2:16" x14ac:dyDescent="0.3">
      <c r="B49" s="240" t="s">
        <v>351</v>
      </c>
      <c r="C49" s="240"/>
      <c r="D49" s="332"/>
      <c r="E49" s="181">
        <v>35</v>
      </c>
      <c r="F49" s="339">
        <f>C7</f>
        <v>236.36363636363637</v>
      </c>
      <c r="G49" s="339">
        <f>E49*F49</f>
        <v>8272.7272727272739</v>
      </c>
      <c r="H49" s="201"/>
      <c r="I49" s="341">
        <f>E49*$C$20</f>
        <v>17.5</v>
      </c>
      <c r="J49" s="339">
        <f>F49</f>
        <v>236.36363636363637</v>
      </c>
      <c r="K49" s="339">
        <f t="shared" ref="K49:K50" si="8">I49*J49</f>
        <v>4136.3636363636369</v>
      </c>
      <c r="L49" s="323"/>
      <c r="M49" s="146"/>
      <c r="N49" s="146"/>
      <c r="O49" s="146"/>
      <c r="P49" s="146"/>
    </row>
    <row r="50" spans="2:16" x14ac:dyDescent="0.3">
      <c r="B50" s="240" t="s">
        <v>352</v>
      </c>
      <c r="C50" s="240"/>
      <c r="D50" s="332"/>
      <c r="E50" s="181">
        <v>85</v>
      </c>
      <c r="F50" s="339">
        <f>'Cost Assumptions'!$C$6</f>
        <v>250</v>
      </c>
      <c r="G50" s="339">
        <f>E50*F50</f>
        <v>21250</v>
      </c>
      <c r="I50" s="341">
        <f>E50*$C$20</f>
        <v>42.5</v>
      </c>
      <c r="J50" s="339">
        <f t="shared" ref="J50:J55" si="9">F50</f>
        <v>250</v>
      </c>
      <c r="K50" s="339">
        <f t="shared" si="8"/>
        <v>10625</v>
      </c>
      <c r="L50" s="203"/>
      <c r="M50" s="323"/>
    </row>
    <row r="51" spans="2:16" x14ac:dyDescent="0.3">
      <c r="B51" s="240" t="s">
        <v>353</v>
      </c>
      <c r="C51" s="240"/>
      <c r="D51" s="332"/>
      <c r="E51" s="181">
        <v>35</v>
      </c>
      <c r="F51" s="339">
        <f>C10</f>
        <v>186.36363636363637</v>
      </c>
      <c r="G51" s="339">
        <f>E51*F51</f>
        <v>6522.727272727273</v>
      </c>
      <c r="H51" s="204"/>
      <c r="I51" s="341">
        <f>E51*$C$20</f>
        <v>17.5</v>
      </c>
      <c r="J51" s="339">
        <f t="shared" si="9"/>
        <v>186.36363636363637</v>
      </c>
      <c r="K51" s="339">
        <f t="shared" ref="K51:K55" si="10">I51*J51</f>
        <v>3261.3636363636365</v>
      </c>
      <c r="L51" s="323"/>
      <c r="M51" s="343"/>
      <c r="N51" s="234"/>
      <c r="O51" s="234"/>
    </row>
    <row r="52" spans="2:16" x14ac:dyDescent="0.3">
      <c r="B52" s="223" t="s">
        <v>354</v>
      </c>
      <c r="C52" s="144"/>
      <c r="D52" s="143"/>
      <c r="E52" s="181">
        <v>12</v>
      </c>
      <c r="F52" s="339">
        <f>C17</f>
        <v>200</v>
      </c>
      <c r="G52" s="339">
        <f>F52*E52</f>
        <v>2400</v>
      </c>
      <c r="H52" s="205"/>
      <c r="I52" s="181">
        <v>12</v>
      </c>
      <c r="J52" s="339">
        <f t="shared" si="9"/>
        <v>200</v>
      </c>
      <c r="K52" s="339">
        <f t="shared" si="10"/>
        <v>2400</v>
      </c>
      <c r="L52" s="206" t="s">
        <v>355</v>
      </c>
      <c r="M52" s="343"/>
      <c r="N52" s="353"/>
      <c r="O52" s="234"/>
    </row>
    <row r="53" spans="2:16" x14ac:dyDescent="0.3">
      <c r="B53" s="223" t="s">
        <v>356</v>
      </c>
      <c r="C53" s="354"/>
      <c r="D53" s="234"/>
      <c r="E53" s="181">
        <v>15</v>
      </c>
      <c r="F53" s="339">
        <f>C8</f>
        <v>268.18181818181819</v>
      </c>
      <c r="G53" s="339">
        <f>F53*E53</f>
        <v>4022.727272727273</v>
      </c>
      <c r="H53" s="205"/>
      <c r="I53" s="341">
        <f>E53*$C$20</f>
        <v>7.5</v>
      </c>
      <c r="J53" s="339">
        <f t="shared" si="9"/>
        <v>268.18181818181819</v>
      </c>
      <c r="K53" s="339">
        <f t="shared" si="10"/>
        <v>2011.3636363636365</v>
      </c>
      <c r="L53" s="323"/>
      <c r="M53" s="343"/>
      <c r="N53" s="234"/>
      <c r="O53" s="234"/>
    </row>
    <row r="54" spans="2:16" x14ac:dyDescent="0.3">
      <c r="B54" s="240" t="s">
        <v>357</v>
      </c>
      <c r="C54" s="240"/>
      <c r="D54" s="332"/>
      <c r="E54" s="181">
        <v>50</v>
      </c>
      <c r="F54" s="339">
        <f>'Cost Assumptions'!C9</f>
        <v>163.58369098712447</v>
      </c>
      <c r="G54" s="339">
        <f>F54*E54</f>
        <v>8179.1845493562232</v>
      </c>
      <c r="H54" s="346"/>
      <c r="I54" s="181">
        <v>50</v>
      </c>
      <c r="J54" s="339">
        <f t="shared" si="9"/>
        <v>163.58369098712447</v>
      </c>
      <c r="K54" s="339">
        <f>I54*J54</f>
        <v>8179.1845493562232</v>
      </c>
      <c r="L54" s="206" t="s">
        <v>358</v>
      </c>
      <c r="M54" s="234"/>
      <c r="N54" s="234"/>
      <c r="O54" s="234"/>
    </row>
    <row r="55" spans="2:16" x14ac:dyDescent="0.3">
      <c r="B55" s="240" t="s">
        <v>359</v>
      </c>
      <c r="C55" s="240"/>
      <c r="D55" s="332"/>
      <c r="E55" s="181">
        <v>10</v>
      </c>
      <c r="F55" s="339">
        <f>'Cost Assumptions'!C11</f>
        <v>500</v>
      </c>
      <c r="G55" s="339">
        <f>F55*E55</f>
        <v>5000</v>
      </c>
      <c r="H55" s="343"/>
      <c r="I55" s="341">
        <f>E55*$C$20</f>
        <v>5</v>
      </c>
      <c r="J55" s="339">
        <f t="shared" si="9"/>
        <v>500</v>
      </c>
      <c r="K55" s="339">
        <f t="shared" si="10"/>
        <v>2500</v>
      </c>
      <c r="L55" s="323"/>
      <c r="M55" s="343"/>
      <c r="N55" s="234"/>
      <c r="O55" s="234"/>
    </row>
    <row r="56" spans="2:16" ht="14.25" thickBot="1" x14ac:dyDescent="0.35">
      <c r="B56" s="354"/>
      <c r="C56" s="354"/>
      <c r="D56" s="234"/>
      <c r="E56" s="234"/>
      <c r="F56" s="322"/>
      <c r="G56" s="322"/>
      <c r="H56" s="343"/>
      <c r="I56" s="343"/>
      <c r="J56" s="343"/>
      <c r="K56" s="343"/>
      <c r="L56" s="323"/>
      <c r="M56" s="343"/>
      <c r="N56" s="234"/>
      <c r="O56" s="234"/>
    </row>
    <row r="57" spans="2:16" ht="14.25" thickBot="1" x14ac:dyDescent="0.35">
      <c r="B57" s="142" t="s">
        <v>346</v>
      </c>
      <c r="C57" s="349"/>
      <c r="D57" s="349"/>
      <c r="E57" s="349"/>
      <c r="F57" s="350"/>
      <c r="G57" s="350">
        <f>SUM(G49:G55)</f>
        <v>55647.366367538038</v>
      </c>
      <c r="H57" s="349"/>
      <c r="I57" s="348"/>
      <c r="J57" s="350"/>
      <c r="K57" s="351">
        <f>SUM(K49:K55)</f>
        <v>33113.275458447133</v>
      </c>
      <c r="L57" s="323"/>
      <c r="M57" s="322"/>
      <c r="N57" s="234"/>
      <c r="O57" s="234"/>
    </row>
    <row r="58" spans="2:16" x14ac:dyDescent="0.3">
      <c r="B58" s="151"/>
      <c r="C58" s="151"/>
      <c r="D58" s="234"/>
      <c r="E58" s="352"/>
      <c r="F58" s="328"/>
      <c r="G58" s="401"/>
      <c r="H58" s="352"/>
      <c r="J58" s="322"/>
      <c r="K58" s="322"/>
      <c r="M58" s="234"/>
      <c r="N58" s="234"/>
      <c r="O58" s="234"/>
    </row>
    <row r="59" spans="2:16" x14ac:dyDescent="0.3">
      <c r="B59" s="151"/>
      <c r="C59" s="151"/>
      <c r="D59" s="234"/>
      <c r="E59" s="352"/>
      <c r="F59" s="328"/>
      <c r="G59" s="328"/>
      <c r="H59" s="352"/>
      <c r="J59" s="322"/>
      <c r="K59" s="322"/>
      <c r="M59" s="234"/>
      <c r="N59" s="234"/>
      <c r="O59" s="234"/>
    </row>
    <row r="60" spans="2:16" x14ac:dyDescent="0.3">
      <c r="B60" s="243" t="s">
        <v>360</v>
      </c>
      <c r="C60" s="330"/>
      <c r="D60" s="330"/>
      <c r="E60" s="330"/>
      <c r="F60" s="330"/>
      <c r="G60" s="331"/>
      <c r="H60" s="331"/>
      <c r="I60" s="331"/>
      <c r="J60" s="331"/>
      <c r="K60" s="331"/>
      <c r="L60" s="331"/>
      <c r="M60" s="234"/>
      <c r="N60" s="148"/>
      <c r="O60" s="234"/>
    </row>
    <row r="61" spans="2:16" s="224" customFormat="1" x14ac:dyDescent="0.3">
      <c r="B61" s="150"/>
      <c r="C61" s="150"/>
      <c r="D61" s="146"/>
      <c r="E61" s="146"/>
      <c r="F61" s="146"/>
      <c r="G61" s="146"/>
      <c r="H61" s="146"/>
      <c r="I61" s="146"/>
      <c r="J61" s="146"/>
      <c r="K61" s="146"/>
      <c r="L61" s="146"/>
      <c r="M61" s="327"/>
      <c r="N61" s="147"/>
      <c r="O61" s="327"/>
    </row>
    <row r="62" spans="2:16" x14ac:dyDescent="0.3">
      <c r="B62" s="149" t="s">
        <v>361</v>
      </c>
      <c r="C62" s="194"/>
      <c r="D62" s="190"/>
      <c r="E62" s="192" t="s">
        <v>362</v>
      </c>
      <c r="F62" s="197" t="s">
        <v>330</v>
      </c>
      <c r="G62" s="188"/>
      <c r="H62" s="188"/>
      <c r="I62" s="188"/>
      <c r="J62" s="188"/>
      <c r="M62" s="234"/>
      <c r="N62" s="234"/>
      <c r="O62" s="234"/>
    </row>
    <row r="63" spans="2:16" x14ac:dyDescent="0.3">
      <c r="B63" s="151" t="s">
        <v>64</v>
      </c>
      <c r="C63" s="151"/>
      <c r="D63" s="234"/>
      <c r="E63" s="167">
        <v>30000</v>
      </c>
      <c r="F63" s="197" t="s">
        <v>363</v>
      </c>
      <c r="G63" s="188"/>
      <c r="H63" s="188"/>
      <c r="I63" s="188"/>
      <c r="J63" s="188"/>
      <c r="M63" s="234"/>
      <c r="N63" s="234"/>
      <c r="O63" s="234"/>
    </row>
    <row r="64" spans="2:16" x14ac:dyDescent="0.3">
      <c r="B64" s="151" t="s">
        <v>67</v>
      </c>
      <c r="C64" s="151"/>
      <c r="D64" s="234"/>
      <c r="E64" s="167">
        <v>80000</v>
      </c>
      <c r="F64" s="197" t="s">
        <v>364</v>
      </c>
      <c r="G64" s="188"/>
      <c r="H64" s="188"/>
      <c r="I64" s="188"/>
      <c r="J64" s="188"/>
      <c r="M64" s="234"/>
      <c r="N64" s="234"/>
      <c r="O64" s="234"/>
    </row>
    <row r="65" spans="2:23" x14ac:dyDescent="0.3">
      <c r="B65" s="151" t="s">
        <v>68</v>
      </c>
      <c r="C65" s="151"/>
      <c r="D65" s="234"/>
      <c r="E65" s="167">
        <v>120000</v>
      </c>
      <c r="F65" s="197" t="s">
        <v>365</v>
      </c>
      <c r="G65" s="188"/>
      <c r="H65" s="188"/>
      <c r="I65" s="188"/>
      <c r="J65" s="188"/>
      <c r="M65" s="234"/>
      <c r="N65" s="234"/>
      <c r="O65" s="234"/>
    </row>
    <row r="66" spans="2:23" ht="14.25" thickBot="1" x14ac:dyDescent="0.35">
      <c r="B66" s="151"/>
      <c r="C66" s="151"/>
      <c r="D66" s="234"/>
      <c r="E66" s="322"/>
      <c r="G66" s="188"/>
      <c r="H66" s="188"/>
      <c r="I66" s="188"/>
      <c r="J66" s="188"/>
      <c r="M66" s="234"/>
      <c r="N66" s="234"/>
      <c r="O66" s="234"/>
    </row>
    <row r="67" spans="2:23" ht="14.25" thickBot="1" x14ac:dyDescent="0.35">
      <c r="B67" s="153" t="s">
        <v>362</v>
      </c>
      <c r="C67" s="152"/>
      <c r="D67" s="348"/>
      <c r="E67" s="351">
        <f>SUM(E63:E65)</f>
        <v>230000</v>
      </c>
      <c r="G67" s="188"/>
      <c r="H67" s="188"/>
      <c r="I67" s="188"/>
      <c r="J67" s="188"/>
      <c r="M67" s="234"/>
      <c r="N67" s="234"/>
      <c r="O67" s="234"/>
    </row>
    <row r="68" spans="2:23" x14ac:dyDescent="0.3">
      <c r="B68" s="151"/>
      <c r="C68" s="151"/>
      <c r="D68" s="234"/>
      <c r="E68" s="322"/>
      <c r="G68" s="188"/>
      <c r="H68" s="188"/>
      <c r="I68" s="188"/>
      <c r="J68" s="188"/>
      <c r="M68" s="234"/>
      <c r="N68" s="234"/>
      <c r="O68" s="234"/>
    </row>
    <row r="69" spans="2:23" x14ac:dyDescent="0.3">
      <c r="B69" s="149" t="s">
        <v>366</v>
      </c>
      <c r="C69" s="194"/>
      <c r="D69" s="190"/>
      <c r="E69" s="192" t="s">
        <v>367</v>
      </c>
      <c r="F69" s="240"/>
      <c r="G69" s="188"/>
      <c r="H69" s="188"/>
      <c r="I69" s="188"/>
      <c r="J69" s="188"/>
      <c r="M69" s="234"/>
      <c r="N69" s="234"/>
      <c r="O69" s="234"/>
    </row>
    <row r="70" spans="2:23" x14ac:dyDescent="0.3">
      <c r="B70" s="151" t="s">
        <v>368</v>
      </c>
      <c r="C70" s="151"/>
      <c r="D70" s="234"/>
      <c r="E70" s="167">
        <v>20000</v>
      </c>
      <c r="F70" s="197" t="s">
        <v>369</v>
      </c>
      <c r="G70" s="188"/>
      <c r="H70" s="188"/>
      <c r="I70" s="188"/>
      <c r="J70" s="188"/>
      <c r="M70" s="234"/>
      <c r="N70" s="234"/>
      <c r="O70" s="234"/>
    </row>
    <row r="71" spans="2:23" x14ac:dyDescent="0.3">
      <c r="B71" s="151" t="s">
        <v>321</v>
      </c>
      <c r="C71" s="151"/>
      <c r="D71" s="234"/>
      <c r="E71" s="167">
        <v>2000</v>
      </c>
      <c r="F71" s="197" t="s">
        <v>369</v>
      </c>
      <c r="G71" s="188"/>
      <c r="H71" s="188"/>
      <c r="I71" s="188"/>
      <c r="J71" s="188"/>
      <c r="M71" s="234"/>
      <c r="N71" s="234"/>
      <c r="O71" s="234"/>
    </row>
    <row r="72" spans="2:23" ht="14.25" thickBot="1" x14ac:dyDescent="0.35">
      <c r="B72" s="151"/>
      <c r="C72" s="151"/>
      <c r="D72" s="234"/>
      <c r="E72" s="234"/>
      <c r="F72" s="188"/>
      <c r="G72" s="188"/>
      <c r="H72" s="188"/>
      <c r="I72" s="188"/>
      <c r="J72" s="188"/>
      <c r="K72" s="343"/>
      <c r="L72" s="323"/>
      <c r="M72" s="343"/>
      <c r="N72" s="234"/>
      <c r="O72" s="234"/>
    </row>
    <row r="73" spans="2:23" ht="14.25" thickBot="1" x14ac:dyDescent="0.35">
      <c r="B73" s="153" t="s">
        <v>350</v>
      </c>
      <c r="C73" s="152"/>
      <c r="D73" s="348"/>
      <c r="E73" s="351">
        <f>E71+E70</f>
        <v>22000</v>
      </c>
      <c r="F73" s="188"/>
      <c r="G73" s="188"/>
      <c r="H73" s="188"/>
      <c r="I73" s="188"/>
      <c r="J73" s="188"/>
      <c r="K73" s="343"/>
      <c r="L73" s="323"/>
      <c r="M73" s="343"/>
      <c r="N73" s="234"/>
      <c r="O73" s="234"/>
    </row>
    <row r="74" spans="2:23" x14ac:dyDescent="0.3">
      <c r="B74" s="151"/>
      <c r="C74" s="151"/>
      <c r="D74" s="234"/>
      <c r="E74" s="352"/>
      <c r="F74" s="188"/>
      <c r="G74" s="188"/>
      <c r="H74" s="188"/>
      <c r="I74" s="188"/>
      <c r="J74" s="188"/>
      <c r="K74" s="339"/>
      <c r="L74" s="323"/>
      <c r="M74" s="343"/>
      <c r="N74" s="234"/>
      <c r="O74" s="234"/>
    </row>
    <row r="75" spans="2:23" x14ac:dyDescent="0.3">
      <c r="B75" s="243" t="s">
        <v>370</v>
      </c>
      <c r="C75" s="330"/>
      <c r="D75" s="330"/>
      <c r="E75" s="330"/>
      <c r="F75" s="330"/>
      <c r="G75" s="331"/>
      <c r="H75" s="331"/>
      <c r="I75" s="331"/>
      <c r="J75" s="331"/>
      <c r="K75" s="331"/>
      <c r="L75" s="331"/>
      <c r="M75" s="234"/>
      <c r="N75" s="148"/>
      <c r="O75" s="234"/>
    </row>
    <row r="76" spans="2:23" s="224" customFormat="1" x14ac:dyDescent="0.3">
      <c r="B76" s="150"/>
      <c r="C76" s="150"/>
      <c r="D76" s="146"/>
      <c r="E76" s="146"/>
      <c r="F76" s="146"/>
      <c r="G76" s="146"/>
      <c r="H76" s="146"/>
      <c r="I76" s="146"/>
      <c r="J76" s="146"/>
      <c r="K76" s="146"/>
      <c r="L76" s="146"/>
      <c r="M76" s="343"/>
      <c r="N76" s="147"/>
      <c r="O76" s="327"/>
    </row>
    <row r="77" spans="2:23" x14ac:dyDescent="0.3">
      <c r="B77" s="149" t="s">
        <v>371</v>
      </c>
      <c r="C77" s="543"/>
      <c r="D77" s="336"/>
      <c r="E77" s="627" t="s">
        <v>347</v>
      </c>
      <c r="F77" s="627"/>
      <c r="G77" s="627"/>
      <c r="H77" s="400"/>
      <c r="I77" s="627" t="s">
        <v>348</v>
      </c>
      <c r="J77" s="627"/>
      <c r="K77" s="627"/>
      <c r="L77" s="323"/>
      <c r="M77" s="343"/>
      <c r="N77" s="147"/>
      <c r="O77" s="327"/>
      <c r="P77" s="224"/>
      <c r="Q77" s="224"/>
      <c r="S77" s="224"/>
      <c r="T77" s="224"/>
      <c r="U77" s="224"/>
      <c r="V77" s="224"/>
      <c r="W77" s="224"/>
    </row>
    <row r="78" spans="2:23" x14ac:dyDescent="0.3">
      <c r="B78" s="187"/>
      <c r="C78" s="355"/>
      <c r="D78" s="333"/>
      <c r="E78" s="333"/>
      <c r="F78" s="334"/>
      <c r="G78" s="334"/>
      <c r="H78" s="202"/>
      <c r="I78" s="333"/>
      <c r="J78" s="334"/>
      <c r="K78" s="334"/>
      <c r="L78" s="323"/>
      <c r="M78" s="343"/>
      <c r="N78" s="147"/>
      <c r="O78" s="327"/>
      <c r="P78" s="224"/>
      <c r="Q78" s="224"/>
      <c r="S78" s="224"/>
      <c r="T78" s="224"/>
      <c r="U78" s="224"/>
      <c r="V78" s="224"/>
      <c r="W78" s="224"/>
    </row>
    <row r="79" spans="2:23" x14ac:dyDescent="0.3">
      <c r="B79" s="246" t="s">
        <v>372</v>
      </c>
      <c r="C79" s="246"/>
      <c r="D79" s="335"/>
      <c r="E79" s="336" t="s">
        <v>326</v>
      </c>
      <c r="F79" s="337" t="s">
        <v>327</v>
      </c>
      <c r="G79" s="337" t="s">
        <v>350</v>
      </c>
      <c r="H79" s="402"/>
      <c r="I79" s="336" t="s">
        <v>349</v>
      </c>
      <c r="J79" s="337" t="s">
        <v>327</v>
      </c>
      <c r="K79" s="337" t="s">
        <v>350</v>
      </c>
      <c r="L79" s="323"/>
      <c r="M79" s="343"/>
      <c r="N79" s="234"/>
      <c r="O79" s="234"/>
    </row>
    <row r="80" spans="2:23" s="224" customFormat="1" x14ac:dyDescent="0.3">
      <c r="B80" s="342" t="s">
        <v>373</v>
      </c>
      <c r="C80" s="356"/>
      <c r="D80" s="343"/>
      <c r="E80" s="181">
        <v>5</v>
      </c>
      <c r="F80" s="339">
        <f>'Cost Assumptions'!C5</f>
        <v>186.36363636363637</v>
      </c>
      <c r="G80" s="339">
        <f>F80*E80</f>
        <v>931.81818181818187</v>
      </c>
      <c r="I80" s="341">
        <f>E80*$C$20</f>
        <v>2.5</v>
      </c>
      <c r="J80" s="339">
        <f>F80</f>
        <v>186.36363636363637</v>
      </c>
      <c r="K80" s="339">
        <f t="shared" ref="K80:K82" si="11">I80*J80</f>
        <v>465.90909090909093</v>
      </c>
      <c r="L80" s="323"/>
      <c r="M80" s="201"/>
      <c r="N80" s="327"/>
      <c r="O80" s="327"/>
    </row>
    <row r="81" spans="2:15" s="224" customFormat="1" x14ac:dyDescent="0.3">
      <c r="B81" s="342" t="s">
        <v>374</v>
      </c>
      <c r="C81" s="356"/>
      <c r="D81" s="343"/>
      <c r="E81" s="181">
        <v>5</v>
      </c>
      <c r="F81" s="339">
        <f>C8</f>
        <v>268.18181818181819</v>
      </c>
      <c r="G81" s="339">
        <f t="shared" ref="G81" si="12">F81*E81</f>
        <v>1340.909090909091</v>
      </c>
      <c r="I81" s="341">
        <f t="shared" ref="I81" si="13">E81*$C$20</f>
        <v>2.5</v>
      </c>
      <c r="J81" s="339">
        <f t="shared" ref="J81" si="14">F81</f>
        <v>268.18181818181819</v>
      </c>
      <c r="K81" s="339">
        <f t="shared" ref="K81" si="15">I81*J81</f>
        <v>670.4545454545455</v>
      </c>
      <c r="L81" s="323"/>
      <c r="M81" s="201"/>
      <c r="N81" s="327"/>
      <c r="O81" s="327"/>
    </row>
    <row r="82" spans="2:15" s="224" customFormat="1" x14ac:dyDescent="0.3">
      <c r="B82" s="356" t="s">
        <v>375</v>
      </c>
      <c r="C82" s="356"/>
      <c r="D82" s="343"/>
      <c r="E82" s="181">
        <v>2.5</v>
      </c>
      <c r="F82" s="339">
        <f>C12</f>
        <v>900</v>
      </c>
      <c r="G82" s="339">
        <f>F82*E82</f>
        <v>2250</v>
      </c>
      <c r="H82" s="201"/>
      <c r="I82" s="341">
        <f>E82*$C$20</f>
        <v>1.25</v>
      </c>
      <c r="J82" s="339">
        <f>F82</f>
        <v>900</v>
      </c>
      <c r="K82" s="339">
        <f t="shared" si="11"/>
        <v>1125</v>
      </c>
      <c r="L82" s="323"/>
      <c r="M82" s="343"/>
      <c r="N82" s="327"/>
      <c r="O82" s="327"/>
    </row>
    <row r="83" spans="2:15" s="224" customFormat="1" ht="14.25" thickBot="1" x14ac:dyDescent="0.35">
      <c r="B83" s="356"/>
      <c r="C83" s="356"/>
      <c r="D83" s="343"/>
      <c r="E83" s="357"/>
      <c r="F83" s="339"/>
      <c r="G83" s="339"/>
      <c r="H83" s="201"/>
      <c r="I83" s="327"/>
      <c r="J83" s="343"/>
      <c r="K83" s="343"/>
      <c r="L83" s="323"/>
      <c r="M83" s="343"/>
      <c r="N83" s="327"/>
      <c r="O83" s="327"/>
    </row>
    <row r="84" spans="2:15" s="224" customFormat="1" ht="14.25" thickBot="1" x14ac:dyDescent="0.35">
      <c r="B84" s="358" t="s">
        <v>350</v>
      </c>
      <c r="C84" s="359"/>
      <c r="D84" s="348"/>
      <c r="E84" s="360"/>
      <c r="F84" s="350"/>
      <c r="G84" s="350">
        <f>SUM(G80:G82)</f>
        <v>4522.727272727273</v>
      </c>
      <c r="H84" s="414"/>
      <c r="I84" s="348"/>
      <c r="J84" s="348"/>
      <c r="K84" s="351">
        <f>SUM(K80:K82)</f>
        <v>2261.3636363636365</v>
      </c>
      <c r="L84" s="323"/>
      <c r="M84" s="343"/>
      <c r="N84" s="327"/>
      <c r="O84" s="327"/>
    </row>
    <row r="85" spans="2:15" s="224" customFormat="1" x14ac:dyDescent="0.3">
      <c r="B85" s="356" t="s">
        <v>376</v>
      </c>
      <c r="C85" s="356"/>
      <c r="D85" s="343"/>
      <c r="E85" s="357"/>
      <c r="F85" s="339"/>
      <c r="G85" s="339"/>
      <c r="H85" s="201"/>
      <c r="I85" s="327"/>
      <c r="J85" s="343"/>
      <c r="K85" s="343"/>
      <c r="L85" s="323"/>
      <c r="M85" s="343"/>
      <c r="N85" s="327"/>
      <c r="O85" s="327"/>
    </row>
    <row r="86" spans="2:15" x14ac:dyDescent="0.3">
      <c r="B86" s="244" t="s">
        <v>377</v>
      </c>
      <c r="C86" s="246"/>
      <c r="D86" s="335"/>
      <c r="E86" s="336" t="s">
        <v>326</v>
      </c>
      <c r="F86" s="337" t="s">
        <v>327</v>
      </c>
      <c r="G86" s="337" t="s">
        <v>350</v>
      </c>
      <c r="H86" s="244"/>
      <c r="I86" s="336" t="s">
        <v>349</v>
      </c>
      <c r="J86" s="337" t="s">
        <v>327</v>
      </c>
      <c r="K86" s="337" t="s">
        <v>350</v>
      </c>
      <c r="L86" s="323"/>
      <c r="M86" s="343"/>
      <c r="N86" s="234"/>
      <c r="O86" s="234"/>
    </row>
    <row r="87" spans="2:15" x14ac:dyDescent="0.3">
      <c r="B87" s="342" t="s">
        <v>373</v>
      </c>
      <c r="C87" s="342"/>
      <c r="D87" s="332"/>
      <c r="E87" s="181">
        <v>10</v>
      </c>
      <c r="F87" s="339">
        <f>'Cost Assumptions'!C5</f>
        <v>186.36363636363637</v>
      </c>
      <c r="G87" s="339">
        <f>F87*E87</f>
        <v>1863.6363636363637</v>
      </c>
      <c r="H87" s="201"/>
      <c r="I87" s="341">
        <f>E87*$C$20</f>
        <v>5</v>
      </c>
      <c r="J87" s="339">
        <f>F87</f>
        <v>186.36363636363637</v>
      </c>
      <c r="K87" s="339">
        <f t="shared" ref="K87:K89" si="16">I87*J87</f>
        <v>931.81818181818187</v>
      </c>
      <c r="L87" s="323"/>
      <c r="M87" s="343"/>
      <c r="N87" s="234"/>
      <c r="O87" s="234"/>
    </row>
    <row r="88" spans="2:15" s="224" customFormat="1" x14ac:dyDescent="0.3">
      <c r="B88" s="342" t="s">
        <v>374</v>
      </c>
      <c r="C88" s="356"/>
      <c r="D88" s="343"/>
      <c r="E88" s="181">
        <v>5</v>
      </c>
      <c r="F88" s="339">
        <f>C8</f>
        <v>268.18181818181819</v>
      </c>
      <c r="G88" s="339">
        <f t="shared" ref="G88" si="17">F88*E88</f>
        <v>1340.909090909091</v>
      </c>
      <c r="I88" s="341">
        <f t="shared" ref="I88" si="18">E88*$C$20</f>
        <v>2.5</v>
      </c>
      <c r="J88" s="339">
        <f t="shared" ref="J88" si="19">F88</f>
        <v>268.18181818181819</v>
      </c>
      <c r="K88" s="339">
        <f t="shared" si="16"/>
        <v>670.4545454545455</v>
      </c>
      <c r="L88" s="323"/>
      <c r="M88" s="201"/>
      <c r="N88" s="327"/>
      <c r="O88" s="327"/>
    </row>
    <row r="89" spans="2:15" x14ac:dyDescent="0.3">
      <c r="B89" s="356" t="s">
        <v>375</v>
      </c>
      <c r="C89" s="342"/>
      <c r="D89" s="332"/>
      <c r="E89" s="181">
        <v>5</v>
      </c>
      <c r="F89" s="339">
        <f>C12</f>
        <v>900</v>
      </c>
      <c r="G89" s="339">
        <f>F89*E89</f>
        <v>4500</v>
      </c>
      <c r="H89" s="201"/>
      <c r="I89" s="341">
        <f>E89*$C$20</f>
        <v>2.5</v>
      </c>
      <c r="J89" s="339">
        <f>F89</f>
        <v>900</v>
      </c>
      <c r="K89" s="339">
        <f t="shared" si="16"/>
        <v>2250</v>
      </c>
      <c r="L89" s="323"/>
      <c r="M89" s="343"/>
      <c r="N89" s="234"/>
      <c r="O89" s="234"/>
    </row>
    <row r="90" spans="2:15" ht="14.25" thickBot="1" x14ac:dyDescent="0.35">
      <c r="B90" s="240"/>
      <c r="C90" s="342"/>
      <c r="D90" s="332"/>
      <c r="E90" s="357"/>
      <c r="F90" s="339"/>
      <c r="G90" s="339"/>
      <c r="H90" s="201"/>
      <c r="J90" s="343"/>
      <c r="K90" s="343"/>
      <c r="L90" s="323"/>
      <c r="M90" s="343"/>
      <c r="N90" s="234"/>
      <c r="O90" s="234"/>
    </row>
    <row r="91" spans="2:15" s="224" customFormat="1" ht="14.25" thickBot="1" x14ac:dyDescent="0.35">
      <c r="B91" s="358" t="s">
        <v>350</v>
      </c>
      <c r="C91" s="359"/>
      <c r="D91" s="348"/>
      <c r="E91" s="360"/>
      <c r="F91" s="350"/>
      <c r="G91" s="350">
        <f>SUM(G87:G89)</f>
        <v>7704.545454545455</v>
      </c>
      <c r="H91" s="414"/>
      <c r="I91" s="348"/>
      <c r="J91" s="348"/>
      <c r="K91" s="351">
        <f>SUM(K87:K89)</f>
        <v>3852.2727272727275</v>
      </c>
      <c r="L91" s="323"/>
      <c r="M91" s="343"/>
      <c r="N91" s="327"/>
      <c r="O91" s="327"/>
    </row>
    <row r="92" spans="2:15" x14ac:dyDescent="0.3">
      <c r="B92" s="240"/>
      <c r="C92" s="342"/>
      <c r="D92" s="332"/>
      <c r="E92" s="357"/>
      <c r="F92" s="339"/>
      <c r="G92" s="339"/>
      <c r="H92" s="201"/>
      <c r="J92" s="343"/>
      <c r="K92" s="343"/>
      <c r="L92" s="323"/>
      <c r="M92" s="343"/>
      <c r="N92" s="234"/>
      <c r="O92" s="234"/>
    </row>
    <row r="93" spans="2:15" x14ac:dyDescent="0.3">
      <c r="B93" s="149" t="s">
        <v>378</v>
      </c>
      <c r="C93" s="544"/>
      <c r="D93" s="545"/>
      <c r="E93" s="545"/>
      <c r="F93" s="546"/>
      <c r="G93" s="546"/>
      <c r="H93" s="402"/>
      <c r="I93" s="335"/>
      <c r="J93" s="545"/>
      <c r="K93" s="545"/>
      <c r="L93" s="323"/>
      <c r="M93" s="343"/>
      <c r="N93" s="234"/>
      <c r="O93" s="234"/>
    </row>
    <row r="94" spans="2:15" x14ac:dyDescent="0.3">
      <c r="B94" s="187"/>
      <c r="C94" s="361"/>
      <c r="D94" s="357"/>
      <c r="E94" s="357"/>
      <c r="F94" s="339"/>
      <c r="G94" s="339"/>
      <c r="H94" s="201"/>
      <c r="J94" s="357"/>
      <c r="K94" s="357"/>
      <c r="L94" s="323"/>
      <c r="M94" s="343"/>
      <c r="N94" s="234"/>
      <c r="O94" s="234"/>
    </row>
    <row r="95" spans="2:15" x14ac:dyDescent="0.3">
      <c r="B95" s="246" t="s">
        <v>379</v>
      </c>
      <c r="C95" s="246"/>
      <c r="D95" s="335"/>
      <c r="E95" s="336" t="s">
        <v>326</v>
      </c>
      <c r="F95" s="337" t="s">
        <v>327</v>
      </c>
      <c r="G95" s="337" t="s">
        <v>350</v>
      </c>
      <c r="H95" s="244"/>
      <c r="I95" s="336" t="s">
        <v>349</v>
      </c>
      <c r="J95" s="337" t="s">
        <v>327</v>
      </c>
      <c r="K95" s="337" t="s">
        <v>350</v>
      </c>
      <c r="L95" s="323"/>
      <c r="M95" s="343"/>
      <c r="N95" s="234"/>
      <c r="O95" s="234"/>
    </row>
    <row r="96" spans="2:15" x14ac:dyDescent="0.3">
      <c r="B96" s="342" t="s">
        <v>373</v>
      </c>
      <c r="C96" s="354"/>
      <c r="D96" s="234"/>
      <c r="E96" s="181">
        <v>15</v>
      </c>
      <c r="F96" s="339">
        <f>C5</f>
        <v>186.36363636363637</v>
      </c>
      <c r="G96" s="339">
        <f>F96*E96</f>
        <v>2795.4545454545455</v>
      </c>
      <c r="H96" s="201"/>
      <c r="I96" s="341">
        <f>E96*$C$20</f>
        <v>7.5</v>
      </c>
      <c r="J96" s="339">
        <f>F96</f>
        <v>186.36363636363637</v>
      </c>
      <c r="K96" s="339">
        <f t="shared" ref="K96:K98" si="20">I96*J96</f>
        <v>1397.7272727272727</v>
      </c>
      <c r="L96" s="323"/>
      <c r="M96" s="343"/>
      <c r="N96" s="234"/>
      <c r="O96" s="234"/>
    </row>
    <row r="97" spans="2:15" s="224" customFormat="1" x14ac:dyDescent="0.3">
      <c r="B97" s="342" t="s">
        <v>374</v>
      </c>
      <c r="C97" s="356"/>
      <c r="D97" s="343"/>
      <c r="E97" s="181">
        <v>5</v>
      </c>
      <c r="F97" s="339">
        <f>C8</f>
        <v>268.18181818181819</v>
      </c>
      <c r="G97" s="339">
        <f t="shared" ref="G97" si="21">F97*E97</f>
        <v>1340.909090909091</v>
      </c>
      <c r="I97" s="341">
        <f t="shared" ref="I97" si="22">E97*$C$20</f>
        <v>2.5</v>
      </c>
      <c r="J97" s="339">
        <f t="shared" ref="J97" si="23">F97</f>
        <v>268.18181818181819</v>
      </c>
      <c r="K97" s="339">
        <f t="shared" si="20"/>
        <v>670.4545454545455</v>
      </c>
      <c r="L97" s="323"/>
      <c r="M97" s="201"/>
      <c r="N97" s="327"/>
      <c r="O97" s="327"/>
    </row>
    <row r="98" spans="2:15" x14ac:dyDescent="0.3">
      <c r="B98" s="356" t="s">
        <v>375</v>
      </c>
      <c r="C98" s="354"/>
      <c r="D98" s="234"/>
      <c r="E98" s="181">
        <v>5</v>
      </c>
      <c r="F98" s="339">
        <f>C12</f>
        <v>900</v>
      </c>
      <c r="G98" s="339">
        <f>F98*E98</f>
        <v>4500</v>
      </c>
      <c r="H98" s="201"/>
      <c r="I98" s="341">
        <f>E98*$C$20</f>
        <v>2.5</v>
      </c>
      <c r="J98" s="339">
        <f>F98</f>
        <v>900</v>
      </c>
      <c r="K98" s="339">
        <f t="shared" si="20"/>
        <v>2250</v>
      </c>
      <c r="L98" s="323"/>
      <c r="M98" s="343"/>
      <c r="N98" s="234"/>
      <c r="O98" s="234"/>
    </row>
    <row r="99" spans="2:15" s="224" customFormat="1" ht="14.25" thickBot="1" x14ac:dyDescent="0.35">
      <c r="B99" s="362"/>
      <c r="C99" s="362"/>
      <c r="D99" s="327"/>
      <c r="E99" s="357"/>
      <c r="F99" s="339"/>
      <c r="G99" s="339"/>
      <c r="H99" s="201"/>
      <c r="I99" s="327"/>
      <c r="J99" s="343"/>
      <c r="K99" s="343"/>
      <c r="L99" s="323"/>
      <c r="M99" s="343"/>
      <c r="N99" s="327"/>
      <c r="O99" s="327"/>
    </row>
    <row r="100" spans="2:15" s="224" customFormat="1" ht="14.25" thickBot="1" x14ac:dyDescent="0.35">
      <c r="B100" s="358" t="s">
        <v>350</v>
      </c>
      <c r="C100" s="359"/>
      <c r="D100" s="348"/>
      <c r="E100" s="360"/>
      <c r="F100" s="350"/>
      <c r="G100" s="350">
        <f>SUM(G96:G98)</f>
        <v>8636.363636363636</v>
      </c>
      <c r="H100" s="414"/>
      <c r="I100" s="348"/>
      <c r="J100" s="348"/>
      <c r="K100" s="351">
        <f>SUM(K96:K98)</f>
        <v>4318.181818181818</v>
      </c>
      <c r="L100" s="323"/>
      <c r="M100" s="343"/>
      <c r="N100" s="327"/>
      <c r="O100" s="327"/>
    </row>
    <row r="101" spans="2:15" s="224" customFormat="1" x14ac:dyDescent="0.3">
      <c r="B101" s="362"/>
      <c r="C101" s="362"/>
      <c r="D101" s="327"/>
      <c r="E101" s="357"/>
      <c r="F101" s="339"/>
      <c r="G101" s="339"/>
      <c r="H101" s="201"/>
      <c r="I101" s="327"/>
      <c r="J101" s="343"/>
      <c r="K101" s="343"/>
      <c r="L101" s="323"/>
      <c r="M101" s="343"/>
      <c r="N101" s="327"/>
      <c r="O101" s="327"/>
    </row>
    <row r="102" spans="2:15" s="224" customFormat="1" x14ac:dyDescent="0.3">
      <c r="B102" s="244" t="s">
        <v>380</v>
      </c>
      <c r="C102" s="363"/>
      <c r="D102" s="364"/>
      <c r="E102" s="336" t="s">
        <v>326</v>
      </c>
      <c r="F102" s="337" t="s">
        <v>327</v>
      </c>
      <c r="G102" s="337" t="s">
        <v>350</v>
      </c>
      <c r="H102" s="402"/>
      <c r="I102" s="336" t="s">
        <v>349</v>
      </c>
      <c r="J102" s="337" t="s">
        <v>327</v>
      </c>
      <c r="K102" s="337" t="s">
        <v>350</v>
      </c>
      <c r="L102" s="323"/>
      <c r="M102" s="343"/>
      <c r="N102" s="327"/>
      <c r="O102" s="327"/>
    </row>
    <row r="103" spans="2:15" x14ac:dyDescent="0.3">
      <c r="B103" s="342" t="s">
        <v>373</v>
      </c>
      <c r="C103" s="354"/>
      <c r="D103" s="234"/>
      <c r="E103" s="181">
        <v>20</v>
      </c>
      <c r="F103" s="339">
        <f>C5</f>
        <v>186.36363636363637</v>
      </c>
      <c r="G103" s="339">
        <f>F103*E103</f>
        <v>3727.2727272727275</v>
      </c>
      <c r="H103" s="201"/>
      <c r="I103" s="341">
        <f>E103*$C$20</f>
        <v>10</v>
      </c>
      <c r="J103" s="339">
        <f>F103</f>
        <v>186.36363636363637</v>
      </c>
      <c r="K103" s="339">
        <f t="shared" ref="K103:K105" si="24">I103*J103</f>
        <v>1863.6363636363637</v>
      </c>
      <c r="L103" s="323"/>
      <c r="M103" s="343"/>
      <c r="N103" s="234"/>
      <c r="O103" s="234"/>
    </row>
    <row r="104" spans="2:15" s="224" customFormat="1" x14ac:dyDescent="0.3">
      <c r="B104" s="342" t="s">
        <v>374</v>
      </c>
      <c r="C104" s="356"/>
      <c r="D104" s="343"/>
      <c r="E104" s="181">
        <v>5</v>
      </c>
      <c r="F104" s="339">
        <f>C8</f>
        <v>268.18181818181819</v>
      </c>
      <c r="G104" s="339">
        <f t="shared" ref="G104" si="25">F104*E104</f>
        <v>1340.909090909091</v>
      </c>
      <c r="I104" s="341">
        <f t="shared" ref="I104" si="26">E104*$C$20</f>
        <v>2.5</v>
      </c>
      <c r="J104" s="339">
        <f t="shared" ref="J104" si="27">F104</f>
        <v>268.18181818181819</v>
      </c>
      <c r="K104" s="339">
        <f t="shared" si="24"/>
        <v>670.4545454545455</v>
      </c>
      <c r="L104" s="323"/>
      <c r="M104" s="201"/>
      <c r="N104" s="327"/>
      <c r="O104" s="327"/>
    </row>
    <row r="105" spans="2:15" x14ac:dyDescent="0.3">
      <c r="B105" s="356" t="s">
        <v>375</v>
      </c>
      <c r="C105" s="354"/>
      <c r="D105" s="234"/>
      <c r="E105" s="181">
        <v>10</v>
      </c>
      <c r="F105" s="339">
        <f>C12</f>
        <v>900</v>
      </c>
      <c r="G105" s="339">
        <f>F105*E105</f>
        <v>9000</v>
      </c>
      <c r="H105" s="201"/>
      <c r="I105" s="341">
        <f>E105*$C$20</f>
        <v>5</v>
      </c>
      <c r="J105" s="339">
        <f>F105</f>
        <v>900</v>
      </c>
      <c r="K105" s="339">
        <f t="shared" si="24"/>
        <v>4500</v>
      </c>
      <c r="L105" s="323"/>
      <c r="M105" s="343"/>
      <c r="N105" s="234"/>
      <c r="O105" s="234"/>
    </row>
    <row r="106" spans="2:15" s="224" customFormat="1" ht="14.25" thickBot="1" x14ac:dyDescent="0.35">
      <c r="B106" s="356"/>
      <c r="C106" s="362"/>
      <c r="D106" s="327"/>
      <c r="E106" s="357"/>
      <c r="F106" s="339"/>
      <c r="G106" s="339"/>
      <c r="H106" s="201"/>
      <c r="I106" s="327"/>
      <c r="J106" s="343"/>
      <c r="K106" s="343"/>
      <c r="L106" s="323"/>
      <c r="M106" s="343"/>
      <c r="N106" s="327"/>
      <c r="O106" s="327"/>
    </row>
    <row r="107" spans="2:15" s="224" customFormat="1" ht="14.25" thickBot="1" x14ac:dyDescent="0.35">
      <c r="B107" s="358" t="s">
        <v>350</v>
      </c>
      <c r="C107" s="359"/>
      <c r="D107" s="348"/>
      <c r="E107" s="360"/>
      <c r="F107" s="350"/>
      <c r="G107" s="350">
        <f>SUM(G103:G105)</f>
        <v>14068.181818181818</v>
      </c>
      <c r="H107" s="414"/>
      <c r="I107" s="348"/>
      <c r="J107" s="348"/>
      <c r="K107" s="351">
        <f>SUM(K103:K105)</f>
        <v>7034.090909090909</v>
      </c>
      <c r="L107" s="323"/>
      <c r="M107" s="343"/>
      <c r="N107" s="327"/>
      <c r="O107" s="327"/>
    </row>
    <row r="108" spans="2:15" s="224" customFormat="1" x14ac:dyDescent="0.3">
      <c r="B108" s="176"/>
      <c r="C108" s="176"/>
      <c r="D108" s="343"/>
      <c r="E108" s="343"/>
      <c r="F108" s="339"/>
      <c r="G108" s="339"/>
      <c r="H108" s="201"/>
      <c r="I108" s="346"/>
      <c r="J108" s="346"/>
      <c r="K108" s="346"/>
      <c r="L108" s="323"/>
      <c r="M108" s="343"/>
      <c r="N108" s="327"/>
      <c r="O108" s="327"/>
    </row>
    <row r="110" spans="2:15" x14ac:dyDescent="0.3">
      <c r="B110" s="243" t="s">
        <v>381</v>
      </c>
      <c r="C110" s="330"/>
      <c r="D110" s="330"/>
      <c r="E110" s="330"/>
      <c r="F110" s="330"/>
      <c r="G110" s="331"/>
      <c r="H110" s="331"/>
      <c r="I110" s="331"/>
      <c r="J110" s="331"/>
      <c r="K110" s="331"/>
      <c r="L110" s="331"/>
      <c r="M110" s="234"/>
      <c r="N110" s="148"/>
      <c r="O110" s="234"/>
    </row>
    <row r="111" spans="2:15" s="224" customFormat="1" x14ac:dyDescent="0.3">
      <c r="B111" s="150"/>
      <c r="C111" s="150"/>
      <c r="D111" s="146"/>
      <c r="E111" s="146"/>
      <c r="F111" s="146"/>
      <c r="G111" s="146"/>
      <c r="H111" s="343"/>
      <c r="I111" s="146"/>
      <c r="J111" s="146"/>
      <c r="K111" s="146"/>
      <c r="L111" s="323"/>
      <c r="M111" s="343"/>
      <c r="N111" s="327"/>
      <c r="O111" s="327"/>
    </row>
    <row r="112" spans="2:15" s="224" customFormat="1" x14ac:dyDescent="0.3">
      <c r="B112" s="354" t="s">
        <v>382</v>
      </c>
      <c r="C112" s="151"/>
      <c r="D112" s="234"/>
      <c r="E112" s="433">
        <v>0.2</v>
      </c>
      <c r="F112" s="537" t="s">
        <v>383</v>
      </c>
      <c r="G112" s="146"/>
      <c r="H112" s="343"/>
      <c r="I112" s="146"/>
      <c r="J112" s="146"/>
      <c r="K112" s="146"/>
      <c r="L112" s="323"/>
      <c r="M112" s="343"/>
      <c r="N112" s="327"/>
      <c r="O112" s="327"/>
    </row>
    <row r="113" spans="2:15" s="224" customFormat="1" x14ac:dyDescent="0.3">
      <c r="B113" s="150"/>
      <c r="C113" s="150"/>
      <c r="D113" s="146"/>
      <c r="E113" s="146"/>
      <c r="F113" s="146"/>
      <c r="G113" s="146"/>
      <c r="H113" s="343"/>
      <c r="I113" s="146"/>
      <c r="J113" s="146"/>
      <c r="K113" s="146"/>
      <c r="L113" s="323"/>
      <c r="M113" s="343"/>
      <c r="N113" s="327"/>
      <c r="O113" s="327"/>
    </row>
    <row r="114" spans="2:15" x14ac:dyDescent="0.3">
      <c r="B114" s="160" t="s">
        <v>384</v>
      </c>
      <c r="C114" s="160"/>
      <c r="D114" s="190"/>
      <c r="E114" s="407" t="s">
        <v>385</v>
      </c>
      <c r="F114" s="160"/>
      <c r="G114" s="417" t="s">
        <v>384</v>
      </c>
      <c r="H114" s="343"/>
      <c r="I114" s="343"/>
      <c r="J114" s="339"/>
      <c r="K114" s="339"/>
      <c r="L114" s="323"/>
      <c r="M114" s="343"/>
      <c r="N114" s="234"/>
      <c r="O114" s="234"/>
    </row>
    <row r="115" spans="2:15" x14ac:dyDescent="0.3">
      <c r="B115" s="223" t="s">
        <v>386</v>
      </c>
      <c r="D115" s="234"/>
      <c r="E115" s="181">
        <v>1</v>
      </c>
      <c r="G115" s="339">
        <f>(G44-K44)*$E$112</f>
        <v>32258.932891143195</v>
      </c>
      <c r="H115" s="343"/>
      <c r="I115" s="444" t="s">
        <v>387</v>
      </c>
      <c r="J115" s="339"/>
      <c r="K115" s="339"/>
      <c r="L115" s="323"/>
      <c r="M115" s="343"/>
      <c r="N115" s="234"/>
      <c r="O115" s="234"/>
    </row>
    <row r="116" spans="2:15" x14ac:dyDescent="0.3">
      <c r="B116" s="223" t="s">
        <v>388</v>
      </c>
      <c r="D116" s="234"/>
      <c r="E116" s="181">
        <v>1</v>
      </c>
      <c r="G116" s="339">
        <f>(G57-K57)*$E$112</f>
        <v>4506.8181818181811</v>
      </c>
      <c r="H116" s="343"/>
      <c r="I116" s="445" t="s">
        <v>387</v>
      </c>
      <c r="J116" s="339"/>
      <c r="K116" s="339"/>
      <c r="L116" s="323"/>
      <c r="M116" s="343"/>
      <c r="N116" s="234"/>
      <c r="O116" s="234"/>
    </row>
    <row r="117" spans="2:15" x14ac:dyDescent="0.3">
      <c r="B117" s="223" t="s">
        <v>303</v>
      </c>
      <c r="D117" s="234"/>
      <c r="E117" s="181">
        <v>1</v>
      </c>
      <c r="G117" s="438">
        <v>300000</v>
      </c>
      <c r="H117" s="343"/>
      <c r="I117" s="445" t="s">
        <v>389</v>
      </c>
      <c r="J117" s="339"/>
      <c r="K117" s="339"/>
      <c r="L117" s="323"/>
      <c r="M117" s="343"/>
      <c r="N117" s="234"/>
      <c r="O117" s="234"/>
    </row>
    <row r="118" spans="2:15" ht="14.25" thickBot="1" x14ac:dyDescent="0.35">
      <c r="D118" s="234"/>
      <c r="E118" s="234"/>
      <c r="G118" s="322"/>
      <c r="H118" s="343"/>
      <c r="I118" s="343"/>
      <c r="J118" s="339"/>
      <c r="K118" s="339"/>
      <c r="L118" s="323"/>
      <c r="M118" s="343"/>
      <c r="N118" s="234"/>
      <c r="O118" s="234"/>
    </row>
    <row r="119" spans="2:15" ht="14.25" thickBot="1" x14ac:dyDescent="0.35">
      <c r="B119" s="142" t="s">
        <v>346</v>
      </c>
      <c r="C119" s="349"/>
      <c r="D119" s="349"/>
      <c r="E119" s="349"/>
      <c r="F119" s="349"/>
      <c r="G119" s="351">
        <f>SUM(G115:G117)</f>
        <v>336765.75107296137</v>
      </c>
      <c r="H119" s="343"/>
      <c r="I119" s="346"/>
      <c r="J119" s="346"/>
      <c r="K119" s="346"/>
      <c r="L119" s="323"/>
      <c r="M119" s="343"/>
      <c r="N119" s="234"/>
      <c r="O119" s="234"/>
    </row>
    <row r="120" spans="2:15" x14ac:dyDescent="0.3">
      <c r="H120" s="343"/>
      <c r="I120" s="343"/>
      <c r="J120" s="343"/>
      <c r="K120" s="343"/>
      <c r="L120" s="323"/>
      <c r="M120" s="323"/>
    </row>
    <row r="121" spans="2:15" x14ac:dyDescent="0.3">
      <c r="H121" s="343"/>
      <c r="I121" s="343"/>
      <c r="J121" s="343"/>
      <c r="K121" s="343"/>
      <c r="L121" s="323"/>
      <c r="M121" s="323"/>
    </row>
    <row r="122" spans="2:15" x14ac:dyDescent="0.3">
      <c r="H122" s="343"/>
      <c r="I122" s="343"/>
      <c r="J122" s="343"/>
      <c r="K122" s="343"/>
      <c r="L122" s="323"/>
      <c r="M122" s="323"/>
    </row>
    <row r="123" spans="2:15" x14ac:dyDescent="0.3">
      <c r="H123" s="343"/>
      <c r="I123" s="343"/>
      <c r="J123" s="343"/>
      <c r="K123" s="343"/>
      <c r="L123" s="323"/>
      <c r="M123" s="323"/>
    </row>
    <row r="124" spans="2:15" x14ac:dyDescent="0.3">
      <c r="H124" s="343"/>
      <c r="I124" s="343"/>
      <c r="J124" s="343"/>
      <c r="K124" s="343"/>
      <c r="L124" s="323"/>
      <c r="M124" s="323"/>
    </row>
    <row r="125" spans="2:15" x14ac:dyDescent="0.3">
      <c r="H125" s="343"/>
      <c r="I125" s="343"/>
      <c r="J125" s="343"/>
      <c r="K125" s="343"/>
      <c r="L125" s="323"/>
      <c r="M125" s="323"/>
    </row>
    <row r="126" spans="2:15" x14ac:dyDescent="0.3">
      <c r="H126" s="343"/>
      <c r="I126" s="343"/>
      <c r="J126" s="343"/>
      <c r="K126" s="343"/>
      <c r="L126" s="323"/>
      <c r="M126" s="323"/>
    </row>
    <row r="127" spans="2:15" x14ac:dyDescent="0.3">
      <c r="H127" s="343"/>
      <c r="I127" s="343"/>
      <c r="J127" s="343"/>
      <c r="K127" s="343"/>
      <c r="L127" s="323"/>
      <c r="M127" s="323"/>
    </row>
    <row r="128" spans="2:15" x14ac:dyDescent="0.3">
      <c r="H128" s="343"/>
      <c r="I128" s="343"/>
      <c r="J128" s="343"/>
      <c r="K128" s="343"/>
      <c r="L128" s="323"/>
      <c r="M128" s="323"/>
    </row>
    <row r="129" spans="8:13" x14ac:dyDescent="0.3">
      <c r="H129" s="343"/>
      <c r="I129" s="343"/>
      <c r="J129" s="343"/>
      <c r="K129" s="343"/>
      <c r="L129" s="323"/>
      <c r="M129" s="323"/>
    </row>
    <row r="130" spans="8:13" x14ac:dyDescent="0.3">
      <c r="H130" s="343"/>
      <c r="I130" s="343"/>
      <c r="J130" s="343"/>
      <c r="K130" s="343"/>
      <c r="L130" s="323"/>
      <c r="M130" s="323"/>
    </row>
    <row r="131" spans="8:13" x14ac:dyDescent="0.3">
      <c r="H131" s="343"/>
      <c r="I131" s="343"/>
      <c r="J131" s="343"/>
      <c r="K131" s="343"/>
      <c r="L131" s="323"/>
      <c r="M131" s="323"/>
    </row>
    <row r="132" spans="8:13" x14ac:dyDescent="0.3">
      <c r="H132" s="343"/>
      <c r="I132" s="343"/>
      <c r="J132" s="343"/>
      <c r="K132" s="343"/>
      <c r="L132" s="323"/>
      <c r="M132" s="323"/>
    </row>
    <row r="133" spans="8:13" x14ac:dyDescent="0.3">
      <c r="H133" s="343"/>
      <c r="I133" s="343"/>
      <c r="J133" s="343"/>
      <c r="K133" s="343"/>
      <c r="L133" s="323"/>
      <c r="M133" s="323"/>
    </row>
    <row r="134" spans="8:13" x14ac:dyDescent="0.3">
      <c r="H134" s="343"/>
      <c r="I134" s="343"/>
      <c r="J134" s="343"/>
      <c r="K134" s="343"/>
      <c r="L134" s="323"/>
      <c r="M134" s="323"/>
    </row>
    <row r="135" spans="8:13" x14ac:dyDescent="0.3">
      <c r="H135" s="343"/>
      <c r="I135" s="343"/>
      <c r="J135" s="343"/>
      <c r="K135" s="343"/>
      <c r="L135" s="323"/>
      <c r="M135" s="323"/>
    </row>
    <row r="136" spans="8:13" x14ac:dyDescent="0.3">
      <c r="H136" s="343"/>
      <c r="I136" s="343"/>
      <c r="J136" s="343"/>
      <c r="K136" s="343"/>
      <c r="L136" s="323"/>
      <c r="M136" s="323"/>
    </row>
    <row r="137" spans="8:13" x14ac:dyDescent="0.3">
      <c r="H137" s="343"/>
      <c r="I137" s="343"/>
      <c r="J137" s="343"/>
      <c r="K137" s="343"/>
      <c r="L137" s="323"/>
      <c r="M137" s="323"/>
    </row>
    <row r="138" spans="8:13" x14ac:dyDescent="0.3">
      <c r="H138" s="343"/>
      <c r="I138" s="343"/>
      <c r="J138" s="343"/>
      <c r="K138" s="343"/>
      <c r="L138" s="323"/>
      <c r="M138" s="323"/>
    </row>
    <row r="139" spans="8:13" x14ac:dyDescent="0.3">
      <c r="H139" s="343"/>
      <c r="I139" s="343"/>
      <c r="J139" s="343"/>
      <c r="K139" s="343"/>
      <c r="L139" s="323"/>
      <c r="M139" s="323"/>
    </row>
    <row r="140" spans="8:13" x14ac:dyDescent="0.3">
      <c r="H140" s="343"/>
      <c r="I140" s="343"/>
      <c r="J140" s="343"/>
      <c r="K140" s="343"/>
      <c r="L140" s="323"/>
      <c r="M140" s="323"/>
    </row>
    <row r="141" spans="8:13" x14ac:dyDescent="0.3">
      <c r="H141" s="343"/>
      <c r="I141" s="343"/>
      <c r="J141" s="343"/>
      <c r="K141" s="343"/>
      <c r="L141" s="323"/>
      <c r="M141" s="323"/>
    </row>
    <row r="142" spans="8:13" x14ac:dyDescent="0.3">
      <c r="H142" s="343"/>
      <c r="I142" s="343"/>
      <c r="J142" s="343"/>
      <c r="K142" s="343"/>
      <c r="L142" s="323"/>
      <c r="M142" s="323"/>
    </row>
    <row r="143" spans="8:13" x14ac:dyDescent="0.3">
      <c r="H143" s="343"/>
      <c r="I143" s="343"/>
      <c r="J143" s="343"/>
      <c r="K143" s="343"/>
      <c r="L143" s="323"/>
      <c r="M143" s="323"/>
    </row>
    <row r="144" spans="8:13" x14ac:dyDescent="0.3">
      <c r="H144" s="343"/>
      <c r="I144" s="343"/>
      <c r="J144" s="343"/>
      <c r="K144" s="343"/>
      <c r="L144" s="323"/>
      <c r="M144" s="323"/>
    </row>
    <row r="145" spans="8:13" x14ac:dyDescent="0.3">
      <c r="H145" s="343"/>
      <c r="I145" s="343"/>
      <c r="J145" s="343"/>
      <c r="K145" s="343"/>
      <c r="L145" s="323"/>
      <c r="M145" s="323"/>
    </row>
    <row r="146" spans="8:13" x14ac:dyDescent="0.3">
      <c r="H146" s="343"/>
      <c r="I146" s="343"/>
      <c r="J146" s="343"/>
      <c r="K146" s="343"/>
      <c r="L146" s="323"/>
      <c r="M146" s="323"/>
    </row>
    <row r="147" spans="8:13" x14ac:dyDescent="0.3">
      <c r="H147" s="343"/>
      <c r="I147" s="343"/>
      <c r="J147" s="343"/>
      <c r="K147" s="343"/>
      <c r="L147" s="323"/>
      <c r="M147" s="323"/>
    </row>
    <row r="148" spans="8:13" x14ac:dyDescent="0.3">
      <c r="H148" s="343"/>
      <c r="I148" s="343"/>
      <c r="J148" s="343"/>
      <c r="K148" s="343"/>
      <c r="L148" s="323"/>
      <c r="M148" s="323"/>
    </row>
    <row r="149" spans="8:13" x14ac:dyDescent="0.3">
      <c r="H149" s="343"/>
      <c r="I149" s="343"/>
      <c r="J149" s="343"/>
      <c r="K149" s="343"/>
      <c r="L149" s="323"/>
      <c r="M149" s="323"/>
    </row>
    <row r="150" spans="8:13" x14ac:dyDescent="0.3">
      <c r="H150" s="343"/>
      <c r="I150" s="343"/>
      <c r="J150" s="343"/>
      <c r="K150" s="343"/>
      <c r="L150" s="323"/>
      <c r="M150" s="323"/>
    </row>
    <row r="151" spans="8:13" x14ac:dyDescent="0.3">
      <c r="H151" s="343"/>
      <c r="I151" s="343"/>
      <c r="J151" s="343"/>
      <c r="K151" s="343"/>
      <c r="L151" s="323"/>
      <c r="M151" s="323"/>
    </row>
    <row r="152" spans="8:13" x14ac:dyDescent="0.3">
      <c r="H152" s="343"/>
      <c r="I152" s="343"/>
      <c r="J152" s="343"/>
      <c r="K152" s="343"/>
      <c r="L152" s="323"/>
      <c r="M152" s="323"/>
    </row>
    <row r="153" spans="8:13" x14ac:dyDescent="0.3">
      <c r="H153" s="343"/>
      <c r="I153" s="343"/>
      <c r="J153" s="343"/>
      <c r="K153" s="343"/>
      <c r="L153" s="323"/>
      <c r="M153" s="323"/>
    </row>
    <row r="154" spans="8:13" x14ac:dyDescent="0.3">
      <c r="H154" s="343"/>
      <c r="I154" s="343"/>
      <c r="J154" s="343"/>
      <c r="K154" s="343"/>
      <c r="L154" s="323"/>
      <c r="M154" s="323"/>
    </row>
    <row r="155" spans="8:13" x14ac:dyDescent="0.3">
      <c r="H155" s="343"/>
      <c r="I155" s="343"/>
      <c r="J155" s="343"/>
      <c r="K155" s="343"/>
      <c r="L155" s="323"/>
      <c r="M155" s="323"/>
    </row>
  </sheetData>
  <mergeCells count="6">
    <mergeCell ref="I77:K77"/>
    <mergeCell ref="E77:G77"/>
    <mergeCell ref="E46:G46"/>
    <mergeCell ref="I46:K46"/>
    <mergeCell ref="E29:G29"/>
    <mergeCell ref="I29:K29"/>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2F76-59A8-4276-952E-F385759F9B58}">
  <sheetPr codeName="Sheet9">
    <tabColor rgb="FFFFC000"/>
  </sheetPr>
  <dimension ref="A1:U166"/>
  <sheetViews>
    <sheetView showGridLines="0" topLeftCell="A29" zoomScaleNormal="100" workbookViewId="0">
      <selection activeCell="H32" sqref="H32"/>
    </sheetView>
  </sheetViews>
  <sheetFormatPr defaultColWidth="8.85546875" defaultRowHeight="13.5" outlineLevelCol="1" x14ac:dyDescent="0.3"/>
  <cols>
    <col min="1" max="1" width="1.5703125" style="223" customWidth="1"/>
    <col min="2" max="2" width="45.7109375" style="223" bestFit="1" customWidth="1"/>
    <col min="3" max="4" width="48.42578125" style="223" hidden="1" customWidth="1" outlineLevel="1"/>
    <col min="5" max="5" width="2.42578125" style="223" hidden="1" customWidth="1" outlineLevel="1"/>
    <col min="6" max="6" width="11" style="234" bestFit="1" customWidth="1" collapsed="1"/>
    <col min="7" max="7" width="10.7109375" style="234" customWidth="1"/>
    <col min="8" max="9" width="10.7109375" style="322" customWidth="1"/>
    <col min="10" max="10" width="10.7109375" style="234" customWidth="1"/>
    <col min="11" max="11" width="13.42578125" style="234" customWidth="1"/>
    <col min="12" max="13" width="13.42578125" style="322" customWidth="1"/>
    <col min="14" max="14" width="13.42578125" style="234" customWidth="1"/>
    <col min="15" max="15" width="90.5703125" style="327" bestFit="1" customWidth="1"/>
    <col min="16" max="16" width="2.7109375" style="327" customWidth="1"/>
    <col min="17" max="17" width="6" style="374" customWidth="1"/>
    <col min="18" max="18" width="8.85546875" style="223"/>
    <col min="19" max="19" width="10.5703125" style="223" bestFit="1" customWidth="1"/>
    <col min="20" max="20" width="8.85546875" style="223"/>
    <col min="21" max="21" width="10.42578125" style="223" bestFit="1" customWidth="1"/>
    <col min="22" max="16384" width="8.85546875" style="223"/>
  </cols>
  <sheetData>
    <row r="1" spans="2:17" s="224" customFormat="1" ht="14.25" thickBot="1" x14ac:dyDescent="0.35">
      <c r="F1" s="327"/>
      <c r="G1" s="327"/>
      <c r="H1" s="328"/>
      <c r="I1" s="328"/>
      <c r="J1" s="327"/>
      <c r="K1" s="327"/>
      <c r="L1" s="328"/>
      <c r="M1" s="328"/>
      <c r="N1" s="327"/>
      <c r="O1" s="327"/>
      <c r="P1" s="327"/>
      <c r="Q1" s="365"/>
    </row>
    <row r="2" spans="2:17" ht="14.25" thickBot="1" x14ac:dyDescent="0.35">
      <c r="B2" s="186" t="s">
        <v>390</v>
      </c>
      <c r="C2" s="186"/>
      <c r="D2" s="186"/>
      <c r="E2" s="186"/>
      <c r="F2" s="185" t="s">
        <v>391</v>
      </c>
      <c r="G2" s="628" t="s">
        <v>68</v>
      </c>
      <c r="H2" s="629"/>
      <c r="I2" s="630" t="s">
        <v>392</v>
      </c>
      <c r="J2" s="630"/>
      <c r="K2" s="630"/>
      <c r="L2" s="630"/>
      <c r="M2" s="630"/>
      <c r="N2" s="630"/>
      <c r="O2" s="375" t="s">
        <v>38</v>
      </c>
      <c r="P2" s="376"/>
      <c r="Q2" s="232" t="s">
        <v>393</v>
      </c>
    </row>
    <row r="3" spans="2:17" x14ac:dyDescent="0.3">
      <c r="B3" s="186" t="s">
        <v>394</v>
      </c>
      <c r="C3" s="186"/>
      <c r="D3" s="186"/>
      <c r="E3" s="186"/>
      <c r="F3" s="435">
        <v>0</v>
      </c>
      <c r="G3" s="435">
        <v>1</v>
      </c>
      <c r="H3" s="435">
        <v>2</v>
      </c>
      <c r="I3" s="435">
        <v>2</v>
      </c>
      <c r="J3" s="435">
        <v>2</v>
      </c>
      <c r="K3" s="435">
        <v>2</v>
      </c>
      <c r="L3" s="435">
        <v>2</v>
      </c>
      <c r="M3" s="435">
        <v>2</v>
      </c>
      <c r="N3" s="435">
        <v>2</v>
      </c>
      <c r="O3" s="233"/>
      <c r="P3" s="377"/>
      <c r="Q3" s="233"/>
    </row>
    <row r="4" spans="2:17" ht="14.25" thickBot="1" x14ac:dyDescent="0.35">
      <c r="B4" s="186" t="s">
        <v>395</v>
      </c>
      <c r="C4" s="186"/>
      <c r="D4" s="186"/>
      <c r="E4" s="186"/>
      <c r="F4" s="185"/>
      <c r="G4" s="184" t="s">
        <v>396</v>
      </c>
      <c r="H4" s="184" t="s">
        <v>397</v>
      </c>
      <c r="I4" s="184" t="s">
        <v>398</v>
      </c>
      <c r="J4" s="184" t="s">
        <v>399</v>
      </c>
      <c r="K4" s="184" t="s">
        <v>400</v>
      </c>
      <c r="L4" s="184" t="s">
        <v>401</v>
      </c>
      <c r="M4" s="184" t="s">
        <v>402</v>
      </c>
      <c r="N4" s="184" t="s">
        <v>403</v>
      </c>
      <c r="O4" s="233"/>
      <c r="P4" s="377"/>
      <c r="Q4" s="378"/>
    </row>
    <row r="5" spans="2:17" x14ac:dyDescent="0.3">
      <c r="F5" s="555">
        <v>43466</v>
      </c>
      <c r="G5" s="555">
        <v>43831</v>
      </c>
      <c r="H5" s="555">
        <v>44197</v>
      </c>
      <c r="I5" s="555">
        <v>44562</v>
      </c>
      <c r="J5" s="555">
        <v>44927</v>
      </c>
      <c r="K5" s="555">
        <v>45292</v>
      </c>
      <c r="L5" s="555">
        <v>45658</v>
      </c>
      <c r="M5" s="555">
        <v>46023</v>
      </c>
      <c r="N5" s="555">
        <v>46388</v>
      </c>
      <c r="Q5" s="403"/>
    </row>
    <row r="6" spans="2:17" s="224" customFormat="1" x14ac:dyDescent="0.3">
      <c r="B6" s="174" t="s">
        <v>404</v>
      </c>
      <c r="C6" s="174"/>
      <c r="D6" s="174"/>
      <c r="E6" s="173"/>
      <c r="F6" s="183"/>
      <c r="G6" s="182"/>
      <c r="H6" s="182"/>
      <c r="I6" s="182"/>
      <c r="J6" s="182"/>
      <c r="K6" s="182"/>
      <c r="L6" s="182"/>
      <c r="M6" s="182"/>
      <c r="N6" s="182"/>
      <c r="O6" s="225"/>
      <c r="P6" s="225"/>
      <c r="Q6" s="404"/>
    </row>
    <row r="7" spans="2:17" x14ac:dyDescent="0.3">
      <c r="Q7" s="403"/>
    </row>
    <row r="8" spans="2:17" x14ac:dyDescent="0.3">
      <c r="B8" s="223" t="s">
        <v>405</v>
      </c>
      <c r="F8" s="181">
        <v>1</v>
      </c>
      <c r="G8" s="235" t="s">
        <v>406</v>
      </c>
      <c r="Q8" s="403"/>
    </row>
    <row r="9" spans="2:17" s="224" customFormat="1" x14ac:dyDescent="0.3">
      <c r="F9" s="391"/>
      <c r="G9" s="327"/>
      <c r="H9" s="328"/>
      <c r="I9" s="328"/>
      <c r="J9" s="327"/>
      <c r="K9" s="327"/>
      <c r="L9" s="328"/>
      <c r="M9" s="328"/>
      <c r="N9" s="327"/>
      <c r="O9" s="327"/>
      <c r="P9" s="327"/>
      <c r="Q9" s="404"/>
    </row>
    <row r="10" spans="2:17" x14ac:dyDescent="0.3">
      <c r="B10" s="394" t="s">
        <v>161</v>
      </c>
      <c r="C10" s="394"/>
      <c r="D10" s="394"/>
      <c r="E10" s="244"/>
      <c r="F10" s="395"/>
      <c r="Q10" s="403"/>
    </row>
    <row r="11" spans="2:17" x14ac:dyDescent="0.3">
      <c r="B11" s="367" t="s">
        <v>407</v>
      </c>
      <c r="C11" s="367"/>
      <c r="D11" s="367"/>
      <c r="F11" s="450">
        <f>'Product benefits'!E26</f>
        <v>112895.13191777728</v>
      </c>
      <c r="G11" s="393" t="s">
        <v>408</v>
      </c>
      <c r="Q11" s="403"/>
    </row>
    <row r="12" spans="2:17" s="224" customFormat="1" x14ac:dyDescent="0.3">
      <c r="B12" s="367" t="s">
        <v>409</v>
      </c>
      <c r="C12" s="367"/>
      <c r="D12" s="367"/>
      <c r="F12" s="288">
        <v>0.125</v>
      </c>
      <c r="G12" s="162" t="s">
        <v>410</v>
      </c>
      <c r="H12" s="328"/>
      <c r="I12" s="328"/>
      <c r="J12" s="327"/>
      <c r="K12" s="327"/>
      <c r="L12" s="328"/>
      <c r="M12" s="328"/>
      <c r="N12" s="327"/>
      <c r="O12" s="327"/>
      <c r="P12" s="327"/>
      <c r="Q12" s="404"/>
    </row>
    <row r="13" spans="2:17" s="224" customFormat="1" x14ac:dyDescent="0.3">
      <c r="B13" s="392"/>
      <c r="C13" s="392"/>
      <c r="D13" s="392"/>
      <c r="F13" s="175"/>
      <c r="G13" s="327"/>
      <c r="H13" s="328"/>
      <c r="I13" s="328"/>
      <c r="J13" s="327"/>
      <c r="K13" s="327"/>
      <c r="L13" s="328"/>
      <c r="M13" s="328"/>
      <c r="N13" s="327"/>
      <c r="O13" s="327"/>
      <c r="P13" s="327"/>
      <c r="Q13" s="404"/>
    </row>
    <row r="14" spans="2:17" s="224" customFormat="1" x14ac:dyDescent="0.3">
      <c r="B14" s="396" t="s">
        <v>162</v>
      </c>
      <c r="C14" s="396"/>
      <c r="D14" s="396"/>
      <c r="E14" s="397"/>
      <c r="F14" s="381"/>
      <c r="G14" s="327"/>
      <c r="H14" s="328"/>
      <c r="I14" s="328"/>
      <c r="J14" s="327"/>
      <c r="K14" s="327"/>
      <c r="L14" s="328"/>
      <c r="M14" s="328"/>
      <c r="N14" s="327"/>
      <c r="O14" s="327"/>
      <c r="P14" s="327"/>
      <c r="Q14" s="404"/>
    </row>
    <row r="15" spans="2:17" x14ac:dyDescent="0.3">
      <c r="B15" s="367" t="s">
        <v>411</v>
      </c>
      <c r="C15" s="367"/>
      <c r="D15" s="367"/>
      <c r="F15" s="175">
        <f>'Product benefits'!E27</f>
        <v>209024.65494655821</v>
      </c>
      <c r="G15" s="393" t="s">
        <v>408</v>
      </c>
      <c r="M15" s="398"/>
      <c r="Q15" s="403"/>
    </row>
    <row r="16" spans="2:17" s="224" customFormat="1" x14ac:dyDescent="0.3">
      <c r="B16" s="367" t="s">
        <v>409</v>
      </c>
      <c r="C16" s="367"/>
      <c r="D16" s="367"/>
      <c r="F16" s="288">
        <v>0.125</v>
      </c>
      <c r="G16" s="162" t="s">
        <v>410</v>
      </c>
      <c r="H16" s="328"/>
      <c r="I16" s="328"/>
      <c r="J16" s="327"/>
      <c r="K16" s="327"/>
      <c r="L16" s="328"/>
      <c r="M16" s="328"/>
      <c r="N16" s="327"/>
      <c r="O16" s="327"/>
      <c r="P16" s="327"/>
      <c r="Q16" s="404"/>
    </row>
    <row r="17" spans="2:17" x14ac:dyDescent="0.3">
      <c r="F17" s="328"/>
      <c r="Q17" s="403"/>
    </row>
    <row r="18" spans="2:17" x14ac:dyDescent="0.3">
      <c r="B18" s="160" t="s">
        <v>412</v>
      </c>
      <c r="C18" s="160"/>
      <c r="D18" s="160"/>
      <c r="E18" s="244"/>
      <c r="F18" s="335"/>
      <c r="G18" s="335"/>
      <c r="H18" s="338"/>
      <c r="I18" s="338"/>
      <c r="J18" s="335"/>
      <c r="K18" s="335"/>
      <c r="L18" s="338"/>
      <c r="M18" s="338"/>
      <c r="N18" s="335"/>
      <c r="O18" s="343"/>
      <c r="P18" s="343"/>
      <c r="Q18" s="403"/>
    </row>
    <row r="19" spans="2:17" x14ac:dyDescent="0.3">
      <c r="B19" s="223" t="s">
        <v>413</v>
      </c>
      <c r="F19" s="181">
        <v>0</v>
      </c>
      <c r="G19" s="181">
        <v>4</v>
      </c>
      <c r="H19" s="181">
        <v>4</v>
      </c>
      <c r="I19" s="181">
        <v>4</v>
      </c>
      <c r="J19" s="181">
        <v>4</v>
      </c>
      <c r="K19" s="181">
        <v>6</v>
      </c>
      <c r="L19" s="181">
        <v>6</v>
      </c>
      <c r="M19" s="181">
        <v>6</v>
      </c>
      <c r="N19" s="181">
        <v>6</v>
      </c>
      <c r="O19" s="226"/>
      <c r="P19" s="226"/>
      <c r="Q19" s="403"/>
    </row>
    <row r="20" spans="2:17" x14ac:dyDescent="0.3">
      <c r="B20" s="223" t="s">
        <v>414</v>
      </c>
      <c r="F20" s="179">
        <f t="shared" ref="F20:N20" si="0">E20+F19</f>
        <v>0</v>
      </c>
      <c r="G20" s="179">
        <f t="shared" si="0"/>
        <v>4</v>
      </c>
      <c r="H20" s="179">
        <f t="shared" si="0"/>
        <v>8</v>
      </c>
      <c r="I20" s="179">
        <f t="shared" si="0"/>
        <v>12</v>
      </c>
      <c r="J20" s="179">
        <f t="shared" si="0"/>
        <v>16</v>
      </c>
      <c r="K20" s="179">
        <f t="shared" si="0"/>
        <v>22</v>
      </c>
      <c r="L20" s="179">
        <f t="shared" si="0"/>
        <v>28</v>
      </c>
      <c r="M20" s="179">
        <f t="shared" si="0"/>
        <v>34</v>
      </c>
      <c r="N20" s="179">
        <f t="shared" si="0"/>
        <v>40</v>
      </c>
      <c r="O20" s="227"/>
      <c r="P20" s="227"/>
      <c r="Q20" s="403"/>
    </row>
    <row r="21" spans="2:17" x14ac:dyDescent="0.3">
      <c r="F21" s="180"/>
      <c r="G21" s="179"/>
      <c r="H21" s="179"/>
      <c r="I21" s="179"/>
      <c r="J21" s="179"/>
      <c r="K21" s="179"/>
      <c r="L21" s="179"/>
      <c r="M21" s="179"/>
      <c r="N21" s="179"/>
      <c r="O21" s="227"/>
      <c r="P21" s="227"/>
      <c r="Q21" s="403"/>
    </row>
    <row r="22" spans="2:17" x14ac:dyDescent="0.3">
      <c r="B22" s="160" t="s">
        <v>415</v>
      </c>
      <c r="C22" s="160"/>
      <c r="D22" s="160"/>
      <c r="E22" s="244"/>
      <c r="F22" s="168"/>
      <c r="G22" s="168"/>
      <c r="H22" s="169"/>
      <c r="I22" s="169"/>
      <c r="J22" s="168"/>
      <c r="K22" s="168"/>
      <c r="L22" s="169"/>
      <c r="M22" s="169"/>
      <c r="N22" s="168"/>
      <c r="O22" s="228"/>
      <c r="P22" s="228"/>
      <c r="Q22" s="403"/>
    </row>
    <row r="23" spans="2:17" x14ac:dyDescent="0.3">
      <c r="B23" s="223" t="s">
        <v>416</v>
      </c>
      <c r="F23" s="181">
        <v>0</v>
      </c>
      <c r="G23" s="181">
        <v>0</v>
      </c>
      <c r="H23" s="181">
        <v>0</v>
      </c>
      <c r="I23" s="181">
        <v>1</v>
      </c>
      <c r="J23" s="181">
        <v>0</v>
      </c>
      <c r="K23" s="181">
        <v>0</v>
      </c>
      <c r="L23" s="181">
        <v>0</v>
      </c>
      <c r="M23" s="181">
        <v>0</v>
      </c>
      <c r="N23" s="181">
        <v>0</v>
      </c>
      <c r="O23" s="226"/>
      <c r="P23" s="226"/>
      <c r="Q23" s="403"/>
    </row>
    <row r="24" spans="2:17" x14ac:dyDescent="0.3">
      <c r="B24" s="223" t="s">
        <v>417</v>
      </c>
      <c r="F24" s="181">
        <v>0</v>
      </c>
      <c r="G24" s="181">
        <v>0</v>
      </c>
      <c r="H24" s="181">
        <v>0</v>
      </c>
      <c r="I24" s="181">
        <v>1</v>
      </c>
      <c r="J24" s="181">
        <v>0</v>
      </c>
      <c r="K24" s="181">
        <v>0</v>
      </c>
      <c r="L24" s="181">
        <v>0</v>
      </c>
      <c r="M24" s="181">
        <v>0</v>
      </c>
      <c r="N24" s="181">
        <v>0</v>
      </c>
      <c r="O24" s="226"/>
      <c r="P24" s="226"/>
      <c r="Q24" s="403"/>
    </row>
    <row r="25" spans="2:17" x14ac:dyDescent="0.3">
      <c r="B25" s="223" t="s">
        <v>418</v>
      </c>
      <c r="F25" s="181">
        <v>0</v>
      </c>
      <c r="G25" s="181">
        <v>0</v>
      </c>
      <c r="H25" s="181">
        <v>0</v>
      </c>
      <c r="I25" s="181">
        <v>0</v>
      </c>
      <c r="J25" s="181">
        <v>1</v>
      </c>
      <c r="K25" s="181">
        <v>0</v>
      </c>
      <c r="L25" s="181">
        <v>0</v>
      </c>
      <c r="M25" s="181">
        <v>0</v>
      </c>
      <c r="N25" s="181">
        <v>0</v>
      </c>
      <c r="O25" s="226"/>
      <c r="P25" s="226"/>
      <c r="Q25" s="403"/>
    </row>
    <row r="26" spans="2:17" x14ac:dyDescent="0.3">
      <c r="B26" s="223" t="s">
        <v>419</v>
      </c>
      <c r="F26" s="181">
        <v>0</v>
      </c>
      <c r="G26" s="181">
        <v>0</v>
      </c>
      <c r="H26" s="181">
        <v>0</v>
      </c>
      <c r="I26" s="181">
        <v>0</v>
      </c>
      <c r="J26" s="181">
        <v>0</v>
      </c>
      <c r="K26" s="181">
        <v>1</v>
      </c>
      <c r="L26" s="181">
        <v>1</v>
      </c>
      <c r="M26" s="181">
        <v>1</v>
      </c>
      <c r="N26" s="181">
        <v>1</v>
      </c>
      <c r="O26" s="226"/>
      <c r="P26" s="226"/>
      <c r="Q26" s="403"/>
    </row>
    <row r="27" spans="2:17" x14ac:dyDescent="0.3">
      <c r="F27" s="180"/>
      <c r="G27" s="179"/>
      <c r="H27" s="179"/>
      <c r="I27" s="179"/>
      <c r="J27" s="179"/>
      <c r="K27" s="179"/>
      <c r="L27" s="179"/>
      <c r="M27" s="179"/>
      <c r="N27" s="179"/>
      <c r="O27" s="227"/>
      <c r="P27" s="227"/>
      <c r="Q27" s="403"/>
    </row>
    <row r="28" spans="2:17" x14ac:dyDescent="0.3">
      <c r="B28" s="160" t="s">
        <v>420</v>
      </c>
      <c r="C28" s="160"/>
      <c r="D28" s="160"/>
      <c r="E28" s="244"/>
      <c r="F28" s="168"/>
      <c r="G28" s="178"/>
      <c r="H28" s="178"/>
      <c r="I28" s="178"/>
      <c r="J28" s="178"/>
      <c r="K28" s="178"/>
      <c r="L28" s="178"/>
      <c r="M28" s="178"/>
      <c r="N28" s="178"/>
      <c r="O28" s="229"/>
      <c r="P28" s="229"/>
      <c r="Q28" s="403"/>
    </row>
    <row r="29" spans="2:17" x14ac:dyDescent="0.3">
      <c r="B29" s="368" t="s">
        <v>421</v>
      </c>
      <c r="C29" s="368"/>
      <c r="D29" s="368"/>
      <c r="E29" s="145"/>
      <c r="F29" s="177">
        <v>0</v>
      </c>
      <c r="G29" s="177">
        <v>0</v>
      </c>
      <c r="H29" s="177">
        <v>2</v>
      </c>
      <c r="I29" s="177">
        <v>2</v>
      </c>
      <c r="J29" s="177">
        <v>2</v>
      </c>
      <c r="K29" s="177">
        <v>2</v>
      </c>
      <c r="L29" s="177">
        <v>2</v>
      </c>
      <c r="M29" s="177">
        <v>2</v>
      </c>
      <c r="N29" s="177">
        <v>2</v>
      </c>
      <c r="O29" s="164"/>
      <c r="P29" s="164"/>
      <c r="Q29" s="403"/>
    </row>
    <row r="30" spans="2:17" x14ac:dyDescent="0.3">
      <c r="B30" s="368" t="s">
        <v>422</v>
      </c>
      <c r="C30" s="368"/>
      <c r="D30" s="368"/>
      <c r="E30" s="145"/>
      <c r="F30" s="177">
        <v>0</v>
      </c>
      <c r="G30" s="177">
        <v>0</v>
      </c>
      <c r="H30" s="177">
        <v>0</v>
      </c>
      <c r="I30" s="177">
        <v>2</v>
      </c>
      <c r="J30" s="177">
        <v>5</v>
      </c>
      <c r="K30" s="177">
        <v>5</v>
      </c>
      <c r="L30" s="177">
        <v>5</v>
      </c>
      <c r="M30" s="177">
        <v>5</v>
      </c>
      <c r="N30" s="177">
        <v>5</v>
      </c>
      <c r="O30" s="164"/>
      <c r="P30" s="164"/>
      <c r="Q30" s="403"/>
    </row>
    <row r="31" spans="2:17" x14ac:dyDescent="0.3">
      <c r="B31" s="368" t="s">
        <v>423</v>
      </c>
      <c r="C31" s="368"/>
      <c r="D31" s="368"/>
      <c r="E31" s="145"/>
      <c r="F31" s="177">
        <v>0</v>
      </c>
      <c r="G31" s="177">
        <v>0</v>
      </c>
      <c r="H31" s="177">
        <v>2</v>
      </c>
      <c r="I31" s="177">
        <v>2</v>
      </c>
      <c r="J31" s="177">
        <v>2</v>
      </c>
      <c r="K31" s="177">
        <v>2</v>
      </c>
      <c r="L31" s="177">
        <v>2</v>
      </c>
      <c r="M31" s="177">
        <v>2</v>
      </c>
      <c r="N31" s="177">
        <v>2</v>
      </c>
      <c r="O31" s="164"/>
      <c r="P31" s="164"/>
      <c r="Q31" s="403"/>
    </row>
    <row r="32" spans="2:17" x14ac:dyDescent="0.3">
      <c r="B32" s="368" t="s">
        <v>424</v>
      </c>
      <c r="C32" s="368"/>
      <c r="D32" s="368"/>
      <c r="E32" s="145"/>
      <c r="F32" s="177">
        <v>0</v>
      </c>
      <c r="G32" s="177">
        <v>0</v>
      </c>
      <c r="H32" s="177">
        <v>0</v>
      </c>
      <c r="I32" s="177">
        <v>0</v>
      </c>
      <c r="J32" s="177">
        <v>0</v>
      </c>
      <c r="K32" s="177">
        <v>0</v>
      </c>
      <c r="L32" s="177">
        <v>2</v>
      </c>
      <c r="M32" s="177">
        <v>2</v>
      </c>
      <c r="N32" s="177">
        <v>2</v>
      </c>
      <c r="O32" s="164"/>
      <c r="P32" s="164"/>
      <c r="Q32" s="403"/>
    </row>
    <row r="33" spans="1:21" s="224" customFormat="1" x14ac:dyDescent="0.3">
      <c r="B33" s="387" t="s">
        <v>425</v>
      </c>
      <c r="C33" s="163"/>
      <c r="D33" s="163"/>
      <c r="E33" s="162"/>
      <c r="F33" s="170">
        <f>SUM(F29:F32)</f>
        <v>0</v>
      </c>
      <c r="G33" s="170">
        <f t="shared" ref="G33:N33" si="1">SUM(G29:G32)</f>
        <v>0</v>
      </c>
      <c r="H33" s="170">
        <f t="shared" si="1"/>
        <v>4</v>
      </c>
      <c r="I33" s="170">
        <f t="shared" si="1"/>
        <v>6</v>
      </c>
      <c r="J33" s="170">
        <f t="shared" si="1"/>
        <v>9</v>
      </c>
      <c r="K33" s="170">
        <f t="shared" si="1"/>
        <v>9</v>
      </c>
      <c r="L33" s="170">
        <f t="shared" si="1"/>
        <v>11</v>
      </c>
      <c r="M33" s="170">
        <f t="shared" si="1"/>
        <v>11</v>
      </c>
      <c r="N33" s="170">
        <f t="shared" si="1"/>
        <v>11</v>
      </c>
      <c r="O33" s="164"/>
      <c r="P33" s="164"/>
      <c r="Q33" s="404"/>
    </row>
    <row r="34" spans="1:21" s="224" customFormat="1" x14ac:dyDescent="0.3">
      <c r="B34" s="163"/>
      <c r="C34" s="163"/>
      <c r="D34" s="163"/>
      <c r="E34" s="162"/>
      <c r="F34" s="170"/>
      <c r="G34" s="164"/>
      <c r="H34" s="385"/>
      <c r="I34" s="386"/>
      <c r="J34" s="386"/>
      <c r="K34" s="386"/>
      <c r="L34" s="386"/>
      <c r="M34" s="386"/>
      <c r="N34" s="386"/>
      <c r="O34" s="164"/>
      <c r="P34" s="164"/>
      <c r="Q34" s="404"/>
    </row>
    <row r="35" spans="1:21" s="224" customFormat="1" x14ac:dyDescent="0.3">
      <c r="B35" s="174" t="s">
        <v>426</v>
      </c>
      <c r="C35" s="174"/>
      <c r="D35" s="174"/>
      <c r="E35" s="173"/>
      <c r="F35" s="172"/>
      <c r="G35" s="171"/>
      <c r="H35" s="171"/>
      <c r="I35" s="171"/>
      <c r="J35" s="171"/>
      <c r="K35" s="171"/>
      <c r="L35" s="171"/>
      <c r="M35" s="171"/>
      <c r="N35" s="171"/>
      <c r="O35" s="230"/>
      <c r="P35" s="230"/>
      <c r="Q35" s="404"/>
    </row>
    <row r="36" spans="1:21" s="224" customFormat="1" x14ac:dyDescent="0.3">
      <c r="B36" s="236"/>
      <c r="C36" s="236"/>
      <c r="D36" s="236"/>
      <c r="E36" s="237"/>
      <c r="F36" s="238"/>
      <c r="G36" s="230"/>
      <c r="H36" s="230"/>
      <c r="I36" s="230"/>
      <c r="J36" s="230"/>
      <c r="K36" s="230"/>
      <c r="L36" s="230"/>
      <c r="M36" s="230"/>
      <c r="N36" s="230"/>
      <c r="O36" s="230"/>
      <c r="P36" s="230"/>
      <c r="Q36" s="404"/>
    </row>
    <row r="37" spans="1:21" s="224" customFormat="1" x14ac:dyDescent="0.3">
      <c r="A37" s="442"/>
      <c r="B37" s="448" t="s">
        <v>427</v>
      </c>
      <c r="C37" s="448"/>
      <c r="D37" s="448"/>
      <c r="E37" s="451"/>
      <c r="F37" s="452"/>
      <c r="G37" s="452"/>
      <c r="H37" s="452"/>
      <c r="I37" s="452"/>
      <c r="J37" s="452"/>
      <c r="K37" s="452"/>
      <c r="L37" s="452"/>
      <c r="M37" s="452"/>
      <c r="N37" s="452"/>
      <c r="O37" s="453"/>
      <c r="P37" s="453"/>
      <c r="Q37" s="454"/>
      <c r="R37" s="442"/>
      <c r="S37" s="442"/>
      <c r="T37" s="442"/>
    </row>
    <row r="38" spans="1:21" s="224" customFormat="1" x14ac:dyDescent="0.3">
      <c r="B38" s="367" t="s">
        <v>161</v>
      </c>
      <c r="C38" s="367"/>
      <c r="D38" s="367"/>
      <c r="E38" s="237"/>
      <c r="F38" s="437">
        <f t="shared" ref="F38:N38" si="2">MIN(IF(F20&lt;&gt;0,$F$12,0)+E38,100%)</f>
        <v>0</v>
      </c>
      <c r="G38" s="437">
        <f t="shared" si="2"/>
        <v>0.125</v>
      </c>
      <c r="H38" s="437">
        <f t="shared" si="2"/>
        <v>0.25</v>
      </c>
      <c r="I38" s="437">
        <f t="shared" si="2"/>
        <v>0.375</v>
      </c>
      <c r="J38" s="437">
        <f t="shared" si="2"/>
        <v>0.5</v>
      </c>
      <c r="K38" s="437">
        <f t="shared" si="2"/>
        <v>0.625</v>
      </c>
      <c r="L38" s="437">
        <f t="shared" si="2"/>
        <v>0.75</v>
      </c>
      <c r="M38" s="437">
        <f t="shared" si="2"/>
        <v>0.875</v>
      </c>
      <c r="N38" s="437">
        <f t="shared" si="2"/>
        <v>1</v>
      </c>
      <c r="O38" s="455" t="s">
        <v>410</v>
      </c>
      <c r="P38" s="230"/>
      <c r="Q38" s="404"/>
    </row>
    <row r="39" spans="1:21" s="224" customFormat="1" x14ac:dyDescent="0.3">
      <c r="B39" s="367" t="s">
        <v>162</v>
      </c>
      <c r="C39" s="367"/>
      <c r="D39" s="367"/>
      <c r="E39" s="237"/>
      <c r="F39" s="437">
        <f t="shared" ref="F39:N39" si="3">MIN(IF(F20&lt;&gt;0,$F$16,0)+E39,100%)</f>
        <v>0</v>
      </c>
      <c r="G39" s="437">
        <f t="shared" si="3"/>
        <v>0.125</v>
      </c>
      <c r="H39" s="437">
        <f t="shared" si="3"/>
        <v>0.25</v>
      </c>
      <c r="I39" s="437">
        <f t="shared" si="3"/>
        <v>0.375</v>
      </c>
      <c r="J39" s="437">
        <f t="shared" si="3"/>
        <v>0.5</v>
      </c>
      <c r="K39" s="437">
        <f t="shared" si="3"/>
        <v>0.625</v>
      </c>
      <c r="L39" s="437">
        <f t="shared" si="3"/>
        <v>0.75</v>
      </c>
      <c r="M39" s="437">
        <f t="shared" si="3"/>
        <v>0.875</v>
      </c>
      <c r="N39" s="437">
        <f t="shared" si="3"/>
        <v>1</v>
      </c>
      <c r="O39" s="455" t="s">
        <v>410</v>
      </c>
      <c r="P39" s="230"/>
      <c r="Q39" s="404"/>
    </row>
    <row r="40" spans="1:21" s="224" customFormat="1" x14ac:dyDescent="0.3">
      <c r="B40" s="236"/>
      <c r="C40" s="236"/>
      <c r="D40" s="236"/>
      <c r="E40" s="237"/>
      <c r="O40" s="389"/>
      <c r="P40" s="230"/>
      <c r="Q40" s="404"/>
      <c r="S40" s="550"/>
    </row>
    <row r="41" spans="1:21" s="224" customFormat="1" x14ac:dyDescent="0.3">
      <c r="B41" s="236"/>
      <c r="C41" s="236"/>
      <c r="D41" s="236"/>
      <c r="E41" s="237"/>
      <c r="F41" s="388"/>
      <c r="G41" s="388"/>
      <c r="H41" s="388"/>
      <c r="I41" s="388"/>
      <c r="J41" s="388"/>
      <c r="K41" s="388"/>
      <c r="L41" s="388"/>
      <c r="M41" s="388"/>
      <c r="N41" s="388"/>
      <c r="O41" s="230"/>
      <c r="P41" s="230"/>
      <c r="Q41" s="404"/>
      <c r="S41" s="549"/>
      <c r="U41" s="382"/>
    </row>
    <row r="42" spans="1:21" s="224" customFormat="1" x14ac:dyDescent="0.3">
      <c r="B42" s="160" t="s">
        <v>428</v>
      </c>
      <c r="C42" s="160"/>
      <c r="D42" s="160"/>
      <c r="E42" s="379"/>
      <c r="F42" s="380"/>
      <c r="G42" s="380"/>
      <c r="H42" s="380"/>
      <c r="I42" s="380"/>
      <c r="J42" s="380"/>
      <c r="K42" s="380"/>
      <c r="L42" s="380"/>
      <c r="M42" s="380"/>
      <c r="N42" s="380"/>
      <c r="O42" s="230"/>
      <c r="P42" s="230"/>
      <c r="Q42" s="404"/>
    </row>
    <row r="43" spans="1:21" s="224" customFormat="1" x14ac:dyDescent="0.3">
      <c r="B43" s="367" t="s">
        <v>161</v>
      </c>
      <c r="C43" s="367"/>
      <c r="D43" s="367"/>
      <c r="E43" s="176"/>
      <c r="F43" s="175">
        <f t="shared" ref="F43:N43" ca="1" si="4">OFFSET(F38,,-$F$8)*$F$11*OFFSET(F20,,-$F$8)</f>
        <v>0</v>
      </c>
      <c r="G43" s="175">
        <f t="shared" ca="1" si="4"/>
        <v>0</v>
      </c>
      <c r="H43" s="175">
        <f t="shared" ca="1" si="4"/>
        <v>56447.565958888641</v>
      </c>
      <c r="I43" s="175">
        <f t="shared" ca="1" si="4"/>
        <v>225790.26383555456</v>
      </c>
      <c r="J43" s="175">
        <f t="shared" ca="1" si="4"/>
        <v>508028.09362999775</v>
      </c>
      <c r="K43" s="175">
        <f t="shared" ca="1" si="4"/>
        <v>903161.05534221826</v>
      </c>
      <c r="L43" s="175">
        <f t="shared" ca="1" si="4"/>
        <v>1552308.0638694377</v>
      </c>
      <c r="M43" s="175">
        <f t="shared" ca="1" si="4"/>
        <v>2370797.7702733227</v>
      </c>
      <c r="N43" s="175">
        <f t="shared" ca="1" si="4"/>
        <v>3358630.1745538744</v>
      </c>
      <c r="O43" s="248" t="s">
        <v>429</v>
      </c>
      <c r="P43" s="248"/>
      <c r="Q43" s="405"/>
      <c r="S43" s="551"/>
    </row>
    <row r="44" spans="1:21" s="224" customFormat="1" x14ac:dyDescent="0.3">
      <c r="B44" s="367" t="s">
        <v>162</v>
      </c>
      <c r="C44" s="367"/>
      <c r="D44" s="367"/>
      <c r="E44" s="176"/>
      <c r="F44" s="175">
        <f t="shared" ref="F44:N44" ca="1" si="5">OFFSET(F39,,-$F$8)*$F$15*OFFSET(F20,,-$F$8)</f>
        <v>0</v>
      </c>
      <c r="G44" s="175">
        <f t="shared" ca="1" si="5"/>
        <v>0</v>
      </c>
      <c r="H44" s="175">
        <f t="shared" ca="1" si="5"/>
        <v>104512.3274732791</v>
      </c>
      <c r="I44" s="175">
        <f t="shared" ca="1" si="5"/>
        <v>418049.30989311641</v>
      </c>
      <c r="J44" s="175">
        <f t="shared" ca="1" si="5"/>
        <v>940610.94725951203</v>
      </c>
      <c r="K44" s="175">
        <f t="shared" ca="1" si="5"/>
        <v>1672197.2395724657</v>
      </c>
      <c r="L44" s="175">
        <f t="shared" ca="1" si="5"/>
        <v>2874089.0055151754</v>
      </c>
      <c r="M44" s="175">
        <f t="shared" ca="1" si="5"/>
        <v>4389517.7538777227</v>
      </c>
      <c r="N44" s="175">
        <f t="shared" ca="1" si="5"/>
        <v>6218483.4846601067</v>
      </c>
      <c r="O44" s="248" t="s">
        <v>429</v>
      </c>
      <c r="P44" s="248"/>
      <c r="Q44" s="405"/>
      <c r="S44" s="548"/>
    </row>
    <row r="45" spans="1:21" s="224" customFormat="1" ht="14.25" thickBot="1" x14ac:dyDescent="0.35">
      <c r="B45" s="367"/>
      <c r="C45" s="367"/>
      <c r="D45" s="367"/>
      <c r="E45" s="176"/>
      <c r="F45" s="175"/>
      <c r="G45" s="175"/>
      <c r="H45" s="175"/>
      <c r="I45" s="175"/>
      <c r="J45" s="175"/>
      <c r="K45" s="175"/>
      <c r="L45" s="175"/>
      <c r="M45" s="175"/>
      <c r="N45" s="175"/>
      <c r="O45" s="248"/>
      <c r="P45" s="248"/>
      <c r="Q45" s="405"/>
    </row>
    <row r="46" spans="1:21" s="224" customFormat="1" ht="14.25" thickBot="1" x14ac:dyDescent="0.35">
      <c r="B46" s="157" t="s">
        <v>430</v>
      </c>
      <c r="C46" s="156"/>
      <c r="D46" s="156"/>
      <c r="E46" s="156"/>
      <c r="F46" s="158">
        <f t="shared" ref="F46" ca="1" si="6">SUM(F43:F44)</f>
        <v>0</v>
      </c>
      <c r="G46" s="158">
        <f t="shared" ref="G46:N46" ca="1" si="7">SUM(G43:G44)</f>
        <v>0</v>
      </c>
      <c r="H46" s="158">
        <f t="shared" ca="1" si="7"/>
        <v>160959.89343216774</v>
      </c>
      <c r="I46" s="158">
        <f t="shared" ca="1" si="7"/>
        <v>643839.57372867095</v>
      </c>
      <c r="J46" s="158">
        <f t="shared" ca="1" si="7"/>
        <v>1448639.0408895097</v>
      </c>
      <c r="K46" s="158">
        <f t="shared" ca="1" si="7"/>
        <v>2575358.2949146838</v>
      </c>
      <c r="L46" s="158">
        <f t="shared" ca="1" si="7"/>
        <v>4426397.0693846131</v>
      </c>
      <c r="M46" s="158">
        <f t="shared" ca="1" si="7"/>
        <v>6760315.5241510458</v>
      </c>
      <c r="N46" s="158">
        <f t="shared" ca="1" si="7"/>
        <v>9577113.6592139807</v>
      </c>
      <c r="O46" s="248"/>
      <c r="P46" s="248"/>
      <c r="Q46" s="405"/>
    </row>
    <row r="47" spans="1:21" s="224" customFormat="1" x14ac:dyDescent="0.3">
      <c r="B47" s="163"/>
      <c r="C47" s="163"/>
      <c r="D47" s="163"/>
      <c r="E47" s="162"/>
      <c r="F47" s="200"/>
      <c r="G47" s="382"/>
      <c r="H47" s="382"/>
      <c r="I47" s="382"/>
      <c r="J47" s="382"/>
      <c r="K47" s="382"/>
      <c r="L47" s="382"/>
      <c r="M47" s="382"/>
      <c r="N47" s="382"/>
      <c r="O47" s="200"/>
      <c r="P47" s="200"/>
      <c r="Q47" s="404"/>
    </row>
    <row r="48" spans="1:21" s="224" customFormat="1" x14ac:dyDescent="0.3">
      <c r="B48" s="174" t="s">
        <v>431</v>
      </c>
      <c r="C48" s="174"/>
      <c r="D48" s="174"/>
      <c r="E48" s="173"/>
      <c r="F48" s="172"/>
      <c r="G48" s="171"/>
      <c r="H48" s="171"/>
      <c r="I48" s="171"/>
      <c r="J48" s="171"/>
      <c r="K48" s="171"/>
      <c r="L48" s="171"/>
      <c r="M48" s="171"/>
      <c r="N48" s="171"/>
      <c r="O48" s="230"/>
      <c r="P48" s="230"/>
      <c r="Q48" s="404"/>
    </row>
    <row r="49" spans="2:17" s="224" customFormat="1" x14ac:dyDescent="0.3">
      <c r="B49" s="163"/>
      <c r="C49" s="163"/>
      <c r="D49" s="163"/>
      <c r="E49" s="162"/>
      <c r="F49" s="170"/>
      <c r="G49" s="164"/>
      <c r="H49" s="164"/>
      <c r="I49" s="164"/>
      <c r="J49" s="164"/>
      <c r="K49" s="164"/>
      <c r="L49" s="164"/>
      <c r="M49" s="164"/>
      <c r="N49" s="164"/>
      <c r="O49" s="164"/>
      <c r="P49" s="164"/>
      <c r="Q49" s="404"/>
    </row>
    <row r="50" spans="2:17" x14ac:dyDescent="0.3">
      <c r="B50" s="160" t="s">
        <v>432</v>
      </c>
      <c r="C50" s="160"/>
      <c r="D50" s="160"/>
      <c r="E50" s="244"/>
      <c r="F50" s="168"/>
      <c r="G50" s="168"/>
      <c r="H50" s="169"/>
      <c r="I50" s="169"/>
      <c r="J50" s="168"/>
      <c r="K50" s="168"/>
      <c r="L50" s="169"/>
      <c r="M50" s="169"/>
      <c r="N50" s="168"/>
      <c r="O50" s="228"/>
      <c r="P50" s="228"/>
      <c r="Q50" s="403"/>
    </row>
    <row r="51" spans="2:17" s="224" customFormat="1" x14ac:dyDescent="0.3">
      <c r="B51" s="166" t="s">
        <v>64</v>
      </c>
      <c r="C51" s="166"/>
      <c r="D51" s="166"/>
      <c r="E51" s="162"/>
      <c r="F51" s="167">
        <v>100000</v>
      </c>
      <c r="G51" s="164"/>
      <c r="H51" s="164"/>
      <c r="I51" s="164"/>
      <c r="J51" s="164"/>
      <c r="K51" s="164"/>
      <c r="L51" s="164"/>
      <c r="M51" s="164"/>
      <c r="N51" s="164"/>
      <c r="O51" s="164"/>
      <c r="P51" s="164"/>
      <c r="Q51" s="404"/>
    </row>
    <row r="52" spans="2:17" s="224" customFormat="1" x14ac:dyDescent="0.3">
      <c r="B52" s="166" t="s">
        <v>67</v>
      </c>
      <c r="C52" s="166"/>
      <c r="D52" s="166"/>
      <c r="E52" s="162"/>
      <c r="F52" s="167">
        <v>170000</v>
      </c>
      <c r="G52" s="164"/>
      <c r="H52" s="164"/>
      <c r="I52" s="164"/>
      <c r="J52" s="164"/>
      <c r="K52" s="164"/>
      <c r="L52" s="164"/>
      <c r="M52" s="164"/>
      <c r="N52" s="164"/>
      <c r="O52" s="164"/>
      <c r="P52" s="164"/>
      <c r="Q52" s="404"/>
    </row>
    <row r="53" spans="2:17" s="224" customFormat="1" x14ac:dyDescent="0.3">
      <c r="B53" s="166"/>
      <c r="C53" s="166"/>
      <c r="D53" s="166"/>
      <c r="E53" s="162"/>
      <c r="F53" s="165"/>
      <c r="G53" s="164"/>
      <c r="H53" s="164"/>
      <c r="I53" s="164"/>
      <c r="J53" s="164"/>
      <c r="K53" s="164"/>
      <c r="L53" s="164"/>
      <c r="M53" s="164"/>
      <c r="N53" s="164"/>
      <c r="O53" s="164"/>
      <c r="P53" s="164"/>
      <c r="Q53" s="404"/>
    </row>
    <row r="54" spans="2:17" x14ac:dyDescent="0.3">
      <c r="B54" s="159" t="s">
        <v>306</v>
      </c>
      <c r="C54" s="159"/>
      <c r="D54" s="159"/>
      <c r="E54" s="159"/>
      <c r="F54" s="369">
        <f t="shared" ref="F54" si="8">SUM(F51:F52)</f>
        <v>270000</v>
      </c>
      <c r="G54" s="369">
        <f t="shared" ref="G54:N54" si="9">SUM(G51:G52)</f>
        <v>0</v>
      </c>
      <c r="H54" s="369">
        <f t="shared" si="9"/>
        <v>0</v>
      </c>
      <c r="I54" s="369">
        <f t="shared" si="9"/>
        <v>0</v>
      </c>
      <c r="J54" s="369">
        <f t="shared" si="9"/>
        <v>0</v>
      </c>
      <c r="K54" s="369">
        <f t="shared" si="9"/>
        <v>0</v>
      </c>
      <c r="L54" s="369">
        <f t="shared" si="9"/>
        <v>0</v>
      </c>
      <c r="M54" s="369">
        <f t="shared" si="9"/>
        <v>0</v>
      </c>
      <c r="N54" s="369">
        <f t="shared" si="9"/>
        <v>0</v>
      </c>
      <c r="O54" s="339"/>
      <c r="P54" s="339"/>
      <c r="Q54" s="403">
        <f>SUM(F54:N54)-SUM(F51:N53)</f>
        <v>0</v>
      </c>
    </row>
    <row r="55" spans="2:17" s="224" customFormat="1" x14ac:dyDescent="0.3">
      <c r="B55" s="163"/>
      <c r="C55" s="163"/>
      <c r="D55" s="163"/>
      <c r="E55" s="162"/>
      <c r="F55" s="327"/>
      <c r="G55" s="327"/>
      <c r="H55" s="327"/>
      <c r="I55" s="327"/>
      <c r="J55" s="327"/>
      <c r="K55" s="327"/>
      <c r="L55" s="327"/>
      <c r="M55" s="327"/>
      <c r="N55" s="327"/>
      <c r="O55" s="161"/>
      <c r="P55" s="161"/>
      <c r="Q55" s="404"/>
    </row>
    <row r="56" spans="2:17" x14ac:dyDescent="0.3">
      <c r="B56" s="160" t="s">
        <v>433</v>
      </c>
      <c r="C56" s="160"/>
      <c r="D56" s="160"/>
      <c r="E56" s="244"/>
      <c r="F56" s="335"/>
      <c r="G56" s="335"/>
      <c r="H56" s="335"/>
      <c r="I56" s="335"/>
      <c r="J56" s="335"/>
      <c r="K56" s="335"/>
      <c r="L56" s="335"/>
      <c r="M56" s="335"/>
      <c r="N56" s="335"/>
      <c r="O56" s="343"/>
      <c r="P56" s="343"/>
      <c r="Q56" s="403"/>
    </row>
    <row r="57" spans="2:17" x14ac:dyDescent="0.3">
      <c r="B57" s="223" t="s">
        <v>434</v>
      </c>
      <c r="F57" s="322">
        <f>F19*IF(F3=1,'Cost Assumptions'!$G$44,'Cost Assumptions'!$K$44)*IF(F3&gt;=1,1,0)</f>
        <v>0</v>
      </c>
      <c r="G57" s="322">
        <f>G19*IF(G3=1,'Cost Assumptions'!$G$44,'Cost Assumptions'!$K$44)*IF(G3&gt;=1,1,0)</f>
        <v>989224.26843542722</v>
      </c>
      <c r="H57" s="322">
        <f>H19*IF(H3=1,'Cost Assumptions'!$G$44,'Cost Assumptions'!$K$44)*IF(H3&gt;=1,1,0)</f>
        <v>344045.61061256338</v>
      </c>
      <c r="I57" s="322">
        <f>I19*IF(I3=1,'Cost Assumptions'!$G$44,'Cost Assumptions'!$K$44)*IF(I3&gt;=1,1,0)</f>
        <v>344045.61061256338</v>
      </c>
      <c r="J57" s="322">
        <f>J19*IF(J3=1,'Cost Assumptions'!$G$44,'Cost Assumptions'!$K$44)*IF(J3&gt;=1,1,0)</f>
        <v>344045.61061256338</v>
      </c>
      <c r="K57" s="322">
        <f>K19*IF(K3=1,'Cost Assumptions'!$G$44,'Cost Assumptions'!$K$44)*IF(K3&gt;=1,1,0)</f>
        <v>516068.4159188451</v>
      </c>
      <c r="L57" s="322">
        <f>L19*IF(L3=1,'Cost Assumptions'!$G$44,'Cost Assumptions'!$K$44)*IF(L3&gt;=1,1,0)</f>
        <v>516068.4159188451</v>
      </c>
      <c r="M57" s="322">
        <f>M19*IF(M3=1,'Cost Assumptions'!$G$44,'Cost Assumptions'!$K$44)*IF(M3&gt;=1,1,0)</f>
        <v>516068.4159188451</v>
      </c>
      <c r="N57" s="322">
        <f>N19*IF(N3=1,'Cost Assumptions'!$G$44,'Cost Assumptions'!$K$44)*IF(N3&gt;=1,1,0)</f>
        <v>516068.4159188451</v>
      </c>
      <c r="O57" s="328"/>
      <c r="P57" s="328"/>
      <c r="Q57" s="403">
        <f>(SUMIFS(F19:N19,F3:N3,2)*'Cost Assumptions'!K44)+(SUMIFS(F19:N19,F3:N3,1)*'Cost Assumptions'!G44)-SUM(F57:N57)</f>
        <v>0</v>
      </c>
    </row>
    <row r="58" spans="2:17" x14ac:dyDescent="0.3">
      <c r="B58" s="223" t="s">
        <v>435</v>
      </c>
      <c r="F58" s="328">
        <f>F20*IF(F3=1,'Cost Assumptions'!$G$57,'Cost Assumptions'!$K$57)*IF(F3&gt;=1,1,0)</f>
        <v>0</v>
      </c>
      <c r="G58" s="328">
        <f>G20*IF(G3=1,'Cost Assumptions'!$G$57,'Cost Assumptions'!$K$57)*IF(G3&gt;=1,1,0)</f>
        <v>222589.46547015215</v>
      </c>
      <c r="H58" s="328">
        <f>H20*IF(H3=1,'Cost Assumptions'!$G$57,'Cost Assumptions'!$K$57)*IF(H3&gt;=1,1,0)</f>
        <v>264906.20366757707</v>
      </c>
      <c r="I58" s="328">
        <f>I20*IF(I3=1,'Cost Assumptions'!$G$57,'Cost Assumptions'!$K$57)*IF(I3&gt;=1,1,0)</f>
        <v>397359.30550136557</v>
      </c>
      <c r="J58" s="328">
        <f>J20*IF(J3=1,'Cost Assumptions'!$G$57,'Cost Assumptions'!$K$57)*IF(J3&gt;=1,1,0)</f>
        <v>529812.40733515413</v>
      </c>
      <c r="K58" s="328">
        <f>K20*IF(K3=1,'Cost Assumptions'!$G$57,'Cost Assumptions'!$K$57)*IF(K3&gt;=1,1,0)</f>
        <v>728492.06008583691</v>
      </c>
      <c r="L58" s="328">
        <f>L20*IF(L3=1,'Cost Assumptions'!$G$57,'Cost Assumptions'!$K$57)*IF(L3&gt;=1,1,0)</f>
        <v>927171.7128365197</v>
      </c>
      <c r="M58" s="328">
        <f>M20*IF(M3=1,'Cost Assumptions'!$G$57,'Cost Assumptions'!$K$57)*IF(M3&gt;=1,1,0)</f>
        <v>1125851.3655872026</v>
      </c>
      <c r="N58" s="328">
        <f>N20*IF(N3=1,'Cost Assumptions'!$G$57,'Cost Assumptions'!$K$57)*IF(N3&gt;=1,1,0)</f>
        <v>1324531.0183378854</v>
      </c>
      <c r="O58" s="328"/>
      <c r="P58" s="328"/>
      <c r="Q58" s="403">
        <f>(SUMIFS(F20:N20,F3:N3,2)*'Cost Assumptions'!K57)+(SUMIFS(F19:N19,F3:N3,1)*'Cost Assumptions'!G57)-SUM(F58:N58)</f>
        <v>0</v>
      </c>
    </row>
    <row r="59" spans="2:17" x14ac:dyDescent="0.3">
      <c r="F59" s="459"/>
      <c r="G59" s="459"/>
      <c r="H59" s="459"/>
      <c r="I59" s="459"/>
      <c r="J59" s="459"/>
      <c r="K59" s="459"/>
      <c r="L59" s="459"/>
      <c r="M59" s="459"/>
      <c r="N59" s="459"/>
      <c r="O59" s="328"/>
      <c r="P59" s="328"/>
      <c r="Q59" s="403"/>
    </row>
    <row r="60" spans="2:17" x14ac:dyDescent="0.3">
      <c r="B60" s="159" t="s">
        <v>306</v>
      </c>
      <c r="C60" s="159"/>
      <c r="D60" s="159"/>
      <c r="E60" s="159"/>
      <c r="F60" s="369">
        <f>SUM(F57:F58)</f>
        <v>0</v>
      </c>
      <c r="G60" s="369">
        <f t="shared" ref="G60:N60" si="10">SUM(G57:G58)</f>
        <v>1211813.7339055794</v>
      </c>
      <c r="H60" s="369">
        <f t="shared" si="10"/>
        <v>608951.81428014045</v>
      </c>
      <c r="I60" s="369">
        <f t="shared" si="10"/>
        <v>741404.91611392889</v>
      </c>
      <c r="J60" s="369">
        <f t="shared" si="10"/>
        <v>873858.01794771757</v>
      </c>
      <c r="K60" s="369">
        <f t="shared" si="10"/>
        <v>1244560.476004682</v>
      </c>
      <c r="L60" s="369">
        <f t="shared" si="10"/>
        <v>1443240.1287553648</v>
      </c>
      <c r="M60" s="369">
        <f t="shared" si="10"/>
        <v>1641919.7815060476</v>
      </c>
      <c r="N60" s="369">
        <f t="shared" si="10"/>
        <v>1840599.4342567306</v>
      </c>
      <c r="O60" s="339"/>
      <c r="P60" s="339"/>
      <c r="Q60" s="403"/>
    </row>
    <row r="61" spans="2:17" x14ac:dyDescent="0.3">
      <c r="H61" s="234"/>
      <c r="I61" s="234"/>
      <c r="L61" s="234"/>
      <c r="M61" s="234"/>
      <c r="O61" s="328"/>
      <c r="P61" s="328"/>
      <c r="Q61" s="403"/>
    </row>
    <row r="62" spans="2:17" x14ac:dyDescent="0.3">
      <c r="B62" s="160" t="s">
        <v>436</v>
      </c>
      <c r="C62" s="160"/>
      <c r="D62" s="160"/>
      <c r="E62" s="244"/>
      <c r="F62" s="335"/>
      <c r="G62" s="335"/>
      <c r="H62" s="335"/>
      <c r="I62" s="335"/>
      <c r="J62" s="335"/>
      <c r="K62" s="335"/>
      <c r="L62" s="335"/>
      <c r="M62" s="335"/>
      <c r="N62" s="335"/>
      <c r="O62" s="343"/>
      <c r="P62" s="343"/>
      <c r="Q62" s="403"/>
    </row>
    <row r="63" spans="2:17" x14ac:dyDescent="0.3">
      <c r="B63" s="145" t="s">
        <v>437</v>
      </c>
      <c r="C63" s="145"/>
      <c r="D63" s="145"/>
      <c r="H63" s="234"/>
      <c r="I63" s="234"/>
      <c r="L63" s="234"/>
      <c r="M63" s="234"/>
      <c r="O63" s="328"/>
      <c r="P63" s="328"/>
      <c r="Q63" s="403"/>
    </row>
    <row r="64" spans="2:17" x14ac:dyDescent="0.3">
      <c r="B64" s="223" t="str">
        <f>'Cost Assumptions'!B63</f>
        <v>Discovery</v>
      </c>
      <c r="F64" s="322">
        <f>IF(F23=1,'Cost Assumptions'!$E$63,0)</f>
        <v>0</v>
      </c>
      <c r="G64" s="322">
        <f>IF(G23=1,'Cost Assumptions'!$E$63,0)</f>
        <v>0</v>
      </c>
      <c r="H64" s="322">
        <f>IF(H23=1,'Cost Assumptions'!$E$63,0)</f>
        <v>0</v>
      </c>
      <c r="I64" s="322">
        <f>IF(I23=1,'Cost Assumptions'!$E$63,0)</f>
        <v>30000</v>
      </c>
      <c r="J64" s="322">
        <f>IF(J23=1,'Cost Assumptions'!$E$63,0)</f>
        <v>0</v>
      </c>
      <c r="K64" s="322">
        <f>IF(K23=1,'Cost Assumptions'!$E$63,0)</f>
        <v>0</v>
      </c>
      <c r="L64" s="322">
        <f>IF(L23=1,'Cost Assumptions'!$E$63,0)</f>
        <v>0</v>
      </c>
      <c r="M64" s="322">
        <f>IF(M23=1,'Cost Assumptions'!$E$63,0)</f>
        <v>0</v>
      </c>
      <c r="N64" s="322">
        <f>IF(N23=1,'Cost Assumptions'!$E$63,0)</f>
        <v>0</v>
      </c>
      <c r="O64" s="328"/>
      <c r="P64" s="328"/>
      <c r="Q64" s="403">
        <f>SUM(F64:N64)-'Cost Assumptions'!E63</f>
        <v>0</v>
      </c>
    </row>
    <row r="65" spans="2:20" x14ac:dyDescent="0.3">
      <c r="B65" s="223" t="str">
        <f>'Cost Assumptions'!B64</f>
        <v>Alpha</v>
      </c>
      <c r="F65" s="322">
        <f>IF(F24=1,'Cost Assumptions'!$E$64,0)</f>
        <v>0</v>
      </c>
      <c r="G65" s="322">
        <f>IF(G24=1,'Cost Assumptions'!$E$64,0)</f>
        <v>0</v>
      </c>
      <c r="H65" s="322">
        <f>IF(H24=1,'Cost Assumptions'!$E$64,0)</f>
        <v>0</v>
      </c>
      <c r="I65" s="322">
        <f>IF(I24=1,'Cost Assumptions'!$E$64,0)</f>
        <v>80000</v>
      </c>
      <c r="J65" s="322">
        <f>IF(J24=1,'Cost Assumptions'!$E$64,0)</f>
        <v>0</v>
      </c>
      <c r="K65" s="322">
        <f>IF(K24=1,'Cost Assumptions'!$E$64,0)</f>
        <v>0</v>
      </c>
      <c r="L65" s="322">
        <f>IF(L24=1,'Cost Assumptions'!$E$64,0)</f>
        <v>0</v>
      </c>
      <c r="M65" s="322">
        <f>IF(M24=1,'Cost Assumptions'!$E$64,0)</f>
        <v>0</v>
      </c>
      <c r="N65" s="322">
        <f>IF(N24=1,'Cost Assumptions'!$E$64,0)</f>
        <v>0</v>
      </c>
      <c r="O65" s="328"/>
      <c r="P65" s="328"/>
      <c r="Q65" s="403">
        <f>SUM(F65:N65)-'Cost Assumptions'!E64</f>
        <v>0</v>
      </c>
    </row>
    <row r="66" spans="2:20" x14ac:dyDescent="0.3">
      <c r="B66" s="223" t="str">
        <f>'Cost Assumptions'!B65</f>
        <v>Beta</v>
      </c>
      <c r="F66" s="322">
        <f>IF(F25=1,'Cost Assumptions'!$E$65,0)</f>
        <v>0</v>
      </c>
      <c r="G66" s="322">
        <f>IF(G25=1,'Cost Assumptions'!$E$65,0)</f>
        <v>0</v>
      </c>
      <c r="H66" s="322">
        <f>IF(H25=1,'Cost Assumptions'!$E$65,0)</f>
        <v>0</v>
      </c>
      <c r="I66" s="322">
        <f>IF(I25=1,'Cost Assumptions'!$E$65,0)</f>
        <v>0</v>
      </c>
      <c r="J66" s="322">
        <f>IF(J25=1,'Cost Assumptions'!$E$65,0)</f>
        <v>120000</v>
      </c>
      <c r="K66" s="322">
        <f>IF(K25=1,'Cost Assumptions'!$E$65,0)</f>
        <v>0</v>
      </c>
      <c r="L66" s="322">
        <f>IF(L25=1,'Cost Assumptions'!$E$65,0)</f>
        <v>0</v>
      </c>
      <c r="M66" s="322">
        <f>IF(M25=1,'Cost Assumptions'!$E$65,0)</f>
        <v>0</v>
      </c>
      <c r="N66" s="322">
        <f>IF(N25=1,'Cost Assumptions'!$E$65,0)</f>
        <v>0</v>
      </c>
      <c r="O66" s="328"/>
      <c r="P66" s="328"/>
      <c r="Q66" s="403">
        <f>SUM(F66:N66)-'Cost Assumptions'!E65</f>
        <v>0</v>
      </c>
    </row>
    <row r="67" spans="2:20" x14ac:dyDescent="0.3">
      <c r="B67" s="223" t="str">
        <f>'Cost Assumptions'!B70</f>
        <v>Cost per local authority implementation</v>
      </c>
      <c r="F67" s="370">
        <f>IF(E26=0,F20,F19)*'Cost Assumptions'!$E$70*F26</f>
        <v>0</v>
      </c>
      <c r="G67" s="370">
        <f>IF(F26=0,G20,G19)*'Cost Assumptions'!$E$70*G26</f>
        <v>0</v>
      </c>
      <c r="H67" s="370">
        <f>IF(G26=0,H20,H19)*'Cost Assumptions'!$E$70*H26</f>
        <v>0</v>
      </c>
      <c r="I67" s="370">
        <f>IF(H26=0,I20,I19)*'Cost Assumptions'!$E$70*I26</f>
        <v>0</v>
      </c>
      <c r="J67" s="370">
        <f>IF(I26=0,J20,J19)*'Cost Assumptions'!$E$70*J26</f>
        <v>0</v>
      </c>
      <c r="K67" s="370">
        <f>IF(J26=0,K20,K19)*'Cost Assumptions'!$E$70*K26</f>
        <v>440000</v>
      </c>
      <c r="L67" s="370">
        <f>IF(K26=0,L20,L19)*'Cost Assumptions'!$E$70*L26</f>
        <v>120000</v>
      </c>
      <c r="M67" s="370">
        <f>IF(L26=0,M20,M19)*'Cost Assumptions'!$E$70*M26</f>
        <v>120000</v>
      </c>
      <c r="N67" s="370">
        <f>IF(M26=0,N20,N19)*'Cost Assumptions'!$E$70*N26</f>
        <v>120000</v>
      </c>
      <c r="O67" s="371"/>
      <c r="P67" s="371"/>
      <c r="Q67" s="403">
        <f>SUM(F19:N19)*'Cost Assumptions'!E70-SUM(F67:N67)</f>
        <v>0</v>
      </c>
      <c r="R67" s="372"/>
    </row>
    <row r="68" spans="2:20" x14ac:dyDescent="0.3">
      <c r="B68" s="223" t="str">
        <f>'Cost Assumptions'!B71</f>
        <v>On-going Family Matching Algorithm Cost</v>
      </c>
      <c r="F68" s="370">
        <f>F26*F20*'Cost Assumptions'!$E$71</f>
        <v>0</v>
      </c>
      <c r="G68" s="370">
        <f>G26*G20*'Cost Assumptions'!$E$71</f>
        <v>0</v>
      </c>
      <c r="H68" s="370">
        <f>H26*H20*'Cost Assumptions'!$E$71</f>
        <v>0</v>
      </c>
      <c r="I68" s="370">
        <f>I26*I20*'Cost Assumptions'!$E$71</f>
        <v>0</v>
      </c>
      <c r="J68" s="370">
        <f>J26*J20*'Cost Assumptions'!$E$71</f>
        <v>0</v>
      </c>
      <c r="K68" s="370">
        <f>K26*K20*'Cost Assumptions'!$E$71</f>
        <v>44000</v>
      </c>
      <c r="L68" s="370">
        <f>L26*L20*'Cost Assumptions'!$E$71</f>
        <v>56000</v>
      </c>
      <c r="M68" s="370">
        <f>M26*M20*'Cost Assumptions'!$E$71</f>
        <v>68000</v>
      </c>
      <c r="N68" s="370">
        <f>N26*N20*'Cost Assumptions'!$E$71</f>
        <v>80000</v>
      </c>
      <c r="O68" s="371"/>
      <c r="P68" s="371"/>
      <c r="Q68" s="403">
        <f>SUMPRODUCT(F26:N26,F20:N20)*'Cost Assumptions'!E71-SUM(F68:N68)</f>
        <v>0</v>
      </c>
    </row>
    <row r="69" spans="2:20" x14ac:dyDescent="0.3">
      <c r="H69" s="234"/>
      <c r="I69" s="234"/>
      <c r="L69" s="234"/>
      <c r="M69" s="234"/>
      <c r="O69" s="328"/>
      <c r="P69" s="328"/>
      <c r="Q69" s="403"/>
    </row>
    <row r="70" spans="2:20" x14ac:dyDescent="0.3">
      <c r="B70" s="159" t="s">
        <v>306</v>
      </c>
      <c r="C70" s="159"/>
      <c r="D70" s="159"/>
      <c r="E70" s="159"/>
      <c r="F70" s="369">
        <f>SUM(F64:F68)</f>
        <v>0</v>
      </c>
      <c r="G70" s="369">
        <f t="shared" ref="G70:N70" si="11">SUM(G64:G68)</f>
        <v>0</v>
      </c>
      <c r="H70" s="369">
        <f t="shared" si="11"/>
        <v>0</v>
      </c>
      <c r="I70" s="369">
        <f t="shared" si="11"/>
        <v>110000</v>
      </c>
      <c r="J70" s="369">
        <f t="shared" si="11"/>
        <v>120000</v>
      </c>
      <c r="K70" s="369">
        <f t="shared" si="11"/>
        <v>484000</v>
      </c>
      <c r="L70" s="369">
        <f t="shared" si="11"/>
        <v>176000</v>
      </c>
      <c r="M70" s="369">
        <f t="shared" si="11"/>
        <v>188000</v>
      </c>
      <c r="N70" s="369">
        <f t="shared" si="11"/>
        <v>200000</v>
      </c>
      <c r="O70" s="339"/>
      <c r="P70" s="339"/>
      <c r="Q70" s="403"/>
    </row>
    <row r="71" spans="2:20" x14ac:dyDescent="0.3">
      <c r="H71" s="234"/>
      <c r="I71" s="234"/>
      <c r="L71" s="234"/>
      <c r="M71" s="234"/>
      <c r="O71" s="328"/>
      <c r="P71" s="328"/>
      <c r="Q71" s="403"/>
    </row>
    <row r="72" spans="2:20" x14ac:dyDescent="0.3">
      <c r="B72" s="160" t="s">
        <v>438</v>
      </c>
      <c r="C72" s="160"/>
      <c r="D72" s="160"/>
      <c r="E72" s="244"/>
      <c r="F72" s="335"/>
      <c r="G72" s="335"/>
      <c r="H72" s="335"/>
      <c r="I72" s="335"/>
      <c r="J72" s="335"/>
      <c r="K72" s="335"/>
      <c r="L72" s="335"/>
      <c r="M72" s="335"/>
      <c r="N72" s="335"/>
      <c r="O72" s="341"/>
      <c r="P72" s="341"/>
      <c r="Q72" s="403"/>
    </row>
    <row r="73" spans="2:20" x14ac:dyDescent="0.3">
      <c r="B73" s="442" t="str">
        <f>'Cost Assumptions'!B79</f>
        <v>Local Authority Controlled Data Source</v>
      </c>
      <c r="C73" s="442"/>
      <c r="D73" s="442"/>
      <c r="E73" s="442"/>
      <c r="F73" s="322">
        <f>IF(E29=0,F20,F19)*'Cost Assumptions'!$K$84*F29</f>
        <v>0</v>
      </c>
      <c r="G73" s="322">
        <f>IF(F29=0,G20,G19)*'Cost Assumptions'!$K$84*G29</f>
        <v>0</v>
      </c>
      <c r="H73" s="322">
        <f>IF(G29=0,H20,H19)*'Cost Assumptions'!$K$84*H29</f>
        <v>36181.818181818184</v>
      </c>
      <c r="I73" s="322">
        <f>IF(H29=0,I20,I19)*'Cost Assumptions'!$K$84*I29</f>
        <v>18090.909090909092</v>
      </c>
      <c r="J73" s="322">
        <f>IF(I29=0,J20,J19)*'Cost Assumptions'!$K$84*J29</f>
        <v>18090.909090909092</v>
      </c>
      <c r="K73" s="322">
        <f>IF(J29=0,K20,K19)*'Cost Assumptions'!$K$84*K29</f>
        <v>27136.36363636364</v>
      </c>
      <c r="L73" s="322">
        <f>IF(K29=0,L20,L19)*'Cost Assumptions'!$K$84*L29</f>
        <v>27136.36363636364</v>
      </c>
      <c r="M73" s="322">
        <f>IF(L29=0,M20,M19)*'Cost Assumptions'!$K$84*M29</f>
        <v>27136.36363636364</v>
      </c>
      <c r="N73" s="322">
        <f>IF(M29=0,N20,N19)*'Cost Assumptions'!$K$84*N29</f>
        <v>27136.36363636364</v>
      </c>
      <c r="O73" s="328"/>
      <c r="P73" s="328"/>
      <c r="Q73" s="406"/>
      <c r="T73" s="372"/>
    </row>
    <row r="74" spans="2:20" x14ac:dyDescent="0.3">
      <c r="B74" s="223" t="str">
        <f>'Cost Assumptions'!B86</f>
        <v>Local Partner Data Source (e.g. Police, NHS, etc)</v>
      </c>
      <c r="F74" s="322">
        <f>IF(E30=0,F20,F19)*'Cost Assumptions'!$K$91*F30</f>
        <v>0</v>
      </c>
      <c r="G74" s="322">
        <f>IF(F30=0,G20,G19)*'Cost Assumptions'!$K$91*G30</f>
        <v>0</v>
      </c>
      <c r="H74" s="322">
        <f>IF(G30=0,H20,H19)*'Cost Assumptions'!$K$91*H30</f>
        <v>0</v>
      </c>
      <c r="I74" s="322">
        <f>IF(H30=0,I20,I19)*'Cost Assumptions'!$K$91*I30</f>
        <v>92454.545454545456</v>
      </c>
      <c r="J74" s="322">
        <f>IF(I30=0,J20,J19)*'Cost Assumptions'!$K$91*J30</f>
        <v>77045.454545454544</v>
      </c>
      <c r="K74" s="322">
        <f>IF(J30=0,K20,K19)*'Cost Assumptions'!$K$91*K30</f>
        <v>115568.18181818182</v>
      </c>
      <c r="L74" s="322">
        <f>IF(K30=0,L20,L19)*'Cost Assumptions'!$K$91*L30</f>
        <v>115568.18181818182</v>
      </c>
      <c r="M74" s="322">
        <f>IF(L30=0,M20,M19)*'Cost Assumptions'!$K$91*M30</f>
        <v>115568.18181818182</v>
      </c>
      <c r="N74" s="322">
        <f>IF(M30=0,N20,N19)*'Cost Assumptions'!$K$91*N30</f>
        <v>115568.18181818182</v>
      </c>
      <c r="O74" s="328"/>
      <c r="P74" s="328"/>
      <c r="Q74" s="406"/>
      <c r="T74" s="372"/>
    </row>
    <row r="75" spans="2:20" x14ac:dyDescent="0.3">
      <c r="B75" s="223" t="str">
        <f>'Cost Assumptions'!B95</f>
        <v>Local Authority Controlled Data Source From Another Local Authority</v>
      </c>
      <c r="F75" s="322">
        <f>IF(E31=0,F20,F19)*'Cost Assumptions'!$K$100*F31</f>
        <v>0</v>
      </c>
      <c r="G75" s="322">
        <f>IF(F31=0,G20,G19)*'Cost Assumptions'!$K$100*G31</f>
        <v>0</v>
      </c>
      <c r="H75" s="322">
        <f>IF(G31=0,H20,H19)*'Cost Assumptions'!$K$100*H31</f>
        <v>69090.909090909088</v>
      </c>
      <c r="I75" s="322">
        <f>IF(H31=0,I20,I19)*'Cost Assumptions'!$K$100*I31</f>
        <v>34545.454545454544</v>
      </c>
      <c r="J75" s="322">
        <f>IF(I31=0,J20,J19)*'Cost Assumptions'!$K$100*J31</f>
        <v>34545.454545454544</v>
      </c>
      <c r="K75" s="322">
        <f>IF(J31=0,K20,K19)*'Cost Assumptions'!$K$100*K31</f>
        <v>51818.181818181816</v>
      </c>
      <c r="L75" s="322">
        <f>IF(K31=0,L20,L19)*'Cost Assumptions'!$K$100*L31</f>
        <v>51818.181818181816</v>
      </c>
      <c r="M75" s="322">
        <f>IF(L31=0,M20,M19)*'Cost Assumptions'!$K$100*M31</f>
        <v>51818.181818181816</v>
      </c>
      <c r="N75" s="322">
        <f>IF(M31=0,N20,N19)*'Cost Assumptions'!$K$100*N31</f>
        <v>51818.181818181816</v>
      </c>
      <c r="O75" s="328"/>
      <c r="P75" s="328"/>
      <c r="Q75" s="406"/>
      <c r="T75" s="372"/>
    </row>
    <row r="76" spans="2:20" x14ac:dyDescent="0.3">
      <c r="B76" s="223" t="str">
        <f>'Cost Assumptions'!B102</f>
        <v>External Data Source with National Coverage (e.g. National NHS, etc)</v>
      </c>
      <c r="F76" s="322">
        <f>IF(E32=0,F20,F19)*'Cost Assumptions'!$K$107*F32</f>
        <v>0</v>
      </c>
      <c r="G76" s="322">
        <f>IF(F32=0,G20,G19)*'Cost Assumptions'!$K$107*G32</f>
        <v>0</v>
      </c>
      <c r="H76" s="322">
        <f>IF(G32=0,H20,H19)*'Cost Assumptions'!$K$107*H32</f>
        <v>0</v>
      </c>
      <c r="I76" s="322">
        <f>IF(H32=0,I20,I19)*'Cost Assumptions'!$K$107*I32</f>
        <v>0</v>
      </c>
      <c r="J76" s="322">
        <f>IF(I32=0,J20,J19)*'Cost Assumptions'!$K$107*J32</f>
        <v>0</v>
      </c>
      <c r="K76" s="322">
        <f>IF(J32=0,K20,K19)*'Cost Assumptions'!$K$107*K32</f>
        <v>0</v>
      </c>
      <c r="L76" s="322">
        <f>IF(K32=0,L20,L19)*'Cost Assumptions'!$K$107*L32</f>
        <v>393909.09090909088</v>
      </c>
      <c r="M76" s="322">
        <f>IF(L32=0,M20,M19)*'Cost Assumptions'!$K$107*M32</f>
        <v>84409.090909090912</v>
      </c>
      <c r="N76" s="322">
        <f>IF(M32=0,N20,N19)*'Cost Assumptions'!$K$107*N32</f>
        <v>84409.090909090912</v>
      </c>
      <c r="O76" s="328"/>
      <c r="P76" s="328"/>
      <c r="Q76" s="406"/>
      <c r="T76" s="372"/>
    </row>
    <row r="77" spans="2:20" x14ac:dyDescent="0.3">
      <c r="H77" s="234"/>
      <c r="I77" s="234"/>
      <c r="L77" s="234"/>
      <c r="M77" s="234"/>
      <c r="O77" s="328"/>
      <c r="P77" s="328"/>
      <c r="Q77" s="366"/>
    </row>
    <row r="78" spans="2:20" x14ac:dyDescent="0.3">
      <c r="B78" s="159" t="s">
        <v>306</v>
      </c>
      <c r="C78" s="159"/>
      <c r="D78" s="159"/>
      <c r="E78" s="159"/>
      <c r="F78" s="369">
        <f>SUM(F73:F76)</f>
        <v>0</v>
      </c>
      <c r="G78" s="369">
        <f t="shared" ref="G78:N78" si="12">SUM(G73:G76)</f>
        <v>0</v>
      </c>
      <c r="H78" s="369">
        <f t="shared" si="12"/>
        <v>105272.72727272726</v>
      </c>
      <c r="I78" s="369">
        <f t="shared" si="12"/>
        <v>145090.90909090909</v>
      </c>
      <c r="J78" s="369">
        <f t="shared" si="12"/>
        <v>129681.81818181818</v>
      </c>
      <c r="K78" s="369">
        <f t="shared" si="12"/>
        <v>194522.72727272729</v>
      </c>
      <c r="L78" s="369">
        <f t="shared" si="12"/>
        <v>588431.81818181812</v>
      </c>
      <c r="M78" s="369">
        <f t="shared" si="12"/>
        <v>278931.81818181823</v>
      </c>
      <c r="N78" s="369">
        <f t="shared" si="12"/>
        <v>278931.81818181823</v>
      </c>
      <c r="O78" s="339"/>
      <c r="P78" s="339"/>
      <c r="Q78" s="366"/>
    </row>
    <row r="79" spans="2:20" x14ac:dyDescent="0.3">
      <c r="H79" s="234"/>
      <c r="I79" s="234"/>
      <c r="L79" s="234"/>
      <c r="M79" s="234"/>
      <c r="Q79" s="366"/>
    </row>
    <row r="80" spans="2:20" x14ac:dyDescent="0.3">
      <c r="B80" s="160" t="s">
        <v>439</v>
      </c>
      <c r="C80" s="160"/>
      <c r="D80" s="160"/>
      <c r="E80" s="244"/>
      <c r="F80" s="335"/>
      <c r="G80" s="335"/>
      <c r="H80" s="335"/>
      <c r="I80" s="335"/>
      <c r="J80" s="335"/>
      <c r="K80" s="335"/>
      <c r="L80" s="335"/>
      <c r="M80" s="335"/>
      <c r="N80" s="335"/>
      <c r="O80" s="339"/>
      <c r="P80" s="343"/>
      <c r="Q80" s="366"/>
    </row>
    <row r="81" spans="1:20" x14ac:dyDescent="0.3">
      <c r="B81" s="223" t="s">
        <v>440</v>
      </c>
      <c r="C81" s="410"/>
      <c r="D81" s="410"/>
      <c r="E81" s="240"/>
      <c r="F81" s="440">
        <f>IF(F3=1,'Cost Assumptions'!$G$117,0)/COUNTIF($F$3:$N$3,1)</f>
        <v>0</v>
      </c>
      <c r="G81" s="440">
        <f>IF(G3=1,'Cost Assumptions'!$G$117,0)/COUNTIF($F$3:$N$3,1)</f>
        <v>300000</v>
      </c>
      <c r="H81" s="440">
        <f>IF(H3=1,'Cost Assumptions'!$G$117,0)/COUNTIF($F$3:$N$3,1)</f>
        <v>0</v>
      </c>
      <c r="I81" s="440">
        <f>IF(I3=1,'Cost Assumptions'!$G$117,0)/COUNTIF($F$3:$N$3,1)</f>
        <v>0</v>
      </c>
      <c r="J81" s="440">
        <f>IF(J3=1,'Cost Assumptions'!$G$117,0)/COUNTIF($F$3:$N$3,1)</f>
        <v>0</v>
      </c>
      <c r="K81" s="440">
        <f>IF(K3=1,'Cost Assumptions'!$G$117,0)/COUNTIF($F$3:$N$3,1)</f>
        <v>0</v>
      </c>
      <c r="L81" s="440">
        <f>IF(L3=1,'Cost Assumptions'!$G$117,0)/COUNTIF($F$3:$N$3,1)</f>
        <v>0</v>
      </c>
      <c r="M81" s="440">
        <f>IF(M3=1,'Cost Assumptions'!$G$117,0)/COUNTIF($F$3:$N$3,1)</f>
        <v>0</v>
      </c>
      <c r="N81" s="440">
        <f>IF(N3=1,'Cost Assumptions'!$G$117,0)/COUNTIF($F$3:$N$3,1)</f>
        <v>0</v>
      </c>
      <c r="O81" s="339"/>
      <c r="P81" s="343"/>
      <c r="Q81" s="366"/>
    </row>
    <row r="82" spans="1:20" x14ac:dyDescent="0.3">
      <c r="B82" s="223" t="str">
        <f>'Cost Assumptions'!B115</f>
        <v>Project Setup Costs</v>
      </c>
      <c r="F82" s="322">
        <f>F19*IF(F3=1,0,'Cost Assumptions'!$G$115)*IF(F3&gt;=1,1,0)</f>
        <v>0</v>
      </c>
      <c r="G82" s="322">
        <f>G19*IF(G3=1,0,'Cost Assumptions'!$G$115)*IF(G3&gt;=1,1,0)</f>
        <v>0</v>
      </c>
      <c r="H82" s="322">
        <f>H19*IF(H3=1,0,'Cost Assumptions'!$G$115)*IF(H3&gt;=1,1,0)</f>
        <v>129035.73156457278</v>
      </c>
      <c r="I82" s="322">
        <f>I19*IF(I3=1,0,'Cost Assumptions'!$G$115)*IF(I3&gt;=1,1,0)</f>
        <v>129035.73156457278</v>
      </c>
      <c r="J82" s="322">
        <f>J19*IF(J3=1,0,'Cost Assumptions'!$G$115)*IF(J3&gt;=1,1,0)</f>
        <v>129035.73156457278</v>
      </c>
      <c r="K82" s="322">
        <f>K19*IF(K3=1,0,'Cost Assumptions'!$G$115)*IF(K3&gt;=1,1,0)</f>
        <v>193553.59734685917</v>
      </c>
      <c r="L82" s="322">
        <f>L19*IF(L3=1,0,'Cost Assumptions'!$G$115)*IF(L3&gt;=1,1,0)</f>
        <v>193553.59734685917</v>
      </c>
      <c r="M82" s="322">
        <f>M19*IF(M3=1,0,'Cost Assumptions'!$G$115)*IF(M3&gt;=1,1,0)</f>
        <v>193553.59734685917</v>
      </c>
      <c r="N82" s="322">
        <f>N19*IF(N3=1,0,'Cost Assumptions'!$G$115)*IF(N3&gt;=1,1,0)</f>
        <v>193553.59734685917</v>
      </c>
      <c r="O82" s="401"/>
      <c r="P82" s="328"/>
      <c r="Q82" s="366"/>
      <c r="T82" s="372"/>
    </row>
    <row r="83" spans="1:20" x14ac:dyDescent="0.3">
      <c r="B83" s="223" t="str">
        <f>'Cost Assumptions'!B116</f>
        <v>Product Development and Maintenance</v>
      </c>
      <c r="F83" s="322">
        <f>F20*'Cost Assumptions'!$G$116*IF(F3&gt;1,1,0)</f>
        <v>0</v>
      </c>
      <c r="G83" s="322">
        <f>G20*'Cost Assumptions'!$G$116*IF(G3&gt;1,1,0)</f>
        <v>0</v>
      </c>
      <c r="H83" s="322">
        <f>H20*'Cost Assumptions'!$G$116*IF(H3&gt;1,1,0)</f>
        <v>36054.545454545449</v>
      </c>
      <c r="I83" s="322">
        <f>I20*'Cost Assumptions'!$G$116*IF(I3&gt;1,1,0)</f>
        <v>54081.818181818177</v>
      </c>
      <c r="J83" s="322">
        <f>J20*'Cost Assumptions'!$G$116*IF(J3&gt;1,1,0)</f>
        <v>72109.090909090897</v>
      </c>
      <c r="K83" s="322">
        <f>K20*'Cost Assumptions'!$G$116*IF(K3&gt;1,1,0)</f>
        <v>99149.999999999985</v>
      </c>
      <c r="L83" s="322">
        <f>L20*'Cost Assumptions'!$G$116*IF(L3&gt;1,1,0)</f>
        <v>126190.90909090907</v>
      </c>
      <c r="M83" s="322">
        <f>M20*'Cost Assumptions'!$G$116*IF(M3&gt;1,1,0)</f>
        <v>153231.81818181815</v>
      </c>
      <c r="N83" s="322">
        <f>N20*'Cost Assumptions'!$G$116*IF(N3&gt;1,1,0)</f>
        <v>180272.72727272724</v>
      </c>
      <c r="O83" s="401"/>
      <c r="P83" s="328"/>
      <c r="Q83" s="366"/>
      <c r="T83" s="372"/>
    </row>
    <row r="84" spans="1:20" x14ac:dyDescent="0.3">
      <c r="H84" s="234"/>
      <c r="I84" s="234"/>
      <c r="L84" s="234"/>
      <c r="M84" s="234"/>
      <c r="Q84" s="366"/>
      <c r="T84" s="372"/>
    </row>
    <row r="85" spans="1:20" x14ac:dyDescent="0.3">
      <c r="B85" s="159" t="s">
        <v>306</v>
      </c>
      <c r="C85" s="159"/>
      <c r="D85" s="159"/>
      <c r="E85" s="159"/>
      <c r="F85" s="369">
        <f>SUM(F81:F83)</f>
        <v>0</v>
      </c>
      <c r="G85" s="369">
        <f t="shared" ref="G85:N85" si="13">SUM(G81:G83)</f>
        <v>300000</v>
      </c>
      <c r="H85" s="369">
        <f t="shared" si="13"/>
        <v>165090.27701911822</v>
      </c>
      <c r="I85" s="369">
        <f t="shared" si="13"/>
        <v>183117.54974639096</v>
      </c>
      <c r="J85" s="369">
        <f t="shared" si="13"/>
        <v>201144.82247366366</v>
      </c>
      <c r="K85" s="369">
        <f t="shared" si="13"/>
        <v>292703.59734685917</v>
      </c>
      <c r="L85" s="369">
        <f t="shared" si="13"/>
        <v>319744.50643776823</v>
      </c>
      <c r="M85" s="369">
        <f t="shared" si="13"/>
        <v>346785.41552867729</v>
      </c>
      <c r="N85" s="369">
        <f t="shared" si="13"/>
        <v>373826.3246195864</v>
      </c>
      <c r="O85" s="339"/>
      <c r="P85" s="339"/>
      <c r="Q85" s="366"/>
    </row>
    <row r="86" spans="1:20" x14ac:dyDescent="0.3">
      <c r="H86" s="234"/>
      <c r="I86" s="234"/>
      <c r="L86" s="234"/>
      <c r="M86" s="234"/>
      <c r="Q86" s="366"/>
    </row>
    <row r="87" spans="1:20" ht="14.25" thickBot="1" x14ac:dyDescent="0.35">
      <c r="H87" s="234"/>
      <c r="I87" s="234"/>
      <c r="L87" s="234"/>
      <c r="M87" s="234"/>
      <c r="Q87" s="366"/>
    </row>
    <row r="88" spans="1:20" ht="14.25" thickBot="1" x14ac:dyDescent="0.35">
      <c r="B88" s="157" t="s">
        <v>441</v>
      </c>
      <c r="C88" s="156"/>
      <c r="D88" s="156"/>
      <c r="E88" s="156"/>
      <c r="F88" s="158">
        <f>F78+F70+F60+F54+F85</f>
        <v>270000</v>
      </c>
      <c r="G88" s="158">
        <f t="shared" ref="G88:N88" si="14">G78+G70+G60+G54+G85</f>
        <v>1511813.7339055794</v>
      </c>
      <c r="H88" s="158">
        <f t="shared" si="14"/>
        <v>879314.81857198593</v>
      </c>
      <c r="I88" s="158">
        <f t="shared" si="14"/>
        <v>1179613.374951229</v>
      </c>
      <c r="J88" s="158">
        <f t="shared" si="14"/>
        <v>1324684.6586031993</v>
      </c>
      <c r="K88" s="158">
        <f t="shared" si="14"/>
        <v>2215786.8006242686</v>
      </c>
      <c r="L88" s="158">
        <f t="shared" si="14"/>
        <v>2527416.4533749511</v>
      </c>
      <c r="M88" s="158">
        <f t="shared" si="14"/>
        <v>2455637.0152165433</v>
      </c>
      <c r="N88" s="158">
        <f t="shared" si="14"/>
        <v>2693357.5770581355</v>
      </c>
      <c r="O88" s="188"/>
      <c r="P88" s="188"/>
      <c r="Q88" s="366"/>
    </row>
    <row r="89" spans="1:20" ht="14.25" thickBot="1" x14ac:dyDescent="0.35">
      <c r="B89" s="145"/>
      <c r="C89" s="145"/>
      <c r="D89" s="145"/>
      <c r="E89" s="145"/>
      <c r="H89" s="234"/>
      <c r="I89" s="234"/>
      <c r="L89" s="234"/>
      <c r="M89" s="234"/>
      <c r="O89" s="328"/>
      <c r="P89" s="328"/>
      <c r="Q89" s="366"/>
    </row>
    <row r="90" spans="1:20" ht="14.25" thickBot="1" x14ac:dyDescent="0.35">
      <c r="B90" s="157" t="s">
        <v>442</v>
      </c>
      <c r="C90" s="156"/>
      <c r="D90" s="156"/>
      <c r="E90" s="156"/>
      <c r="F90" s="155">
        <f ca="1">F46-F88</f>
        <v>-270000</v>
      </c>
      <c r="G90" s="155">
        <f t="shared" ref="G90:N90" ca="1" si="15">G46-G88</f>
        <v>-1511813.7339055794</v>
      </c>
      <c r="H90" s="155">
        <f t="shared" ca="1" si="15"/>
        <v>-718354.92513981822</v>
      </c>
      <c r="I90" s="155">
        <f t="shared" ca="1" si="15"/>
        <v>-535773.80122255802</v>
      </c>
      <c r="J90" s="155">
        <f t="shared" ca="1" si="15"/>
        <v>123954.38228631043</v>
      </c>
      <c r="K90" s="155">
        <f t="shared" ca="1" si="15"/>
        <v>359571.4942904152</v>
      </c>
      <c r="L90" s="155">
        <f t="shared" ca="1" si="15"/>
        <v>1898980.6160096619</v>
      </c>
      <c r="M90" s="155">
        <f t="shared" ca="1" si="15"/>
        <v>4304678.5089345025</v>
      </c>
      <c r="N90" s="155">
        <f t="shared" ca="1" si="15"/>
        <v>6883756.0821558451</v>
      </c>
      <c r="O90" s="231"/>
      <c r="P90" s="231"/>
      <c r="Q90" s="373"/>
    </row>
    <row r="91" spans="1:20" ht="14.25" thickBot="1" x14ac:dyDescent="0.35">
      <c r="B91" s="145"/>
      <c r="C91" s="145"/>
      <c r="D91" s="145"/>
      <c r="E91" s="145"/>
      <c r="G91" s="322"/>
      <c r="J91" s="322"/>
      <c r="K91" s="322"/>
      <c r="N91" s="322"/>
      <c r="O91" s="328"/>
      <c r="P91" s="328"/>
    </row>
    <row r="92" spans="1:20" ht="14.25" thickBot="1" x14ac:dyDescent="0.35">
      <c r="B92" s="157" t="s">
        <v>140</v>
      </c>
      <c r="C92" s="156"/>
      <c r="D92" s="156"/>
      <c r="E92" s="156"/>
      <c r="F92" s="458">
        <f ca="1">NPV(0.035,F90:N90)</f>
        <v>7422332.3902643025</v>
      </c>
      <c r="G92" s="321"/>
      <c r="H92" s="320"/>
      <c r="I92" s="320"/>
      <c r="J92" s="321"/>
    </row>
    <row r="93" spans="1:20" x14ac:dyDescent="0.3">
      <c r="F93" s="223"/>
      <c r="G93" s="223"/>
      <c r="H93" s="223"/>
      <c r="I93" s="223"/>
      <c r="J93" s="223"/>
      <c r="K93" s="223"/>
      <c r="L93" s="223"/>
      <c r="M93" s="223"/>
      <c r="N93" s="223"/>
      <c r="O93" s="224"/>
      <c r="P93" s="224"/>
    </row>
    <row r="94" spans="1:20" x14ac:dyDescent="0.3">
      <c r="F94" s="554">
        <f ca="1">XIRR(F90:N90,F5:N5)</f>
        <v>0.29559569954872145</v>
      </c>
      <c r="G94" s="223"/>
      <c r="H94" s="223"/>
      <c r="I94" s="223"/>
      <c r="J94" s="223"/>
      <c r="K94" s="223"/>
      <c r="L94" s="223"/>
      <c r="M94" s="223"/>
      <c r="N94" s="223"/>
      <c r="O94" s="224"/>
      <c r="P94" s="224"/>
    </row>
    <row r="95" spans="1:20" x14ac:dyDescent="0.3">
      <c r="F95" s="429"/>
      <c r="G95" s="223"/>
      <c r="H95" s="223"/>
      <c r="I95" s="223"/>
      <c r="J95" s="223"/>
      <c r="K95" s="223"/>
      <c r="L95" s="223"/>
      <c r="M95" s="223"/>
      <c r="N95" s="223"/>
      <c r="O95" s="224"/>
      <c r="P95" s="224"/>
    </row>
    <row r="96" spans="1:20" x14ac:dyDescent="0.3">
      <c r="A96" s="240"/>
      <c r="F96" s="223"/>
      <c r="G96" s="223"/>
      <c r="H96" s="223"/>
      <c r="I96" s="223"/>
      <c r="J96" s="223"/>
      <c r="K96" s="223"/>
      <c r="L96" s="223"/>
      <c r="M96" s="223"/>
      <c r="N96" s="223"/>
      <c r="O96" s="224"/>
      <c r="P96" s="224"/>
    </row>
    <row r="97" spans="1:16" x14ac:dyDescent="0.3">
      <c r="A97" s="240"/>
      <c r="F97" s="223"/>
      <c r="G97" s="223"/>
      <c r="H97" s="547"/>
      <c r="I97" s="223"/>
      <c r="J97" s="223"/>
      <c r="K97" s="223"/>
      <c r="L97" s="223"/>
      <c r="M97" s="223"/>
      <c r="N97" s="223"/>
      <c r="O97" s="224"/>
      <c r="P97" s="224"/>
    </row>
    <row r="98" spans="1:16" x14ac:dyDescent="0.3">
      <c r="A98" s="240"/>
      <c r="F98" s="223"/>
      <c r="G98" s="223"/>
      <c r="H98" s="223"/>
      <c r="I98" s="223"/>
      <c r="J98" s="223"/>
      <c r="K98" s="223"/>
      <c r="L98" s="223"/>
      <c r="M98" s="223"/>
      <c r="N98" s="223"/>
      <c r="O98" s="224"/>
      <c r="P98" s="224"/>
    </row>
    <row r="99" spans="1:16" x14ac:dyDescent="0.3">
      <c r="A99" s="240"/>
      <c r="F99" s="223"/>
      <c r="G99" s="223"/>
      <c r="H99" s="223"/>
      <c r="I99" s="223"/>
      <c r="J99" s="223"/>
      <c r="K99" s="223"/>
      <c r="L99" s="223"/>
      <c r="M99" s="223"/>
      <c r="N99" s="223"/>
      <c r="O99" s="224"/>
      <c r="P99" s="224"/>
    </row>
    <row r="100" spans="1:16" x14ac:dyDescent="0.3">
      <c r="A100" s="240"/>
      <c r="F100" s="223"/>
      <c r="G100" s="223"/>
      <c r="H100" s="223"/>
      <c r="I100" s="223"/>
      <c r="J100" s="223"/>
      <c r="K100" s="223"/>
      <c r="L100" s="223"/>
      <c r="M100" s="223"/>
      <c r="N100" s="223"/>
      <c r="O100" s="224"/>
      <c r="P100" s="224"/>
    </row>
    <row r="101" spans="1:16" x14ac:dyDescent="0.3">
      <c r="A101" s="240"/>
      <c r="F101" s="223"/>
      <c r="G101" s="223"/>
      <c r="H101" s="223"/>
      <c r="I101" s="223"/>
      <c r="J101" s="223"/>
      <c r="K101" s="223"/>
      <c r="L101" s="223"/>
      <c r="M101" s="223"/>
      <c r="N101" s="223"/>
      <c r="O101" s="224"/>
      <c r="P101" s="224"/>
    </row>
    <row r="102" spans="1:16" x14ac:dyDescent="0.3">
      <c r="A102" s="240"/>
      <c r="F102" s="223"/>
      <c r="G102" s="223"/>
      <c r="H102" s="223"/>
      <c r="I102" s="223"/>
      <c r="J102" s="223"/>
      <c r="K102" s="223"/>
      <c r="L102" s="223"/>
      <c r="M102" s="223"/>
      <c r="N102" s="223"/>
      <c r="O102" s="224"/>
      <c r="P102" s="224"/>
    </row>
    <row r="103" spans="1:16" x14ac:dyDescent="0.3">
      <c r="A103" s="240"/>
      <c r="F103" s="223"/>
      <c r="G103" s="223"/>
      <c r="H103" s="223"/>
      <c r="I103" s="223"/>
      <c r="J103" s="223"/>
      <c r="K103" s="223"/>
      <c r="L103" s="223"/>
      <c r="M103" s="223"/>
      <c r="N103" s="223"/>
      <c r="O103" s="224"/>
      <c r="P103" s="224"/>
    </row>
    <row r="104" spans="1:16" x14ac:dyDescent="0.3">
      <c r="A104" s="240"/>
      <c r="F104" s="223"/>
      <c r="G104" s="223"/>
      <c r="H104" s="223"/>
      <c r="I104" s="223"/>
      <c r="J104" s="223"/>
      <c r="K104" s="223"/>
      <c r="L104" s="223"/>
      <c r="M104" s="223"/>
      <c r="N104" s="223"/>
      <c r="O104" s="224"/>
      <c r="P104" s="224"/>
    </row>
    <row r="105" spans="1:16" x14ac:dyDescent="0.3">
      <c r="A105" s="240"/>
      <c r="F105" s="223"/>
      <c r="G105" s="223"/>
      <c r="H105" s="223"/>
      <c r="I105" s="223"/>
      <c r="J105" s="223"/>
      <c r="K105" s="223"/>
      <c r="L105" s="223"/>
      <c r="M105" s="223"/>
      <c r="N105" s="223"/>
      <c r="O105" s="224"/>
      <c r="P105" s="224"/>
    </row>
    <row r="106" spans="1:16" x14ac:dyDescent="0.3">
      <c r="A106" s="240"/>
      <c r="F106" s="223"/>
      <c r="G106" s="223"/>
      <c r="H106" s="223"/>
      <c r="I106" s="223"/>
      <c r="J106" s="223"/>
      <c r="K106" s="223"/>
      <c r="L106" s="223"/>
      <c r="M106" s="223"/>
      <c r="N106" s="223"/>
      <c r="O106" s="224"/>
      <c r="P106" s="224"/>
    </row>
    <row r="107" spans="1:16" x14ac:dyDescent="0.3">
      <c r="A107" s="240"/>
      <c r="F107" s="223"/>
      <c r="G107" s="223"/>
      <c r="H107" s="223"/>
      <c r="I107" s="223"/>
      <c r="J107" s="223"/>
      <c r="K107" s="223"/>
      <c r="L107" s="223"/>
      <c r="M107" s="223"/>
      <c r="N107" s="223"/>
      <c r="O107" s="224"/>
      <c r="P107" s="224"/>
    </row>
    <row r="108" spans="1:16" x14ac:dyDescent="0.3">
      <c r="A108" s="240"/>
      <c r="F108" s="223"/>
      <c r="G108" s="223"/>
      <c r="H108" s="223"/>
      <c r="I108" s="223"/>
      <c r="J108" s="223"/>
      <c r="K108" s="223"/>
      <c r="L108" s="223"/>
      <c r="M108" s="223"/>
      <c r="N108" s="223"/>
      <c r="O108" s="224"/>
      <c r="P108" s="224"/>
    </row>
    <row r="109" spans="1:16" x14ac:dyDescent="0.3">
      <c r="A109" s="240"/>
      <c r="F109" s="223"/>
      <c r="G109" s="223"/>
      <c r="H109" s="223"/>
      <c r="I109" s="223"/>
      <c r="J109" s="223"/>
      <c r="K109" s="223"/>
      <c r="L109" s="223"/>
      <c r="M109" s="223"/>
      <c r="N109" s="223"/>
      <c r="O109" s="224"/>
      <c r="P109" s="224"/>
    </row>
    <row r="110" spans="1:16" x14ac:dyDescent="0.3">
      <c r="F110" s="223"/>
      <c r="G110" s="223"/>
      <c r="H110" s="223"/>
      <c r="I110" s="223"/>
      <c r="J110" s="223"/>
      <c r="K110" s="223"/>
      <c r="L110" s="223"/>
      <c r="M110" s="223"/>
      <c r="N110" s="223"/>
      <c r="O110" s="224"/>
      <c r="P110" s="224"/>
    </row>
    <row r="111" spans="1:16" x14ac:dyDescent="0.3">
      <c r="F111" s="223"/>
      <c r="G111" s="223"/>
      <c r="H111" s="223"/>
      <c r="I111" s="223"/>
      <c r="J111" s="223"/>
      <c r="K111" s="223"/>
      <c r="L111" s="223"/>
      <c r="M111" s="223"/>
      <c r="N111" s="223"/>
      <c r="O111" s="224"/>
      <c r="P111" s="224"/>
    </row>
    <row r="112" spans="1:16" x14ac:dyDescent="0.3">
      <c r="F112" s="223"/>
      <c r="G112" s="223"/>
      <c r="H112" s="223"/>
      <c r="I112" s="223"/>
      <c r="J112" s="223"/>
      <c r="K112" s="223"/>
      <c r="L112" s="223"/>
      <c r="M112" s="223"/>
      <c r="N112" s="223"/>
      <c r="O112" s="224"/>
      <c r="P112" s="224"/>
    </row>
    <row r="113" spans="6:17" x14ac:dyDescent="0.3">
      <c r="F113" s="223"/>
      <c r="G113" s="223"/>
      <c r="H113" s="223"/>
      <c r="I113" s="223"/>
      <c r="J113" s="223"/>
      <c r="K113" s="223"/>
      <c r="L113" s="223"/>
      <c r="M113" s="223"/>
      <c r="N113" s="223"/>
      <c r="O113" s="224"/>
      <c r="P113" s="224"/>
    </row>
    <row r="114" spans="6:17" x14ac:dyDescent="0.3">
      <c r="F114" s="223"/>
      <c r="G114" s="223"/>
      <c r="H114" s="223"/>
      <c r="I114" s="223"/>
      <c r="J114" s="223"/>
      <c r="K114" s="223"/>
      <c r="L114" s="223"/>
      <c r="M114" s="223"/>
      <c r="N114" s="223"/>
      <c r="O114" s="224"/>
      <c r="P114" s="224"/>
    </row>
    <row r="115" spans="6:17" x14ac:dyDescent="0.3">
      <c r="F115" s="223"/>
      <c r="G115" s="223"/>
      <c r="H115" s="223"/>
      <c r="I115" s="223"/>
      <c r="J115" s="223"/>
      <c r="K115" s="223"/>
      <c r="L115" s="223"/>
      <c r="M115" s="223"/>
      <c r="N115" s="223"/>
      <c r="O115" s="224"/>
      <c r="P115" s="224"/>
    </row>
    <row r="116" spans="6:17" x14ac:dyDescent="0.3">
      <c r="F116" s="223"/>
      <c r="G116" s="223"/>
      <c r="H116" s="223"/>
      <c r="I116" s="223"/>
      <c r="J116" s="223"/>
      <c r="K116" s="223"/>
      <c r="L116" s="223"/>
      <c r="M116" s="223"/>
      <c r="N116" s="223"/>
      <c r="O116" s="224"/>
      <c r="P116" s="224"/>
    </row>
    <row r="117" spans="6:17" x14ac:dyDescent="0.3">
      <c r="F117" s="223"/>
      <c r="G117" s="223"/>
      <c r="H117" s="223"/>
      <c r="I117" s="223"/>
      <c r="J117" s="223"/>
      <c r="K117" s="223"/>
      <c r="L117" s="223"/>
      <c r="M117" s="223"/>
      <c r="N117" s="223"/>
      <c r="O117" s="224"/>
      <c r="P117" s="224"/>
    </row>
    <row r="118" spans="6:17" x14ac:dyDescent="0.3">
      <c r="F118" s="223"/>
      <c r="G118" s="223"/>
      <c r="H118" s="223"/>
      <c r="I118" s="223"/>
      <c r="J118" s="223"/>
      <c r="K118" s="223"/>
      <c r="L118" s="223"/>
      <c r="M118" s="223"/>
      <c r="N118" s="223"/>
      <c r="O118" s="224"/>
      <c r="P118" s="224"/>
    </row>
    <row r="119" spans="6:17" x14ac:dyDescent="0.3">
      <c r="F119" s="223"/>
      <c r="G119" s="223"/>
      <c r="H119" s="223"/>
      <c r="I119" s="223"/>
      <c r="J119" s="223"/>
      <c r="K119" s="223"/>
      <c r="L119" s="223"/>
      <c r="M119" s="223"/>
      <c r="N119" s="223"/>
      <c r="O119" s="224"/>
      <c r="P119" s="224"/>
    </row>
    <row r="120" spans="6:17" x14ac:dyDescent="0.3">
      <c r="F120" s="223"/>
      <c r="G120" s="223"/>
      <c r="H120" s="223"/>
      <c r="I120" s="223"/>
      <c r="J120" s="223"/>
      <c r="K120" s="223"/>
      <c r="L120" s="223"/>
      <c r="M120" s="223"/>
      <c r="N120" s="223"/>
      <c r="O120" s="224"/>
      <c r="P120" s="224"/>
    </row>
    <row r="121" spans="6:17" x14ac:dyDescent="0.3">
      <c r="F121" s="223"/>
      <c r="G121" s="223"/>
      <c r="H121" s="223"/>
      <c r="I121" s="223"/>
      <c r="J121" s="223"/>
      <c r="K121" s="223"/>
      <c r="L121" s="223"/>
      <c r="M121" s="223"/>
      <c r="N121" s="223"/>
      <c r="O121" s="224"/>
      <c r="P121" s="224"/>
    </row>
    <row r="122" spans="6:17" x14ac:dyDescent="0.3">
      <c r="F122" s="223"/>
      <c r="G122" s="223"/>
      <c r="H122" s="223"/>
      <c r="I122" s="223"/>
      <c r="J122" s="223"/>
      <c r="K122" s="223"/>
      <c r="L122" s="223"/>
      <c r="M122" s="223"/>
      <c r="N122" s="223"/>
      <c r="O122" s="224"/>
      <c r="P122" s="224"/>
    </row>
    <row r="123" spans="6:17" x14ac:dyDescent="0.3">
      <c r="F123" s="223"/>
      <c r="G123" s="223"/>
      <c r="H123" s="223"/>
      <c r="I123" s="223"/>
      <c r="J123" s="223"/>
      <c r="K123" s="223"/>
      <c r="L123" s="223"/>
      <c r="M123" s="223"/>
      <c r="N123" s="223"/>
      <c r="O123" s="224"/>
      <c r="P123" s="224"/>
    </row>
    <row r="124" spans="6:17" x14ac:dyDescent="0.3">
      <c r="F124" s="223"/>
      <c r="G124" s="223"/>
      <c r="H124" s="223"/>
      <c r="I124" s="223"/>
      <c r="J124" s="223"/>
      <c r="K124" s="223"/>
      <c r="L124" s="223"/>
      <c r="M124" s="223"/>
      <c r="N124" s="223"/>
      <c r="O124" s="224"/>
      <c r="P124" s="224"/>
    </row>
    <row r="125" spans="6:17" x14ac:dyDescent="0.3">
      <c r="F125" s="223"/>
      <c r="G125" s="223"/>
      <c r="H125" s="223"/>
      <c r="I125" s="223"/>
      <c r="J125" s="223"/>
      <c r="K125" s="223"/>
      <c r="L125" s="223"/>
      <c r="M125" s="223"/>
      <c r="N125" s="223"/>
      <c r="O125" s="224"/>
      <c r="P125" s="224"/>
    </row>
    <row r="126" spans="6:17" x14ac:dyDescent="0.3">
      <c r="F126" s="223"/>
      <c r="G126" s="223"/>
      <c r="H126" s="223"/>
      <c r="I126" s="223"/>
      <c r="J126" s="223"/>
      <c r="K126" s="223"/>
      <c r="L126" s="223"/>
      <c r="M126" s="223"/>
      <c r="N126" s="223"/>
      <c r="O126" s="224"/>
      <c r="P126" s="224"/>
    </row>
    <row r="127" spans="6:17" x14ac:dyDescent="0.3">
      <c r="F127" s="223"/>
      <c r="G127" s="223"/>
      <c r="H127" s="223"/>
      <c r="I127" s="223"/>
      <c r="J127" s="223"/>
      <c r="K127" s="223"/>
      <c r="L127" s="223"/>
      <c r="M127" s="223"/>
      <c r="N127" s="223"/>
      <c r="O127" s="224"/>
      <c r="P127" s="224"/>
    </row>
    <row r="128" spans="6:17" s="224" customFormat="1" x14ac:dyDescent="0.3">
      <c r="Q128" s="365"/>
    </row>
    <row r="129" spans="6:17" s="224" customFormat="1" x14ac:dyDescent="0.3">
      <c r="Q129" s="365"/>
    </row>
    <row r="130" spans="6:17" s="224" customFormat="1" x14ac:dyDescent="0.3">
      <c r="Q130" s="365"/>
    </row>
    <row r="131" spans="6:17" s="224" customFormat="1" x14ac:dyDescent="0.3">
      <c r="Q131" s="365"/>
    </row>
    <row r="132" spans="6:17" x14ac:dyDescent="0.3">
      <c r="F132" s="223"/>
      <c r="G132" s="223"/>
      <c r="H132" s="223"/>
      <c r="I132" s="223"/>
      <c r="J132" s="223"/>
      <c r="K132" s="223"/>
      <c r="L132" s="223"/>
      <c r="M132" s="223"/>
      <c r="N132" s="223"/>
      <c r="O132" s="224"/>
      <c r="P132" s="224"/>
    </row>
    <row r="133" spans="6:17" x14ac:dyDescent="0.3">
      <c r="F133" s="223"/>
      <c r="G133" s="223"/>
      <c r="H133" s="223"/>
      <c r="I133" s="223"/>
      <c r="J133" s="223"/>
      <c r="K133" s="223"/>
      <c r="L133" s="223"/>
      <c r="M133" s="223"/>
      <c r="N133" s="223"/>
      <c r="O133" s="224"/>
      <c r="P133" s="224"/>
    </row>
    <row r="134" spans="6:17" x14ac:dyDescent="0.3">
      <c r="F134" s="223"/>
      <c r="G134" s="223"/>
      <c r="H134" s="223"/>
      <c r="I134" s="223"/>
      <c r="J134" s="223"/>
      <c r="K134" s="223"/>
      <c r="L134" s="223"/>
      <c r="M134" s="223"/>
      <c r="N134" s="223"/>
      <c r="O134" s="224"/>
      <c r="P134" s="224"/>
    </row>
    <row r="135" spans="6:17" x14ac:dyDescent="0.3">
      <c r="F135" s="223"/>
      <c r="G135" s="223"/>
      <c r="H135" s="223"/>
      <c r="I135" s="223"/>
      <c r="J135" s="223"/>
      <c r="K135" s="223"/>
      <c r="L135" s="223"/>
      <c r="M135" s="223"/>
      <c r="N135" s="223"/>
      <c r="O135" s="224"/>
      <c r="P135" s="224"/>
    </row>
    <row r="136" spans="6:17" x14ac:dyDescent="0.3">
      <c r="F136" s="223"/>
      <c r="G136" s="223"/>
      <c r="H136" s="223"/>
      <c r="I136" s="223"/>
      <c r="J136" s="223"/>
      <c r="K136" s="223"/>
      <c r="L136" s="223"/>
      <c r="M136" s="223"/>
      <c r="N136" s="223"/>
      <c r="O136" s="224"/>
      <c r="P136" s="224"/>
    </row>
    <row r="137" spans="6:17" x14ac:dyDescent="0.3">
      <c r="F137" s="223"/>
      <c r="G137" s="223"/>
      <c r="H137" s="223"/>
      <c r="I137" s="223"/>
      <c r="J137" s="223"/>
      <c r="K137" s="223"/>
      <c r="L137" s="223"/>
      <c r="M137" s="223"/>
      <c r="N137" s="223"/>
      <c r="O137" s="224"/>
      <c r="P137" s="224"/>
    </row>
    <row r="138" spans="6:17" x14ac:dyDescent="0.3">
      <c r="F138" s="223"/>
      <c r="G138" s="223"/>
      <c r="H138" s="223"/>
      <c r="I138" s="223"/>
      <c r="J138" s="223"/>
      <c r="K138" s="223"/>
      <c r="L138" s="223"/>
      <c r="M138" s="223"/>
      <c r="N138" s="223"/>
      <c r="O138" s="224"/>
      <c r="P138" s="224"/>
    </row>
    <row r="139" spans="6:17" x14ac:dyDescent="0.3">
      <c r="F139" s="223"/>
      <c r="G139" s="223"/>
      <c r="H139" s="223"/>
      <c r="I139" s="223"/>
      <c r="J139" s="223"/>
      <c r="K139" s="223"/>
      <c r="L139" s="223"/>
      <c r="M139" s="223"/>
      <c r="N139" s="223"/>
      <c r="O139" s="224"/>
      <c r="P139" s="224"/>
    </row>
    <row r="140" spans="6:17" x14ac:dyDescent="0.3">
      <c r="F140" s="223"/>
      <c r="G140" s="223"/>
      <c r="H140" s="223"/>
      <c r="I140" s="223"/>
      <c r="J140" s="223"/>
      <c r="K140" s="223"/>
      <c r="L140" s="223"/>
      <c r="M140" s="223"/>
      <c r="N140" s="223"/>
      <c r="O140" s="224"/>
      <c r="P140" s="224"/>
    </row>
    <row r="141" spans="6:17" x14ac:dyDescent="0.3">
      <c r="F141" s="223"/>
      <c r="G141" s="223"/>
      <c r="H141" s="223"/>
      <c r="I141" s="223"/>
      <c r="J141" s="223"/>
      <c r="K141" s="223"/>
      <c r="L141" s="223"/>
      <c r="M141" s="223"/>
      <c r="N141" s="223"/>
      <c r="O141" s="224"/>
      <c r="P141" s="224"/>
    </row>
    <row r="142" spans="6:17" s="224" customFormat="1" x14ac:dyDescent="0.3">
      <c r="Q142" s="365"/>
    </row>
    <row r="143" spans="6:17" x14ac:dyDescent="0.3">
      <c r="F143" s="223"/>
      <c r="G143" s="223"/>
      <c r="H143" s="223"/>
      <c r="I143" s="223"/>
      <c r="J143" s="223"/>
      <c r="K143" s="223"/>
      <c r="L143" s="223"/>
      <c r="M143" s="223"/>
      <c r="N143" s="223"/>
      <c r="O143" s="224"/>
      <c r="P143" s="224"/>
    </row>
    <row r="144" spans="6:17" x14ac:dyDescent="0.3">
      <c r="F144" s="223"/>
      <c r="G144" s="223"/>
      <c r="H144" s="223"/>
      <c r="I144" s="223"/>
      <c r="J144" s="223"/>
      <c r="K144" s="223"/>
      <c r="L144" s="223"/>
      <c r="M144" s="223"/>
      <c r="N144" s="223"/>
      <c r="O144" s="224"/>
      <c r="P144" s="224"/>
    </row>
    <row r="145" spans="1:16" x14ac:dyDescent="0.3">
      <c r="F145" s="223"/>
      <c r="G145" s="223"/>
      <c r="H145" s="223"/>
      <c r="I145" s="223"/>
      <c r="J145" s="223"/>
      <c r="K145" s="223"/>
      <c r="L145" s="223"/>
      <c r="M145" s="223"/>
      <c r="N145" s="223"/>
      <c r="O145" s="224"/>
      <c r="P145" s="224"/>
    </row>
    <row r="146" spans="1:16" x14ac:dyDescent="0.3">
      <c r="F146" s="223"/>
      <c r="G146" s="223"/>
      <c r="H146" s="223"/>
      <c r="I146" s="223"/>
      <c r="J146" s="223"/>
      <c r="K146" s="223"/>
      <c r="L146" s="223"/>
      <c r="M146" s="223"/>
      <c r="N146" s="223"/>
      <c r="O146" s="224"/>
      <c r="P146" s="224"/>
    </row>
    <row r="147" spans="1:16" x14ac:dyDescent="0.3">
      <c r="A147" s="240"/>
      <c r="F147" s="223"/>
      <c r="G147" s="223"/>
      <c r="H147" s="223"/>
      <c r="I147" s="223"/>
      <c r="J147" s="223"/>
      <c r="K147" s="223"/>
      <c r="L147" s="223"/>
      <c r="M147" s="223"/>
      <c r="N147" s="223"/>
      <c r="O147" s="224"/>
      <c r="P147" s="224"/>
    </row>
    <row r="148" spans="1:16" x14ac:dyDescent="0.3">
      <c r="F148" s="223"/>
      <c r="G148" s="223"/>
      <c r="H148" s="223"/>
      <c r="I148" s="223"/>
      <c r="J148" s="223"/>
      <c r="K148" s="223"/>
      <c r="L148" s="223"/>
      <c r="M148" s="223"/>
      <c r="N148" s="223"/>
      <c r="O148" s="224"/>
      <c r="P148" s="224"/>
    </row>
    <row r="149" spans="1:16" x14ac:dyDescent="0.3">
      <c r="F149" s="223"/>
      <c r="G149" s="223"/>
      <c r="H149" s="223"/>
      <c r="I149" s="223"/>
      <c r="J149" s="223"/>
      <c r="K149" s="223"/>
      <c r="L149" s="223"/>
      <c r="M149" s="223"/>
      <c r="N149" s="223"/>
      <c r="O149" s="224"/>
      <c r="P149" s="224"/>
    </row>
    <row r="150" spans="1:16" x14ac:dyDescent="0.3">
      <c r="F150" s="223"/>
      <c r="G150" s="223"/>
      <c r="H150" s="223"/>
      <c r="I150" s="223"/>
      <c r="J150" s="223"/>
      <c r="K150" s="223"/>
      <c r="L150" s="223"/>
      <c r="M150" s="223"/>
      <c r="N150" s="223"/>
      <c r="O150" s="224"/>
      <c r="P150" s="224"/>
    </row>
    <row r="151" spans="1:16" x14ac:dyDescent="0.3">
      <c r="F151" s="223"/>
      <c r="G151" s="223"/>
      <c r="H151" s="223"/>
      <c r="I151" s="223"/>
      <c r="J151" s="223"/>
      <c r="K151" s="223"/>
      <c r="L151" s="223"/>
      <c r="M151" s="223"/>
      <c r="N151" s="223"/>
      <c r="O151" s="224"/>
      <c r="P151" s="224"/>
    </row>
    <row r="152" spans="1:16" x14ac:dyDescent="0.3">
      <c r="F152" s="223"/>
      <c r="G152" s="223"/>
      <c r="H152" s="223"/>
      <c r="I152" s="223"/>
      <c r="J152" s="223"/>
      <c r="K152" s="223"/>
      <c r="L152" s="223"/>
      <c r="M152" s="223"/>
      <c r="N152" s="223"/>
      <c r="O152" s="224"/>
      <c r="P152" s="224"/>
    </row>
    <row r="153" spans="1:16" x14ac:dyDescent="0.3">
      <c r="F153" s="223"/>
      <c r="G153" s="223"/>
      <c r="H153" s="223"/>
      <c r="I153" s="223"/>
      <c r="J153" s="223"/>
      <c r="K153" s="223"/>
      <c r="L153" s="223"/>
      <c r="M153" s="223"/>
      <c r="N153" s="223"/>
      <c r="O153" s="224"/>
      <c r="P153" s="224"/>
    </row>
    <row r="154" spans="1:16" x14ac:dyDescent="0.3">
      <c r="F154" s="223"/>
      <c r="G154" s="223"/>
      <c r="H154" s="223"/>
      <c r="I154" s="223"/>
      <c r="J154" s="223"/>
      <c r="K154" s="223"/>
      <c r="L154" s="223"/>
      <c r="M154" s="223"/>
      <c r="N154" s="223"/>
      <c r="O154" s="224"/>
      <c r="P154" s="224"/>
    </row>
    <row r="155" spans="1:16" x14ac:dyDescent="0.3">
      <c r="F155" s="223"/>
      <c r="G155" s="223"/>
      <c r="H155" s="223"/>
      <c r="I155" s="223"/>
      <c r="J155" s="223"/>
      <c r="K155" s="223"/>
      <c r="L155" s="223"/>
      <c r="M155" s="223"/>
      <c r="N155" s="223"/>
      <c r="O155" s="224"/>
      <c r="P155" s="224"/>
    </row>
    <row r="156" spans="1:16" x14ac:dyDescent="0.3">
      <c r="F156" s="223"/>
      <c r="G156" s="223"/>
      <c r="H156" s="223"/>
      <c r="I156" s="223"/>
      <c r="J156" s="223"/>
      <c r="K156" s="223"/>
      <c r="L156" s="223"/>
      <c r="M156" s="223"/>
      <c r="N156" s="223"/>
      <c r="O156" s="224"/>
      <c r="P156" s="224"/>
    </row>
    <row r="157" spans="1:16" x14ac:dyDescent="0.3">
      <c r="F157" s="223"/>
      <c r="G157" s="223"/>
      <c r="H157" s="223"/>
      <c r="I157" s="223"/>
      <c r="J157" s="223"/>
      <c r="K157" s="223"/>
      <c r="L157" s="223"/>
      <c r="M157" s="223"/>
      <c r="N157" s="223"/>
      <c r="O157" s="224"/>
      <c r="P157" s="224"/>
    </row>
    <row r="158" spans="1:16" x14ac:dyDescent="0.3">
      <c r="F158" s="223"/>
      <c r="G158" s="223"/>
      <c r="H158" s="223"/>
      <c r="I158" s="223"/>
      <c r="J158" s="223"/>
      <c r="K158" s="223"/>
      <c r="L158" s="223"/>
      <c r="M158" s="223"/>
      <c r="N158" s="223"/>
      <c r="O158" s="224"/>
      <c r="P158" s="224"/>
    </row>
    <row r="159" spans="1:16" x14ac:dyDescent="0.3">
      <c r="F159" s="223"/>
      <c r="G159" s="223"/>
      <c r="H159" s="223"/>
      <c r="I159" s="223"/>
      <c r="J159" s="223"/>
      <c r="K159" s="223"/>
      <c r="L159" s="223"/>
      <c r="M159" s="223"/>
      <c r="N159" s="223"/>
      <c r="O159" s="224"/>
      <c r="P159" s="224"/>
    </row>
    <row r="160" spans="1:16" x14ac:dyDescent="0.3">
      <c r="F160" s="223"/>
      <c r="G160" s="223"/>
      <c r="H160" s="223"/>
      <c r="I160" s="223"/>
      <c r="J160" s="223"/>
      <c r="K160" s="223"/>
      <c r="L160" s="223"/>
      <c r="M160" s="223"/>
      <c r="N160" s="223"/>
      <c r="O160" s="224"/>
      <c r="P160" s="224"/>
    </row>
    <row r="161" spans="6:16" x14ac:dyDescent="0.3">
      <c r="F161" s="223"/>
      <c r="G161" s="223"/>
      <c r="H161" s="223"/>
      <c r="I161" s="223"/>
      <c r="J161" s="223"/>
      <c r="K161" s="223"/>
      <c r="L161" s="223"/>
      <c r="M161" s="223"/>
      <c r="N161" s="223"/>
      <c r="O161" s="224"/>
      <c r="P161" s="224"/>
    </row>
    <row r="162" spans="6:16" x14ac:dyDescent="0.3">
      <c r="F162" s="223"/>
      <c r="G162" s="223"/>
      <c r="H162" s="223"/>
      <c r="I162" s="223"/>
      <c r="J162" s="223"/>
      <c r="K162" s="223"/>
      <c r="L162" s="223"/>
      <c r="M162" s="223"/>
      <c r="N162" s="223"/>
      <c r="O162" s="224"/>
      <c r="P162" s="224"/>
    </row>
    <row r="163" spans="6:16" x14ac:dyDescent="0.3">
      <c r="F163" s="223"/>
      <c r="G163" s="223"/>
      <c r="H163" s="223"/>
      <c r="I163" s="223"/>
      <c r="J163" s="223"/>
      <c r="K163" s="223"/>
      <c r="L163" s="223"/>
      <c r="M163" s="223"/>
      <c r="N163" s="223"/>
      <c r="O163" s="224"/>
      <c r="P163" s="224"/>
    </row>
    <row r="164" spans="6:16" x14ac:dyDescent="0.3">
      <c r="F164" s="223"/>
      <c r="G164" s="223"/>
      <c r="H164" s="223"/>
      <c r="I164" s="223"/>
      <c r="J164" s="223"/>
      <c r="K164" s="223"/>
      <c r="L164" s="223"/>
      <c r="M164" s="223"/>
      <c r="N164" s="223"/>
      <c r="O164" s="224"/>
      <c r="P164" s="224"/>
    </row>
    <row r="165" spans="6:16" x14ac:dyDescent="0.3">
      <c r="F165" s="223"/>
      <c r="G165" s="223"/>
      <c r="H165" s="223"/>
      <c r="I165" s="223"/>
      <c r="J165" s="223"/>
      <c r="K165" s="223"/>
      <c r="L165" s="223"/>
      <c r="M165" s="223"/>
      <c r="N165" s="223"/>
      <c r="O165" s="224"/>
      <c r="P165" s="224"/>
    </row>
    <row r="166" spans="6:16" x14ac:dyDescent="0.3">
      <c r="F166" s="223"/>
      <c r="G166" s="223"/>
      <c r="H166" s="223"/>
      <c r="I166" s="223"/>
      <c r="J166" s="223"/>
      <c r="K166" s="223"/>
      <c r="L166" s="223"/>
      <c r="M166" s="223"/>
      <c r="N166" s="223"/>
      <c r="O166" s="224"/>
      <c r="P166" s="224"/>
    </row>
  </sheetData>
  <mergeCells count="2">
    <mergeCell ref="G2:H2"/>
    <mergeCell ref="I2:N2"/>
  </mergeCells>
  <conditionalFormatting sqref="Q17:Q36 Q5:Q15 Q38:Q90">
    <cfRule type="cellIs" dxfId="5" priority="7" operator="notEqual">
      <formula>0</formula>
    </cfRule>
    <cfRule type="cellIs" dxfId="4" priority="8" operator="equal">
      <formula>0</formula>
    </cfRule>
  </conditionalFormatting>
  <conditionalFormatting sqref="Q16">
    <cfRule type="cellIs" dxfId="3" priority="3" operator="notEqual">
      <formula>0</formula>
    </cfRule>
    <cfRule type="cellIs" dxfId="2" priority="4" operator="equal">
      <formula>0</formula>
    </cfRule>
  </conditionalFormatting>
  <conditionalFormatting sqref="Q37">
    <cfRule type="cellIs" dxfId="1" priority="1" operator="notEqual">
      <formula>0</formula>
    </cfRule>
    <cfRule type="cellIs" dxfId="0" priority="2" operator="equal">
      <formula>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7D10-FB78-4EF8-AA7C-80D6DFF11A57}">
  <sheetPr codeName="Sheet2">
    <tabColor theme="4" tint="0.39997558519241921"/>
    <outlinePr summaryBelow="0" summaryRight="0"/>
  </sheetPr>
  <dimension ref="A1:N1003"/>
  <sheetViews>
    <sheetView workbookViewId="0"/>
  </sheetViews>
  <sheetFormatPr defaultColWidth="14.42578125" defaultRowHeight="15.75" customHeight="1" x14ac:dyDescent="0.2"/>
  <cols>
    <col min="1" max="1" width="4.42578125" style="41" customWidth="1"/>
    <col min="2" max="2" width="5.5703125" style="41" customWidth="1"/>
    <col min="3" max="13" width="14.42578125" style="41"/>
    <col min="14" max="14" width="18.42578125" style="41" customWidth="1"/>
    <col min="15" max="16384" width="14.42578125" style="59"/>
  </cols>
  <sheetData>
    <row r="1" spans="1:14" ht="23.25" x14ac:dyDescent="0.35">
      <c r="A1" s="43" t="s">
        <v>0</v>
      </c>
      <c r="B1" s="45"/>
      <c r="C1" s="45"/>
      <c r="D1" s="45"/>
      <c r="E1" s="45"/>
      <c r="F1" s="45"/>
      <c r="G1" s="45"/>
      <c r="H1" s="45"/>
      <c r="I1" s="45"/>
      <c r="J1" s="45"/>
      <c r="K1" s="45"/>
      <c r="L1" s="45"/>
      <c r="M1" s="45"/>
      <c r="N1" s="45"/>
    </row>
    <row r="2" spans="1:14" ht="15.75" customHeight="1" x14ac:dyDescent="0.2">
      <c r="A2" s="45"/>
      <c r="B2" s="45"/>
      <c r="C2" s="45"/>
      <c r="D2" s="45"/>
      <c r="E2" s="45"/>
      <c r="F2" s="45"/>
      <c r="G2" s="45"/>
      <c r="H2" s="45"/>
      <c r="I2" s="45"/>
      <c r="J2" s="45"/>
      <c r="K2" s="45"/>
      <c r="L2" s="45"/>
      <c r="M2" s="45"/>
      <c r="N2" s="45"/>
    </row>
    <row r="3" spans="1:14" ht="15.75" customHeight="1" x14ac:dyDescent="0.2">
      <c r="A3" s="46"/>
      <c r="B3" s="45" t="s">
        <v>1</v>
      </c>
      <c r="C3" s="45"/>
      <c r="D3" s="45"/>
      <c r="E3" s="45"/>
      <c r="F3" s="45"/>
      <c r="G3" s="45"/>
      <c r="H3" s="45"/>
      <c r="I3" s="45"/>
      <c r="J3" s="45"/>
      <c r="K3" s="45"/>
      <c r="L3" s="45"/>
      <c r="M3" s="45"/>
      <c r="N3" s="45"/>
    </row>
    <row r="4" spans="1:14" ht="15.75" customHeight="1" x14ac:dyDescent="0.2">
      <c r="A4" s="46"/>
      <c r="B4" s="45" t="s">
        <v>2</v>
      </c>
      <c r="C4" s="45"/>
      <c r="D4" s="45"/>
      <c r="E4" s="45"/>
      <c r="F4" s="45"/>
      <c r="G4" s="45"/>
      <c r="H4" s="45"/>
      <c r="I4" s="45"/>
      <c r="J4" s="45"/>
      <c r="K4" s="45"/>
      <c r="L4" s="45"/>
      <c r="M4" s="45"/>
      <c r="N4" s="45"/>
    </row>
    <row r="5" spans="1:14" ht="15.75" customHeight="1" x14ac:dyDescent="0.2">
      <c r="A5" s="46"/>
      <c r="B5" s="46" t="s">
        <v>3</v>
      </c>
      <c r="C5" s="45"/>
      <c r="D5" s="45"/>
      <c r="E5" s="45"/>
      <c r="F5" s="45"/>
      <c r="G5" s="45"/>
      <c r="H5" s="45"/>
      <c r="I5" s="45"/>
      <c r="J5" s="45"/>
      <c r="K5" s="45"/>
      <c r="L5" s="45"/>
      <c r="M5" s="45"/>
      <c r="N5" s="45"/>
    </row>
    <row r="6" spans="1:14" ht="15.75" customHeight="1" x14ac:dyDescent="0.2">
      <c r="A6" s="46"/>
      <c r="B6" s="45"/>
      <c r="C6" s="48" t="s">
        <v>4</v>
      </c>
      <c r="D6" s="45"/>
      <c r="E6" s="45"/>
      <c r="F6" s="45"/>
      <c r="G6" s="45"/>
      <c r="H6" s="45"/>
      <c r="I6" s="45"/>
      <c r="J6" s="45"/>
      <c r="K6" s="45"/>
      <c r="L6" s="45"/>
      <c r="M6" s="45"/>
      <c r="N6" s="45"/>
    </row>
    <row r="7" spans="1:14" ht="15.75" customHeight="1" x14ac:dyDescent="0.2">
      <c r="A7" s="46"/>
      <c r="B7" s="45"/>
      <c r="C7" s="48" t="s">
        <v>5</v>
      </c>
      <c r="D7" s="45"/>
      <c r="E7" s="45"/>
      <c r="F7" s="45"/>
      <c r="G7" s="45"/>
      <c r="H7" s="45"/>
      <c r="I7" s="45"/>
      <c r="J7" s="45"/>
      <c r="K7" s="45"/>
      <c r="L7" s="45"/>
      <c r="M7" s="45"/>
      <c r="N7" s="45"/>
    </row>
    <row r="8" spans="1:14" ht="15.75" customHeight="1" x14ac:dyDescent="0.2">
      <c r="A8" s="46"/>
      <c r="B8" s="45"/>
      <c r="C8" s="48" t="s">
        <v>6</v>
      </c>
      <c r="D8" s="45"/>
      <c r="E8" s="45"/>
      <c r="F8" s="45"/>
      <c r="G8" s="45"/>
      <c r="H8" s="45"/>
      <c r="I8" s="45"/>
      <c r="J8" s="45"/>
      <c r="K8" s="45"/>
      <c r="L8" s="45"/>
      <c r="M8" s="45"/>
      <c r="N8" s="45"/>
    </row>
    <row r="9" spans="1:14" ht="15.75" customHeight="1" x14ac:dyDescent="0.2">
      <c r="A9" s="45"/>
      <c r="B9" s="45"/>
      <c r="C9" s="45"/>
      <c r="D9" s="45"/>
      <c r="E9" s="45"/>
      <c r="F9" s="45"/>
      <c r="G9" s="45"/>
      <c r="H9" s="45"/>
      <c r="I9" s="45"/>
      <c r="J9" s="45"/>
      <c r="K9" s="45"/>
      <c r="L9" s="45"/>
      <c r="M9" s="45"/>
      <c r="N9" s="45"/>
    </row>
    <row r="10" spans="1:14" ht="15.75" customHeight="1" x14ac:dyDescent="0.2">
      <c r="A10" s="45"/>
      <c r="B10" s="45"/>
      <c r="C10" s="45"/>
      <c r="D10" s="45"/>
      <c r="E10" s="45"/>
      <c r="F10" s="45"/>
      <c r="G10" s="45"/>
      <c r="H10" s="45"/>
      <c r="I10" s="45"/>
      <c r="J10" s="45"/>
      <c r="K10" s="45"/>
      <c r="L10" s="45"/>
      <c r="M10" s="45"/>
      <c r="N10" s="45"/>
    </row>
    <row r="11" spans="1:14" ht="15.75" customHeight="1" x14ac:dyDescent="0.2">
      <c r="A11" s="49" t="s">
        <v>7</v>
      </c>
      <c r="B11" s="45"/>
      <c r="C11" s="45"/>
      <c r="D11" s="45"/>
      <c r="E11" s="45"/>
      <c r="F11" s="45"/>
      <c r="G11" s="45"/>
      <c r="H11" s="45"/>
      <c r="I11" s="45"/>
      <c r="J11" s="45"/>
      <c r="K11" s="45"/>
      <c r="L11" s="45"/>
      <c r="M11" s="45"/>
      <c r="N11" s="45"/>
    </row>
    <row r="12" spans="1:14" ht="15.75" customHeight="1" x14ac:dyDescent="0.2">
      <c r="A12" s="50" t="s">
        <v>8</v>
      </c>
      <c r="B12" s="45" t="s">
        <v>9</v>
      </c>
      <c r="C12" s="45"/>
      <c r="D12" s="45"/>
      <c r="E12" s="45"/>
      <c r="F12" s="45"/>
      <c r="G12" s="45"/>
      <c r="H12" s="45"/>
      <c r="I12" s="45"/>
      <c r="J12" s="45"/>
      <c r="K12" s="45"/>
      <c r="L12" s="45"/>
      <c r="M12" s="45"/>
      <c r="N12" s="45"/>
    </row>
    <row r="13" spans="1:14" ht="15.75" customHeight="1" x14ac:dyDescent="0.2">
      <c r="A13" s="50" t="s">
        <v>8</v>
      </c>
      <c r="B13" s="45" t="s">
        <v>10</v>
      </c>
      <c r="C13" s="45"/>
      <c r="D13" s="45"/>
      <c r="E13" s="45"/>
      <c r="F13" s="45"/>
      <c r="G13" s="45"/>
      <c r="H13" s="45"/>
      <c r="I13" s="45"/>
      <c r="J13" s="45"/>
      <c r="K13" s="45"/>
      <c r="L13" s="45"/>
      <c r="M13" s="45"/>
      <c r="N13" s="45"/>
    </row>
    <row r="14" spans="1:14" ht="15.75" customHeight="1" x14ac:dyDescent="0.2">
      <c r="A14" s="50" t="s">
        <v>8</v>
      </c>
      <c r="B14" s="45" t="s">
        <v>11</v>
      </c>
      <c r="C14" s="45"/>
      <c r="D14" s="45"/>
      <c r="E14" s="45"/>
      <c r="F14" s="45"/>
      <c r="G14" s="45"/>
      <c r="H14" s="45"/>
      <c r="I14" s="45"/>
      <c r="J14" s="45"/>
      <c r="K14" s="45"/>
      <c r="L14" s="45"/>
      <c r="M14" s="45"/>
      <c r="N14" s="45"/>
    </row>
    <row r="15" spans="1:14" ht="15.75" customHeight="1" x14ac:dyDescent="0.2">
      <c r="A15" s="50" t="s">
        <v>8</v>
      </c>
      <c r="B15" s="45" t="s">
        <v>12</v>
      </c>
      <c r="C15" s="45"/>
      <c r="D15" s="45"/>
      <c r="E15" s="45"/>
      <c r="F15" s="45"/>
      <c r="G15" s="45"/>
      <c r="H15" s="45"/>
      <c r="I15" s="45"/>
      <c r="J15" s="45"/>
      <c r="K15" s="45"/>
      <c r="L15" s="45"/>
      <c r="M15" s="45"/>
      <c r="N15" s="45"/>
    </row>
    <row r="16" spans="1:14" ht="15.75" customHeight="1" x14ac:dyDescent="0.2">
      <c r="A16" s="50" t="s">
        <v>8</v>
      </c>
      <c r="B16" s="45" t="s">
        <v>13</v>
      </c>
      <c r="C16" s="45"/>
      <c r="D16" s="45"/>
      <c r="E16" s="45"/>
      <c r="F16" s="45"/>
      <c r="G16" s="45"/>
      <c r="H16" s="45"/>
      <c r="I16" s="45"/>
      <c r="J16" s="45"/>
      <c r="K16" s="45"/>
      <c r="L16" s="45"/>
      <c r="M16" s="45"/>
      <c r="N16" s="45"/>
    </row>
    <row r="17" spans="1:14" ht="15.75" customHeight="1" x14ac:dyDescent="0.2">
      <c r="A17" s="50" t="s">
        <v>8</v>
      </c>
      <c r="B17" s="45" t="s">
        <v>14</v>
      </c>
      <c r="C17" s="45"/>
      <c r="D17" s="45"/>
      <c r="E17" s="45"/>
      <c r="F17" s="45"/>
      <c r="G17" s="45"/>
      <c r="H17" s="45"/>
      <c r="I17" s="45"/>
      <c r="J17" s="45"/>
      <c r="K17" s="45"/>
      <c r="L17" s="45"/>
      <c r="M17" s="45"/>
      <c r="N17" s="45"/>
    </row>
    <row r="18" spans="1:14" ht="15.75" customHeight="1" x14ac:dyDescent="0.2">
      <c r="A18" s="50" t="s">
        <v>8</v>
      </c>
      <c r="B18" s="45" t="s">
        <v>15</v>
      </c>
      <c r="C18" s="45"/>
      <c r="D18" s="45"/>
      <c r="E18" s="45"/>
      <c r="F18" s="45"/>
      <c r="G18" s="45"/>
      <c r="H18" s="45"/>
      <c r="I18" s="45"/>
      <c r="J18" s="45"/>
      <c r="K18" s="45"/>
      <c r="L18" s="45"/>
      <c r="M18" s="45"/>
      <c r="N18" s="45"/>
    </row>
    <row r="19" spans="1:14" ht="15.75" customHeight="1" x14ac:dyDescent="0.2">
      <c r="A19" s="50" t="s">
        <v>8</v>
      </c>
      <c r="B19" s="45" t="s">
        <v>16</v>
      </c>
      <c r="C19" s="45"/>
      <c r="D19" s="45"/>
      <c r="E19" s="45"/>
      <c r="F19" s="45"/>
      <c r="G19" s="45"/>
      <c r="H19" s="45"/>
      <c r="I19" s="45"/>
      <c r="J19" s="45"/>
      <c r="K19" s="45"/>
      <c r="L19" s="45"/>
      <c r="M19" s="45"/>
      <c r="N19" s="45"/>
    </row>
    <row r="20" spans="1:14" ht="15.75" customHeight="1" x14ac:dyDescent="0.2">
      <c r="A20" s="45"/>
      <c r="B20" s="45"/>
      <c r="C20" s="45"/>
      <c r="D20" s="45"/>
      <c r="E20" s="45"/>
      <c r="F20" s="45"/>
      <c r="G20" s="45"/>
      <c r="H20" s="45"/>
      <c r="I20" s="45"/>
      <c r="J20" s="45"/>
      <c r="K20" s="45"/>
      <c r="L20" s="45"/>
      <c r="M20" s="45"/>
      <c r="N20" s="45"/>
    </row>
    <row r="21" spans="1:14" ht="15.75" customHeight="1" x14ac:dyDescent="0.2">
      <c r="A21" s="52" t="s">
        <v>17</v>
      </c>
      <c r="B21" s="45"/>
      <c r="C21" s="45"/>
      <c r="D21" s="45"/>
      <c r="E21" s="45"/>
      <c r="F21" s="45"/>
      <c r="G21" s="45"/>
      <c r="H21" s="45"/>
      <c r="I21" s="45"/>
      <c r="J21" s="45"/>
      <c r="K21" s="45"/>
      <c r="L21" s="45"/>
      <c r="M21" s="45"/>
      <c r="N21" s="45"/>
    </row>
    <row r="22" spans="1:14" ht="15.75" customHeight="1" x14ac:dyDescent="0.2">
      <c r="A22" s="50" t="s">
        <v>8</v>
      </c>
      <c r="B22" s="45" t="s">
        <v>18</v>
      </c>
      <c r="C22" s="45"/>
      <c r="D22" s="45"/>
      <c r="E22" s="45"/>
      <c r="F22" s="45"/>
      <c r="G22" s="45"/>
      <c r="H22" s="45"/>
      <c r="I22" s="45"/>
      <c r="J22" s="45"/>
      <c r="K22" s="45"/>
      <c r="L22" s="45"/>
      <c r="M22" s="45"/>
      <c r="N22" s="45"/>
    </row>
    <row r="23" spans="1:14" ht="15.75" customHeight="1" x14ac:dyDescent="0.2">
      <c r="A23" s="50" t="s">
        <v>8</v>
      </c>
      <c r="B23" s="45" t="s">
        <v>19</v>
      </c>
      <c r="C23" s="45"/>
      <c r="D23" s="45"/>
      <c r="E23" s="45"/>
      <c r="F23" s="45"/>
      <c r="G23" s="45"/>
      <c r="H23" s="45"/>
      <c r="I23" s="45"/>
      <c r="J23" s="45"/>
      <c r="K23" s="45"/>
      <c r="L23" s="45"/>
      <c r="M23" s="45"/>
      <c r="N23" s="45"/>
    </row>
    <row r="24" spans="1:14" ht="15.75" customHeight="1" x14ac:dyDescent="0.2">
      <c r="A24" s="50" t="s">
        <v>8</v>
      </c>
      <c r="B24" s="45" t="s">
        <v>20</v>
      </c>
      <c r="C24" s="45"/>
      <c r="D24" s="45"/>
      <c r="E24" s="45"/>
      <c r="F24" s="45"/>
      <c r="G24" s="45"/>
      <c r="H24" s="45"/>
      <c r="I24" s="45"/>
      <c r="J24" s="45"/>
      <c r="K24" s="45"/>
      <c r="L24" s="45"/>
      <c r="M24" s="45"/>
      <c r="N24" s="45"/>
    </row>
    <row r="25" spans="1:14" ht="15.75" customHeight="1" x14ac:dyDescent="0.2">
      <c r="A25" s="50" t="s">
        <v>8</v>
      </c>
      <c r="B25" s="45" t="s">
        <v>21</v>
      </c>
      <c r="C25" s="45"/>
      <c r="D25" s="45"/>
      <c r="E25" s="45"/>
      <c r="F25" s="45"/>
      <c r="G25" s="45"/>
      <c r="H25" s="45"/>
      <c r="I25" s="45"/>
      <c r="J25" s="45"/>
      <c r="K25" s="45"/>
      <c r="L25" s="45"/>
      <c r="M25" s="45"/>
      <c r="N25" s="45"/>
    </row>
    <row r="26" spans="1:14" ht="15.75" customHeight="1" x14ac:dyDescent="0.2">
      <c r="A26" s="45"/>
      <c r="B26" s="45"/>
      <c r="C26" s="45"/>
      <c r="D26" s="45"/>
      <c r="E26" s="45"/>
      <c r="F26" s="45"/>
      <c r="G26" s="45"/>
      <c r="H26" s="45"/>
      <c r="I26" s="45"/>
      <c r="J26" s="45"/>
      <c r="K26" s="45"/>
      <c r="L26" s="45"/>
      <c r="M26" s="45"/>
      <c r="N26" s="45"/>
    </row>
    <row r="27" spans="1:14" ht="15.75" customHeight="1" x14ac:dyDescent="0.2">
      <c r="A27" s="540" t="s">
        <v>22</v>
      </c>
      <c r="B27" s="45"/>
      <c r="C27" s="45"/>
      <c r="D27" s="45"/>
      <c r="E27" s="45"/>
      <c r="F27" s="45"/>
      <c r="G27" s="45"/>
      <c r="H27" s="45"/>
      <c r="I27" s="45"/>
      <c r="J27" s="45"/>
      <c r="K27" s="45"/>
      <c r="L27" s="45"/>
      <c r="M27" s="45"/>
      <c r="N27" s="45"/>
    </row>
    <row r="28" spans="1:14" ht="102.4" customHeight="1" x14ac:dyDescent="0.2">
      <c r="A28" s="45"/>
      <c r="B28" s="615" t="s">
        <v>23</v>
      </c>
      <c r="C28" s="616"/>
      <c r="D28" s="616"/>
      <c r="E28" s="616"/>
      <c r="F28" s="616"/>
      <c r="G28" s="616"/>
      <c r="H28" s="616"/>
      <c r="I28" s="616"/>
      <c r="J28" s="616"/>
      <c r="K28" s="616"/>
      <c r="L28" s="616"/>
      <c r="M28" s="617"/>
      <c r="N28" s="45"/>
    </row>
    <row r="29" spans="1:14" ht="15.75" customHeight="1" x14ac:dyDescent="0.2">
      <c r="A29" s="45"/>
      <c r="B29" s="45"/>
      <c r="C29" s="45"/>
      <c r="D29" s="45"/>
      <c r="E29" s="45"/>
      <c r="F29" s="45"/>
      <c r="G29" s="45"/>
      <c r="H29" s="45"/>
      <c r="I29" s="45"/>
      <c r="J29" s="45"/>
      <c r="K29" s="45"/>
      <c r="L29" s="45"/>
      <c r="M29" s="45"/>
      <c r="N29" s="45"/>
    </row>
    <row r="30" spans="1:14" ht="15.75" customHeight="1" x14ac:dyDescent="0.2">
      <c r="A30" s="45"/>
      <c r="B30" s="45"/>
      <c r="C30" s="45"/>
      <c r="D30" s="45"/>
      <c r="E30" s="45"/>
      <c r="F30" s="45"/>
      <c r="G30" s="45"/>
      <c r="H30" s="45"/>
      <c r="I30" s="45"/>
      <c r="J30" s="45"/>
      <c r="K30" s="45"/>
      <c r="L30" s="45"/>
      <c r="M30" s="45"/>
      <c r="N30" s="45"/>
    </row>
    <row r="31" spans="1:14" ht="15.75" customHeight="1" x14ac:dyDescent="0.2">
      <c r="A31" s="45"/>
      <c r="B31" s="45"/>
      <c r="C31" s="45"/>
      <c r="D31" s="45"/>
      <c r="E31" s="45"/>
      <c r="F31" s="45"/>
      <c r="G31" s="45"/>
      <c r="H31" s="45"/>
      <c r="I31" s="45"/>
      <c r="J31" s="45"/>
      <c r="K31" s="45"/>
      <c r="L31" s="45"/>
      <c r="M31" s="45"/>
      <c r="N31" s="45"/>
    </row>
    <row r="32" spans="1:14" ht="15.75" customHeight="1" x14ac:dyDescent="0.2">
      <c r="A32" s="45"/>
      <c r="B32" s="45"/>
      <c r="C32" s="45"/>
      <c r="D32" s="45"/>
      <c r="E32" s="45"/>
      <c r="F32" s="45"/>
      <c r="G32" s="45"/>
      <c r="H32" s="45"/>
      <c r="I32" s="45"/>
      <c r="J32" s="45"/>
      <c r="K32" s="45"/>
      <c r="L32" s="45"/>
      <c r="M32" s="45"/>
      <c r="N32" s="45"/>
    </row>
    <row r="33" spans="1:14" ht="15.75" customHeight="1" x14ac:dyDescent="0.2">
      <c r="A33" s="45"/>
      <c r="B33" s="45"/>
      <c r="C33" s="45"/>
      <c r="D33" s="45"/>
      <c r="E33" s="45"/>
      <c r="F33" s="45"/>
      <c r="G33" s="45"/>
      <c r="H33" s="45"/>
      <c r="I33" s="45"/>
      <c r="J33" s="45"/>
      <c r="K33" s="45"/>
      <c r="L33" s="45"/>
      <c r="M33" s="45"/>
      <c r="N33" s="45"/>
    </row>
    <row r="34" spans="1:14" ht="15.75" customHeight="1" x14ac:dyDescent="0.2">
      <c r="A34" s="45"/>
      <c r="B34" s="45"/>
      <c r="C34" s="45"/>
      <c r="D34" s="45"/>
      <c r="E34" s="45"/>
      <c r="F34" s="45"/>
      <c r="G34" s="45"/>
      <c r="H34" s="45"/>
      <c r="I34" s="45"/>
      <c r="J34" s="45"/>
      <c r="K34" s="45"/>
      <c r="L34" s="45"/>
      <c r="M34" s="45"/>
      <c r="N34" s="45"/>
    </row>
    <row r="35" spans="1:14" ht="15.75" customHeight="1" x14ac:dyDescent="0.2">
      <c r="A35" s="45"/>
      <c r="B35" s="45"/>
      <c r="C35" s="45"/>
      <c r="D35" s="45"/>
      <c r="E35" s="45"/>
      <c r="F35" s="45"/>
      <c r="G35" s="45"/>
      <c r="H35" s="45"/>
      <c r="I35" s="45"/>
      <c r="J35" s="45"/>
      <c r="K35" s="45"/>
      <c r="L35" s="45"/>
      <c r="M35" s="45"/>
      <c r="N35" s="45"/>
    </row>
    <row r="36" spans="1:14" ht="15.75" customHeight="1" x14ac:dyDescent="0.2">
      <c r="A36" s="45"/>
      <c r="B36" s="45"/>
      <c r="C36" s="45"/>
      <c r="D36" s="45"/>
      <c r="E36" s="45"/>
      <c r="F36" s="45"/>
      <c r="G36" s="45"/>
      <c r="H36" s="45"/>
      <c r="I36" s="45"/>
      <c r="J36" s="45"/>
      <c r="K36" s="45"/>
      <c r="L36" s="45"/>
      <c r="M36" s="45"/>
      <c r="N36" s="45"/>
    </row>
    <row r="37" spans="1:14" ht="15.75" customHeight="1" x14ac:dyDescent="0.2">
      <c r="A37" s="45"/>
      <c r="B37" s="45"/>
      <c r="C37" s="45"/>
      <c r="D37" s="45"/>
      <c r="E37" s="45"/>
      <c r="F37" s="45"/>
      <c r="G37" s="45"/>
      <c r="H37" s="45"/>
      <c r="I37" s="45"/>
      <c r="J37" s="45"/>
      <c r="K37" s="45"/>
      <c r="L37" s="45"/>
      <c r="M37" s="45"/>
      <c r="N37" s="45"/>
    </row>
    <row r="38" spans="1:14" ht="15.75" customHeight="1" x14ac:dyDescent="0.2">
      <c r="A38" s="45"/>
      <c r="B38" s="45"/>
      <c r="C38" s="45"/>
      <c r="D38" s="45"/>
      <c r="E38" s="45"/>
      <c r="F38" s="45"/>
      <c r="G38" s="45"/>
      <c r="H38" s="45"/>
      <c r="I38" s="45"/>
      <c r="J38" s="45"/>
      <c r="K38" s="45"/>
      <c r="L38" s="45"/>
      <c r="M38" s="45"/>
      <c r="N38" s="45"/>
    </row>
    <row r="39" spans="1:14" ht="12.75" x14ac:dyDescent="0.2">
      <c r="A39" s="45"/>
      <c r="B39" s="45"/>
      <c r="C39" s="45"/>
      <c r="D39" s="45"/>
      <c r="E39" s="45"/>
      <c r="F39" s="45"/>
      <c r="G39" s="45"/>
      <c r="H39" s="45"/>
      <c r="I39" s="45"/>
      <c r="J39" s="45"/>
      <c r="K39" s="45"/>
      <c r="L39" s="45"/>
      <c r="M39" s="45"/>
      <c r="N39" s="45"/>
    </row>
    <row r="40" spans="1:14" ht="12.75" x14ac:dyDescent="0.2">
      <c r="A40" s="45"/>
      <c r="B40" s="45"/>
      <c r="C40" s="45"/>
      <c r="D40" s="45"/>
      <c r="E40" s="45"/>
      <c r="F40" s="45"/>
      <c r="G40" s="45"/>
      <c r="H40" s="45"/>
      <c r="I40" s="45"/>
      <c r="J40" s="45"/>
      <c r="K40" s="45"/>
      <c r="L40" s="45"/>
      <c r="M40" s="45"/>
      <c r="N40" s="45"/>
    </row>
    <row r="41" spans="1:14" ht="12.75" x14ac:dyDescent="0.2">
      <c r="A41" s="45"/>
      <c r="B41" s="45"/>
      <c r="C41" s="45"/>
      <c r="D41" s="45"/>
      <c r="E41" s="45"/>
      <c r="F41" s="45"/>
      <c r="G41" s="45"/>
      <c r="H41" s="45"/>
      <c r="I41" s="45"/>
      <c r="J41" s="45"/>
      <c r="K41" s="45"/>
      <c r="L41" s="45"/>
      <c r="M41" s="45"/>
      <c r="N41" s="45"/>
    </row>
    <row r="42" spans="1:14" ht="12.75" x14ac:dyDescent="0.2">
      <c r="A42" s="45"/>
      <c r="B42" s="45"/>
      <c r="C42" s="45"/>
      <c r="D42" s="45"/>
      <c r="E42" s="45"/>
      <c r="F42" s="45"/>
      <c r="G42" s="45"/>
      <c r="H42" s="45"/>
      <c r="I42" s="45"/>
      <c r="J42" s="45"/>
      <c r="K42" s="45"/>
      <c r="L42" s="45"/>
      <c r="M42" s="45"/>
      <c r="N42" s="45"/>
    </row>
    <row r="43" spans="1:14" ht="12.75" x14ac:dyDescent="0.2">
      <c r="A43" s="45"/>
      <c r="B43" s="45"/>
      <c r="C43" s="45"/>
      <c r="D43" s="45"/>
      <c r="E43" s="45"/>
      <c r="F43" s="45"/>
      <c r="G43" s="45"/>
      <c r="H43" s="45"/>
      <c r="I43" s="45"/>
      <c r="J43" s="45"/>
      <c r="K43" s="45"/>
      <c r="L43" s="45"/>
      <c r="M43" s="45"/>
      <c r="N43" s="45"/>
    </row>
    <row r="44" spans="1:14" ht="12.75" x14ac:dyDescent="0.2">
      <c r="A44" s="45"/>
      <c r="B44" s="45"/>
      <c r="C44" s="45"/>
      <c r="D44" s="45"/>
      <c r="E44" s="45"/>
      <c r="F44" s="45"/>
      <c r="G44" s="45"/>
      <c r="H44" s="45"/>
      <c r="I44" s="45"/>
      <c r="J44" s="45"/>
      <c r="K44" s="45"/>
      <c r="L44" s="45"/>
      <c r="M44" s="45"/>
      <c r="N44" s="45"/>
    </row>
    <row r="45" spans="1:14" ht="12.75" x14ac:dyDescent="0.2">
      <c r="A45" s="45"/>
      <c r="B45" s="45"/>
      <c r="C45" s="45"/>
      <c r="D45" s="45"/>
      <c r="E45" s="45"/>
      <c r="F45" s="45"/>
      <c r="G45" s="45"/>
      <c r="H45" s="45"/>
      <c r="I45" s="45"/>
      <c r="J45" s="45"/>
      <c r="K45" s="45"/>
      <c r="L45" s="45"/>
      <c r="M45" s="45"/>
      <c r="N45" s="45"/>
    </row>
    <row r="46" spans="1:14" ht="12.75" x14ac:dyDescent="0.2">
      <c r="A46" s="45"/>
      <c r="B46" s="45"/>
      <c r="C46" s="45"/>
      <c r="D46" s="45"/>
      <c r="E46" s="45"/>
      <c r="F46" s="45"/>
      <c r="G46" s="45"/>
      <c r="H46" s="45"/>
      <c r="I46" s="45"/>
      <c r="J46" s="45"/>
      <c r="K46" s="45"/>
      <c r="L46" s="45"/>
      <c r="M46" s="45"/>
      <c r="N46" s="45"/>
    </row>
    <row r="47" spans="1:14" ht="12.75" x14ac:dyDescent="0.2">
      <c r="A47" s="45"/>
      <c r="B47" s="45"/>
      <c r="C47" s="45"/>
      <c r="D47" s="45"/>
      <c r="E47" s="45"/>
      <c r="F47" s="45"/>
      <c r="G47" s="45"/>
      <c r="H47" s="45"/>
      <c r="I47" s="45"/>
      <c r="J47" s="45"/>
      <c r="K47" s="45"/>
      <c r="L47" s="45"/>
      <c r="M47" s="45"/>
      <c r="N47" s="45"/>
    </row>
    <row r="48" spans="1:14" ht="12.75" x14ac:dyDescent="0.2">
      <c r="A48" s="45"/>
      <c r="B48" s="45"/>
      <c r="C48" s="45"/>
      <c r="D48" s="45"/>
      <c r="E48" s="45"/>
      <c r="F48" s="45"/>
      <c r="G48" s="45"/>
      <c r="H48" s="45"/>
      <c r="I48" s="45"/>
      <c r="J48" s="45"/>
      <c r="K48" s="45"/>
      <c r="L48" s="45"/>
      <c r="M48" s="45"/>
      <c r="N48" s="45"/>
    </row>
    <row r="49" spans="1:14" ht="12.75" x14ac:dyDescent="0.2">
      <c r="A49" s="45"/>
      <c r="B49" s="45"/>
      <c r="C49" s="45"/>
      <c r="D49" s="45"/>
      <c r="E49" s="45"/>
      <c r="F49" s="45"/>
      <c r="G49" s="45"/>
      <c r="H49" s="45"/>
      <c r="I49" s="45"/>
      <c r="J49" s="45"/>
      <c r="K49" s="45"/>
      <c r="L49" s="45"/>
      <c r="M49" s="45"/>
      <c r="N49" s="45"/>
    </row>
    <row r="50" spans="1:14" ht="12.75" x14ac:dyDescent="0.2">
      <c r="A50" s="45"/>
      <c r="B50" s="45"/>
      <c r="C50" s="45"/>
      <c r="D50" s="45"/>
      <c r="E50" s="45"/>
      <c r="F50" s="45"/>
      <c r="G50" s="45"/>
      <c r="H50" s="45"/>
      <c r="I50" s="45"/>
      <c r="J50" s="45"/>
      <c r="K50" s="45"/>
      <c r="L50" s="45"/>
      <c r="M50" s="45"/>
      <c r="N50" s="45"/>
    </row>
    <row r="51" spans="1:14" ht="12.75" x14ac:dyDescent="0.2">
      <c r="A51" s="45"/>
      <c r="B51" s="45"/>
      <c r="C51" s="45"/>
      <c r="D51" s="45"/>
      <c r="E51" s="45"/>
      <c r="F51" s="45"/>
      <c r="G51" s="45"/>
      <c r="H51" s="45"/>
      <c r="I51" s="45"/>
      <c r="J51" s="45"/>
      <c r="K51" s="45"/>
      <c r="L51" s="45"/>
      <c r="M51" s="45"/>
      <c r="N51" s="45"/>
    </row>
    <row r="52" spans="1:14" ht="12.75" x14ac:dyDescent="0.2">
      <c r="A52" s="45"/>
      <c r="B52" s="45"/>
      <c r="C52" s="45"/>
      <c r="D52" s="45"/>
      <c r="E52" s="45"/>
      <c r="F52" s="45"/>
      <c r="G52" s="45"/>
      <c r="H52" s="45"/>
      <c r="I52" s="45"/>
      <c r="J52" s="45"/>
      <c r="K52" s="45"/>
      <c r="L52" s="45"/>
      <c r="M52" s="45"/>
      <c r="N52" s="45"/>
    </row>
    <row r="53" spans="1:14" ht="12.75" x14ac:dyDescent="0.2">
      <c r="A53" s="45"/>
      <c r="B53" s="45"/>
      <c r="C53" s="45"/>
      <c r="D53" s="45"/>
      <c r="E53" s="45"/>
      <c r="F53" s="45"/>
      <c r="G53" s="45"/>
      <c r="H53" s="45"/>
      <c r="I53" s="45"/>
      <c r="J53" s="45"/>
      <c r="K53" s="45"/>
      <c r="L53" s="45"/>
      <c r="M53" s="45"/>
      <c r="N53" s="45"/>
    </row>
    <row r="54" spans="1:14" ht="12.75" x14ac:dyDescent="0.2">
      <c r="A54" s="45"/>
      <c r="B54" s="45"/>
      <c r="C54" s="45"/>
      <c r="D54" s="45"/>
      <c r="E54" s="45"/>
      <c r="F54" s="45"/>
      <c r="G54" s="45"/>
      <c r="H54" s="45"/>
      <c r="I54" s="45"/>
      <c r="J54" s="45"/>
      <c r="K54" s="45"/>
      <c r="L54" s="45"/>
      <c r="M54" s="45"/>
      <c r="N54" s="45"/>
    </row>
    <row r="55" spans="1:14" ht="12.75" x14ac:dyDescent="0.2">
      <c r="A55" s="45"/>
      <c r="B55" s="45"/>
      <c r="C55" s="45"/>
      <c r="D55" s="45"/>
      <c r="E55" s="45"/>
      <c r="F55" s="45"/>
      <c r="G55" s="45"/>
      <c r="H55" s="45"/>
      <c r="I55" s="45"/>
      <c r="J55" s="45"/>
      <c r="K55" s="45"/>
      <c r="L55" s="45"/>
      <c r="M55" s="45"/>
      <c r="N55" s="45"/>
    </row>
    <row r="56" spans="1:14" ht="12.75" x14ac:dyDescent="0.2">
      <c r="A56" s="45"/>
      <c r="B56" s="45"/>
      <c r="C56" s="45"/>
      <c r="D56" s="45"/>
      <c r="E56" s="45"/>
      <c r="F56" s="45"/>
      <c r="G56" s="45"/>
      <c r="H56" s="45"/>
      <c r="I56" s="45"/>
      <c r="J56" s="45"/>
      <c r="K56" s="45"/>
      <c r="L56" s="45"/>
      <c r="M56" s="45"/>
      <c r="N56" s="45"/>
    </row>
    <row r="57" spans="1:14" ht="12.75" x14ac:dyDescent="0.2">
      <c r="A57" s="45"/>
      <c r="B57" s="45"/>
      <c r="C57" s="45"/>
      <c r="D57" s="45"/>
      <c r="E57" s="45"/>
      <c r="F57" s="45"/>
      <c r="G57" s="45"/>
      <c r="H57" s="45"/>
      <c r="I57" s="45"/>
      <c r="J57" s="45"/>
      <c r="K57" s="45"/>
      <c r="L57" s="45"/>
      <c r="M57" s="45"/>
      <c r="N57" s="45"/>
    </row>
    <row r="58" spans="1:14" ht="12.75" x14ac:dyDescent="0.2">
      <c r="A58" s="45"/>
      <c r="B58" s="45"/>
      <c r="C58" s="45"/>
      <c r="D58" s="45"/>
      <c r="E58" s="45"/>
      <c r="F58" s="45"/>
      <c r="G58" s="45"/>
      <c r="H58" s="45"/>
      <c r="I58" s="45"/>
      <c r="J58" s="45"/>
      <c r="K58" s="45"/>
      <c r="L58" s="45"/>
      <c r="M58" s="45"/>
      <c r="N58" s="45"/>
    </row>
    <row r="59" spans="1:14" ht="12.75" x14ac:dyDescent="0.2">
      <c r="A59" s="45"/>
      <c r="B59" s="45"/>
      <c r="C59" s="45"/>
      <c r="D59" s="45"/>
      <c r="E59" s="45"/>
      <c r="F59" s="45"/>
      <c r="G59" s="45"/>
      <c r="H59" s="45"/>
      <c r="I59" s="45"/>
      <c r="J59" s="45"/>
      <c r="K59" s="45"/>
      <c r="L59" s="45"/>
      <c r="M59" s="45"/>
      <c r="N59" s="45"/>
    </row>
    <row r="60" spans="1:14" ht="12.75" x14ac:dyDescent="0.2">
      <c r="A60" s="45"/>
      <c r="B60" s="45"/>
      <c r="C60" s="45"/>
      <c r="D60" s="45"/>
      <c r="E60" s="45"/>
      <c r="F60" s="45"/>
      <c r="G60" s="45"/>
      <c r="H60" s="45"/>
      <c r="I60" s="45"/>
      <c r="J60" s="45"/>
      <c r="K60" s="45"/>
      <c r="L60" s="45"/>
      <c r="M60" s="45"/>
      <c r="N60" s="45"/>
    </row>
    <row r="61" spans="1:14" ht="12.75" x14ac:dyDescent="0.2">
      <c r="A61" s="45"/>
      <c r="B61" s="45"/>
      <c r="C61" s="45"/>
      <c r="D61" s="45"/>
      <c r="E61" s="45"/>
      <c r="F61" s="45"/>
      <c r="G61" s="45"/>
      <c r="H61" s="45"/>
      <c r="I61" s="45"/>
      <c r="J61" s="45"/>
      <c r="K61" s="45"/>
      <c r="L61" s="45"/>
      <c r="M61" s="45"/>
      <c r="N61" s="45"/>
    </row>
    <row r="62" spans="1:14" ht="12.75" x14ac:dyDescent="0.2">
      <c r="A62" s="45"/>
      <c r="B62" s="45"/>
      <c r="C62" s="45"/>
      <c r="D62" s="45"/>
      <c r="E62" s="45"/>
      <c r="F62" s="45"/>
      <c r="G62" s="45"/>
      <c r="H62" s="45"/>
      <c r="I62" s="45"/>
      <c r="J62" s="45"/>
      <c r="K62" s="45"/>
      <c r="L62" s="45"/>
      <c r="M62" s="45"/>
      <c r="N62" s="45"/>
    </row>
    <row r="63" spans="1:14" ht="12.75" x14ac:dyDescent="0.2">
      <c r="A63" s="45"/>
      <c r="B63" s="45"/>
      <c r="C63" s="45"/>
      <c r="D63" s="45"/>
      <c r="E63" s="45"/>
      <c r="F63" s="45"/>
      <c r="G63" s="45"/>
      <c r="H63" s="45"/>
      <c r="I63" s="45"/>
      <c r="J63" s="45"/>
      <c r="K63" s="45"/>
      <c r="L63" s="45"/>
      <c r="M63" s="45"/>
      <c r="N63" s="45"/>
    </row>
    <row r="64" spans="1:14" ht="12.75" x14ac:dyDescent="0.2">
      <c r="A64" s="45"/>
      <c r="B64" s="45"/>
      <c r="C64" s="45"/>
      <c r="D64" s="45"/>
      <c r="E64" s="45"/>
      <c r="F64" s="45"/>
      <c r="G64" s="45"/>
      <c r="H64" s="45"/>
      <c r="I64" s="45"/>
      <c r="J64" s="45"/>
      <c r="K64" s="45"/>
      <c r="L64" s="45"/>
      <c r="M64" s="45"/>
      <c r="N64" s="45"/>
    </row>
    <row r="65" spans="1:14" ht="12.75" x14ac:dyDescent="0.2">
      <c r="A65" s="45"/>
      <c r="B65" s="45"/>
      <c r="C65" s="45"/>
      <c r="D65" s="45"/>
      <c r="E65" s="45"/>
      <c r="F65" s="45"/>
      <c r="G65" s="45"/>
      <c r="H65" s="45"/>
      <c r="I65" s="45"/>
      <c r="J65" s="45"/>
      <c r="K65" s="45"/>
      <c r="L65" s="45"/>
      <c r="M65" s="45"/>
      <c r="N65" s="45"/>
    </row>
    <row r="66" spans="1:14" ht="12.75" x14ac:dyDescent="0.2">
      <c r="A66" s="45"/>
      <c r="B66" s="45"/>
      <c r="C66" s="45"/>
      <c r="D66" s="45"/>
      <c r="E66" s="45"/>
      <c r="F66" s="45"/>
      <c r="G66" s="45"/>
      <c r="H66" s="45"/>
      <c r="I66" s="45"/>
      <c r="J66" s="45"/>
      <c r="K66" s="45"/>
      <c r="L66" s="45"/>
      <c r="M66" s="45"/>
      <c r="N66" s="45"/>
    </row>
    <row r="67" spans="1:14" ht="12.75" x14ac:dyDescent="0.2">
      <c r="A67" s="45"/>
      <c r="B67" s="45"/>
      <c r="C67" s="45"/>
      <c r="D67" s="45"/>
      <c r="E67" s="45"/>
      <c r="F67" s="45"/>
      <c r="G67" s="45"/>
      <c r="H67" s="45"/>
      <c r="I67" s="45"/>
      <c r="J67" s="45"/>
      <c r="K67" s="45"/>
      <c r="L67" s="45"/>
      <c r="M67" s="45"/>
      <c r="N67" s="45"/>
    </row>
    <row r="68" spans="1:14" ht="12.75" x14ac:dyDescent="0.2">
      <c r="A68" s="45"/>
      <c r="B68" s="45"/>
      <c r="C68" s="45"/>
      <c r="D68" s="45"/>
      <c r="E68" s="45"/>
      <c r="F68" s="45"/>
      <c r="G68" s="45"/>
      <c r="H68" s="45"/>
      <c r="I68" s="45"/>
      <c r="J68" s="45"/>
      <c r="K68" s="45"/>
      <c r="L68" s="45"/>
      <c r="M68" s="45"/>
      <c r="N68" s="45"/>
    </row>
    <row r="69" spans="1:14" ht="12.75" x14ac:dyDescent="0.2">
      <c r="A69" s="45"/>
      <c r="B69" s="45"/>
      <c r="C69" s="45"/>
      <c r="D69" s="45"/>
      <c r="E69" s="45"/>
      <c r="F69" s="45"/>
      <c r="G69" s="45"/>
      <c r="H69" s="45"/>
      <c r="I69" s="45"/>
      <c r="J69" s="45"/>
      <c r="K69" s="45"/>
      <c r="L69" s="45"/>
      <c r="M69" s="45"/>
      <c r="N69" s="45"/>
    </row>
    <row r="70" spans="1:14" ht="12.75" x14ac:dyDescent="0.2">
      <c r="A70" s="45"/>
      <c r="B70" s="45"/>
      <c r="C70" s="45"/>
      <c r="D70" s="45"/>
      <c r="E70" s="45"/>
      <c r="F70" s="45"/>
      <c r="G70" s="45"/>
      <c r="H70" s="45"/>
      <c r="I70" s="45"/>
      <c r="J70" s="45"/>
      <c r="K70" s="45"/>
      <c r="L70" s="45"/>
      <c r="M70" s="45"/>
      <c r="N70" s="45"/>
    </row>
    <row r="71" spans="1:14" ht="12.75" x14ac:dyDescent="0.2">
      <c r="A71" s="45"/>
      <c r="B71" s="45"/>
      <c r="C71" s="45"/>
      <c r="D71" s="45"/>
      <c r="E71" s="45"/>
      <c r="F71" s="45"/>
      <c r="G71" s="45"/>
      <c r="H71" s="45"/>
      <c r="I71" s="45"/>
      <c r="J71" s="45"/>
      <c r="K71" s="45"/>
      <c r="L71" s="45"/>
      <c r="M71" s="45"/>
      <c r="N71" s="45"/>
    </row>
    <row r="72" spans="1:14" ht="12.75" x14ac:dyDescent="0.2">
      <c r="A72" s="45"/>
      <c r="B72" s="45"/>
      <c r="C72" s="45"/>
      <c r="D72" s="45"/>
      <c r="E72" s="45"/>
      <c r="F72" s="45"/>
      <c r="G72" s="45"/>
      <c r="H72" s="45"/>
      <c r="I72" s="45"/>
      <c r="J72" s="45"/>
      <c r="K72" s="45"/>
      <c r="L72" s="45"/>
      <c r="M72" s="45"/>
      <c r="N72" s="45"/>
    </row>
    <row r="73" spans="1:14" ht="12.75" x14ac:dyDescent="0.2">
      <c r="A73" s="45"/>
      <c r="B73" s="45"/>
      <c r="C73" s="45"/>
      <c r="D73" s="45"/>
      <c r="E73" s="45"/>
      <c r="F73" s="45"/>
      <c r="G73" s="45"/>
      <c r="H73" s="45"/>
      <c r="I73" s="45"/>
      <c r="J73" s="45"/>
      <c r="K73" s="45"/>
      <c r="L73" s="45"/>
      <c r="M73" s="45"/>
      <c r="N73" s="45"/>
    </row>
    <row r="74" spans="1:14" ht="12.75" x14ac:dyDescent="0.2">
      <c r="A74" s="45"/>
      <c r="B74" s="45"/>
      <c r="C74" s="45"/>
      <c r="D74" s="45"/>
      <c r="E74" s="45"/>
      <c r="F74" s="45"/>
      <c r="G74" s="45"/>
      <c r="H74" s="45"/>
      <c r="I74" s="45"/>
      <c r="J74" s="45"/>
      <c r="K74" s="45"/>
      <c r="L74" s="45"/>
      <c r="M74" s="45"/>
      <c r="N74" s="45"/>
    </row>
    <row r="75" spans="1:14" ht="12.75" x14ac:dyDescent="0.2">
      <c r="A75" s="45"/>
      <c r="B75" s="45"/>
      <c r="C75" s="45"/>
      <c r="D75" s="45"/>
      <c r="E75" s="45"/>
      <c r="F75" s="45"/>
      <c r="G75" s="45"/>
      <c r="H75" s="45"/>
      <c r="I75" s="45"/>
      <c r="J75" s="45"/>
      <c r="K75" s="45"/>
      <c r="L75" s="45"/>
      <c r="M75" s="45"/>
      <c r="N75" s="45"/>
    </row>
    <row r="76" spans="1:14" ht="12.75" x14ac:dyDescent="0.2">
      <c r="A76" s="45"/>
      <c r="B76" s="45"/>
      <c r="C76" s="45"/>
      <c r="D76" s="45"/>
      <c r="E76" s="45"/>
      <c r="F76" s="45"/>
      <c r="G76" s="45"/>
      <c r="H76" s="45"/>
      <c r="I76" s="45"/>
      <c r="J76" s="45"/>
      <c r="K76" s="45"/>
      <c r="L76" s="45"/>
      <c r="M76" s="45"/>
      <c r="N76" s="45"/>
    </row>
    <row r="77" spans="1:14" ht="12.75" x14ac:dyDescent="0.2">
      <c r="A77" s="45"/>
      <c r="B77" s="45"/>
      <c r="C77" s="45"/>
      <c r="D77" s="45"/>
      <c r="E77" s="45"/>
      <c r="F77" s="45"/>
      <c r="G77" s="45"/>
      <c r="H77" s="45"/>
      <c r="I77" s="45"/>
      <c r="J77" s="45"/>
      <c r="K77" s="45"/>
      <c r="L77" s="45"/>
      <c r="M77" s="45"/>
      <c r="N77" s="45"/>
    </row>
    <row r="78" spans="1:14" ht="12.75" x14ac:dyDescent="0.2">
      <c r="A78" s="45"/>
      <c r="B78" s="45"/>
      <c r="C78" s="45"/>
      <c r="D78" s="45"/>
      <c r="E78" s="45"/>
      <c r="F78" s="45"/>
      <c r="G78" s="45"/>
      <c r="H78" s="45"/>
      <c r="I78" s="45"/>
      <c r="J78" s="45"/>
      <c r="K78" s="45"/>
      <c r="L78" s="45"/>
      <c r="M78" s="45"/>
      <c r="N78" s="45"/>
    </row>
    <row r="79" spans="1:14" ht="12.75" x14ac:dyDescent="0.2">
      <c r="A79" s="45"/>
      <c r="B79" s="45"/>
      <c r="C79" s="45"/>
      <c r="D79" s="45"/>
      <c r="E79" s="45"/>
      <c r="F79" s="45"/>
      <c r="G79" s="45"/>
      <c r="H79" s="45"/>
      <c r="I79" s="45"/>
      <c r="J79" s="45"/>
      <c r="K79" s="45"/>
      <c r="L79" s="45"/>
      <c r="M79" s="45"/>
      <c r="N79" s="45"/>
    </row>
    <row r="80" spans="1:14" ht="12.75" x14ac:dyDescent="0.2">
      <c r="A80" s="45"/>
      <c r="B80" s="45"/>
      <c r="C80" s="45"/>
      <c r="D80" s="45"/>
      <c r="E80" s="45"/>
      <c r="F80" s="45"/>
      <c r="G80" s="45"/>
      <c r="H80" s="45"/>
      <c r="I80" s="45"/>
      <c r="J80" s="45"/>
      <c r="K80" s="45"/>
      <c r="L80" s="45"/>
      <c r="M80" s="45"/>
      <c r="N80" s="45"/>
    </row>
    <row r="81" spans="1:14" ht="12.75" x14ac:dyDescent="0.2">
      <c r="A81" s="45"/>
      <c r="B81" s="45"/>
      <c r="C81" s="45"/>
      <c r="D81" s="45"/>
      <c r="E81" s="45"/>
      <c r="F81" s="45"/>
      <c r="G81" s="45"/>
      <c r="H81" s="45"/>
      <c r="I81" s="45"/>
      <c r="J81" s="45"/>
      <c r="K81" s="45"/>
      <c r="L81" s="45"/>
      <c r="M81" s="45"/>
      <c r="N81" s="45"/>
    </row>
    <row r="82" spans="1:14" ht="12.75" x14ac:dyDescent="0.2">
      <c r="A82" s="45"/>
      <c r="B82" s="45"/>
      <c r="C82" s="45"/>
      <c r="D82" s="45"/>
      <c r="E82" s="45"/>
      <c r="F82" s="45"/>
      <c r="G82" s="45"/>
      <c r="H82" s="45"/>
      <c r="I82" s="45"/>
      <c r="J82" s="45"/>
      <c r="K82" s="45"/>
      <c r="L82" s="45"/>
      <c r="M82" s="45"/>
      <c r="N82" s="45"/>
    </row>
    <row r="83" spans="1:14" ht="12.75" x14ac:dyDescent="0.2">
      <c r="A83" s="45"/>
      <c r="B83" s="45"/>
      <c r="C83" s="45"/>
      <c r="D83" s="45"/>
      <c r="E83" s="45"/>
      <c r="F83" s="45"/>
      <c r="G83" s="45"/>
      <c r="H83" s="45"/>
      <c r="I83" s="45"/>
      <c r="J83" s="45"/>
      <c r="K83" s="45"/>
      <c r="L83" s="45"/>
      <c r="M83" s="45"/>
      <c r="N83" s="45"/>
    </row>
    <row r="84" spans="1:14" ht="12.75" x14ac:dyDescent="0.2">
      <c r="A84" s="45"/>
      <c r="B84" s="45"/>
      <c r="C84" s="45"/>
      <c r="D84" s="45"/>
      <c r="E84" s="45"/>
      <c r="F84" s="45"/>
      <c r="G84" s="45"/>
      <c r="H84" s="45"/>
      <c r="I84" s="45"/>
      <c r="J84" s="45"/>
      <c r="K84" s="45"/>
      <c r="L84" s="45"/>
      <c r="M84" s="45"/>
      <c r="N84" s="45"/>
    </row>
    <row r="85" spans="1:14" ht="12.75" x14ac:dyDescent="0.2">
      <c r="A85" s="45"/>
      <c r="B85" s="45"/>
      <c r="C85" s="45"/>
      <c r="D85" s="45"/>
      <c r="E85" s="45"/>
      <c r="F85" s="45"/>
      <c r="G85" s="45"/>
      <c r="H85" s="45"/>
      <c r="I85" s="45"/>
      <c r="J85" s="45"/>
      <c r="K85" s="45"/>
      <c r="L85" s="45"/>
      <c r="M85" s="45"/>
      <c r="N85" s="45"/>
    </row>
    <row r="86" spans="1:14" ht="12.75" x14ac:dyDescent="0.2">
      <c r="A86" s="45"/>
      <c r="B86" s="45"/>
      <c r="C86" s="45"/>
      <c r="D86" s="45"/>
      <c r="E86" s="45"/>
      <c r="F86" s="45"/>
      <c r="G86" s="45"/>
      <c r="H86" s="45"/>
      <c r="I86" s="45"/>
      <c r="J86" s="45"/>
      <c r="K86" s="45"/>
      <c r="L86" s="45"/>
      <c r="M86" s="45"/>
      <c r="N86" s="45"/>
    </row>
    <row r="87" spans="1:14" ht="12.75" x14ac:dyDescent="0.2">
      <c r="A87" s="45"/>
      <c r="B87" s="45"/>
      <c r="C87" s="45"/>
      <c r="D87" s="45"/>
      <c r="E87" s="45"/>
      <c r="F87" s="45"/>
      <c r="G87" s="45"/>
      <c r="H87" s="45"/>
      <c r="I87" s="45"/>
      <c r="J87" s="45"/>
      <c r="K87" s="45"/>
      <c r="L87" s="45"/>
      <c r="M87" s="45"/>
      <c r="N87" s="45"/>
    </row>
    <row r="88" spans="1:14" ht="12.75" x14ac:dyDescent="0.2">
      <c r="A88" s="45"/>
      <c r="B88" s="45"/>
      <c r="C88" s="45"/>
      <c r="D88" s="45"/>
      <c r="E88" s="45"/>
      <c r="F88" s="45"/>
      <c r="G88" s="45"/>
      <c r="H88" s="45"/>
      <c r="I88" s="45"/>
      <c r="J88" s="45"/>
      <c r="K88" s="45"/>
      <c r="L88" s="45"/>
      <c r="M88" s="45"/>
      <c r="N88" s="45"/>
    </row>
    <row r="89" spans="1:14" ht="12.75" x14ac:dyDescent="0.2">
      <c r="A89" s="45"/>
      <c r="B89" s="45"/>
      <c r="C89" s="45"/>
      <c r="D89" s="45"/>
      <c r="E89" s="45"/>
      <c r="F89" s="45"/>
      <c r="G89" s="45"/>
      <c r="H89" s="45"/>
      <c r="I89" s="45"/>
      <c r="J89" s="45"/>
      <c r="K89" s="45"/>
      <c r="L89" s="45"/>
      <c r="M89" s="45"/>
      <c r="N89" s="45"/>
    </row>
    <row r="90" spans="1:14" ht="12.75" x14ac:dyDescent="0.2">
      <c r="A90" s="45"/>
      <c r="B90" s="45"/>
      <c r="C90" s="45"/>
      <c r="D90" s="45"/>
      <c r="E90" s="45"/>
      <c r="F90" s="45"/>
      <c r="G90" s="45"/>
      <c r="H90" s="45"/>
      <c r="I90" s="45"/>
      <c r="J90" s="45"/>
      <c r="K90" s="45"/>
      <c r="L90" s="45"/>
      <c r="M90" s="45"/>
      <c r="N90" s="45"/>
    </row>
    <row r="91" spans="1:14" ht="12.75" x14ac:dyDescent="0.2">
      <c r="A91" s="45"/>
      <c r="B91" s="45"/>
      <c r="C91" s="45"/>
      <c r="D91" s="45"/>
      <c r="E91" s="45"/>
      <c r="F91" s="45"/>
      <c r="G91" s="45"/>
      <c r="H91" s="45"/>
      <c r="I91" s="45"/>
      <c r="J91" s="45"/>
      <c r="K91" s="45"/>
      <c r="L91" s="45"/>
      <c r="M91" s="45"/>
      <c r="N91" s="45"/>
    </row>
    <row r="92" spans="1:14" ht="12.75" x14ac:dyDescent="0.2">
      <c r="A92" s="45"/>
      <c r="B92" s="45"/>
      <c r="C92" s="45"/>
      <c r="D92" s="45"/>
      <c r="E92" s="45"/>
      <c r="F92" s="45"/>
      <c r="G92" s="45"/>
      <c r="H92" s="45"/>
      <c r="I92" s="45"/>
      <c r="J92" s="45"/>
      <c r="K92" s="45"/>
      <c r="L92" s="45"/>
      <c r="M92" s="45"/>
      <c r="N92" s="45"/>
    </row>
    <row r="93" spans="1:14" ht="12.75" x14ac:dyDescent="0.2">
      <c r="A93" s="45"/>
      <c r="B93" s="45"/>
      <c r="C93" s="45"/>
      <c r="D93" s="45"/>
      <c r="E93" s="45"/>
      <c r="F93" s="45"/>
      <c r="G93" s="45"/>
      <c r="H93" s="45"/>
      <c r="I93" s="45"/>
      <c r="J93" s="45"/>
      <c r="K93" s="45"/>
      <c r="L93" s="45"/>
      <c r="M93" s="45"/>
      <c r="N93" s="45"/>
    </row>
    <row r="94" spans="1:14" ht="12.75" x14ac:dyDescent="0.2">
      <c r="A94" s="45"/>
      <c r="B94" s="45"/>
      <c r="C94" s="45"/>
      <c r="D94" s="45"/>
      <c r="E94" s="45"/>
      <c r="F94" s="45"/>
      <c r="G94" s="45"/>
      <c r="H94" s="45"/>
      <c r="I94" s="45"/>
      <c r="J94" s="45"/>
      <c r="K94" s="45"/>
      <c r="L94" s="45"/>
      <c r="M94" s="45"/>
      <c r="N94" s="45"/>
    </row>
    <row r="95" spans="1:14" ht="12.75" x14ac:dyDescent="0.2">
      <c r="A95" s="45"/>
      <c r="B95" s="45"/>
      <c r="C95" s="45"/>
      <c r="D95" s="45"/>
      <c r="E95" s="45"/>
      <c r="F95" s="45"/>
      <c r="G95" s="45"/>
      <c r="H95" s="45"/>
      <c r="I95" s="45"/>
      <c r="J95" s="45"/>
      <c r="K95" s="45"/>
      <c r="L95" s="45"/>
      <c r="M95" s="45"/>
      <c r="N95" s="45"/>
    </row>
    <row r="96" spans="1:14" ht="12.75" x14ac:dyDescent="0.2">
      <c r="A96" s="45"/>
      <c r="B96" s="45"/>
      <c r="C96" s="45"/>
      <c r="D96" s="45"/>
      <c r="E96" s="45"/>
      <c r="F96" s="45"/>
      <c r="G96" s="45"/>
      <c r="H96" s="45"/>
      <c r="I96" s="45"/>
      <c r="J96" s="45"/>
      <c r="K96" s="45"/>
      <c r="L96" s="45"/>
      <c r="M96" s="45"/>
      <c r="N96" s="45"/>
    </row>
    <row r="97" spans="1:14" ht="12.75" x14ac:dyDescent="0.2">
      <c r="A97" s="45"/>
      <c r="B97" s="45"/>
      <c r="C97" s="45"/>
      <c r="D97" s="45"/>
      <c r="E97" s="45"/>
      <c r="F97" s="45"/>
      <c r="G97" s="45"/>
      <c r="H97" s="45"/>
      <c r="I97" s="45"/>
      <c r="J97" s="45"/>
      <c r="K97" s="45"/>
      <c r="L97" s="45"/>
      <c r="M97" s="45"/>
      <c r="N97" s="45"/>
    </row>
    <row r="98" spans="1:14" ht="12.75" x14ac:dyDescent="0.2">
      <c r="A98" s="45"/>
      <c r="B98" s="45"/>
      <c r="C98" s="45"/>
      <c r="D98" s="45"/>
      <c r="E98" s="45"/>
      <c r="F98" s="45"/>
      <c r="G98" s="45"/>
      <c r="H98" s="45"/>
      <c r="I98" s="45"/>
      <c r="J98" s="45"/>
      <c r="K98" s="45"/>
      <c r="L98" s="45"/>
      <c r="M98" s="45"/>
      <c r="N98" s="45"/>
    </row>
    <row r="99" spans="1:14" ht="12.75" x14ac:dyDescent="0.2">
      <c r="A99" s="45"/>
      <c r="B99" s="45"/>
      <c r="C99" s="45"/>
      <c r="D99" s="45"/>
      <c r="E99" s="45"/>
      <c r="F99" s="45"/>
      <c r="G99" s="45"/>
      <c r="H99" s="45"/>
      <c r="I99" s="45"/>
      <c r="J99" s="45"/>
      <c r="K99" s="45"/>
      <c r="L99" s="45"/>
      <c r="M99" s="45"/>
      <c r="N99" s="45"/>
    </row>
    <row r="100" spans="1:14" ht="12.75" x14ac:dyDescent="0.2">
      <c r="A100" s="45"/>
      <c r="B100" s="45"/>
      <c r="C100" s="45"/>
      <c r="D100" s="45"/>
      <c r="E100" s="45"/>
      <c r="F100" s="45"/>
      <c r="G100" s="45"/>
      <c r="H100" s="45"/>
      <c r="I100" s="45"/>
      <c r="J100" s="45"/>
      <c r="K100" s="45"/>
      <c r="L100" s="45"/>
      <c r="M100" s="45"/>
      <c r="N100" s="45"/>
    </row>
    <row r="101" spans="1:14" ht="12.75" x14ac:dyDescent="0.2">
      <c r="A101" s="45"/>
      <c r="B101" s="45"/>
      <c r="C101" s="45"/>
      <c r="D101" s="45"/>
      <c r="E101" s="45"/>
      <c r="F101" s="45"/>
      <c r="G101" s="45"/>
      <c r="H101" s="45"/>
      <c r="I101" s="45"/>
      <c r="J101" s="45"/>
      <c r="K101" s="45"/>
      <c r="L101" s="45"/>
      <c r="M101" s="45"/>
      <c r="N101" s="45"/>
    </row>
    <row r="102" spans="1:14" ht="12.75" x14ac:dyDescent="0.2">
      <c r="A102" s="45"/>
      <c r="B102" s="45"/>
      <c r="C102" s="45"/>
      <c r="D102" s="45"/>
      <c r="E102" s="45"/>
      <c r="F102" s="45"/>
      <c r="G102" s="45"/>
      <c r="H102" s="45"/>
      <c r="I102" s="45"/>
      <c r="J102" s="45"/>
      <c r="K102" s="45"/>
      <c r="L102" s="45"/>
      <c r="M102" s="45"/>
      <c r="N102" s="45"/>
    </row>
    <row r="103" spans="1:14" ht="12.75" x14ac:dyDescent="0.2">
      <c r="A103" s="45"/>
      <c r="B103" s="45"/>
      <c r="C103" s="45"/>
      <c r="D103" s="45"/>
      <c r="E103" s="45"/>
      <c r="F103" s="45"/>
      <c r="G103" s="45"/>
      <c r="H103" s="45"/>
      <c r="I103" s="45"/>
      <c r="J103" s="45"/>
      <c r="K103" s="45"/>
      <c r="L103" s="45"/>
      <c r="M103" s="45"/>
      <c r="N103" s="45"/>
    </row>
    <row r="104" spans="1:14" ht="12.75" x14ac:dyDescent="0.2">
      <c r="A104" s="45"/>
      <c r="B104" s="45"/>
      <c r="C104" s="45"/>
      <c r="D104" s="45"/>
      <c r="E104" s="45"/>
      <c r="F104" s="45"/>
      <c r="G104" s="45"/>
      <c r="H104" s="45"/>
      <c r="I104" s="45"/>
      <c r="J104" s="45"/>
      <c r="K104" s="45"/>
      <c r="L104" s="45"/>
      <c r="M104" s="45"/>
      <c r="N104" s="45"/>
    </row>
    <row r="105" spans="1:14" ht="12.75" x14ac:dyDescent="0.2">
      <c r="A105" s="45"/>
      <c r="B105" s="45"/>
      <c r="C105" s="45"/>
      <c r="D105" s="45"/>
      <c r="E105" s="45"/>
      <c r="F105" s="45"/>
      <c r="G105" s="45"/>
      <c r="H105" s="45"/>
      <c r="I105" s="45"/>
      <c r="J105" s="45"/>
      <c r="K105" s="45"/>
      <c r="L105" s="45"/>
      <c r="M105" s="45"/>
      <c r="N105" s="45"/>
    </row>
    <row r="106" spans="1:14" ht="12.75" x14ac:dyDescent="0.2">
      <c r="A106" s="45"/>
      <c r="B106" s="45"/>
      <c r="C106" s="45"/>
      <c r="D106" s="45"/>
      <c r="E106" s="45"/>
      <c r="F106" s="45"/>
      <c r="G106" s="45"/>
      <c r="H106" s="45"/>
      <c r="I106" s="45"/>
      <c r="J106" s="45"/>
      <c r="K106" s="45"/>
      <c r="L106" s="45"/>
      <c r="M106" s="45"/>
      <c r="N106" s="45"/>
    </row>
    <row r="107" spans="1:14" ht="12.75" x14ac:dyDescent="0.2">
      <c r="A107" s="45"/>
      <c r="B107" s="45"/>
      <c r="C107" s="45"/>
      <c r="D107" s="45"/>
      <c r="E107" s="45"/>
      <c r="F107" s="45"/>
      <c r="G107" s="45"/>
      <c r="H107" s="45"/>
      <c r="I107" s="45"/>
      <c r="J107" s="45"/>
      <c r="K107" s="45"/>
      <c r="L107" s="45"/>
      <c r="M107" s="45"/>
      <c r="N107" s="45"/>
    </row>
    <row r="108" spans="1:14" ht="12.75" x14ac:dyDescent="0.2">
      <c r="A108" s="45"/>
      <c r="B108" s="45"/>
      <c r="C108" s="45"/>
      <c r="D108" s="45"/>
      <c r="E108" s="45"/>
      <c r="F108" s="45"/>
      <c r="G108" s="45"/>
      <c r="H108" s="45"/>
      <c r="I108" s="45"/>
      <c r="J108" s="45"/>
      <c r="K108" s="45"/>
      <c r="L108" s="45"/>
      <c r="M108" s="45"/>
      <c r="N108" s="45"/>
    </row>
    <row r="109" spans="1:14" ht="12.75" x14ac:dyDescent="0.2">
      <c r="A109" s="45"/>
      <c r="B109" s="45"/>
      <c r="C109" s="45"/>
      <c r="D109" s="45"/>
      <c r="E109" s="45"/>
      <c r="F109" s="45"/>
      <c r="G109" s="45"/>
      <c r="H109" s="45"/>
      <c r="I109" s="45"/>
      <c r="J109" s="45"/>
      <c r="K109" s="45"/>
      <c r="L109" s="45"/>
      <c r="M109" s="45"/>
      <c r="N109" s="45"/>
    </row>
    <row r="110" spans="1:14" ht="12.75" x14ac:dyDescent="0.2">
      <c r="A110" s="45"/>
      <c r="B110" s="45"/>
      <c r="C110" s="45"/>
      <c r="D110" s="45"/>
      <c r="E110" s="45"/>
      <c r="F110" s="45"/>
      <c r="G110" s="45"/>
      <c r="H110" s="45"/>
      <c r="I110" s="45"/>
      <c r="J110" s="45"/>
      <c r="K110" s="45"/>
      <c r="L110" s="45"/>
      <c r="M110" s="45"/>
      <c r="N110" s="45"/>
    </row>
    <row r="111" spans="1:14" ht="12.75" x14ac:dyDescent="0.2">
      <c r="A111" s="45"/>
      <c r="B111" s="45"/>
      <c r="C111" s="45"/>
      <c r="D111" s="45"/>
      <c r="E111" s="45"/>
      <c r="F111" s="45"/>
      <c r="G111" s="45"/>
      <c r="H111" s="45"/>
      <c r="I111" s="45"/>
      <c r="J111" s="45"/>
      <c r="K111" s="45"/>
      <c r="L111" s="45"/>
      <c r="M111" s="45"/>
      <c r="N111" s="45"/>
    </row>
    <row r="112" spans="1:14" ht="12.75" x14ac:dyDescent="0.2">
      <c r="A112" s="45"/>
      <c r="B112" s="45"/>
      <c r="C112" s="45"/>
      <c r="D112" s="45"/>
      <c r="E112" s="45"/>
      <c r="F112" s="45"/>
      <c r="G112" s="45"/>
      <c r="H112" s="45"/>
      <c r="I112" s="45"/>
      <c r="J112" s="45"/>
      <c r="K112" s="45"/>
      <c r="L112" s="45"/>
      <c r="M112" s="45"/>
      <c r="N112" s="45"/>
    </row>
    <row r="113" spans="1:14" ht="12.75" x14ac:dyDescent="0.2">
      <c r="A113" s="45"/>
      <c r="B113" s="45"/>
      <c r="C113" s="45"/>
      <c r="D113" s="45"/>
      <c r="E113" s="45"/>
      <c r="F113" s="45"/>
      <c r="G113" s="45"/>
      <c r="H113" s="45"/>
      <c r="I113" s="45"/>
      <c r="J113" s="45"/>
      <c r="K113" s="45"/>
      <c r="L113" s="45"/>
      <c r="M113" s="45"/>
      <c r="N113" s="45"/>
    </row>
    <row r="114" spans="1:14" ht="12.75" x14ac:dyDescent="0.2">
      <c r="A114" s="45"/>
      <c r="B114" s="45"/>
      <c r="C114" s="45"/>
      <c r="D114" s="45"/>
      <c r="E114" s="45"/>
      <c r="F114" s="45"/>
      <c r="G114" s="45"/>
      <c r="H114" s="45"/>
      <c r="I114" s="45"/>
      <c r="J114" s="45"/>
      <c r="K114" s="45"/>
      <c r="L114" s="45"/>
      <c r="M114" s="45"/>
      <c r="N114" s="45"/>
    </row>
    <row r="115" spans="1:14" ht="12.75" x14ac:dyDescent="0.2">
      <c r="A115" s="45"/>
      <c r="B115" s="45"/>
      <c r="C115" s="45"/>
      <c r="D115" s="45"/>
      <c r="E115" s="45"/>
      <c r="F115" s="45"/>
      <c r="G115" s="45"/>
      <c r="H115" s="45"/>
      <c r="I115" s="45"/>
      <c r="J115" s="45"/>
      <c r="K115" s="45"/>
      <c r="L115" s="45"/>
      <c r="M115" s="45"/>
      <c r="N115" s="45"/>
    </row>
    <row r="116" spans="1:14" ht="12.75" x14ac:dyDescent="0.2">
      <c r="A116" s="45"/>
      <c r="B116" s="45"/>
      <c r="C116" s="45"/>
      <c r="D116" s="45"/>
      <c r="E116" s="45"/>
      <c r="F116" s="45"/>
      <c r="G116" s="45"/>
      <c r="H116" s="45"/>
      <c r="I116" s="45"/>
      <c r="J116" s="45"/>
      <c r="K116" s="45"/>
      <c r="L116" s="45"/>
      <c r="M116" s="45"/>
      <c r="N116" s="45"/>
    </row>
    <row r="117" spans="1:14" ht="12.75" x14ac:dyDescent="0.2">
      <c r="A117" s="45"/>
      <c r="B117" s="45"/>
      <c r="C117" s="45"/>
      <c r="D117" s="45"/>
      <c r="E117" s="45"/>
      <c r="F117" s="45"/>
      <c r="G117" s="45"/>
      <c r="H117" s="45"/>
      <c r="I117" s="45"/>
      <c r="J117" s="45"/>
      <c r="K117" s="45"/>
      <c r="L117" s="45"/>
      <c r="M117" s="45"/>
      <c r="N117" s="45"/>
    </row>
    <row r="118" spans="1:14" ht="12.75" x14ac:dyDescent="0.2">
      <c r="A118" s="45"/>
      <c r="B118" s="45"/>
      <c r="C118" s="45"/>
      <c r="D118" s="45"/>
      <c r="E118" s="45"/>
      <c r="F118" s="45"/>
      <c r="G118" s="45"/>
      <c r="H118" s="45"/>
      <c r="I118" s="45"/>
      <c r="J118" s="45"/>
      <c r="K118" s="45"/>
      <c r="L118" s="45"/>
      <c r="M118" s="45"/>
      <c r="N118" s="45"/>
    </row>
    <row r="119" spans="1:14" ht="12.75" x14ac:dyDescent="0.2">
      <c r="A119" s="45"/>
      <c r="B119" s="45"/>
      <c r="C119" s="45"/>
      <c r="D119" s="45"/>
      <c r="E119" s="45"/>
      <c r="F119" s="45"/>
      <c r="G119" s="45"/>
      <c r="H119" s="45"/>
      <c r="I119" s="45"/>
      <c r="J119" s="45"/>
      <c r="K119" s="45"/>
      <c r="L119" s="45"/>
      <c r="M119" s="45"/>
      <c r="N119" s="45"/>
    </row>
    <row r="120" spans="1:14" ht="12.75" x14ac:dyDescent="0.2">
      <c r="A120" s="45"/>
      <c r="B120" s="45"/>
      <c r="C120" s="45"/>
      <c r="D120" s="45"/>
      <c r="E120" s="45"/>
      <c r="F120" s="45"/>
      <c r="G120" s="45"/>
      <c r="H120" s="45"/>
      <c r="I120" s="45"/>
      <c r="J120" s="45"/>
      <c r="K120" s="45"/>
      <c r="L120" s="45"/>
      <c r="M120" s="45"/>
      <c r="N120" s="45"/>
    </row>
    <row r="121" spans="1:14" ht="12.75" x14ac:dyDescent="0.2">
      <c r="A121" s="45"/>
      <c r="B121" s="45"/>
      <c r="C121" s="45"/>
      <c r="D121" s="45"/>
      <c r="E121" s="45"/>
      <c r="F121" s="45"/>
      <c r="G121" s="45"/>
      <c r="H121" s="45"/>
      <c r="I121" s="45"/>
      <c r="J121" s="45"/>
      <c r="K121" s="45"/>
      <c r="L121" s="45"/>
      <c r="M121" s="45"/>
      <c r="N121" s="45"/>
    </row>
    <row r="122" spans="1:14" ht="12.75" x14ac:dyDescent="0.2">
      <c r="A122" s="45"/>
      <c r="B122" s="45"/>
      <c r="C122" s="45"/>
      <c r="D122" s="45"/>
      <c r="E122" s="45"/>
      <c r="F122" s="45"/>
      <c r="G122" s="45"/>
      <c r="H122" s="45"/>
      <c r="I122" s="45"/>
      <c r="J122" s="45"/>
      <c r="K122" s="45"/>
      <c r="L122" s="45"/>
      <c r="M122" s="45"/>
      <c r="N122" s="45"/>
    </row>
    <row r="123" spans="1:14" ht="12.75" x14ac:dyDescent="0.2">
      <c r="A123" s="45"/>
      <c r="B123" s="45"/>
      <c r="C123" s="45"/>
      <c r="D123" s="45"/>
      <c r="E123" s="45"/>
      <c r="F123" s="45"/>
      <c r="G123" s="45"/>
      <c r="H123" s="45"/>
      <c r="I123" s="45"/>
      <c r="J123" s="45"/>
      <c r="K123" s="45"/>
      <c r="L123" s="45"/>
      <c r="M123" s="45"/>
      <c r="N123" s="45"/>
    </row>
    <row r="124" spans="1:14" ht="12.75" x14ac:dyDescent="0.2">
      <c r="A124" s="45"/>
      <c r="B124" s="45"/>
      <c r="C124" s="45"/>
      <c r="D124" s="45"/>
      <c r="E124" s="45"/>
      <c r="F124" s="45"/>
      <c r="G124" s="45"/>
      <c r="H124" s="45"/>
      <c r="I124" s="45"/>
      <c r="J124" s="45"/>
      <c r="K124" s="45"/>
      <c r="L124" s="45"/>
      <c r="M124" s="45"/>
      <c r="N124" s="45"/>
    </row>
    <row r="125" spans="1:14" ht="12.75" x14ac:dyDescent="0.2">
      <c r="A125" s="45"/>
      <c r="B125" s="45"/>
      <c r="C125" s="45"/>
      <c r="D125" s="45"/>
      <c r="E125" s="45"/>
      <c r="F125" s="45"/>
      <c r="G125" s="45"/>
      <c r="H125" s="45"/>
      <c r="I125" s="45"/>
      <c r="J125" s="45"/>
      <c r="K125" s="45"/>
      <c r="L125" s="45"/>
      <c r="M125" s="45"/>
      <c r="N125" s="45"/>
    </row>
    <row r="126" spans="1:14" ht="12.75" x14ac:dyDescent="0.2">
      <c r="A126" s="45"/>
      <c r="B126" s="45"/>
      <c r="C126" s="45"/>
      <c r="D126" s="45"/>
      <c r="E126" s="45"/>
      <c r="F126" s="45"/>
      <c r="G126" s="45"/>
      <c r="H126" s="45"/>
      <c r="I126" s="45"/>
      <c r="J126" s="45"/>
      <c r="K126" s="45"/>
      <c r="L126" s="45"/>
      <c r="M126" s="45"/>
      <c r="N126" s="45"/>
    </row>
    <row r="127" spans="1:14" ht="12.75" x14ac:dyDescent="0.2">
      <c r="A127" s="45"/>
      <c r="B127" s="45"/>
      <c r="C127" s="45"/>
      <c r="D127" s="45"/>
      <c r="E127" s="45"/>
      <c r="F127" s="45"/>
      <c r="G127" s="45"/>
      <c r="H127" s="45"/>
      <c r="I127" s="45"/>
      <c r="J127" s="45"/>
      <c r="K127" s="45"/>
      <c r="L127" s="45"/>
      <c r="M127" s="45"/>
      <c r="N127" s="45"/>
    </row>
    <row r="128" spans="1:14" ht="12.75" x14ac:dyDescent="0.2">
      <c r="A128" s="45"/>
      <c r="B128" s="45"/>
      <c r="C128" s="45"/>
      <c r="D128" s="45"/>
      <c r="E128" s="45"/>
      <c r="F128" s="45"/>
      <c r="G128" s="45"/>
      <c r="H128" s="45"/>
      <c r="I128" s="45"/>
      <c r="J128" s="45"/>
      <c r="K128" s="45"/>
      <c r="L128" s="45"/>
      <c r="M128" s="45"/>
      <c r="N128" s="45"/>
    </row>
    <row r="129" spans="1:14" ht="12.75" x14ac:dyDescent="0.2">
      <c r="A129" s="45"/>
      <c r="B129" s="45"/>
      <c r="C129" s="45"/>
      <c r="D129" s="45"/>
      <c r="E129" s="45"/>
      <c r="F129" s="45"/>
      <c r="G129" s="45"/>
      <c r="H129" s="45"/>
      <c r="I129" s="45"/>
      <c r="J129" s="45"/>
      <c r="K129" s="45"/>
      <c r="L129" s="45"/>
      <c r="M129" s="45"/>
      <c r="N129" s="45"/>
    </row>
    <row r="130" spans="1:14" ht="12.75" x14ac:dyDescent="0.2">
      <c r="A130" s="45"/>
      <c r="B130" s="45"/>
      <c r="C130" s="45"/>
      <c r="D130" s="45"/>
      <c r="E130" s="45"/>
      <c r="F130" s="45"/>
      <c r="G130" s="45"/>
      <c r="H130" s="45"/>
      <c r="I130" s="45"/>
      <c r="J130" s="45"/>
      <c r="K130" s="45"/>
      <c r="L130" s="45"/>
      <c r="M130" s="45"/>
      <c r="N130" s="45"/>
    </row>
    <row r="131" spans="1:14" ht="12.75" x14ac:dyDescent="0.2">
      <c r="A131" s="45"/>
      <c r="B131" s="45"/>
      <c r="C131" s="45"/>
      <c r="D131" s="45"/>
      <c r="E131" s="45"/>
      <c r="F131" s="45"/>
      <c r="G131" s="45"/>
      <c r="H131" s="45"/>
      <c r="I131" s="45"/>
      <c r="J131" s="45"/>
      <c r="K131" s="45"/>
      <c r="L131" s="45"/>
      <c r="M131" s="45"/>
      <c r="N131" s="45"/>
    </row>
    <row r="132" spans="1:14" ht="12.75" x14ac:dyDescent="0.2">
      <c r="A132" s="45"/>
      <c r="B132" s="45"/>
      <c r="C132" s="45"/>
      <c r="D132" s="45"/>
      <c r="E132" s="45"/>
      <c r="F132" s="45"/>
      <c r="G132" s="45"/>
      <c r="H132" s="45"/>
      <c r="I132" s="45"/>
      <c r="J132" s="45"/>
      <c r="K132" s="45"/>
      <c r="L132" s="45"/>
      <c r="M132" s="45"/>
      <c r="N132" s="45"/>
    </row>
    <row r="133" spans="1:14" ht="12.75" x14ac:dyDescent="0.2">
      <c r="A133" s="45"/>
      <c r="B133" s="45"/>
      <c r="C133" s="45"/>
      <c r="D133" s="45"/>
      <c r="E133" s="45"/>
      <c r="F133" s="45"/>
      <c r="G133" s="45"/>
      <c r="H133" s="45"/>
      <c r="I133" s="45"/>
      <c r="J133" s="45"/>
      <c r="K133" s="45"/>
      <c r="L133" s="45"/>
      <c r="M133" s="45"/>
      <c r="N133" s="45"/>
    </row>
    <row r="134" spans="1:14" ht="12.75" x14ac:dyDescent="0.2">
      <c r="A134" s="45"/>
      <c r="B134" s="45"/>
      <c r="C134" s="45"/>
      <c r="D134" s="45"/>
      <c r="E134" s="45"/>
      <c r="F134" s="45"/>
      <c r="G134" s="45"/>
      <c r="H134" s="45"/>
      <c r="I134" s="45"/>
      <c r="J134" s="45"/>
      <c r="K134" s="45"/>
      <c r="L134" s="45"/>
      <c r="M134" s="45"/>
      <c r="N134" s="45"/>
    </row>
    <row r="135" spans="1:14" ht="12.75" x14ac:dyDescent="0.2">
      <c r="A135" s="45"/>
      <c r="B135" s="45"/>
      <c r="C135" s="45"/>
      <c r="D135" s="45"/>
      <c r="E135" s="45"/>
      <c r="F135" s="45"/>
      <c r="G135" s="45"/>
      <c r="H135" s="45"/>
      <c r="I135" s="45"/>
      <c r="J135" s="45"/>
      <c r="K135" s="45"/>
      <c r="L135" s="45"/>
      <c r="M135" s="45"/>
      <c r="N135" s="45"/>
    </row>
    <row r="136" spans="1:14" ht="12.75" x14ac:dyDescent="0.2">
      <c r="A136" s="45"/>
      <c r="B136" s="45"/>
      <c r="C136" s="45"/>
      <c r="D136" s="45"/>
      <c r="E136" s="45"/>
      <c r="F136" s="45"/>
      <c r="G136" s="45"/>
      <c r="H136" s="45"/>
      <c r="I136" s="45"/>
      <c r="J136" s="45"/>
      <c r="K136" s="45"/>
      <c r="L136" s="45"/>
      <c r="M136" s="45"/>
      <c r="N136" s="45"/>
    </row>
    <row r="137" spans="1:14" ht="12.75" x14ac:dyDescent="0.2">
      <c r="A137" s="45"/>
      <c r="B137" s="45"/>
      <c r="C137" s="45"/>
      <c r="D137" s="45"/>
      <c r="E137" s="45"/>
      <c r="F137" s="45"/>
      <c r="G137" s="45"/>
      <c r="H137" s="45"/>
      <c r="I137" s="45"/>
      <c r="J137" s="45"/>
      <c r="K137" s="45"/>
      <c r="L137" s="45"/>
      <c r="M137" s="45"/>
      <c r="N137" s="45"/>
    </row>
    <row r="138" spans="1:14" ht="12.75" x14ac:dyDescent="0.2">
      <c r="A138" s="45"/>
      <c r="B138" s="45"/>
      <c r="C138" s="45"/>
      <c r="D138" s="45"/>
      <c r="E138" s="45"/>
      <c r="F138" s="45"/>
      <c r="G138" s="45"/>
      <c r="H138" s="45"/>
      <c r="I138" s="45"/>
      <c r="J138" s="45"/>
      <c r="K138" s="45"/>
      <c r="L138" s="45"/>
      <c r="M138" s="45"/>
      <c r="N138" s="45"/>
    </row>
    <row r="139" spans="1:14" ht="12.75" x14ac:dyDescent="0.2">
      <c r="A139" s="45"/>
      <c r="B139" s="45"/>
      <c r="C139" s="45"/>
      <c r="D139" s="45"/>
      <c r="E139" s="45"/>
      <c r="F139" s="45"/>
      <c r="G139" s="45"/>
      <c r="H139" s="45"/>
      <c r="I139" s="45"/>
      <c r="J139" s="45"/>
      <c r="K139" s="45"/>
      <c r="L139" s="45"/>
      <c r="M139" s="45"/>
      <c r="N139" s="45"/>
    </row>
    <row r="140" spans="1:14" ht="12.75" x14ac:dyDescent="0.2">
      <c r="A140" s="45"/>
      <c r="B140" s="45"/>
      <c r="C140" s="45"/>
      <c r="D140" s="45"/>
      <c r="E140" s="45"/>
      <c r="F140" s="45"/>
      <c r="G140" s="45"/>
      <c r="H140" s="45"/>
      <c r="I140" s="45"/>
      <c r="J140" s="45"/>
      <c r="K140" s="45"/>
      <c r="L140" s="45"/>
      <c r="M140" s="45"/>
      <c r="N140" s="45"/>
    </row>
    <row r="141" spans="1:14" ht="12.75" x14ac:dyDescent="0.2">
      <c r="A141" s="45"/>
      <c r="B141" s="45"/>
      <c r="C141" s="45"/>
      <c r="D141" s="45"/>
      <c r="E141" s="45"/>
      <c r="F141" s="45"/>
      <c r="G141" s="45"/>
      <c r="H141" s="45"/>
      <c r="I141" s="45"/>
      <c r="J141" s="45"/>
      <c r="K141" s="45"/>
      <c r="L141" s="45"/>
      <c r="M141" s="45"/>
      <c r="N141" s="45"/>
    </row>
    <row r="142" spans="1:14" ht="12.75" x14ac:dyDescent="0.2">
      <c r="A142" s="45"/>
      <c r="B142" s="45"/>
      <c r="C142" s="45"/>
      <c r="D142" s="45"/>
      <c r="E142" s="45"/>
      <c r="F142" s="45"/>
      <c r="G142" s="45"/>
      <c r="H142" s="45"/>
      <c r="I142" s="45"/>
      <c r="J142" s="45"/>
      <c r="K142" s="45"/>
      <c r="L142" s="45"/>
      <c r="M142" s="45"/>
      <c r="N142" s="45"/>
    </row>
    <row r="143" spans="1:14" ht="12.75" x14ac:dyDescent="0.2">
      <c r="A143" s="45"/>
      <c r="B143" s="45"/>
      <c r="C143" s="45"/>
      <c r="D143" s="45"/>
      <c r="E143" s="45"/>
      <c r="F143" s="45"/>
      <c r="G143" s="45"/>
      <c r="H143" s="45"/>
      <c r="I143" s="45"/>
      <c r="J143" s="45"/>
      <c r="K143" s="45"/>
      <c r="L143" s="45"/>
      <c r="M143" s="45"/>
      <c r="N143" s="45"/>
    </row>
    <row r="144" spans="1:14" ht="12.75" x14ac:dyDescent="0.2">
      <c r="A144" s="45"/>
      <c r="B144" s="45"/>
      <c r="C144" s="45"/>
      <c r="D144" s="45"/>
      <c r="E144" s="45"/>
      <c r="F144" s="45"/>
      <c r="G144" s="45"/>
      <c r="H144" s="45"/>
      <c r="I144" s="45"/>
      <c r="J144" s="45"/>
      <c r="K144" s="45"/>
      <c r="L144" s="45"/>
      <c r="M144" s="45"/>
      <c r="N144" s="45"/>
    </row>
    <row r="145" spans="1:14" ht="12.75" x14ac:dyDescent="0.2">
      <c r="A145" s="45"/>
      <c r="B145" s="45"/>
      <c r="C145" s="45"/>
      <c r="D145" s="45"/>
      <c r="E145" s="45"/>
      <c r="F145" s="45"/>
      <c r="G145" s="45"/>
      <c r="H145" s="45"/>
      <c r="I145" s="45"/>
      <c r="J145" s="45"/>
      <c r="K145" s="45"/>
      <c r="L145" s="45"/>
      <c r="M145" s="45"/>
      <c r="N145" s="45"/>
    </row>
    <row r="146" spans="1:14" ht="12.75" x14ac:dyDescent="0.2">
      <c r="A146" s="45"/>
      <c r="B146" s="45"/>
      <c r="C146" s="45"/>
      <c r="D146" s="45"/>
      <c r="E146" s="45"/>
      <c r="F146" s="45"/>
      <c r="G146" s="45"/>
      <c r="H146" s="45"/>
      <c r="I146" s="45"/>
      <c r="J146" s="45"/>
      <c r="K146" s="45"/>
      <c r="L146" s="45"/>
      <c r="M146" s="45"/>
      <c r="N146" s="45"/>
    </row>
    <row r="147" spans="1:14" ht="12.75" x14ac:dyDescent="0.2">
      <c r="A147" s="45"/>
      <c r="B147" s="45"/>
      <c r="C147" s="45"/>
      <c r="D147" s="45"/>
      <c r="E147" s="45"/>
      <c r="F147" s="45"/>
      <c r="G147" s="45"/>
      <c r="H147" s="45"/>
      <c r="I147" s="45"/>
      <c r="J147" s="45"/>
      <c r="K147" s="45"/>
      <c r="L147" s="45"/>
      <c r="M147" s="45"/>
      <c r="N147" s="45"/>
    </row>
    <row r="148" spans="1:14" ht="12.75" x14ac:dyDescent="0.2">
      <c r="A148" s="45"/>
      <c r="B148" s="45"/>
      <c r="C148" s="45"/>
      <c r="D148" s="45"/>
      <c r="E148" s="45"/>
      <c r="F148" s="45"/>
      <c r="G148" s="45"/>
      <c r="H148" s="45"/>
      <c r="I148" s="45"/>
      <c r="J148" s="45"/>
      <c r="K148" s="45"/>
      <c r="L148" s="45"/>
      <c r="M148" s="45"/>
      <c r="N148" s="45"/>
    </row>
    <row r="149" spans="1:14" ht="12.75" x14ac:dyDescent="0.2">
      <c r="A149" s="45"/>
      <c r="B149" s="45"/>
      <c r="C149" s="45"/>
      <c r="D149" s="45"/>
      <c r="E149" s="45"/>
      <c r="F149" s="45"/>
      <c r="G149" s="45"/>
      <c r="H149" s="45"/>
      <c r="I149" s="45"/>
      <c r="J149" s="45"/>
      <c r="K149" s="45"/>
      <c r="L149" s="45"/>
      <c r="M149" s="45"/>
      <c r="N149" s="45"/>
    </row>
    <row r="150" spans="1:14" ht="12.75" x14ac:dyDescent="0.2">
      <c r="A150" s="45"/>
      <c r="B150" s="45"/>
      <c r="C150" s="45"/>
      <c r="D150" s="45"/>
      <c r="E150" s="45"/>
      <c r="F150" s="45"/>
      <c r="G150" s="45"/>
      <c r="H150" s="45"/>
      <c r="I150" s="45"/>
      <c r="J150" s="45"/>
      <c r="K150" s="45"/>
      <c r="L150" s="45"/>
      <c r="M150" s="45"/>
      <c r="N150" s="45"/>
    </row>
    <row r="151" spans="1:14" ht="12.75" x14ac:dyDescent="0.2">
      <c r="A151" s="45"/>
      <c r="B151" s="45"/>
      <c r="C151" s="45"/>
      <c r="D151" s="45"/>
      <c r="E151" s="45"/>
      <c r="F151" s="45"/>
      <c r="G151" s="45"/>
      <c r="H151" s="45"/>
      <c r="I151" s="45"/>
      <c r="J151" s="45"/>
      <c r="K151" s="45"/>
      <c r="L151" s="45"/>
      <c r="M151" s="45"/>
      <c r="N151" s="45"/>
    </row>
    <row r="152" spans="1:14" ht="12.75" x14ac:dyDescent="0.2">
      <c r="A152" s="45"/>
      <c r="B152" s="45"/>
      <c r="C152" s="45"/>
      <c r="D152" s="45"/>
      <c r="E152" s="45"/>
      <c r="F152" s="45"/>
      <c r="G152" s="45"/>
      <c r="H152" s="45"/>
      <c r="I152" s="45"/>
      <c r="J152" s="45"/>
      <c r="K152" s="45"/>
      <c r="L152" s="45"/>
      <c r="M152" s="45"/>
      <c r="N152" s="45"/>
    </row>
    <row r="153" spans="1:14" ht="12.75" x14ac:dyDescent="0.2">
      <c r="A153" s="45"/>
      <c r="B153" s="45"/>
      <c r="C153" s="45"/>
      <c r="D153" s="45"/>
      <c r="E153" s="45"/>
      <c r="F153" s="45"/>
      <c r="G153" s="45"/>
      <c r="H153" s="45"/>
      <c r="I153" s="45"/>
      <c r="J153" s="45"/>
      <c r="K153" s="45"/>
      <c r="L153" s="45"/>
      <c r="M153" s="45"/>
      <c r="N153" s="45"/>
    </row>
    <row r="154" spans="1:14" ht="12.75" x14ac:dyDescent="0.2">
      <c r="A154" s="45"/>
      <c r="B154" s="45"/>
      <c r="C154" s="45"/>
      <c r="D154" s="45"/>
      <c r="E154" s="45"/>
      <c r="F154" s="45"/>
      <c r="G154" s="45"/>
      <c r="H154" s="45"/>
      <c r="I154" s="45"/>
      <c r="J154" s="45"/>
      <c r="K154" s="45"/>
      <c r="L154" s="45"/>
      <c r="M154" s="45"/>
      <c r="N154" s="45"/>
    </row>
    <row r="155" spans="1:14" ht="12.75" x14ac:dyDescent="0.2">
      <c r="A155" s="45"/>
      <c r="B155" s="45"/>
      <c r="C155" s="45"/>
      <c r="D155" s="45"/>
      <c r="E155" s="45"/>
      <c r="F155" s="45"/>
      <c r="G155" s="45"/>
      <c r="H155" s="45"/>
      <c r="I155" s="45"/>
      <c r="J155" s="45"/>
      <c r="K155" s="45"/>
      <c r="L155" s="45"/>
      <c r="M155" s="45"/>
      <c r="N155" s="45"/>
    </row>
    <row r="156" spans="1:14" ht="12.75" x14ac:dyDescent="0.2">
      <c r="A156" s="45"/>
      <c r="B156" s="45"/>
      <c r="C156" s="45"/>
      <c r="D156" s="45"/>
      <c r="E156" s="45"/>
      <c r="F156" s="45"/>
      <c r="G156" s="45"/>
      <c r="H156" s="45"/>
      <c r="I156" s="45"/>
      <c r="J156" s="45"/>
      <c r="K156" s="45"/>
      <c r="L156" s="45"/>
      <c r="M156" s="45"/>
      <c r="N156" s="45"/>
    </row>
    <row r="157" spans="1:14" ht="12.75" x14ac:dyDescent="0.2">
      <c r="A157" s="45"/>
      <c r="B157" s="45"/>
      <c r="C157" s="45"/>
      <c r="D157" s="45"/>
      <c r="E157" s="45"/>
      <c r="F157" s="45"/>
      <c r="G157" s="45"/>
      <c r="H157" s="45"/>
      <c r="I157" s="45"/>
      <c r="J157" s="45"/>
      <c r="K157" s="45"/>
      <c r="L157" s="45"/>
      <c r="M157" s="45"/>
      <c r="N157" s="45"/>
    </row>
    <row r="158" spans="1:14" ht="12.75" x14ac:dyDescent="0.2">
      <c r="A158" s="45"/>
      <c r="B158" s="45"/>
      <c r="C158" s="45"/>
      <c r="D158" s="45"/>
      <c r="E158" s="45"/>
      <c r="F158" s="45"/>
      <c r="G158" s="45"/>
      <c r="H158" s="45"/>
      <c r="I158" s="45"/>
      <c r="J158" s="45"/>
      <c r="K158" s="45"/>
      <c r="L158" s="45"/>
      <c r="M158" s="45"/>
      <c r="N158" s="45"/>
    </row>
    <row r="159" spans="1:14" ht="12.75" x14ac:dyDescent="0.2">
      <c r="A159" s="45"/>
      <c r="B159" s="45"/>
      <c r="C159" s="45"/>
      <c r="D159" s="45"/>
      <c r="E159" s="45"/>
      <c r="F159" s="45"/>
      <c r="G159" s="45"/>
      <c r="H159" s="45"/>
      <c r="I159" s="45"/>
      <c r="J159" s="45"/>
      <c r="K159" s="45"/>
      <c r="L159" s="45"/>
      <c r="M159" s="45"/>
      <c r="N159" s="45"/>
    </row>
    <row r="160" spans="1:14" ht="12.75" x14ac:dyDescent="0.2">
      <c r="A160" s="45"/>
      <c r="B160" s="45"/>
      <c r="C160" s="45"/>
      <c r="D160" s="45"/>
      <c r="E160" s="45"/>
      <c r="F160" s="45"/>
      <c r="G160" s="45"/>
      <c r="H160" s="45"/>
      <c r="I160" s="45"/>
      <c r="J160" s="45"/>
      <c r="K160" s="45"/>
      <c r="L160" s="45"/>
      <c r="M160" s="45"/>
      <c r="N160" s="45"/>
    </row>
    <row r="161" spans="1:14" ht="12.75" x14ac:dyDescent="0.2">
      <c r="A161" s="45"/>
      <c r="B161" s="45"/>
      <c r="C161" s="45"/>
      <c r="D161" s="45"/>
      <c r="E161" s="45"/>
      <c r="F161" s="45"/>
      <c r="G161" s="45"/>
      <c r="H161" s="45"/>
      <c r="I161" s="45"/>
      <c r="J161" s="45"/>
      <c r="K161" s="45"/>
      <c r="L161" s="45"/>
      <c r="M161" s="45"/>
      <c r="N161" s="45"/>
    </row>
    <row r="162" spans="1:14" ht="12.75" x14ac:dyDescent="0.2">
      <c r="A162" s="45"/>
      <c r="B162" s="45"/>
      <c r="C162" s="45"/>
      <c r="D162" s="45"/>
      <c r="E162" s="45"/>
      <c r="F162" s="45"/>
      <c r="G162" s="45"/>
      <c r="H162" s="45"/>
      <c r="I162" s="45"/>
      <c r="J162" s="45"/>
      <c r="K162" s="45"/>
      <c r="L162" s="45"/>
      <c r="M162" s="45"/>
      <c r="N162" s="45"/>
    </row>
    <row r="163" spans="1:14" ht="12.75" x14ac:dyDescent="0.2">
      <c r="A163" s="45"/>
      <c r="B163" s="45"/>
      <c r="C163" s="45"/>
      <c r="D163" s="45"/>
      <c r="E163" s="45"/>
      <c r="F163" s="45"/>
      <c r="G163" s="45"/>
      <c r="H163" s="45"/>
      <c r="I163" s="45"/>
      <c r="J163" s="45"/>
      <c r="K163" s="45"/>
      <c r="L163" s="45"/>
      <c r="M163" s="45"/>
      <c r="N163" s="45"/>
    </row>
    <row r="164" spans="1:14" ht="12.75" x14ac:dyDescent="0.2">
      <c r="A164" s="45"/>
      <c r="B164" s="45"/>
      <c r="C164" s="45"/>
      <c r="D164" s="45"/>
      <c r="E164" s="45"/>
      <c r="F164" s="45"/>
      <c r="G164" s="45"/>
      <c r="H164" s="45"/>
      <c r="I164" s="45"/>
      <c r="J164" s="45"/>
      <c r="K164" s="45"/>
      <c r="L164" s="45"/>
      <c r="M164" s="45"/>
      <c r="N164" s="45"/>
    </row>
    <row r="165" spans="1:14" ht="12.75" x14ac:dyDescent="0.2">
      <c r="A165" s="45"/>
      <c r="B165" s="45"/>
      <c r="C165" s="45"/>
      <c r="D165" s="45"/>
      <c r="E165" s="45"/>
      <c r="F165" s="45"/>
      <c r="G165" s="45"/>
      <c r="H165" s="45"/>
      <c r="I165" s="45"/>
      <c r="J165" s="45"/>
      <c r="K165" s="45"/>
      <c r="L165" s="45"/>
      <c r="M165" s="45"/>
      <c r="N165" s="45"/>
    </row>
    <row r="166" spans="1:14" ht="12.75" x14ac:dyDescent="0.2">
      <c r="A166" s="45"/>
      <c r="B166" s="45"/>
      <c r="C166" s="45"/>
      <c r="D166" s="45"/>
      <c r="E166" s="45"/>
      <c r="F166" s="45"/>
      <c r="G166" s="45"/>
      <c r="H166" s="45"/>
      <c r="I166" s="45"/>
      <c r="J166" s="45"/>
      <c r="K166" s="45"/>
      <c r="L166" s="45"/>
      <c r="M166" s="45"/>
      <c r="N166" s="45"/>
    </row>
    <row r="167" spans="1:14" ht="12.75" x14ac:dyDescent="0.2">
      <c r="A167" s="45"/>
      <c r="B167" s="45"/>
      <c r="C167" s="45"/>
      <c r="D167" s="45"/>
      <c r="E167" s="45"/>
      <c r="F167" s="45"/>
      <c r="G167" s="45"/>
      <c r="H167" s="45"/>
      <c r="I167" s="45"/>
      <c r="J167" s="45"/>
      <c r="K167" s="45"/>
      <c r="L167" s="45"/>
      <c r="M167" s="45"/>
      <c r="N167" s="45"/>
    </row>
    <row r="168" spans="1:14" ht="12.75" x14ac:dyDescent="0.2">
      <c r="A168" s="45"/>
      <c r="B168" s="45"/>
      <c r="C168" s="45"/>
      <c r="D168" s="45"/>
      <c r="E168" s="45"/>
      <c r="F168" s="45"/>
      <c r="G168" s="45"/>
      <c r="H168" s="45"/>
      <c r="I168" s="45"/>
      <c r="J168" s="45"/>
      <c r="K168" s="45"/>
      <c r="L168" s="45"/>
      <c r="M168" s="45"/>
      <c r="N168" s="45"/>
    </row>
    <row r="169" spans="1:14" ht="12.75" x14ac:dyDescent="0.2">
      <c r="A169" s="45"/>
      <c r="B169" s="45"/>
      <c r="C169" s="45"/>
      <c r="D169" s="45"/>
      <c r="E169" s="45"/>
      <c r="F169" s="45"/>
      <c r="G169" s="45"/>
      <c r="H169" s="45"/>
      <c r="I169" s="45"/>
      <c r="J169" s="45"/>
      <c r="K169" s="45"/>
      <c r="L169" s="45"/>
      <c r="M169" s="45"/>
      <c r="N169" s="45"/>
    </row>
    <row r="170" spans="1:14" ht="12.75" x14ac:dyDescent="0.2">
      <c r="A170" s="45"/>
      <c r="B170" s="45"/>
      <c r="C170" s="45"/>
      <c r="D170" s="45"/>
      <c r="E170" s="45"/>
      <c r="F170" s="45"/>
      <c r="G170" s="45"/>
      <c r="H170" s="45"/>
      <c r="I170" s="45"/>
      <c r="J170" s="45"/>
      <c r="K170" s="45"/>
      <c r="L170" s="45"/>
      <c r="M170" s="45"/>
      <c r="N170" s="45"/>
    </row>
    <row r="171" spans="1:14" ht="12.75" x14ac:dyDescent="0.2">
      <c r="A171" s="45"/>
      <c r="B171" s="45"/>
      <c r="C171" s="45"/>
      <c r="D171" s="45"/>
      <c r="E171" s="45"/>
      <c r="F171" s="45"/>
      <c r="G171" s="45"/>
      <c r="H171" s="45"/>
      <c r="I171" s="45"/>
      <c r="J171" s="45"/>
      <c r="K171" s="45"/>
      <c r="L171" s="45"/>
      <c r="M171" s="45"/>
      <c r="N171" s="45"/>
    </row>
    <row r="172" spans="1:14" ht="12.75" x14ac:dyDescent="0.2">
      <c r="A172" s="45"/>
      <c r="B172" s="45"/>
      <c r="C172" s="45"/>
      <c r="D172" s="45"/>
      <c r="E172" s="45"/>
      <c r="F172" s="45"/>
      <c r="G172" s="45"/>
      <c r="H172" s="45"/>
      <c r="I172" s="45"/>
      <c r="J172" s="45"/>
      <c r="K172" s="45"/>
      <c r="L172" s="45"/>
      <c r="M172" s="45"/>
      <c r="N172" s="45"/>
    </row>
    <row r="173" spans="1:14" ht="12.75" x14ac:dyDescent="0.2">
      <c r="A173" s="45"/>
      <c r="B173" s="45"/>
      <c r="C173" s="45"/>
      <c r="D173" s="45"/>
      <c r="E173" s="45"/>
      <c r="F173" s="45"/>
      <c r="G173" s="45"/>
      <c r="H173" s="45"/>
      <c r="I173" s="45"/>
      <c r="J173" s="45"/>
      <c r="K173" s="45"/>
      <c r="L173" s="45"/>
      <c r="M173" s="45"/>
      <c r="N173" s="45"/>
    </row>
    <row r="174" spans="1:14" ht="12.75" x14ac:dyDescent="0.2">
      <c r="A174" s="45"/>
      <c r="B174" s="45"/>
      <c r="C174" s="45"/>
      <c r="D174" s="45"/>
      <c r="E174" s="45"/>
      <c r="F174" s="45"/>
      <c r="G174" s="45"/>
      <c r="H174" s="45"/>
      <c r="I174" s="45"/>
      <c r="J174" s="45"/>
      <c r="K174" s="45"/>
      <c r="L174" s="45"/>
      <c r="M174" s="45"/>
      <c r="N174" s="45"/>
    </row>
    <row r="175" spans="1:14" ht="12.75" x14ac:dyDescent="0.2">
      <c r="A175" s="45"/>
      <c r="B175" s="45"/>
      <c r="C175" s="45"/>
      <c r="D175" s="45"/>
      <c r="E175" s="45"/>
      <c r="F175" s="45"/>
      <c r="G175" s="45"/>
      <c r="H175" s="45"/>
      <c r="I175" s="45"/>
      <c r="J175" s="45"/>
      <c r="K175" s="45"/>
      <c r="L175" s="45"/>
      <c r="M175" s="45"/>
      <c r="N175" s="45"/>
    </row>
    <row r="176" spans="1:14" ht="12.75" x14ac:dyDescent="0.2">
      <c r="A176" s="45"/>
      <c r="B176" s="45"/>
      <c r="C176" s="45"/>
      <c r="D176" s="45"/>
      <c r="E176" s="45"/>
      <c r="F176" s="45"/>
      <c r="G176" s="45"/>
      <c r="H176" s="45"/>
      <c r="I176" s="45"/>
      <c r="J176" s="45"/>
      <c r="K176" s="45"/>
      <c r="L176" s="45"/>
      <c r="M176" s="45"/>
      <c r="N176" s="45"/>
    </row>
    <row r="177" spans="1:14" ht="12.75" x14ac:dyDescent="0.2">
      <c r="A177" s="45"/>
      <c r="B177" s="45"/>
      <c r="C177" s="45"/>
      <c r="D177" s="45"/>
      <c r="E177" s="45"/>
      <c r="F177" s="45"/>
      <c r="G177" s="45"/>
      <c r="H177" s="45"/>
      <c r="I177" s="45"/>
      <c r="J177" s="45"/>
      <c r="K177" s="45"/>
      <c r="L177" s="45"/>
      <c r="M177" s="45"/>
      <c r="N177" s="45"/>
    </row>
    <row r="178" spans="1:14" ht="12.75" x14ac:dyDescent="0.2">
      <c r="A178" s="45"/>
      <c r="B178" s="45"/>
      <c r="C178" s="45"/>
      <c r="D178" s="45"/>
      <c r="E178" s="45"/>
      <c r="F178" s="45"/>
      <c r="G178" s="45"/>
      <c r="H178" s="45"/>
      <c r="I178" s="45"/>
      <c r="J178" s="45"/>
      <c r="K178" s="45"/>
      <c r="L178" s="45"/>
      <c r="M178" s="45"/>
      <c r="N178" s="45"/>
    </row>
    <row r="179" spans="1:14" ht="12.75" x14ac:dyDescent="0.2">
      <c r="A179" s="45"/>
      <c r="B179" s="45"/>
      <c r="C179" s="45"/>
      <c r="D179" s="45"/>
      <c r="E179" s="45"/>
      <c r="F179" s="45"/>
      <c r="G179" s="45"/>
      <c r="H179" s="45"/>
      <c r="I179" s="45"/>
      <c r="J179" s="45"/>
      <c r="K179" s="45"/>
      <c r="L179" s="45"/>
      <c r="M179" s="45"/>
      <c r="N179" s="45"/>
    </row>
    <row r="180" spans="1:14" ht="12.75" x14ac:dyDescent="0.2">
      <c r="A180" s="45"/>
      <c r="B180" s="45"/>
      <c r="C180" s="45"/>
      <c r="D180" s="45"/>
      <c r="E180" s="45"/>
      <c r="F180" s="45"/>
      <c r="G180" s="45"/>
      <c r="H180" s="45"/>
      <c r="I180" s="45"/>
      <c r="J180" s="45"/>
      <c r="K180" s="45"/>
      <c r="L180" s="45"/>
      <c r="M180" s="45"/>
      <c r="N180" s="45"/>
    </row>
    <row r="181" spans="1:14" ht="12.75" x14ac:dyDescent="0.2">
      <c r="A181" s="45"/>
      <c r="B181" s="45"/>
      <c r="C181" s="45"/>
      <c r="D181" s="45"/>
      <c r="E181" s="45"/>
      <c r="F181" s="45"/>
      <c r="G181" s="45"/>
      <c r="H181" s="45"/>
      <c r="I181" s="45"/>
      <c r="J181" s="45"/>
      <c r="K181" s="45"/>
      <c r="L181" s="45"/>
      <c r="M181" s="45"/>
      <c r="N181" s="45"/>
    </row>
    <row r="182" spans="1:14" ht="12.75" x14ac:dyDescent="0.2">
      <c r="A182" s="45"/>
      <c r="B182" s="45"/>
      <c r="C182" s="45"/>
      <c r="D182" s="45"/>
      <c r="E182" s="45"/>
      <c r="F182" s="45"/>
      <c r="G182" s="45"/>
      <c r="H182" s="45"/>
      <c r="I182" s="45"/>
      <c r="J182" s="45"/>
      <c r="K182" s="45"/>
      <c r="L182" s="45"/>
      <c r="M182" s="45"/>
      <c r="N182" s="45"/>
    </row>
    <row r="183" spans="1:14" ht="12.75" x14ac:dyDescent="0.2">
      <c r="A183" s="45"/>
      <c r="B183" s="45"/>
      <c r="C183" s="45"/>
      <c r="D183" s="45"/>
      <c r="E183" s="45"/>
      <c r="F183" s="45"/>
      <c r="G183" s="45"/>
      <c r="H183" s="45"/>
      <c r="I183" s="45"/>
      <c r="J183" s="45"/>
      <c r="K183" s="45"/>
      <c r="L183" s="45"/>
      <c r="M183" s="45"/>
      <c r="N183" s="45"/>
    </row>
    <row r="184" spans="1:14" ht="12.75" x14ac:dyDescent="0.2">
      <c r="A184" s="45"/>
      <c r="B184" s="45"/>
      <c r="C184" s="45"/>
      <c r="D184" s="45"/>
      <c r="E184" s="45"/>
      <c r="F184" s="45"/>
      <c r="G184" s="45"/>
      <c r="H184" s="45"/>
      <c r="I184" s="45"/>
      <c r="J184" s="45"/>
      <c r="K184" s="45"/>
      <c r="L184" s="45"/>
      <c r="M184" s="45"/>
      <c r="N184" s="45"/>
    </row>
    <row r="185" spans="1:14" ht="12.75" x14ac:dyDescent="0.2">
      <c r="A185" s="45"/>
      <c r="B185" s="45"/>
      <c r="C185" s="45"/>
      <c r="D185" s="45"/>
      <c r="E185" s="45"/>
      <c r="F185" s="45"/>
      <c r="G185" s="45"/>
      <c r="H185" s="45"/>
      <c r="I185" s="45"/>
      <c r="J185" s="45"/>
      <c r="K185" s="45"/>
      <c r="L185" s="45"/>
      <c r="M185" s="45"/>
      <c r="N185" s="45"/>
    </row>
    <row r="186" spans="1:14" ht="12.75" x14ac:dyDescent="0.2">
      <c r="A186" s="45"/>
      <c r="B186" s="45"/>
      <c r="C186" s="45"/>
      <c r="D186" s="45"/>
      <c r="E186" s="45"/>
      <c r="F186" s="45"/>
      <c r="G186" s="45"/>
      <c r="H186" s="45"/>
      <c r="I186" s="45"/>
      <c r="J186" s="45"/>
      <c r="K186" s="45"/>
      <c r="L186" s="45"/>
      <c r="M186" s="45"/>
      <c r="N186" s="45"/>
    </row>
    <row r="187" spans="1:14" ht="12.75" x14ac:dyDescent="0.2">
      <c r="A187" s="45"/>
      <c r="B187" s="45"/>
      <c r="C187" s="45"/>
      <c r="D187" s="45"/>
      <c r="E187" s="45"/>
      <c r="F187" s="45"/>
      <c r="G187" s="45"/>
      <c r="H187" s="45"/>
      <c r="I187" s="45"/>
      <c r="J187" s="45"/>
      <c r="K187" s="45"/>
      <c r="L187" s="45"/>
      <c r="M187" s="45"/>
      <c r="N187" s="45"/>
    </row>
    <row r="188" spans="1:14" ht="12.75" x14ac:dyDescent="0.2">
      <c r="A188" s="45"/>
      <c r="B188" s="45"/>
      <c r="C188" s="45"/>
      <c r="D188" s="45"/>
      <c r="E188" s="45"/>
      <c r="F188" s="45"/>
      <c r="G188" s="45"/>
      <c r="H188" s="45"/>
      <c r="I188" s="45"/>
      <c r="J188" s="45"/>
      <c r="K188" s="45"/>
      <c r="L188" s="45"/>
      <c r="M188" s="45"/>
      <c r="N188" s="45"/>
    </row>
    <row r="189" spans="1:14" ht="12.75" x14ac:dyDescent="0.2">
      <c r="A189" s="45"/>
      <c r="B189" s="45"/>
      <c r="C189" s="45"/>
      <c r="D189" s="45"/>
      <c r="E189" s="45"/>
      <c r="F189" s="45"/>
      <c r="G189" s="45"/>
      <c r="H189" s="45"/>
      <c r="I189" s="45"/>
      <c r="J189" s="45"/>
      <c r="K189" s="45"/>
      <c r="L189" s="45"/>
      <c r="M189" s="45"/>
      <c r="N189" s="45"/>
    </row>
    <row r="190" spans="1:14" ht="12.75" x14ac:dyDescent="0.2">
      <c r="A190" s="45"/>
      <c r="B190" s="45"/>
      <c r="C190" s="45"/>
      <c r="D190" s="45"/>
      <c r="E190" s="45"/>
      <c r="F190" s="45"/>
      <c r="G190" s="45"/>
      <c r="H190" s="45"/>
      <c r="I190" s="45"/>
      <c r="J190" s="45"/>
      <c r="K190" s="45"/>
      <c r="L190" s="45"/>
      <c r="M190" s="45"/>
      <c r="N190" s="45"/>
    </row>
    <row r="191" spans="1:14" ht="12.75" x14ac:dyDescent="0.2">
      <c r="A191" s="45"/>
      <c r="B191" s="45"/>
      <c r="C191" s="45"/>
      <c r="D191" s="45"/>
      <c r="E191" s="45"/>
      <c r="F191" s="45"/>
      <c r="G191" s="45"/>
      <c r="H191" s="45"/>
      <c r="I191" s="45"/>
      <c r="J191" s="45"/>
      <c r="K191" s="45"/>
      <c r="L191" s="45"/>
      <c r="M191" s="45"/>
      <c r="N191" s="45"/>
    </row>
    <row r="192" spans="1:14" ht="12.75" x14ac:dyDescent="0.2">
      <c r="A192" s="45"/>
      <c r="B192" s="45"/>
      <c r="C192" s="45"/>
      <c r="D192" s="45"/>
      <c r="E192" s="45"/>
      <c r="F192" s="45"/>
      <c r="G192" s="45"/>
      <c r="H192" s="45"/>
      <c r="I192" s="45"/>
      <c r="J192" s="45"/>
      <c r="K192" s="45"/>
      <c r="L192" s="45"/>
      <c r="M192" s="45"/>
      <c r="N192" s="45"/>
    </row>
    <row r="193" spans="1:14" ht="12.75" x14ac:dyDescent="0.2">
      <c r="A193" s="45"/>
      <c r="B193" s="45"/>
      <c r="C193" s="45"/>
      <c r="D193" s="45"/>
      <c r="E193" s="45"/>
      <c r="F193" s="45"/>
      <c r="G193" s="45"/>
      <c r="H193" s="45"/>
      <c r="I193" s="45"/>
      <c r="J193" s="45"/>
      <c r="K193" s="45"/>
      <c r="L193" s="45"/>
      <c r="M193" s="45"/>
      <c r="N193" s="45"/>
    </row>
    <row r="194" spans="1:14" ht="12.75" x14ac:dyDescent="0.2">
      <c r="A194" s="45"/>
      <c r="B194" s="45"/>
      <c r="C194" s="45"/>
      <c r="D194" s="45"/>
      <c r="E194" s="45"/>
      <c r="F194" s="45"/>
      <c r="G194" s="45"/>
      <c r="H194" s="45"/>
      <c r="I194" s="45"/>
      <c r="J194" s="45"/>
      <c r="K194" s="45"/>
      <c r="L194" s="45"/>
      <c r="M194" s="45"/>
      <c r="N194" s="45"/>
    </row>
    <row r="195" spans="1:14" ht="12.75" x14ac:dyDescent="0.2">
      <c r="A195" s="45"/>
      <c r="B195" s="45"/>
      <c r="C195" s="45"/>
      <c r="D195" s="45"/>
      <c r="E195" s="45"/>
      <c r="F195" s="45"/>
      <c r="G195" s="45"/>
      <c r="H195" s="45"/>
      <c r="I195" s="45"/>
      <c r="J195" s="45"/>
      <c r="K195" s="45"/>
      <c r="L195" s="45"/>
      <c r="M195" s="45"/>
      <c r="N195" s="45"/>
    </row>
    <row r="196" spans="1:14" ht="12.75" x14ac:dyDescent="0.2">
      <c r="A196" s="45"/>
      <c r="B196" s="45"/>
      <c r="C196" s="45"/>
      <c r="D196" s="45"/>
      <c r="E196" s="45"/>
      <c r="F196" s="45"/>
      <c r="G196" s="45"/>
      <c r="H196" s="45"/>
      <c r="I196" s="45"/>
      <c r="J196" s="45"/>
      <c r="K196" s="45"/>
      <c r="L196" s="45"/>
      <c r="M196" s="45"/>
      <c r="N196" s="45"/>
    </row>
    <row r="197" spans="1:14" ht="12.75" x14ac:dyDescent="0.2">
      <c r="A197" s="45"/>
      <c r="B197" s="45"/>
      <c r="C197" s="45"/>
      <c r="D197" s="45"/>
      <c r="E197" s="45"/>
      <c r="F197" s="45"/>
      <c r="G197" s="45"/>
      <c r="H197" s="45"/>
      <c r="I197" s="45"/>
      <c r="J197" s="45"/>
      <c r="K197" s="45"/>
      <c r="L197" s="45"/>
      <c r="M197" s="45"/>
      <c r="N197" s="45"/>
    </row>
    <row r="198" spans="1:14" ht="12.75" x14ac:dyDescent="0.2">
      <c r="A198" s="45"/>
      <c r="B198" s="45"/>
      <c r="C198" s="45"/>
      <c r="D198" s="45"/>
      <c r="E198" s="45"/>
      <c r="F198" s="45"/>
      <c r="G198" s="45"/>
      <c r="H198" s="45"/>
      <c r="I198" s="45"/>
      <c r="J198" s="45"/>
      <c r="K198" s="45"/>
      <c r="L198" s="45"/>
      <c r="M198" s="45"/>
      <c r="N198" s="45"/>
    </row>
    <row r="199" spans="1:14" ht="12.75" x14ac:dyDescent="0.2">
      <c r="A199" s="45"/>
      <c r="B199" s="45"/>
      <c r="C199" s="45"/>
      <c r="D199" s="45"/>
      <c r="E199" s="45"/>
      <c r="F199" s="45"/>
      <c r="G199" s="45"/>
      <c r="H199" s="45"/>
      <c r="I199" s="45"/>
      <c r="J199" s="45"/>
      <c r="K199" s="45"/>
      <c r="L199" s="45"/>
      <c r="M199" s="45"/>
      <c r="N199" s="45"/>
    </row>
    <row r="200" spans="1:14" ht="12.75" x14ac:dyDescent="0.2">
      <c r="A200" s="45"/>
      <c r="B200" s="45"/>
      <c r="C200" s="45"/>
      <c r="D200" s="45"/>
      <c r="E200" s="45"/>
      <c r="F200" s="45"/>
      <c r="G200" s="45"/>
      <c r="H200" s="45"/>
      <c r="I200" s="45"/>
      <c r="J200" s="45"/>
      <c r="K200" s="45"/>
      <c r="L200" s="45"/>
      <c r="M200" s="45"/>
      <c r="N200" s="45"/>
    </row>
    <row r="201" spans="1:14" ht="12.75" x14ac:dyDescent="0.2">
      <c r="A201" s="45"/>
      <c r="B201" s="45"/>
      <c r="C201" s="45"/>
      <c r="D201" s="45"/>
      <c r="E201" s="45"/>
      <c r="F201" s="45"/>
      <c r="G201" s="45"/>
      <c r="H201" s="45"/>
      <c r="I201" s="45"/>
      <c r="J201" s="45"/>
      <c r="K201" s="45"/>
      <c r="L201" s="45"/>
      <c r="M201" s="45"/>
      <c r="N201" s="45"/>
    </row>
    <row r="202" spans="1:14" ht="12.75" x14ac:dyDescent="0.2">
      <c r="A202" s="45"/>
      <c r="B202" s="45"/>
      <c r="C202" s="45"/>
      <c r="D202" s="45"/>
      <c r="E202" s="45"/>
      <c r="F202" s="45"/>
      <c r="G202" s="45"/>
      <c r="H202" s="45"/>
      <c r="I202" s="45"/>
      <c r="J202" s="45"/>
      <c r="K202" s="45"/>
      <c r="L202" s="45"/>
      <c r="M202" s="45"/>
      <c r="N202" s="45"/>
    </row>
    <row r="203" spans="1:14" ht="12.75" x14ac:dyDescent="0.2">
      <c r="A203" s="45"/>
      <c r="B203" s="45"/>
      <c r="C203" s="45"/>
      <c r="D203" s="45"/>
      <c r="E203" s="45"/>
      <c r="F203" s="45"/>
      <c r="G203" s="45"/>
      <c r="H203" s="45"/>
      <c r="I203" s="45"/>
      <c r="J203" s="45"/>
      <c r="K203" s="45"/>
      <c r="L203" s="45"/>
      <c r="M203" s="45"/>
      <c r="N203" s="45"/>
    </row>
    <row r="204" spans="1:14" ht="12.75" x14ac:dyDescent="0.2">
      <c r="A204" s="45"/>
      <c r="B204" s="45"/>
      <c r="C204" s="45"/>
      <c r="D204" s="45"/>
      <c r="E204" s="45"/>
      <c r="F204" s="45"/>
      <c r="G204" s="45"/>
      <c r="H204" s="45"/>
      <c r="I204" s="45"/>
      <c r="J204" s="45"/>
      <c r="K204" s="45"/>
      <c r="L204" s="45"/>
      <c r="M204" s="45"/>
      <c r="N204" s="45"/>
    </row>
    <row r="205" spans="1:14" ht="12.75" x14ac:dyDescent="0.2">
      <c r="A205" s="45"/>
      <c r="B205" s="45"/>
      <c r="C205" s="45"/>
      <c r="D205" s="45"/>
      <c r="E205" s="45"/>
      <c r="F205" s="45"/>
      <c r="G205" s="45"/>
      <c r="H205" s="45"/>
      <c r="I205" s="45"/>
      <c r="J205" s="45"/>
      <c r="K205" s="45"/>
      <c r="L205" s="45"/>
      <c r="M205" s="45"/>
      <c r="N205" s="45"/>
    </row>
    <row r="206" spans="1:14" ht="12.75" x14ac:dyDescent="0.2">
      <c r="A206" s="45"/>
      <c r="B206" s="45"/>
      <c r="C206" s="45"/>
      <c r="D206" s="45"/>
      <c r="E206" s="45"/>
      <c r="F206" s="45"/>
      <c r="G206" s="45"/>
      <c r="H206" s="45"/>
      <c r="I206" s="45"/>
      <c r="J206" s="45"/>
      <c r="K206" s="45"/>
      <c r="L206" s="45"/>
      <c r="M206" s="45"/>
      <c r="N206" s="45"/>
    </row>
    <row r="207" spans="1:14" ht="12.75" x14ac:dyDescent="0.2">
      <c r="A207" s="45"/>
      <c r="B207" s="45"/>
      <c r="C207" s="45"/>
      <c r="D207" s="45"/>
      <c r="E207" s="45"/>
      <c r="F207" s="45"/>
      <c r="G207" s="45"/>
      <c r="H207" s="45"/>
      <c r="I207" s="45"/>
      <c r="J207" s="45"/>
      <c r="K207" s="45"/>
      <c r="L207" s="45"/>
      <c r="M207" s="45"/>
      <c r="N207" s="45"/>
    </row>
    <row r="208" spans="1:14" ht="12.75" x14ac:dyDescent="0.2">
      <c r="A208" s="45"/>
      <c r="B208" s="45"/>
      <c r="C208" s="45"/>
      <c r="D208" s="45"/>
      <c r="E208" s="45"/>
      <c r="F208" s="45"/>
      <c r="G208" s="45"/>
      <c r="H208" s="45"/>
      <c r="I208" s="45"/>
      <c r="J208" s="45"/>
      <c r="K208" s="45"/>
      <c r="L208" s="45"/>
      <c r="M208" s="45"/>
      <c r="N208" s="45"/>
    </row>
    <row r="209" spans="1:14" ht="12.75" x14ac:dyDescent="0.2">
      <c r="A209" s="45"/>
      <c r="B209" s="45"/>
      <c r="C209" s="45"/>
      <c r="D209" s="45"/>
      <c r="E209" s="45"/>
      <c r="F209" s="45"/>
      <c r="G209" s="45"/>
      <c r="H209" s="45"/>
      <c r="I209" s="45"/>
      <c r="J209" s="45"/>
      <c r="K209" s="45"/>
      <c r="L209" s="45"/>
      <c r="M209" s="45"/>
      <c r="N209" s="45"/>
    </row>
    <row r="210" spans="1:14" ht="12.75" x14ac:dyDescent="0.2">
      <c r="A210" s="45"/>
      <c r="B210" s="45"/>
      <c r="C210" s="45"/>
      <c r="D210" s="45"/>
      <c r="E210" s="45"/>
      <c r="F210" s="45"/>
      <c r="G210" s="45"/>
      <c r="H210" s="45"/>
      <c r="I210" s="45"/>
      <c r="J210" s="45"/>
      <c r="K210" s="45"/>
      <c r="L210" s="45"/>
      <c r="M210" s="45"/>
      <c r="N210" s="45"/>
    </row>
    <row r="211" spans="1:14" ht="12.75" x14ac:dyDescent="0.2">
      <c r="A211" s="45"/>
      <c r="B211" s="45"/>
      <c r="C211" s="45"/>
      <c r="D211" s="45"/>
      <c r="E211" s="45"/>
      <c r="F211" s="45"/>
      <c r="G211" s="45"/>
      <c r="H211" s="45"/>
      <c r="I211" s="45"/>
      <c r="J211" s="45"/>
      <c r="K211" s="45"/>
      <c r="L211" s="45"/>
      <c r="M211" s="45"/>
      <c r="N211" s="45"/>
    </row>
    <row r="212" spans="1:14" ht="12.75" x14ac:dyDescent="0.2">
      <c r="A212" s="45"/>
      <c r="B212" s="45"/>
      <c r="C212" s="45"/>
      <c r="D212" s="45"/>
      <c r="E212" s="45"/>
      <c r="F212" s="45"/>
      <c r="G212" s="45"/>
      <c r="H212" s="45"/>
      <c r="I212" s="45"/>
      <c r="J212" s="45"/>
      <c r="K212" s="45"/>
      <c r="L212" s="45"/>
      <c r="M212" s="45"/>
      <c r="N212" s="45"/>
    </row>
    <row r="213" spans="1:14" ht="12.75" x14ac:dyDescent="0.2">
      <c r="A213" s="45"/>
      <c r="B213" s="45"/>
      <c r="C213" s="45"/>
      <c r="D213" s="45"/>
      <c r="E213" s="45"/>
      <c r="F213" s="45"/>
      <c r="G213" s="45"/>
      <c r="H213" s="45"/>
      <c r="I213" s="45"/>
      <c r="J213" s="45"/>
      <c r="K213" s="45"/>
      <c r="L213" s="45"/>
      <c r="M213" s="45"/>
      <c r="N213" s="45"/>
    </row>
    <row r="214" spans="1:14" ht="12.75" x14ac:dyDescent="0.2">
      <c r="A214" s="45"/>
      <c r="B214" s="45"/>
      <c r="C214" s="45"/>
      <c r="D214" s="45"/>
      <c r="E214" s="45"/>
      <c r="F214" s="45"/>
      <c r="G214" s="45"/>
      <c r="H214" s="45"/>
      <c r="I214" s="45"/>
      <c r="J214" s="45"/>
      <c r="K214" s="45"/>
      <c r="L214" s="45"/>
      <c r="M214" s="45"/>
      <c r="N214" s="45"/>
    </row>
    <row r="215" spans="1:14" ht="12.75" x14ac:dyDescent="0.2">
      <c r="A215" s="45"/>
      <c r="B215" s="45"/>
      <c r="C215" s="45"/>
      <c r="D215" s="45"/>
      <c r="E215" s="45"/>
      <c r="F215" s="45"/>
      <c r="G215" s="45"/>
      <c r="H215" s="45"/>
      <c r="I215" s="45"/>
      <c r="J215" s="45"/>
      <c r="K215" s="45"/>
      <c r="L215" s="45"/>
      <c r="M215" s="45"/>
      <c r="N215" s="45"/>
    </row>
    <row r="216" spans="1:14" ht="12.75" x14ac:dyDescent="0.2">
      <c r="A216" s="45"/>
      <c r="B216" s="45"/>
      <c r="C216" s="45"/>
      <c r="D216" s="45"/>
      <c r="E216" s="45"/>
      <c r="F216" s="45"/>
      <c r="G216" s="45"/>
      <c r="H216" s="45"/>
      <c r="I216" s="45"/>
      <c r="J216" s="45"/>
      <c r="K216" s="45"/>
      <c r="L216" s="45"/>
      <c r="M216" s="45"/>
      <c r="N216" s="45"/>
    </row>
    <row r="217" spans="1:14" ht="12.75" x14ac:dyDescent="0.2">
      <c r="A217" s="45"/>
      <c r="B217" s="45"/>
      <c r="C217" s="45"/>
      <c r="D217" s="45"/>
      <c r="E217" s="45"/>
      <c r="F217" s="45"/>
      <c r="G217" s="45"/>
      <c r="H217" s="45"/>
      <c r="I217" s="45"/>
      <c r="J217" s="45"/>
      <c r="K217" s="45"/>
      <c r="L217" s="45"/>
      <c r="M217" s="45"/>
      <c r="N217" s="45"/>
    </row>
    <row r="218" spans="1:14" ht="12.75" x14ac:dyDescent="0.2">
      <c r="A218" s="45"/>
      <c r="B218" s="45"/>
      <c r="C218" s="45"/>
      <c r="D218" s="45"/>
      <c r="E218" s="45"/>
      <c r="F218" s="45"/>
      <c r="G218" s="45"/>
      <c r="H218" s="45"/>
      <c r="I218" s="45"/>
      <c r="J218" s="45"/>
      <c r="K218" s="45"/>
      <c r="L218" s="45"/>
      <c r="M218" s="45"/>
      <c r="N218" s="45"/>
    </row>
    <row r="219" spans="1:14" ht="12.75" x14ac:dyDescent="0.2">
      <c r="A219" s="45"/>
      <c r="B219" s="45"/>
      <c r="C219" s="45"/>
      <c r="D219" s="45"/>
      <c r="E219" s="45"/>
      <c r="F219" s="45"/>
      <c r="G219" s="45"/>
      <c r="H219" s="45"/>
      <c r="I219" s="45"/>
      <c r="J219" s="45"/>
      <c r="K219" s="45"/>
      <c r="L219" s="45"/>
      <c r="M219" s="45"/>
      <c r="N219" s="45"/>
    </row>
    <row r="220" spans="1:14" ht="12.75" x14ac:dyDescent="0.2">
      <c r="A220" s="45"/>
      <c r="B220" s="45"/>
      <c r="C220" s="45"/>
      <c r="D220" s="45"/>
      <c r="E220" s="45"/>
      <c r="F220" s="45"/>
      <c r="G220" s="45"/>
      <c r="H220" s="45"/>
      <c r="I220" s="45"/>
      <c r="J220" s="45"/>
      <c r="K220" s="45"/>
      <c r="L220" s="45"/>
      <c r="M220" s="45"/>
      <c r="N220" s="45"/>
    </row>
    <row r="221" spans="1:14" ht="12.75" x14ac:dyDescent="0.2">
      <c r="A221" s="45"/>
      <c r="B221" s="45"/>
      <c r="C221" s="45"/>
      <c r="D221" s="45"/>
      <c r="E221" s="45"/>
      <c r="F221" s="45"/>
      <c r="G221" s="45"/>
      <c r="H221" s="45"/>
      <c r="I221" s="45"/>
      <c r="J221" s="45"/>
      <c r="K221" s="45"/>
      <c r="L221" s="45"/>
      <c r="M221" s="45"/>
      <c r="N221" s="45"/>
    </row>
    <row r="222" spans="1:14" ht="12.75" x14ac:dyDescent="0.2">
      <c r="A222" s="45"/>
      <c r="B222" s="45"/>
      <c r="C222" s="45"/>
      <c r="D222" s="45"/>
      <c r="E222" s="45"/>
      <c r="F222" s="45"/>
      <c r="G222" s="45"/>
      <c r="H222" s="45"/>
      <c r="I222" s="45"/>
      <c r="J222" s="45"/>
      <c r="K222" s="45"/>
      <c r="L222" s="45"/>
      <c r="M222" s="45"/>
      <c r="N222" s="45"/>
    </row>
    <row r="223" spans="1:14" ht="12.75" x14ac:dyDescent="0.2">
      <c r="A223" s="45"/>
      <c r="B223" s="45"/>
      <c r="C223" s="45"/>
      <c r="D223" s="45"/>
      <c r="E223" s="45"/>
      <c r="F223" s="45"/>
      <c r="G223" s="45"/>
      <c r="H223" s="45"/>
      <c r="I223" s="45"/>
      <c r="J223" s="45"/>
      <c r="K223" s="45"/>
      <c r="L223" s="45"/>
      <c r="M223" s="45"/>
      <c r="N223" s="45"/>
    </row>
    <row r="224" spans="1:14" ht="12.75" x14ac:dyDescent="0.2">
      <c r="A224" s="45"/>
      <c r="B224" s="45"/>
      <c r="C224" s="45"/>
      <c r="D224" s="45"/>
      <c r="E224" s="45"/>
      <c r="F224" s="45"/>
      <c r="G224" s="45"/>
      <c r="H224" s="45"/>
      <c r="I224" s="45"/>
      <c r="J224" s="45"/>
      <c r="K224" s="45"/>
      <c r="L224" s="45"/>
      <c r="M224" s="45"/>
      <c r="N224" s="45"/>
    </row>
    <row r="225" spans="1:14" ht="12.75" x14ac:dyDescent="0.2">
      <c r="A225" s="45"/>
      <c r="B225" s="45"/>
      <c r="C225" s="45"/>
      <c r="D225" s="45"/>
      <c r="E225" s="45"/>
      <c r="F225" s="45"/>
      <c r="G225" s="45"/>
      <c r="H225" s="45"/>
      <c r="I225" s="45"/>
      <c r="J225" s="45"/>
      <c r="K225" s="45"/>
      <c r="L225" s="45"/>
      <c r="M225" s="45"/>
      <c r="N225" s="45"/>
    </row>
    <row r="226" spans="1:14" ht="12.75" x14ac:dyDescent="0.2">
      <c r="A226" s="45"/>
      <c r="B226" s="45"/>
      <c r="C226" s="45"/>
      <c r="D226" s="45"/>
      <c r="E226" s="45"/>
      <c r="F226" s="45"/>
      <c r="G226" s="45"/>
      <c r="H226" s="45"/>
      <c r="I226" s="45"/>
      <c r="J226" s="45"/>
      <c r="K226" s="45"/>
      <c r="L226" s="45"/>
      <c r="M226" s="45"/>
      <c r="N226" s="45"/>
    </row>
    <row r="227" spans="1:14" ht="12.75" x14ac:dyDescent="0.2">
      <c r="A227" s="45"/>
      <c r="B227" s="45"/>
      <c r="C227" s="45"/>
      <c r="D227" s="45"/>
      <c r="E227" s="45"/>
      <c r="F227" s="45"/>
      <c r="G227" s="45"/>
      <c r="H227" s="45"/>
      <c r="I227" s="45"/>
      <c r="J227" s="45"/>
      <c r="K227" s="45"/>
      <c r="L227" s="45"/>
      <c r="M227" s="45"/>
      <c r="N227" s="45"/>
    </row>
    <row r="228" spans="1:14" ht="12.75" x14ac:dyDescent="0.2">
      <c r="A228" s="45"/>
      <c r="B228" s="45"/>
      <c r="C228" s="45"/>
      <c r="D228" s="45"/>
      <c r="E228" s="45"/>
      <c r="F228" s="45"/>
      <c r="G228" s="45"/>
      <c r="H228" s="45"/>
      <c r="I228" s="45"/>
      <c r="J228" s="45"/>
      <c r="K228" s="45"/>
      <c r="L228" s="45"/>
      <c r="M228" s="45"/>
      <c r="N228" s="45"/>
    </row>
    <row r="229" spans="1:14" ht="12.75" x14ac:dyDescent="0.2">
      <c r="A229" s="45"/>
      <c r="B229" s="45"/>
      <c r="C229" s="45"/>
      <c r="D229" s="45"/>
      <c r="E229" s="45"/>
      <c r="F229" s="45"/>
      <c r="G229" s="45"/>
      <c r="H229" s="45"/>
      <c r="I229" s="45"/>
      <c r="J229" s="45"/>
      <c r="K229" s="45"/>
      <c r="L229" s="45"/>
      <c r="M229" s="45"/>
      <c r="N229" s="45"/>
    </row>
    <row r="230" spans="1:14" ht="12.75" x14ac:dyDescent="0.2">
      <c r="A230" s="45"/>
      <c r="B230" s="45"/>
      <c r="C230" s="45"/>
      <c r="D230" s="45"/>
      <c r="E230" s="45"/>
      <c r="F230" s="45"/>
      <c r="G230" s="45"/>
      <c r="H230" s="45"/>
      <c r="I230" s="45"/>
      <c r="J230" s="45"/>
      <c r="K230" s="45"/>
      <c r="L230" s="45"/>
      <c r="M230" s="45"/>
      <c r="N230" s="45"/>
    </row>
    <row r="231" spans="1:14" ht="12.75" x14ac:dyDescent="0.2">
      <c r="A231" s="45"/>
      <c r="B231" s="45"/>
      <c r="C231" s="45"/>
      <c r="D231" s="45"/>
      <c r="E231" s="45"/>
      <c r="F231" s="45"/>
      <c r="G231" s="45"/>
      <c r="H231" s="45"/>
      <c r="I231" s="45"/>
      <c r="J231" s="45"/>
      <c r="K231" s="45"/>
      <c r="L231" s="45"/>
      <c r="M231" s="45"/>
      <c r="N231" s="45"/>
    </row>
    <row r="232" spans="1:14" ht="12.75" x14ac:dyDescent="0.2">
      <c r="A232" s="45"/>
      <c r="B232" s="45"/>
      <c r="C232" s="45"/>
      <c r="D232" s="45"/>
      <c r="E232" s="45"/>
      <c r="F232" s="45"/>
      <c r="G232" s="45"/>
      <c r="H232" s="45"/>
      <c r="I232" s="45"/>
      <c r="J232" s="45"/>
      <c r="K232" s="45"/>
      <c r="L232" s="45"/>
      <c r="M232" s="45"/>
      <c r="N232" s="45"/>
    </row>
    <row r="233" spans="1:14" ht="12.75" x14ac:dyDescent="0.2">
      <c r="A233" s="45"/>
      <c r="B233" s="45"/>
      <c r="C233" s="45"/>
      <c r="D233" s="45"/>
      <c r="E233" s="45"/>
      <c r="F233" s="45"/>
      <c r="G233" s="45"/>
      <c r="H233" s="45"/>
      <c r="I233" s="45"/>
      <c r="J233" s="45"/>
      <c r="K233" s="45"/>
      <c r="L233" s="45"/>
      <c r="M233" s="45"/>
      <c r="N233" s="45"/>
    </row>
    <row r="234" spans="1:14" ht="12.75" x14ac:dyDescent="0.2">
      <c r="A234" s="45"/>
      <c r="B234" s="45"/>
      <c r="C234" s="45"/>
      <c r="D234" s="45"/>
      <c r="E234" s="45"/>
      <c r="F234" s="45"/>
      <c r="G234" s="45"/>
      <c r="H234" s="45"/>
      <c r="I234" s="45"/>
      <c r="J234" s="45"/>
      <c r="K234" s="45"/>
      <c r="L234" s="45"/>
      <c r="M234" s="45"/>
      <c r="N234" s="45"/>
    </row>
    <row r="235" spans="1:14" ht="12.75" x14ac:dyDescent="0.2">
      <c r="A235" s="45"/>
      <c r="B235" s="45"/>
      <c r="C235" s="45"/>
      <c r="D235" s="45"/>
      <c r="E235" s="45"/>
      <c r="F235" s="45"/>
      <c r="G235" s="45"/>
      <c r="H235" s="45"/>
      <c r="I235" s="45"/>
      <c r="J235" s="45"/>
      <c r="K235" s="45"/>
      <c r="L235" s="45"/>
      <c r="M235" s="45"/>
      <c r="N235" s="45"/>
    </row>
    <row r="236" spans="1:14" ht="12.75" x14ac:dyDescent="0.2">
      <c r="A236" s="45"/>
      <c r="B236" s="45"/>
      <c r="C236" s="45"/>
      <c r="D236" s="45"/>
      <c r="E236" s="45"/>
      <c r="F236" s="45"/>
      <c r="G236" s="45"/>
      <c r="H236" s="45"/>
      <c r="I236" s="45"/>
      <c r="J236" s="45"/>
      <c r="K236" s="45"/>
      <c r="L236" s="45"/>
      <c r="M236" s="45"/>
      <c r="N236" s="45"/>
    </row>
    <row r="237" spans="1:14" ht="12.75" x14ac:dyDescent="0.2">
      <c r="A237" s="45"/>
      <c r="B237" s="45"/>
      <c r="C237" s="45"/>
      <c r="D237" s="45"/>
      <c r="E237" s="45"/>
      <c r="F237" s="45"/>
      <c r="G237" s="45"/>
      <c r="H237" s="45"/>
      <c r="I237" s="45"/>
      <c r="J237" s="45"/>
      <c r="K237" s="45"/>
      <c r="L237" s="45"/>
      <c r="M237" s="45"/>
      <c r="N237" s="45"/>
    </row>
    <row r="238" spans="1:14" ht="12.75" x14ac:dyDescent="0.2">
      <c r="A238" s="45"/>
      <c r="B238" s="45"/>
      <c r="C238" s="45"/>
      <c r="D238" s="45"/>
      <c r="E238" s="45"/>
      <c r="F238" s="45"/>
      <c r="G238" s="45"/>
      <c r="H238" s="45"/>
      <c r="I238" s="45"/>
      <c r="J238" s="45"/>
      <c r="K238" s="45"/>
      <c r="L238" s="45"/>
      <c r="M238" s="45"/>
      <c r="N238" s="45"/>
    </row>
    <row r="239" spans="1:14" ht="12.75" x14ac:dyDescent="0.2">
      <c r="A239" s="45"/>
      <c r="B239" s="45"/>
      <c r="C239" s="45"/>
      <c r="D239" s="45"/>
      <c r="E239" s="45"/>
      <c r="F239" s="45"/>
      <c r="G239" s="45"/>
      <c r="H239" s="45"/>
      <c r="I239" s="45"/>
      <c r="J239" s="45"/>
      <c r="K239" s="45"/>
      <c r="L239" s="45"/>
      <c r="M239" s="45"/>
      <c r="N239" s="45"/>
    </row>
    <row r="240" spans="1:14" ht="12.75" x14ac:dyDescent="0.2">
      <c r="A240" s="45"/>
      <c r="B240" s="45"/>
      <c r="C240" s="45"/>
      <c r="D240" s="45"/>
      <c r="E240" s="45"/>
      <c r="F240" s="45"/>
      <c r="G240" s="45"/>
      <c r="H240" s="45"/>
      <c r="I240" s="45"/>
      <c r="J240" s="45"/>
      <c r="K240" s="45"/>
      <c r="L240" s="45"/>
      <c r="M240" s="45"/>
      <c r="N240" s="45"/>
    </row>
    <row r="241" spans="1:14" ht="12.75" x14ac:dyDescent="0.2">
      <c r="A241" s="45"/>
      <c r="B241" s="45"/>
      <c r="C241" s="45"/>
      <c r="D241" s="45"/>
      <c r="E241" s="45"/>
      <c r="F241" s="45"/>
      <c r="G241" s="45"/>
      <c r="H241" s="45"/>
      <c r="I241" s="45"/>
      <c r="J241" s="45"/>
      <c r="K241" s="45"/>
      <c r="L241" s="45"/>
      <c r="M241" s="45"/>
      <c r="N241" s="45"/>
    </row>
    <row r="242" spans="1:14" ht="12.75" x14ac:dyDescent="0.2">
      <c r="A242" s="45"/>
      <c r="B242" s="45"/>
      <c r="C242" s="45"/>
      <c r="D242" s="45"/>
      <c r="E242" s="45"/>
      <c r="F242" s="45"/>
      <c r="G242" s="45"/>
      <c r="H242" s="45"/>
      <c r="I242" s="45"/>
      <c r="J242" s="45"/>
      <c r="K242" s="45"/>
      <c r="L242" s="45"/>
      <c r="M242" s="45"/>
      <c r="N242" s="45"/>
    </row>
    <row r="243" spans="1:14" ht="12.75" x14ac:dyDescent="0.2">
      <c r="A243" s="45"/>
      <c r="B243" s="45"/>
      <c r="C243" s="45"/>
      <c r="D243" s="45"/>
      <c r="E243" s="45"/>
      <c r="F243" s="45"/>
      <c r="G243" s="45"/>
      <c r="H243" s="45"/>
      <c r="I243" s="45"/>
      <c r="J243" s="45"/>
      <c r="K243" s="45"/>
      <c r="L243" s="45"/>
      <c r="M243" s="45"/>
      <c r="N243" s="45"/>
    </row>
    <row r="244" spans="1:14" ht="12.75" x14ac:dyDescent="0.2">
      <c r="A244" s="45"/>
      <c r="B244" s="45"/>
      <c r="C244" s="45"/>
      <c r="D244" s="45"/>
      <c r="E244" s="45"/>
      <c r="F244" s="45"/>
      <c r="G244" s="45"/>
      <c r="H244" s="45"/>
      <c r="I244" s="45"/>
      <c r="J244" s="45"/>
      <c r="K244" s="45"/>
      <c r="L244" s="45"/>
      <c r="M244" s="45"/>
      <c r="N244" s="45"/>
    </row>
    <row r="245" spans="1:14" ht="12.75" x14ac:dyDescent="0.2">
      <c r="A245" s="45"/>
      <c r="B245" s="45"/>
      <c r="C245" s="45"/>
      <c r="D245" s="45"/>
      <c r="E245" s="45"/>
      <c r="F245" s="45"/>
      <c r="G245" s="45"/>
      <c r="H245" s="45"/>
      <c r="I245" s="45"/>
      <c r="J245" s="45"/>
      <c r="K245" s="45"/>
      <c r="L245" s="45"/>
      <c r="M245" s="45"/>
      <c r="N245" s="45"/>
    </row>
    <row r="246" spans="1:14" ht="12.75" x14ac:dyDescent="0.2">
      <c r="A246" s="45"/>
      <c r="B246" s="45"/>
      <c r="C246" s="45"/>
      <c r="D246" s="45"/>
      <c r="E246" s="45"/>
      <c r="F246" s="45"/>
      <c r="G246" s="45"/>
      <c r="H246" s="45"/>
      <c r="I246" s="45"/>
      <c r="J246" s="45"/>
      <c r="K246" s="45"/>
      <c r="L246" s="45"/>
      <c r="M246" s="45"/>
      <c r="N246" s="45"/>
    </row>
    <row r="247" spans="1:14" ht="12.75" x14ac:dyDescent="0.2">
      <c r="A247" s="45"/>
      <c r="B247" s="45"/>
      <c r="C247" s="45"/>
      <c r="D247" s="45"/>
      <c r="E247" s="45"/>
      <c r="F247" s="45"/>
      <c r="G247" s="45"/>
      <c r="H247" s="45"/>
      <c r="I247" s="45"/>
      <c r="J247" s="45"/>
      <c r="K247" s="45"/>
      <c r="L247" s="45"/>
      <c r="M247" s="45"/>
      <c r="N247" s="45"/>
    </row>
    <row r="248" spans="1:14" ht="12.75" x14ac:dyDescent="0.2">
      <c r="A248" s="45"/>
      <c r="B248" s="45"/>
      <c r="C248" s="45"/>
      <c r="D248" s="45"/>
      <c r="E248" s="45"/>
      <c r="F248" s="45"/>
      <c r="G248" s="45"/>
      <c r="H248" s="45"/>
      <c r="I248" s="45"/>
      <c r="J248" s="45"/>
      <c r="K248" s="45"/>
      <c r="L248" s="45"/>
      <c r="M248" s="45"/>
      <c r="N248" s="45"/>
    </row>
    <row r="249" spans="1:14" ht="12.75" x14ac:dyDescent="0.2">
      <c r="A249" s="45"/>
      <c r="B249" s="45"/>
      <c r="C249" s="45"/>
      <c r="D249" s="45"/>
      <c r="E249" s="45"/>
      <c r="F249" s="45"/>
      <c r="G249" s="45"/>
      <c r="H249" s="45"/>
      <c r="I249" s="45"/>
      <c r="J249" s="45"/>
      <c r="K249" s="45"/>
      <c r="L249" s="45"/>
      <c r="M249" s="45"/>
      <c r="N249" s="45"/>
    </row>
    <row r="250" spans="1:14" ht="12.75" x14ac:dyDescent="0.2">
      <c r="A250" s="45"/>
      <c r="B250" s="45"/>
      <c r="C250" s="45"/>
      <c r="D250" s="45"/>
      <c r="E250" s="45"/>
      <c r="F250" s="45"/>
      <c r="G250" s="45"/>
      <c r="H250" s="45"/>
      <c r="I250" s="45"/>
      <c r="J250" s="45"/>
      <c r="K250" s="45"/>
      <c r="L250" s="45"/>
      <c r="M250" s="45"/>
      <c r="N250" s="45"/>
    </row>
    <row r="251" spans="1:14" ht="12.75" x14ac:dyDescent="0.2">
      <c r="A251" s="45"/>
      <c r="B251" s="45"/>
      <c r="C251" s="45"/>
      <c r="D251" s="45"/>
      <c r="E251" s="45"/>
      <c r="F251" s="45"/>
      <c r="G251" s="45"/>
      <c r="H251" s="45"/>
      <c r="I251" s="45"/>
      <c r="J251" s="45"/>
      <c r="K251" s="45"/>
      <c r="L251" s="45"/>
      <c r="M251" s="45"/>
      <c r="N251" s="45"/>
    </row>
    <row r="252" spans="1:14" ht="12.75" x14ac:dyDescent="0.2">
      <c r="A252" s="45"/>
      <c r="B252" s="45"/>
      <c r="C252" s="45"/>
      <c r="D252" s="45"/>
      <c r="E252" s="45"/>
      <c r="F252" s="45"/>
      <c r="G252" s="45"/>
      <c r="H252" s="45"/>
      <c r="I252" s="45"/>
      <c r="J252" s="45"/>
      <c r="K252" s="45"/>
      <c r="L252" s="45"/>
      <c r="M252" s="45"/>
      <c r="N252" s="45"/>
    </row>
    <row r="253" spans="1:14" ht="12.75" x14ac:dyDescent="0.2">
      <c r="A253" s="45"/>
      <c r="B253" s="45"/>
      <c r="C253" s="45"/>
      <c r="D253" s="45"/>
      <c r="E253" s="45"/>
      <c r="F253" s="45"/>
      <c r="G253" s="45"/>
      <c r="H253" s="45"/>
      <c r="I253" s="45"/>
      <c r="J253" s="45"/>
      <c r="K253" s="45"/>
      <c r="L253" s="45"/>
      <c r="M253" s="45"/>
      <c r="N253" s="45"/>
    </row>
    <row r="254" spans="1:14" ht="12.75" x14ac:dyDescent="0.2">
      <c r="A254" s="45"/>
      <c r="B254" s="45"/>
      <c r="C254" s="45"/>
      <c r="D254" s="45"/>
      <c r="E254" s="45"/>
      <c r="F254" s="45"/>
      <c r="G254" s="45"/>
      <c r="H254" s="45"/>
      <c r="I254" s="45"/>
      <c r="J254" s="45"/>
      <c r="K254" s="45"/>
      <c r="L254" s="45"/>
      <c r="M254" s="45"/>
      <c r="N254" s="45"/>
    </row>
    <row r="255" spans="1:14" ht="12.75" x14ac:dyDescent="0.2">
      <c r="A255" s="45"/>
      <c r="B255" s="45"/>
      <c r="C255" s="45"/>
      <c r="D255" s="45"/>
      <c r="E255" s="45"/>
      <c r="F255" s="45"/>
      <c r="G255" s="45"/>
      <c r="H255" s="45"/>
      <c r="I255" s="45"/>
      <c r="J255" s="45"/>
      <c r="K255" s="45"/>
      <c r="L255" s="45"/>
      <c r="M255" s="45"/>
      <c r="N255" s="45"/>
    </row>
    <row r="256" spans="1:14" ht="12.75" x14ac:dyDescent="0.2">
      <c r="A256" s="45"/>
      <c r="B256" s="45"/>
      <c r="C256" s="45"/>
      <c r="D256" s="45"/>
      <c r="E256" s="45"/>
      <c r="F256" s="45"/>
      <c r="G256" s="45"/>
      <c r="H256" s="45"/>
      <c r="I256" s="45"/>
      <c r="J256" s="45"/>
      <c r="K256" s="45"/>
      <c r="L256" s="45"/>
      <c r="M256" s="45"/>
      <c r="N256" s="45"/>
    </row>
    <row r="257" spans="1:14" ht="12.75" x14ac:dyDescent="0.2">
      <c r="A257" s="45"/>
      <c r="B257" s="45"/>
      <c r="C257" s="45"/>
      <c r="D257" s="45"/>
      <c r="E257" s="45"/>
      <c r="F257" s="45"/>
      <c r="G257" s="45"/>
      <c r="H257" s="45"/>
      <c r="I257" s="45"/>
      <c r="J257" s="45"/>
      <c r="K257" s="45"/>
      <c r="L257" s="45"/>
      <c r="M257" s="45"/>
      <c r="N257" s="45"/>
    </row>
    <row r="258" spans="1:14" ht="12.75" x14ac:dyDescent="0.2">
      <c r="A258" s="45"/>
      <c r="B258" s="45"/>
      <c r="C258" s="45"/>
      <c r="D258" s="45"/>
      <c r="E258" s="45"/>
      <c r="F258" s="45"/>
      <c r="G258" s="45"/>
      <c r="H258" s="45"/>
      <c r="I258" s="45"/>
      <c r="J258" s="45"/>
      <c r="K258" s="45"/>
      <c r="L258" s="45"/>
      <c r="M258" s="45"/>
      <c r="N258" s="45"/>
    </row>
    <row r="259" spans="1:14" ht="12.75" x14ac:dyDescent="0.2">
      <c r="A259" s="45"/>
      <c r="B259" s="45"/>
      <c r="C259" s="45"/>
      <c r="D259" s="45"/>
      <c r="E259" s="45"/>
      <c r="F259" s="45"/>
      <c r="G259" s="45"/>
      <c r="H259" s="45"/>
      <c r="I259" s="45"/>
      <c r="J259" s="45"/>
      <c r="K259" s="45"/>
      <c r="L259" s="45"/>
      <c r="M259" s="45"/>
      <c r="N259" s="45"/>
    </row>
    <row r="260" spans="1:14" ht="12.75" x14ac:dyDescent="0.2">
      <c r="A260" s="45"/>
      <c r="B260" s="45"/>
      <c r="C260" s="45"/>
      <c r="D260" s="45"/>
      <c r="E260" s="45"/>
      <c r="F260" s="45"/>
      <c r="G260" s="45"/>
      <c r="H260" s="45"/>
      <c r="I260" s="45"/>
      <c r="J260" s="45"/>
      <c r="K260" s="45"/>
      <c r="L260" s="45"/>
      <c r="M260" s="45"/>
      <c r="N260" s="45"/>
    </row>
    <row r="261" spans="1:14" ht="12.75" x14ac:dyDescent="0.2">
      <c r="A261" s="45"/>
      <c r="B261" s="45"/>
      <c r="C261" s="45"/>
      <c r="D261" s="45"/>
      <c r="E261" s="45"/>
      <c r="F261" s="45"/>
      <c r="G261" s="45"/>
      <c r="H261" s="45"/>
      <c r="I261" s="45"/>
      <c r="J261" s="45"/>
      <c r="K261" s="45"/>
      <c r="L261" s="45"/>
      <c r="M261" s="45"/>
      <c r="N261" s="45"/>
    </row>
    <row r="262" spans="1:14" ht="12.75" x14ac:dyDescent="0.2">
      <c r="A262" s="45"/>
      <c r="B262" s="45"/>
      <c r="C262" s="45"/>
      <c r="D262" s="45"/>
      <c r="E262" s="45"/>
      <c r="F262" s="45"/>
      <c r="G262" s="45"/>
      <c r="H262" s="45"/>
      <c r="I262" s="45"/>
      <c r="J262" s="45"/>
      <c r="K262" s="45"/>
      <c r="L262" s="45"/>
      <c r="M262" s="45"/>
      <c r="N262" s="45"/>
    </row>
    <row r="263" spans="1:14" ht="12.75" x14ac:dyDescent="0.2">
      <c r="A263" s="45"/>
      <c r="B263" s="45"/>
      <c r="C263" s="45"/>
      <c r="D263" s="45"/>
      <c r="E263" s="45"/>
      <c r="F263" s="45"/>
      <c r="G263" s="45"/>
      <c r="H263" s="45"/>
      <c r="I263" s="45"/>
      <c r="J263" s="45"/>
      <c r="K263" s="45"/>
      <c r="L263" s="45"/>
      <c r="M263" s="45"/>
      <c r="N263" s="45"/>
    </row>
    <row r="264" spans="1:14" ht="12.75" x14ac:dyDescent="0.2">
      <c r="A264" s="45"/>
      <c r="B264" s="45"/>
      <c r="C264" s="45"/>
      <c r="D264" s="45"/>
      <c r="E264" s="45"/>
      <c r="F264" s="45"/>
      <c r="G264" s="45"/>
      <c r="H264" s="45"/>
      <c r="I264" s="45"/>
      <c r="J264" s="45"/>
      <c r="K264" s="45"/>
      <c r="L264" s="45"/>
      <c r="M264" s="45"/>
      <c r="N264" s="45"/>
    </row>
    <row r="265" spans="1:14" ht="12.75" x14ac:dyDescent="0.2">
      <c r="A265" s="45"/>
      <c r="B265" s="45"/>
      <c r="C265" s="45"/>
      <c r="D265" s="45"/>
      <c r="E265" s="45"/>
      <c r="F265" s="45"/>
      <c r="G265" s="45"/>
      <c r="H265" s="45"/>
      <c r="I265" s="45"/>
      <c r="J265" s="45"/>
      <c r="K265" s="45"/>
      <c r="L265" s="45"/>
      <c r="M265" s="45"/>
      <c r="N265" s="45"/>
    </row>
    <row r="266" spans="1:14" ht="12.75" x14ac:dyDescent="0.2">
      <c r="A266" s="45"/>
      <c r="B266" s="45"/>
      <c r="C266" s="45"/>
      <c r="D266" s="45"/>
      <c r="E266" s="45"/>
      <c r="F266" s="45"/>
      <c r="G266" s="45"/>
      <c r="H266" s="45"/>
      <c r="I266" s="45"/>
      <c r="J266" s="45"/>
      <c r="K266" s="45"/>
      <c r="L266" s="45"/>
      <c r="M266" s="45"/>
      <c r="N266" s="45"/>
    </row>
    <row r="267" spans="1:14" ht="12.75" x14ac:dyDescent="0.2">
      <c r="A267" s="45"/>
      <c r="B267" s="45"/>
      <c r="C267" s="45"/>
      <c r="D267" s="45"/>
      <c r="E267" s="45"/>
      <c r="F267" s="45"/>
      <c r="G267" s="45"/>
      <c r="H267" s="45"/>
      <c r="I267" s="45"/>
      <c r="J267" s="45"/>
      <c r="K267" s="45"/>
      <c r="L267" s="45"/>
      <c r="M267" s="45"/>
      <c r="N267" s="45"/>
    </row>
    <row r="268" spans="1:14" ht="12.75" x14ac:dyDescent="0.2">
      <c r="A268" s="45"/>
      <c r="B268" s="45"/>
      <c r="C268" s="45"/>
      <c r="D268" s="45"/>
      <c r="E268" s="45"/>
      <c r="F268" s="45"/>
      <c r="G268" s="45"/>
      <c r="H268" s="45"/>
      <c r="I268" s="45"/>
      <c r="J268" s="45"/>
      <c r="K268" s="45"/>
      <c r="L268" s="45"/>
      <c r="M268" s="45"/>
      <c r="N268" s="45"/>
    </row>
    <row r="269" spans="1:14" ht="12.75" x14ac:dyDescent="0.2">
      <c r="A269" s="45"/>
      <c r="B269" s="45"/>
      <c r="C269" s="45"/>
      <c r="D269" s="45"/>
      <c r="E269" s="45"/>
      <c r="F269" s="45"/>
      <c r="G269" s="45"/>
      <c r="H269" s="45"/>
      <c r="I269" s="45"/>
      <c r="J269" s="45"/>
      <c r="K269" s="45"/>
      <c r="L269" s="45"/>
      <c r="M269" s="45"/>
      <c r="N269" s="45"/>
    </row>
    <row r="270" spans="1:14" ht="12.75" x14ac:dyDescent="0.2">
      <c r="A270" s="45"/>
      <c r="B270" s="45"/>
      <c r="C270" s="45"/>
      <c r="D270" s="45"/>
      <c r="E270" s="45"/>
      <c r="F270" s="45"/>
      <c r="G270" s="45"/>
      <c r="H270" s="45"/>
      <c r="I270" s="45"/>
      <c r="J270" s="45"/>
      <c r="K270" s="45"/>
      <c r="L270" s="45"/>
      <c r="M270" s="45"/>
      <c r="N270" s="45"/>
    </row>
    <row r="271" spans="1:14" ht="12.75" x14ac:dyDescent="0.2">
      <c r="A271" s="45"/>
      <c r="B271" s="45"/>
      <c r="C271" s="45"/>
      <c r="D271" s="45"/>
      <c r="E271" s="45"/>
      <c r="F271" s="45"/>
      <c r="G271" s="45"/>
      <c r="H271" s="45"/>
      <c r="I271" s="45"/>
      <c r="J271" s="45"/>
      <c r="K271" s="45"/>
      <c r="L271" s="45"/>
      <c r="M271" s="45"/>
      <c r="N271" s="45"/>
    </row>
    <row r="272" spans="1:14" ht="12.75" x14ac:dyDescent="0.2">
      <c r="A272" s="45"/>
      <c r="B272" s="45"/>
      <c r="C272" s="45"/>
      <c r="D272" s="45"/>
      <c r="E272" s="45"/>
      <c r="F272" s="45"/>
      <c r="G272" s="45"/>
      <c r="H272" s="45"/>
      <c r="I272" s="45"/>
      <c r="J272" s="45"/>
      <c r="K272" s="45"/>
      <c r="L272" s="45"/>
      <c r="M272" s="45"/>
      <c r="N272" s="45"/>
    </row>
    <row r="273" spans="1:14" ht="12.75" x14ac:dyDescent="0.2">
      <c r="A273" s="45"/>
      <c r="B273" s="45"/>
      <c r="C273" s="45"/>
      <c r="D273" s="45"/>
      <c r="E273" s="45"/>
      <c r="F273" s="45"/>
      <c r="G273" s="45"/>
      <c r="H273" s="45"/>
      <c r="I273" s="45"/>
      <c r="J273" s="45"/>
      <c r="K273" s="45"/>
      <c r="L273" s="45"/>
      <c r="M273" s="45"/>
      <c r="N273" s="45"/>
    </row>
    <row r="274" spans="1:14" ht="12.75" x14ac:dyDescent="0.2">
      <c r="A274" s="45"/>
      <c r="B274" s="45"/>
      <c r="C274" s="45"/>
      <c r="D274" s="45"/>
      <c r="E274" s="45"/>
      <c r="F274" s="45"/>
      <c r="G274" s="45"/>
      <c r="H274" s="45"/>
      <c r="I274" s="45"/>
      <c r="J274" s="45"/>
      <c r="K274" s="45"/>
      <c r="L274" s="45"/>
      <c r="M274" s="45"/>
      <c r="N274" s="45"/>
    </row>
    <row r="275" spans="1:14" ht="12.75" x14ac:dyDescent="0.2">
      <c r="A275" s="45"/>
      <c r="B275" s="45"/>
      <c r="C275" s="45"/>
      <c r="D275" s="45"/>
      <c r="E275" s="45"/>
      <c r="F275" s="45"/>
      <c r="G275" s="45"/>
      <c r="H275" s="45"/>
      <c r="I275" s="45"/>
      <c r="J275" s="45"/>
      <c r="K275" s="45"/>
      <c r="L275" s="45"/>
      <c r="M275" s="45"/>
      <c r="N275" s="45"/>
    </row>
    <row r="276" spans="1:14" ht="12.75" x14ac:dyDescent="0.2">
      <c r="A276" s="45"/>
      <c r="B276" s="45"/>
      <c r="C276" s="45"/>
      <c r="D276" s="45"/>
      <c r="E276" s="45"/>
      <c r="F276" s="45"/>
      <c r="G276" s="45"/>
      <c r="H276" s="45"/>
      <c r="I276" s="45"/>
      <c r="J276" s="45"/>
      <c r="K276" s="45"/>
      <c r="L276" s="45"/>
      <c r="M276" s="45"/>
      <c r="N276" s="45"/>
    </row>
    <row r="277" spans="1:14" ht="12.75" x14ac:dyDescent="0.2">
      <c r="A277" s="45"/>
      <c r="B277" s="45"/>
      <c r="C277" s="45"/>
      <c r="D277" s="45"/>
      <c r="E277" s="45"/>
      <c r="F277" s="45"/>
      <c r="G277" s="45"/>
      <c r="H277" s="45"/>
      <c r="I277" s="45"/>
      <c r="J277" s="45"/>
      <c r="K277" s="45"/>
      <c r="L277" s="45"/>
      <c r="M277" s="45"/>
      <c r="N277" s="45"/>
    </row>
    <row r="278" spans="1:14" ht="12.75" x14ac:dyDescent="0.2">
      <c r="A278" s="45"/>
      <c r="B278" s="45"/>
      <c r="C278" s="45"/>
      <c r="D278" s="45"/>
      <c r="E278" s="45"/>
      <c r="F278" s="45"/>
      <c r="G278" s="45"/>
      <c r="H278" s="45"/>
      <c r="I278" s="45"/>
      <c r="J278" s="45"/>
      <c r="K278" s="45"/>
      <c r="L278" s="45"/>
      <c r="M278" s="45"/>
      <c r="N278" s="45"/>
    </row>
    <row r="279" spans="1:14" ht="12.75" x14ac:dyDescent="0.2">
      <c r="A279" s="45"/>
      <c r="B279" s="45"/>
      <c r="C279" s="45"/>
      <c r="D279" s="45"/>
      <c r="E279" s="45"/>
      <c r="F279" s="45"/>
      <c r="G279" s="45"/>
      <c r="H279" s="45"/>
      <c r="I279" s="45"/>
      <c r="J279" s="45"/>
      <c r="K279" s="45"/>
      <c r="L279" s="45"/>
      <c r="M279" s="45"/>
      <c r="N279" s="45"/>
    </row>
    <row r="280" spans="1:14" ht="12.75" x14ac:dyDescent="0.2">
      <c r="A280" s="45"/>
      <c r="B280" s="45"/>
      <c r="C280" s="45"/>
      <c r="D280" s="45"/>
      <c r="E280" s="45"/>
      <c r="F280" s="45"/>
      <c r="G280" s="45"/>
      <c r="H280" s="45"/>
      <c r="I280" s="45"/>
      <c r="J280" s="45"/>
      <c r="K280" s="45"/>
      <c r="L280" s="45"/>
      <c r="M280" s="45"/>
      <c r="N280" s="45"/>
    </row>
    <row r="281" spans="1:14" ht="12.75" x14ac:dyDescent="0.2">
      <c r="A281" s="45"/>
      <c r="B281" s="45"/>
      <c r="C281" s="45"/>
      <c r="D281" s="45"/>
      <c r="E281" s="45"/>
      <c r="F281" s="45"/>
      <c r="G281" s="45"/>
      <c r="H281" s="45"/>
      <c r="I281" s="45"/>
      <c r="J281" s="45"/>
      <c r="K281" s="45"/>
      <c r="L281" s="45"/>
      <c r="M281" s="45"/>
      <c r="N281" s="45"/>
    </row>
    <row r="282" spans="1:14" ht="12.75" x14ac:dyDescent="0.2">
      <c r="A282" s="45"/>
      <c r="B282" s="45"/>
      <c r="C282" s="45"/>
      <c r="D282" s="45"/>
      <c r="E282" s="45"/>
      <c r="F282" s="45"/>
      <c r="G282" s="45"/>
      <c r="H282" s="45"/>
      <c r="I282" s="45"/>
      <c r="J282" s="45"/>
      <c r="K282" s="45"/>
      <c r="L282" s="45"/>
      <c r="M282" s="45"/>
      <c r="N282" s="45"/>
    </row>
    <row r="283" spans="1:14" ht="12.75" x14ac:dyDescent="0.2">
      <c r="A283" s="45"/>
      <c r="B283" s="45"/>
      <c r="C283" s="45"/>
      <c r="D283" s="45"/>
      <c r="E283" s="45"/>
      <c r="F283" s="45"/>
      <c r="G283" s="45"/>
      <c r="H283" s="45"/>
      <c r="I283" s="45"/>
      <c r="J283" s="45"/>
      <c r="K283" s="45"/>
      <c r="L283" s="45"/>
      <c r="M283" s="45"/>
      <c r="N283" s="45"/>
    </row>
    <row r="284" spans="1:14" ht="12.75" x14ac:dyDescent="0.2">
      <c r="A284" s="45"/>
      <c r="B284" s="45"/>
      <c r="C284" s="45"/>
      <c r="D284" s="45"/>
      <c r="E284" s="45"/>
      <c r="F284" s="45"/>
      <c r="G284" s="45"/>
      <c r="H284" s="45"/>
      <c r="I284" s="45"/>
      <c r="J284" s="45"/>
      <c r="K284" s="45"/>
      <c r="L284" s="45"/>
      <c r="M284" s="45"/>
      <c r="N284" s="45"/>
    </row>
    <row r="285" spans="1:14" ht="12.75" x14ac:dyDescent="0.2">
      <c r="A285" s="45"/>
      <c r="B285" s="45"/>
      <c r="C285" s="45"/>
      <c r="D285" s="45"/>
      <c r="E285" s="45"/>
      <c r="F285" s="45"/>
      <c r="G285" s="45"/>
      <c r="H285" s="45"/>
      <c r="I285" s="45"/>
      <c r="J285" s="45"/>
      <c r="K285" s="45"/>
      <c r="L285" s="45"/>
      <c r="M285" s="45"/>
      <c r="N285" s="45"/>
    </row>
    <row r="286" spans="1:14" ht="12.75" x14ac:dyDescent="0.2">
      <c r="A286" s="45"/>
      <c r="B286" s="45"/>
      <c r="C286" s="45"/>
      <c r="D286" s="45"/>
      <c r="E286" s="45"/>
      <c r="F286" s="45"/>
      <c r="G286" s="45"/>
      <c r="H286" s="45"/>
      <c r="I286" s="45"/>
      <c r="J286" s="45"/>
      <c r="K286" s="45"/>
      <c r="L286" s="45"/>
      <c r="M286" s="45"/>
      <c r="N286" s="45"/>
    </row>
    <row r="287" spans="1:14" ht="12.75" x14ac:dyDescent="0.2">
      <c r="A287" s="45"/>
      <c r="B287" s="45"/>
      <c r="C287" s="45"/>
      <c r="D287" s="45"/>
      <c r="E287" s="45"/>
      <c r="F287" s="45"/>
      <c r="G287" s="45"/>
      <c r="H287" s="45"/>
      <c r="I287" s="45"/>
      <c r="J287" s="45"/>
      <c r="K287" s="45"/>
      <c r="L287" s="45"/>
      <c r="M287" s="45"/>
      <c r="N287" s="45"/>
    </row>
    <row r="288" spans="1:14" ht="12.75" x14ac:dyDescent="0.2">
      <c r="A288" s="45"/>
      <c r="B288" s="45"/>
      <c r="C288" s="45"/>
      <c r="D288" s="45"/>
      <c r="E288" s="45"/>
      <c r="F288" s="45"/>
      <c r="G288" s="45"/>
      <c r="H288" s="45"/>
      <c r="I288" s="45"/>
      <c r="J288" s="45"/>
      <c r="K288" s="45"/>
      <c r="L288" s="45"/>
      <c r="M288" s="45"/>
      <c r="N288" s="45"/>
    </row>
    <row r="289" spans="1:14" ht="12.75" x14ac:dyDescent="0.2">
      <c r="A289" s="45"/>
      <c r="B289" s="45"/>
      <c r="C289" s="45"/>
      <c r="D289" s="45"/>
      <c r="E289" s="45"/>
      <c r="F289" s="45"/>
      <c r="G289" s="45"/>
      <c r="H289" s="45"/>
      <c r="I289" s="45"/>
      <c r="J289" s="45"/>
      <c r="K289" s="45"/>
      <c r="L289" s="45"/>
      <c r="M289" s="45"/>
      <c r="N289" s="45"/>
    </row>
    <row r="290" spans="1:14" ht="12.75" x14ac:dyDescent="0.2">
      <c r="A290" s="45"/>
      <c r="B290" s="45"/>
      <c r="C290" s="45"/>
      <c r="D290" s="45"/>
      <c r="E290" s="45"/>
      <c r="F290" s="45"/>
      <c r="G290" s="45"/>
      <c r="H290" s="45"/>
      <c r="I290" s="45"/>
      <c r="J290" s="45"/>
      <c r="K290" s="45"/>
      <c r="L290" s="45"/>
      <c r="M290" s="45"/>
      <c r="N290" s="45"/>
    </row>
    <row r="291" spans="1:14" ht="12.75" x14ac:dyDescent="0.2">
      <c r="A291" s="45"/>
      <c r="B291" s="45"/>
      <c r="C291" s="45"/>
      <c r="D291" s="45"/>
      <c r="E291" s="45"/>
      <c r="F291" s="45"/>
      <c r="G291" s="45"/>
      <c r="H291" s="45"/>
      <c r="I291" s="45"/>
      <c r="J291" s="45"/>
      <c r="K291" s="45"/>
      <c r="L291" s="45"/>
      <c r="M291" s="45"/>
      <c r="N291" s="45"/>
    </row>
    <row r="292" spans="1:14" ht="12.75" x14ac:dyDescent="0.2">
      <c r="A292" s="45"/>
      <c r="B292" s="45"/>
      <c r="C292" s="45"/>
      <c r="D292" s="45"/>
      <c r="E292" s="45"/>
      <c r="F292" s="45"/>
      <c r="G292" s="45"/>
      <c r="H292" s="45"/>
      <c r="I292" s="45"/>
      <c r="J292" s="45"/>
      <c r="K292" s="45"/>
      <c r="L292" s="45"/>
      <c r="M292" s="45"/>
      <c r="N292" s="45"/>
    </row>
    <row r="293" spans="1:14" ht="12.75" x14ac:dyDescent="0.2">
      <c r="A293" s="45"/>
      <c r="B293" s="45"/>
      <c r="C293" s="45"/>
      <c r="D293" s="45"/>
      <c r="E293" s="45"/>
      <c r="F293" s="45"/>
      <c r="G293" s="45"/>
      <c r="H293" s="45"/>
      <c r="I293" s="45"/>
      <c r="J293" s="45"/>
      <c r="K293" s="45"/>
      <c r="L293" s="45"/>
      <c r="M293" s="45"/>
      <c r="N293" s="45"/>
    </row>
    <row r="294" spans="1:14" ht="12.75" x14ac:dyDescent="0.2">
      <c r="A294" s="45"/>
      <c r="B294" s="45"/>
      <c r="C294" s="45"/>
      <c r="D294" s="45"/>
      <c r="E294" s="45"/>
      <c r="F294" s="45"/>
      <c r="G294" s="45"/>
      <c r="H294" s="45"/>
      <c r="I294" s="45"/>
      <c r="J294" s="45"/>
      <c r="K294" s="45"/>
      <c r="L294" s="45"/>
      <c r="M294" s="45"/>
      <c r="N294" s="45"/>
    </row>
    <row r="295" spans="1:14" ht="12.75" x14ac:dyDescent="0.2">
      <c r="A295" s="45"/>
      <c r="B295" s="45"/>
      <c r="C295" s="45"/>
      <c r="D295" s="45"/>
      <c r="E295" s="45"/>
      <c r="F295" s="45"/>
      <c r="G295" s="45"/>
      <c r="H295" s="45"/>
      <c r="I295" s="45"/>
      <c r="J295" s="45"/>
      <c r="K295" s="45"/>
      <c r="L295" s="45"/>
      <c r="M295" s="45"/>
      <c r="N295" s="45"/>
    </row>
    <row r="296" spans="1:14" ht="12.75" x14ac:dyDescent="0.2">
      <c r="A296" s="45"/>
      <c r="B296" s="45"/>
      <c r="C296" s="45"/>
      <c r="D296" s="45"/>
      <c r="E296" s="45"/>
      <c r="F296" s="45"/>
      <c r="G296" s="45"/>
      <c r="H296" s="45"/>
      <c r="I296" s="45"/>
      <c r="J296" s="45"/>
      <c r="K296" s="45"/>
      <c r="L296" s="45"/>
      <c r="M296" s="45"/>
      <c r="N296" s="45"/>
    </row>
    <row r="297" spans="1:14" ht="12.75" x14ac:dyDescent="0.2">
      <c r="A297" s="45"/>
      <c r="B297" s="45"/>
      <c r="C297" s="45"/>
      <c r="D297" s="45"/>
      <c r="E297" s="45"/>
      <c r="F297" s="45"/>
      <c r="G297" s="45"/>
      <c r="H297" s="45"/>
      <c r="I297" s="45"/>
      <c r="J297" s="45"/>
      <c r="K297" s="45"/>
      <c r="L297" s="45"/>
      <c r="M297" s="45"/>
      <c r="N297" s="45"/>
    </row>
    <row r="298" spans="1:14" ht="12.75" x14ac:dyDescent="0.2">
      <c r="A298" s="45"/>
      <c r="B298" s="45"/>
      <c r="C298" s="45"/>
      <c r="D298" s="45"/>
      <c r="E298" s="45"/>
      <c r="F298" s="45"/>
      <c r="G298" s="45"/>
      <c r="H298" s="45"/>
      <c r="I298" s="45"/>
      <c r="J298" s="45"/>
      <c r="K298" s="45"/>
      <c r="L298" s="45"/>
      <c r="M298" s="45"/>
      <c r="N298" s="45"/>
    </row>
    <row r="299" spans="1:14" ht="12.75" x14ac:dyDescent="0.2">
      <c r="A299" s="45"/>
      <c r="B299" s="45"/>
      <c r="C299" s="45"/>
      <c r="D299" s="45"/>
      <c r="E299" s="45"/>
      <c r="F299" s="45"/>
      <c r="G299" s="45"/>
      <c r="H299" s="45"/>
      <c r="I299" s="45"/>
      <c r="J299" s="45"/>
      <c r="K299" s="45"/>
      <c r="L299" s="45"/>
      <c r="M299" s="45"/>
      <c r="N299" s="45"/>
    </row>
    <row r="300" spans="1:14" ht="12.75" x14ac:dyDescent="0.2">
      <c r="A300" s="45"/>
      <c r="B300" s="45"/>
      <c r="C300" s="45"/>
      <c r="D300" s="45"/>
      <c r="E300" s="45"/>
      <c r="F300" s="45"/>
      <c r="G300" s="45"/>
      <c r="H300" s="45"/>
      <c r="I300" s="45"/>
      <c r="J300" s="45"/>
      <c r="K300" s="45"/>
      <c r="L300" s="45"/>
      <c r="M300" s="45"/>
      <c r="N300" s="45"/>
    </row>
    <row r="301" spans="1:14" ht="12.75" x14ac:dyDescent="0.2">
      <c r="A301" s="45"/>
      <c r="B301" s="45"/>
      <c r="C301" s="45"/>
      <c r="D301" s="45"/>
      <c r="E301" s="45"/>
      <c r="F301" s="45"/>
      <c r="G301" s="45"/>
      <c r="H301" s="45"/>
      <c r="I301" s="45"/>
      <c r="J301" s="45"/>
      <c r="K301" s="45"/>
      <c r="L301" s="45"/>
      <c r="M301" s="45"/>
      <c r="N301" s="45"/>
    </row>
    <row r="302" spans="1:14" ht="12.75" x14ac:dyDescent="0.2">
      <c r="A302" s="45"/>
      <c r="B302" s="45"/>
      <c r="C302" s="45"/>
      <c r="D302" s="45"/>
      <c r="E302" s="45"/>
      <c r="F302" s="45"/>
      <c r="G302" s="45"/>
      <c r="H302" s="45"/>
      <c r="I302" s="45"/>
      <c r="J302" s="45"/>
      <c r="K302" s="45"/>
      <c r="L302" s="45"/>
      <c r="M302" s="45"/>
      <c r="N302" s="45"/>
    </row>
    <row r="303" spans="1:14" ht="12.75" x14ac:dyDescent="0.2">
      <c r="A303" s="45"/>
      <c r="B303" s="45"/>
      <c r="C303" s="45"/>
      <c r="D303" s="45"/>
      <c r="E303" s="45"/>
      <c r="F303" s="45"/>
      <c r="G303" s="45"/>
      <c r="H303" s="45"/>
      <c r="I303" s="45"/>
      <c r="J303" s="45"/>
      <c r="K303" s="45"/>
      <c r="L303" s="45"/>
      <c r="M303" s="45"/>
      <c r="N303" s="45"/>
    </row>
    <row r="304" spans="1:14" ht="12.75" x14ac:dyDescent="0.2">
      <c r="A304" s="45"/>
      <c r="B304" s="45"/>
      <c r="C304" s="45"/>
      <c r="D304" s="45"/>
      <c r="E304" s="45"/>
      <c r="F304" s="45"/>
      <c r="G304" s="45"/>
      <c r="H304" s="45"/>
      <c r="I304" s="45"/>
      <c r="J304" s="45"/>
      <c r="K304" s="45"/>
      <c r="L304" s="45"/>
      <c r="M304" s="45"/>
      <c r="N304" s="45"/>
    </row>
    <row r="305" spans="1:14" ht="12.75" x14ac:dyDescent="0.2">
      <c r="A305" s="45"/>
      <c r="B305" s="45"/>
      <c r="C305" s="45"/>
      <c r="D305" s="45"/>
      <c r="E305" s="45"/>
      <c r="F305" s="45"/>
      <c r="G305" s="45"/>
      <c r="H305" s="45"/>
      <c r="I305" s="45"/>
      <c r="J305" s="45"/>
      <c r="K305" s="45"/>
      <c r="L305" s="45"/>
      <c r="M305" s="45"/>
      <c r="N305" s="45"/>
    </row>
    <row r="306" spans="1:14" ht="12.75" x14ac:dyDescent="0.2">
      <c r="A306" s="45"/>
      <c r="B306" s="45"/>
      <c r="C306" s="45"/>
      <c r="D306" s="45"/>
      <c r="E306" s="45"/>
      <c r="F306" s="45"/>
      <c r="G306" s="45"/>
      <c r="H306" s="45"/>
      <c r="I306" s="45"/>
      <c r="J306" s="45"/>
      <c r="K306" s="45"/>
      <c r="L306" s="45"/>
      <c r="M306" s="45"/>
      <c r="N306" s="45"/>
    </row>
    <row r="307" spans="1:14" ht="12.75" x14ac:dyDescent="0.2">
      <c r="A307" s="45"/>
      <c r="B307" s="45"/>
      <c r="C307" s="45"/>
      <c r="D307" s="45"/>
      <c r="E307" s="45"/>
      <c r="F307" s="45"/>
      <c r="G307" s="45"/>
      <c r="H307" s="45"/>
      <c r="I307" s="45"/>
      <c r="J307" s="45"/>
      <c r="K307" s="45"/>
      <c r="L307" s="45"/>
      <c r="M307" s="45"/>
      <c r="N307" s="45"/>
    </row>
    <row r="308" spans="1:14" ht="12.75" x14ac:dyDescent="0.2">
      <c r="A308" s="45"/>
      <c r="B308" s="45"/>
      <c r="C308" s="45"/>
      <c r="D308" s="45"/>
      <c r="E308" s="45"/>
      <c r="F308" s="45"/>
      <c r="G308" s="45"/>
      <c r="H308" s="45"/>
      <c r="I308" s="45"/>
      <c r="J308" s="45"/>
      <c r="K308" s="45"/>
      <c r="L308" s="45"/>
      <c r="M308" s="45"/>
      <c r="N308" s="45"/>
    </row>
    <row r="309" spans="1:14" ht="12.75" x14ac:dyDescent="0.2">
      <c r="A309" s="45"/>
      <c r="B309" s="45"/>
      <c r="C309" s="45"/>
      <c r="D309" s="45"/>
      <c r="E309" s="45"/>
      <c r="F309" s="45"/>
      <c r="G309" s="45"/>
      <c r="H309" s="45"/>
      <c r="I309" s="45"/>
      <c r="J309" s="45"/>
      <c r="K309" s="45"/>
      <c r="L309" s="45"/>
      <c r="M309" s="45"/>
      <c r="N309" s="45"/>
    </row>
    <row r="310" spans="1:14" ht="12.75" x14ac:dyDescent="0.2">
      <c r="A310" s="45"/>
      <c r="B310" s="45"/>
      <c r="C310" s="45"/>
      <c r="D310" s="45"/>
      <c r="E310" s="45"/>
      <c r="F310" s="45"/>
      <c r="G310" s="45"/>
      <c r="H310" s="45"/>
      <c r="I310" s="45"/>
      <c r="J310" s="45"/>
      <c r="K310" s="45"/>
      <c r="L310" s="45"/>
      <c r="M310" s="45"/>
      <c r="N310" s="45"/>
    </row>
    <row r="311" spans="1:14" ht="12.75" x14ac:dyDescent="0.2">
      <c r="A311" s="45"/>
      <c r="B311" s="45"/>
      <c r="C311" s="45"/>
      <c r="D311" s="45"/>
      <c r="E311" s="45"/>
      <c r="F311" s="45"/>
      <c r="G311" s="45"/>
      <c r="H311" s="45"/>
      <c r="I311" s="45"/>
      <c r="J311" s="45"/>
      <c r="K311" s="45"/>
      <c r="L311" s="45"/>
      <c r="M311" s="45"/>
      <c r="N311" s="45"/>
    </row>
    <row r="312" spans="1:14" ht="12.75" x14ac:dyDescent="0.2">
      <c r="A312" s="45"/>
      <c r="B312" s="45"/>
      <c r="C312" s="45"/>
      <c r="D312" s="45"/>
      <c r="E312" s="45"/>
      <c r="F312" s="45"/>
      <c r="G312" s="45"/>
      <c r="H312" s="45"/>
      <c r="I312" s="45"/>
      <c r="J312" s="45"/>
      <c r="K312" s="45"/>
      <c r="L312" s="45"/>
      <c r="M312" s="45"/>
      <c r="N312" s="45"/>
    </row>
    <row r="313" spans="1:14" ht="12.75" x14ac:dyDescent="0.2">
      <c r="A313" s="45"/>
      <c r="B313" s="45"/>
      <c r="C313" s="45"/>
      <c r="D313" s="45"/>
      <c r="E313" s="45"/>
      <c r="F313" s="45"/>
      <c r="G313" s="45"/>
      <c r="H313" s="45"/>
      <c r="I313" s="45"/>
      <c r="J313" s="45"/>
      <c r="K313" s="45"/>
      <c r="L313" s="45"/>
      <c r="M313" s="45"/>
      <c r="N313" s="45"/>
    </row>
    <row r="314" spans="1:14" ht="12.75" x14ac:dyDescent="0.2">
      <c r="A314" s="45"/>
      <c r="B314" s="45"/>
      <c r="C314" s="45"/>
      <c r="D314" s="45"/>
      <c r="E314" s="45"/>
      <c r="F314" s="45"/>
      <c r="G314" s="45"/>
      <c r="H314" s="45"/>
      <c r="I314" s="45"/>
      <c r="J314" s="45"/>
      <c r="K314" s="45"/>
      <c r="L314" s="45"/>
      <c r="M314" s="45"/>
      <c r="N314" s="45"/>
    </row>
    <row r="315" spans="1:14" ht="12.75" x14ac:dyDescent="0.2">
      <c r="A315" s="45"/>
      <c r="B315" s="45"/>
      <c r="C315" s="45"/>
      <c r="D315" s="45"/>
      <c r="E315" s="45"/>
      <c r="F315" s="45"/>
      <c r="G315" s="45"/>
      <c r="H315" s="45"/>
      <c r="I315" s="45"/>
      <c r="J315" s="45"/>
      <c r="K315" s="45"/>
      <c r="L315" s="45"/>
      <c r="M315" s="45"/>
      <c r="N315" s="45"/>
    </row>
    <row r="316" spans="1:14" ht="12.75" x14ac:dyDescent="0.2">
      <c r="A316" s="45"/>
      <c r="B316" s="45"/>
      <c r="C316" s="45"/>
      <c r="D316" s="45"/>
      <c r="E316" s="45"/>
      <c r="F316" s="45"/>
      <c r="G316" s="45"/>
      <c r="H316" s="45"/>
      <c r="I316" s="45"/>
      <c r="J316" s="45"/>
      <c r="K316" s="45"/>
      <c r="L316" s="45"/>
      <c r="M316" s="45"/>
      <c r="N316" s="45"/>
    </row>
    <row r="317" spans="1:14" ht="12.75" x14ac:dyDescent="0.2">
      <c r="A317" s="45"/>
      <c r="B317" s="45"/>
      <c r="C317" s="45"/>
      <c r="D317" s="45"/>
      <c r="E317" s="45"/>
      <c r="F317" s="45"/>
      <c r="G317" s="45"/>
      <c r="H317" s="45"/>
      <c r="I317" s="45"/>
      <c r="J317" s="45"/>
      <c r="K317" s="45"/>
      <c r="L317" s="45"/>
      <c r="M317" s="45"/>
      <c r="N317" s="45"/>
    </row>
    <row r="318" spans="1:14" ht="12.75" x14ac:dyDescent="0.2">
      <c r="A318" s="45"/>
      <c r="B318" s="45"/>
      <c r="C318" s="45"/>
      <c r="D318" s="45"/>
      <c r="E318" s="45"/>
      <c r="F318" s="45"/>
      <c r="G318" s="45"/>
      <c r="H318" s="45"/>
      <c r="I318" s="45"/>
      <c r="J318" s="45"/>
      <c r="K318" s="45"/>
      <c r="L318" s="45"/>
      <c r="M318" s="45"/>
      <c r="N318" s="45"/>
    </row>
    <row r="319" spans="1:14" ht="12.75" x14ac:dyDescent="0.2">
      <c r="A319" s="45"/>
      <c r="B319" s="45"/>
      <c r="C319" s="45"/>
      <c r="D319" s="45"/>
      <c r="E319" s="45"/>
      <c r="F319" s="45"/>
      <c r="G319" s="45"/>
      <c r="H319" s="45"/>
      <c r="I319" s="45"/>
      <c r="J319" s="45"/>
      <c r="K319" s="45"/>
      <c r="L319" s="45"/>
      <c r="M319" s="45"/>
      <c r="N319" s="45"/>
    </row>
    <row r="320" spans="1:14" ht="12.75" x14ac:dyDescent="0.2">
      <c r="A320" s="45"/>
      <c r="B320" s="45"/>
      <c r="C320" s="45"/>
      <c r="D320" s="45"/>
      <c r="E320" s="45"/>
      <c r="F320" s="45"/>
      <c r="G320" s="45"/>
      <c r="H320" s="45"/>
      <c r="I320" s="45"/>
      <c r="J320" s="45"/>
      <c r="K320" s="45"/>
      <c r="L320" s="45"/>
      <c r="M320" s="45"/>
      <c r="N320" s="45"/>
    </row>
    <row r="321" spans="1:14" ht="12.75" x14ac:dyDescent="0.2">
      <c r="A321" s="45"/>
      <c r="B321" s="45"/>
      <c r="C321" s="45"/>
      <c r="D321" s="45"/>
      <c r="E321" s="45"/>
      <c r="F321" s="45"/>
      <c r="G321" s="45"/>
      <c r="H321" s="45"/>
      <c r="I321" s="45"/>
      <c r="J321" s="45"/>
      <c r="K321" s="45"/>
      <c r="L321" s="45"/>
      <c r="M321" s="45"/>
      <c r="N321" s="45"/>
    </row>
    <row r="322" spans="1:14" ht="12.75" x14ac:dyDescent="0.2">
      <c r="A322" s="45"/>
      <c r="B322" s="45"/>
      <c r="C322" s="45"/>
      <c r="D322" s="45"/>
      <c r="E322" s="45"/>
      <c r="F322" s="45"/>
      <c r="G322" s="45"/>
      <c r="H322" s="45"/>
      <c r="I322" s="45"/>
      <c r="J322" s="45"/>
      <c r="K322" s="45"/>
      <c r="L322" s="45"/>
      <c r="M322" s="45"/>
      <c r="N322" s="45"/>
    </row>
    <row r="323" spans="1:14" ht="12.75" x14ac:dyDescent="0.2">
      <c r="A323" s="45"/>
      <c r="B323" s="45"/>
      <c r="C323" s="45"/>
      <c r="D323" s="45"/>
      <c r="E323" s="45"/>
      <c r="F323" s="45"/>
      <c r="G323" s="45"/>
      <c r="H323" s="45"/>
      <c r="I323" s="45"/>
      <c r="J323" s="45"/>
      <c r="K323" s="45"/>
      <c r="L323" s="45"/>
      <c r="M323" s="45"/>
      <c r="N323" s="45"/>
    </row>
    <row r="324" spans="1:14" ht="12.75" x14ac:dyDescent="0.2">
      <c r="A324" s="45"/>
      <c r="B324" s="45"/>
      <c r="C324" s="45"/>
      <c r="D324" s="45"/>
      <c r="E324" s="45"/>
      <c r="F324" s="45"/>
      <c r="G324" s="45"/>
      <c r="H324" s="45"/>
      <c r="I324" s="45"/>
      <c r="J324" s="45"/>
      <c r="K324" s="45"/>
      <c r="L324" s="45"/>
      <c r="M324" s="45"/>
      <c r="N324" s="45"/>
    </row>
    <row r="325" spans="1:14" ht="12.75" x14ac:dyDescent="0.2">
      <c r="A325" s="45"/>
      <c r="B325" s="45"/>
      <c r="C325" s="45"/>
      <c r="D325" s="45"/>
      <c r="E325" s="45"/>
      <c r="F325" s="45"/>
      <c r="G325" s="45"/>
      <c r="H325" s="45"/>
      <c r="I325" s="45"/>
      <c r="J325" s="45"/>
      <c r="K325" s="45"/>
      <c r="L325" s="45"/>
      <c r="M325" s="45"/>
      <c r="N325" s="45"/>
    </row>
    <row r="326" spans="1:14" ht="12.75" x14ac:dyDescent="0.2">
      <c r="A326" s="45"/>
      <c r="B326" s="45"/>
      <c r="C326" s="45"/>
      <c r="D326" s="45"/>
      <c r="E326" s="45"/>
      <c r="F326" s="45"/>
      <c r="G326" s="45"/>
      <c r="H326" s="45"/>
      <c r="I326" s="45"/>
      <c r="J326" s="45"/>
      <c r="K326" s="45"/>
      <c r="L326" s="45"/>
      <c r="M326" s="45"/>
      <c r="N326" s="45"/>
    </row>
    <row r="327" spans="1:14" ht="12.75" x14ac:dyDescent="0.2">
      <c r="A327" s="45"/>
      <c r="B327" s="45"/>
      <c r="C327" s="45"/>
      <c r="D327" s="45"/>
      <c r="E327" s="45"/>
      <c r="F327" s="45"/>
      <c r="G327" s="45"/>
      <c r="H327" s="45"/>
      <c r="I327" s="45"/>
      <c r="J327" s="45"/>
      <c r="K327" s="45"/>
      <c r="L327" s="45"/>
      <c r="M327" s="45"/>
      <c r="N327" s="45"/>
    </row>
    <row r="328" spans="1:14" ht="12.75" x14ac:dyDescent="0.2">
      <c r="A328" s="45"/>
      <c r="B328" s="45"/>
      <c r="C328" s="45"/>
      <c r="D328" s="45"/>
      <c r="E328" s="45"/>
      <c r="F328" s="45"/>
      <c r="G328" s="45"/>
      <c r="H328" s="45"/>
      <c r="I328" s="45"/>
      <c r="J328" s="45"/>
      <c r="K328" s="45"/>
      <c r="L328" s="45"/>
      <c r="M328" s="45"/>
      <c r="N328" s="45"/>
    </row>
    <row r="329" spans="1:14" ht="12.75" x14ac:dyDescent="0.2">
      <c r="A329" s="45"/>
      <c r="B329" s="45"/>
      <c r="C329" s="45"/>
      <c r="D329" s="45"/>
      <c r="E329" s="45"/>
      <c r="F329" s="45"/>
      <c r="G329" s="45"/>
      <c r="H329" s="45"/>
      <c r="I329" s="45"/>
      <c r="J329" s="45"/>
      <c r="K329" s="45"/>
      <c r="L329" s="45"/>
      <c r="M329" s="45"/>
      <c r="N329" s="45"/>
    </row>
    <row r="330" spans="1:14" ht="12.75" x14ac:dyDescent="0.2">
      <c r="A330" s="45"/>
      <c r="B330" s="45"/>
      <c r="C330" s="45"/>
      <c r="D330" s="45"/>
      <c r="E330" s="45"/>
      <c r="F330" s="45"/>
      <c r="G330" s="45"/>
      <c r="H330" s="45"/>
      <c r="I330" s="45"/>
      <c r="J330" s="45"/>
      <c r="K330" s="45"/>
      <c r="L330" s="45"/>
      <c r="M330" s="45"/>
      <c r="N330" s="45"/>
    </row>
    <row r="331" spans="1:14" ht="12.75" x14ac:dyDescent="0.2">
      <c r="A331" s="45"/>
      <c r="B331" s="45"/>
      <c r="C331" s="45"/>
      <c r="D331" s="45"/>
      <c r="E331" s="45"/>
      <c r="F331" s="45"/>
      <c r="G331" s="45"/>
      <c r="H331" s="45"/>
      <c r="I331" s="45"/>
      <c r="J331" s="45"/>
      <c r="K331" s="45"/>
      <c r="L331" s="45"/>
      <c r="M331" s="45"/>
      <c r="N331" s="45"/>
    </row>
    <row r="332" spans="1:14" ht="12.75" x14ac:dyDescent="0.2">
      <c r="A332" s="45"/>
      <c r="B332" s="45"/>
      <c r="C332" s="45"/>
      <c r="D332" s="45"/>
      <c r="E332" s="45"/>
      <c r="F332" s="45"/>
      <c r="G332" s="45"/>
      <c r="H332" s="45"/>
      <c r="I332" s="45"/>
      <c r="J332" s="45"/>
      <c r="K332" s="45"/>
      <c r="L332" s="45"/>
      <c r="M332" s="45"/>
      <c r="N332" s="45"/>
    </row>
    <row r="333" spans="1:14" ht="12.75" x14ac:dyDescent="0.2">
      <c r="A333" s="45"/>
      <c r="B333" s="45"/>
      <c r="C333" s="45"/>
      <c r="D333" s="45"/>
      <c r="E333" s="45"/>
      <c r="F333" s="45"/>
      <c r="G333" s="45"/>
      <c r="H333" s="45"/>
      <c r="I333" s="45"/>
      <c r="J333" s="45"/>
      <c r="K333" s="45"/>
      <c r="L333" s="45"/>
      <c r="M333" s="45"/>
      <c r="N333" s="45"/>
    </row>
    <row r="334" spans="1:14" ht="12.75" x14ac:dyDescent="0.2">
      <c r="A334" s="45"/>
      <c r="B334" s="45"/>
      <c r="C334" s="45"/>
      <c r="D334" s="45"/>
      <c r="E334" s="45"/>
      <c r="F334" s="45"/>
      <c r="G334" s="45"/>
      <c r="H334" s="45"/>
      <c r="I334" s="45"/>
      <c r="J334" s="45"/>
      <c r="K334" s="45"/>
      <c r="L334" s="45"/>
      <c r="M334" s="45"/>
      <c r="N334" s="45"/>
    </row>
    <row r="335" spans="1:14" ht="12.75" x14ac:dyDescent="0.2">
      <c r="A335" s="45"/>
      <c r="B335" s="45"/>
      <c r="C335" s="45"/>
      <c r="D335" s="45"/>
      <c r="E335" s="45"/>
      <c r="F335" s="45"/>
      <c r="G335" s="45"/>
      <c r="H335" s="45"/>
      <c r="I335" s="45"/>
      <c r="J335" s="45"/>
      <c r="K335" s="45"/>
      <c r="L335" s="45"/>
      <c r="M335" s="45"/>
      <c r="N335" s="45"/>
    </row>
    <row r="336" spans="1:14" ht="12.75" x14ac:dyDescent="0.2">
      <c r="A336" s="45"/>
      <c r="B336" s="45"/>
      <c r="C336" s="45"/>
      <c r="D336" s="45"/>
      <c r="E336" s="45"/>
      <c r="F336" s="45"/>
      <c r="G336" s="45"/>
      <c r="H336" s="45"/>
      <c r="I336" s="45"/>
      <c r="J336" s="45"/>
      <c r="K336" s="45"/>
      <c r="L336" s="45"/>
      <c r="M336" s="45"/>
      <c r="N336" s="45"/>
    </row>
    <row r="337" spans="1:14" ht="12.75" x14ac:dyDescent="0.2">
      <c r="A337" s="45"/>
      <c r="B337" s="45"/>
      <c r="C337" s="45"/>
      <c r="D337" s="45"/>
      <c r="E337" s="45"/>
      <c r="F337" s="45"/>
      <c r="G337" s="45"/>
      <c r="H337" s="45"/>
      <c r="I337" s="45"/>
      <c r="J337" s="45"/>
      <c r="K337" s="45"/>
      <c r="L337" s="45"/>
      <c r="M337" s="45"/>
      <c r="N337" s="45"/>
    </row>
    <row r="338" spans="1:14" ht="12.75" x14ac:dyDescent="0.2">
      <c r="A338" s="45"/>
      <c r="B338" s="45"/>
      <c r="C338" s="45"/>
      <c r="D338" s="45"/>
      <c r="E338" s="45"/>
      <c r="F338" s="45"/>
      <c r="G338" s="45"/>
      <c r="H338" s="45"/>
      <c r="I338" s="45"/>
      <c r="J338" s="45"/>
      <c r="K338" s="45"/>
      <c r="L338" s="45"/>
      <c r="M338" s="45"/>
      <c r="N338" s="45"/>
    </row>
    <row r="339" spans="1:14" ht="12.75" x14ac:dyDescent="0.2">
      <c r="A339" s="45"/>
      <c r="B339" s="45"/>
      <c r="C339" s="45"/>
      <c r="D339" s="45"/>
      <c r="E339" s="45"/>
      <c r="F339" s="45"/>
      <c r="G339" s="45"/>
      <c r="H339" s="45"/>
      <c r="I339" s="45"/>
      <c r="J339" s="45"/>
      <c r="K339" s="45"/>
      <c r="L339" s="45"/>
      <c r="M339" s="45"/>
      <c r="N339" s="45"/>
    </row>
    <row r="340" spans="1:14" ht="12.75" x14ac:dyDescent="0.2">
      <c r="A340" s="45"/>
      <c r="B340" s="45"/>
      <c r="C340" s="45"/>
      <c r="D340" s="45"/>
      <c r="E340" s="45"/>
      <c r="F340" s="45"/>
      <c r="G340" s="45"/>
      <c r="H340" s="45"/>
      <c r="I340" s="45"/>
      <c r="J340" s="45"/>
      <c r="K340" s="45"/>
      <c r="L340" s="45"/>
      <c r="M340" s="45"/>
      <c r="N340" s="45"/>
    </row>
    <row r="341" spans="1:14" ht="12.75" x14ac:dyDescent="0.2">
      <c r="A341" s="45"/>
      <c r="B341" s="45"/>
      <c r="C341" s="45"/>
      <c r="D341" s="45"/>
      <c r="E341" s="45"/>
      <c r="F341" s="45"/>
      <c r="G341" s="45"/>
      <c r="H341" s="45"/>
      <c r="I341" s="45"/>
      <c r="J341" s="45"/>
      <c r="K341" s="45"/>
      <c r="L341" s="45"/>
      <c r="M341" s="45"/>
      <c r="N341" s="45"/>
    </row>
    <row r="342" spans="1:14" ht="12.75" x14ac:dyDescent="0.2">
      <c r="A342" s="45"/>
      <c r="B342" s="45"/>
      <c r="C342" s="45"/>
      <c r="D342" s="45"/>
      <c r="E342" s="45"/>
      <c r="F342" s="45"/>
      <c r="G342" s="45"/>
      <c r="H342" s="45"/>
      <c r="I342" s="45"/>
      <c r="J342" s="45"/>
      <c r="K342" s="45"/>
      <c r="L342" s="45"/>
      <c r="M342" s="45"/>
      <c r="N342" s="45"/>
    </row>
    <row r="343" spans="1:14" ht="12.75" x14ac:dyDescent="0.2">
      <c r="A343" s="45"/>
      <c r="B343" s="45"/>
      <c r="C343" s="45"/>
      <c r="D343" s="45"/>
      <c r="E343" s="45"/>
      <c r="F343" s="45"/>
      <c r="G343" s="45"/>
      <c r="H343" s="45"/>
      <c r="I343" s="45"/>
      <c r="J343" s="45"/>
      <c r="K343" s="45"/>
      <c r="L343" s="45"/>
      <c r="M343" s="45"/>
      <c r="N343" s="45"/>
    </row>
    <row r="344" spans="1:14" ht="12.75" x14ac:dyDescent="0.2">
      <c r="A344" s="45"/>
      <c r="B344" s="45"/>
      <c r="C344" s="45"/>
      <c r="D344" s="45"/>
      <c r="E344" s="45"/>
      <c r="F344" s="45"/>
      <c r="G344" s="45"/>
      <c r="H344" s="45"/>
      <c r="I344" s="45"/>
      <c r="J344" s="45"/>
      <c r="K344" s="45"/>
      <c r="L344" s="45"/>
      <c r="M344" s="45"/>
      <c r="N344" s="45"/>
    </row>
    <row r="345" spans="1:14" ht="12.75" x14ac:dyDescent="0.2">
      <c r="A345" s="45"/>
      <c r="B345" s="45"/>
      <c r="C345" s="45"/>
      <c r="D345" s="45"/>
      <c r="E345" s="45"/>
      <c r="F345" s="45"/>
      <c r="G345" s="45"/>
      <c r="H345" s="45"/>
      <c r="I345" s="45"/>
      <c r="J345" s="45"/>
      <c r="K345" s="45"/>
      <c r="L345" s="45"/>
      <c r="M345" s="45"/>
      <c r="N345" s="45"/>
    </row>
    <row r="346" spans="1:14" ht="12.75" x14ac:dyDescent="0.2">
      <c r="A346" s="45"/>
      <c r="B346" s="45"/>
      <c r="C346" s="45"/>
      <c r="D346" s="45"/>
      <c r="E346" s="45"/>
      <c r="F346" s="45"/>
      <c r="G346" s="45"/>
      <c r="H346" s="45"/>
      <c r="I346" s="45"/>
      <c r="J346" s="45"/>
      <c r="K346" s="45"/>
      <c r="L346" s="45"/>
      <c r="M346" s="45"/>
      <c r="N346" s="45"/>
    </row>
    <row r="347" spans="1:14" ht="12.75" x14ac:dyDescent="0.2">
      <c r="A347" s="45"/>
      <c r="B347" s="45"/>
      <c r="C347" s="45"/>
      <c r="D347" s="45"/>
      <c r="E347" s="45"/>
      <c r="F347" s="45"/>
      <c r="G347" s="45"/>
      <c r="H347" s="45"/>
      <c r="I347" s="45"/>
      <c r="J347" s="45"/>
      <c r="K347" s="45"/>
      <c r="L347" s="45"/>
      <c r="M347" s="45"/>
      <c r="N347" s="45"/>
    </row>
    <row r="348" spans="1:14" ht="12.75" x14ac:dyDescent="0.2">
      <c r="A348" s="45"/>
      <c r="B348" s="45"/>
      <c r="C348" s="45"/>
      <c r="D348" s="45"/>
      <c r="E348" s="45"/>
      <c r="F348" s="45"/>
      <c r="G348" s="45"/>
      <c r="H348" s="45"/>
      <c r="I348" s="45"/>
      <c r="J348" s="45"/>
      <c r="K348" s="45"/>
      <c r="L348" s="45"/>
      <c r="M348" s="45"/>
      <c r="N348" s="45"/>
    </row>
    <row r="349" spans="1:14" ht="12.75" x14ac:dyDescent="0.2">
      <c r="A349" s="45"/>
      <c r="B349" s="45"/>
      <c r="C349" s="45"/>
      <c r="D349" s="45"/>
      <c r="E349" s="45"/>
      <c r="F349" s="45"/>
      <c r="G349" s="45"/>
      <c r="H349" s="45"/>
      <c r="I349" s="45"/>
      <c r="J349" s="45"/>
      <c r="K349" s="45"/>
      <c r="L349" s="45"/>
      <c r="M349" s="45"/>
      <c r="N349" s="45"/>
    </row>
    <row r="350" spans="1:14" ht="12.75" x14ac:dyDescent="0.2">
      <c r="A350" s="45"/>
      <c r="B350" s="45"/>
      <c r="C350" s="45"/>
      <c r="D350" s="45"/>
      <c r="E350" s="45"/>
      <c r="F350" s="45"/>
      <c r="G350" s="45"/>
      <c r="H350" s="45"/>
      <c r="I350" s="45"/>
      <c r="J350" s="45"/>
      <c r="K350" s="45"/>
      <c r="L350" s="45"/>
      <c r="M350" s="45"/>
      <c r="N350" s="45"/>
    </row>
    <row r="351" spans="1:14" ht="12.75" x14ac:dyDescent="0.2">
      <c r="A351" s="45"/>
      <c r="B351" s="45"/>
      <c r="C351" s="45"/>
      <c r="D351" s="45"/>
      <c r="E351" s="45"/>
      <c r="F351" s="45"/>
      <c r="G351" s="45"/>
      <c r="H351" s="45"/>
      <c r="I351" s="45"/>
      <c r="J351" s="45"/>
      <c r="K351" s="45"/>
      <c r="L351" s="45"/>
      <c r="M351" s="45"/>
      <c r="N351" s="45"/>
    </row>
    <row r="352" spans="1:14" ht="12.75" x14ac:dyDescent="0.2">
      <c r="A352" s="45"/>
      <c r="B352" s="45"/>
      <c r="C352" s="45"/>
      <c r="D352" s="45"/>
      <c r="E352" s="45"/>
      <c r="F352" s="45"/>
      <c r="G352" s="45"/>
      <c r="H352" s="45"/>
      <c r="I352" s="45"/>
      <c r="J352" s="45"/>
      <c r="K352" s="45"/>
      <c r="L352" s="45"/>
      <c r="M352" s="45"/>
      <c r="N352" s="45"/>
    </row>
    <row r="353" spans="1:14" ht="12.75" x14ac:dyDescent="0.2">
      <c r="A353" s="45"/>
      <c r="B353" s="45"/>
      <c r="C353" s="45"/>
      <c r="D353" s="45"/>
      <c r="E353" s="45"/>
      <c r="F353" s="45"/>
      <c r="G353" s="45"/>
      <c r="H353" s="45"/>
      <c r="I353" s="45"/>
      <c r="J353" s="45"/>
      <c r="K353" s="45"/>
      <c r="L353" s="45"/>
      <c r="M353" s="45"/>
      <c r="N353" s="45"/>
    </row>
    <row r="354" spans="1:14" ht="12.75" x14ac:dyDescent="0.2">
      <c r="A354" s="45"/>
      <c r="B354" s="45"/>
      <c r="C354" s="45"/>
      <c r="D354" s="45"/>
      <c r="E354" s="45"/>
      <c r="F354" s="45"/>
      <c r="G354" s="45"/>
      <c r="H354" s="45"/>
      <c r="I354" s="45"/>
      <c r="J354" s="45"/>
      <c r="K354" s="45"/>
      <c r="L354" s="45"/>
      <c r="M354" s="45"/>
      <c r="N354" s="45"/>
    </row>
    <row r="355" spans="1:14" ht="12.75" x14ac:dyDescent="0.2">
      <c r="A355" s="45"/>
      <c r="B355" s="45"/>
      <c r="C355" s="45"/>
      <c r="D355" s="45"/>
      <c r="E355" s="45"/>
      <c r="F355" s="45"/>
      <c r="G355" s="45"/>
      <c r="H355" s="45"/>
      <c r="I355" s="45"/>
      <c r="J355" s="45"/>
      <c r="K355" s="45"/>
      <c r="L355" s="45"/>
      <c r="M355" s="45"/>
      <c r="N355" s="45"/>
    </row>
    <row r="356" spans="1:14" ht="12.75" x14ac:dyDescent="0.2">
      <c r="A356" s="45"/>
      <c r="B356" s="45"/>
      <c r="C356" s="45"/>
      <c r="D356" s="45"/>
      <c r="E356" s="45"/>
      <c r="F356" s="45"/>
      <c r="G356" s="45"/>
      <c r="H356" s="45"/>
      <c r="I356" s="45"/>
      <c r="J356" s="45"/>
      <c r="K356" s="45"/>
      <c r="L356" s="45"/>
      <c r="M356" s="45"/>
      <c r="N356" s="45"/>
    </row>
    <row r="357" spans="1:14" ht="12.75" x14ac:dyDescent="0.2">
      <c r="A357" s="45"/>
      <c r="B357" s="45"/>
      <c r="C357" s="45"/>
      <c r="D357" s="45"/>
      <c r="E357" s="45"/>
      <c r="F357" s="45"/>
      <c r="G357" s="45"/>
      <c r="H357" s="45"/>
      <c r="I357" s="45"/>
      <c r="J357" s="45"/>
      <c r="K357" s="45"/>
      <c r="L357" s="45"/>
      <c r="M357" s="45"/>
      <c r="N357" s="45"/>
    </row>
    <row r="358" spans="1:14" ht="12.75" x14ac:dyDescent="0.2">
      <c r="A358" s="45"/>
      <c r="B358" s="45"/>
      <c r="C358" s="45"/>
      <c r="D358" s="45"/>
      <c r="E358" s="45"/>
      <c r="F358" s="45"/>
      <c r="G358" s="45"/>
      <c r="H358" s="45"/>
      <c r="I358" s="45"/>
      <c r="J358" s="45"/>
      <c r="K358" s="45"/>
      <c r="L358" s="45"/>
      <c r="M358" s="45"/>
      <c r="N358" s="45"/>
    </row>
    <row r="359" spans="1:14" ht="12.75" x14ac:dyDescent="0.2">
      <c r="A359" s="45"/>
      <c r="B359" s="45"/>
      <c r="C359" s="45"/>
      <c r="D359" s="45"/>
      <c r="E359" s="45"/>
      <c r="F359" s="45"/>
      <c r="G359" s="45"/>
      <c r="H359" s="45"/>
      <c r="I359" s="45"/>
      <c r="J359" s="45"/>
      <c r="K359" s="45"/>
      <c r="L359" s="45"/>
      <c r="M359" s="45"/>
      <c r="N359" s="45"/>
    </row>
    <row r="360" spans="1:14" ht="12.75" x14ac:dyDescent="0.2">
      <c r="A360" s="45"/>
      <c r="B360" s="45"/>
      <c r="C360" s="45"/>
      <c r="D360" s="45"/>
      <c r="E360" s="45"/>
      <c r="F360" s="45"/>
      <c r="G360" s="45"/>
      <c r="H360" s="45"/>
      <c r="I360" s="45"/>
      <c r="J360" s="45"/>
      <c r="K360" s="45"/>
      <c r="L360" s="45"/>
      <c r="M360" s="45"/>
      <c r="N360" s="45"/>
    </row>
    <row r="361" spans="1:14" ht="12.75" x14ac:dyDescent="0.2">
      <c r="A361" s="45"/>
      <c r="B361" s="45"/>
      <c r="C361" s="45"/>
      <c r="D361" s="45"/>
      <c r="E361" s="45"/>
      <c r="F361" s="45"/>
      <c r="G361" s="45"/>
      <c r="H361" s="45"/>
      <c r="I361" s="45"/>
      <c r="J361" s="45"/>
      <c r="K361" s="45"/>
      <c r="L361" s="45"/>
      <c r="M361" s="45"/>
      <c r="N361" s="45"/>
    </row>
    <row r="362" spans="1:14" ht="12.75" x14ac:dyDescent="0.2">
      <c r="A362" s="45"/>
      <c r="B362" s="45"/>
      <c r="C362" s="45"/>
      <c r="D362" s="45"/>
      <c r="E362" s="45"/>
      <c r="F362" s="45"/>
      <c r="G362" s="45"/>
      <c r="H362" s="45"/>
      <c r="I362" s="45"/>
      <c r="J362" s="45"/>
      <c r="K362" s="45"/>
      <c r="L362" s="45"/>
      <c r="M362" s="45"/>
      <c r="N362" s="45"/>
    </row>
    <row r="363" spans="1:14" ht="12.75" x14ac:dyDescent="0.2">
      <c r="A363" s="45"/>
      <c r="B363" s="45"/>
      <c r="C363" s="45"/>
      <c r="D363" s="45"/>
      <c r="E363" s="45"/>
      <c r="F363" s="45"/>
      <c r="G363" s="45"/>
      <c r="H363" s="45"/>
      <c r="I363" s="45"/>
      <c r="J363" s="45"/>
      <c r="K363" s="45"/>
      <c r="L363" s="45"/>
      <c r="M363" s="45"/>
      <c r="N363" s="45"/>
    </row>
    <row r="364" spans="1:14" ht="12.75" x14ac:dyDescent="0.2">
      <c r="A364" s="45"/>
      <c r="B364" s="45"/>
      <c r="C364" s="45"/>
      <c r="D364" s="45"/>
      <c r="E364" s="45"/>
      <c r="F364" s="45"/>
      <c r="G364" s="45"/>
      <c r="H364" s="45"/>
      <c r="I364" s="45"/>
      <c r="J364" s="45"/>
      <c r="K364" s="45"/>
      <c r="L364" s="45"/>
      <c r="M364" s="45"/>
      <c r="N364" s="45"/>
    </row>
    <row r="365" spans="1:14" ht="12.75" x14ac:dyDescent="0.2">
      <c r="A365" s="45"/>
      <c r="B365" s="45"/>
      <c r="C365" s="45"/>
      <c r="D365" s="45"/>
      <c r="E365" s="45"/>
      <c r="F365" s="45"/>
      <c r="G365" s="45"/>
      <c r="H365" s="45"/>
      <c r="I365" s="45"/>
      <c r="J365" s="45"/>
      <c r="K365" s="45"/>
      <c r="L365" s="45"/>
      <c r="M365" s="45"/>
      <c r="N365" s="45"/>
    </row>
    <row r="366" spans="1:14" ht="12.75" x14ac:dyDescent="0.2">
      <c r="A366" s="45"/>
      <c r="B366" s="45"/>
      <c r="C366" s="45"/>
      <c r="D366" s="45"/>
      <c r="E366" s="45"/>
      <c r="F366" s="45"/>
      <c r="G366" s="45"/>
      <c r="H366" s="45"/>
      <c r="I366" s="45"/>
      <c r="J366" s="45"/>
      <c r="K366" s="45"/>
      <c r="L366" s="45"/>
      <c r="M366" s="45"/>
      <c r="N366" s="45"/>
    </row>
    <row r="367" spans="1:14" ht="12.75" x14ac:dyDescent="0.2">
      <c r="A367" s="45"/>
      <c r="B367" s="45"/>
      <c r="C367" s="45"/>
      <c r="D367" s="45"/>
      <c r="E367" s="45"/>
      <c r="F367" s="45"/>
      <c r="G367" s="45"/>
      <c r="H367" s="45"/>
      <c r="I367" s="45"/>
      <c r="J367" s="45"/>
      <c r="K367" s="45"/>
      <c r="L367" s="45"/>
      <c r="M367" s="45"/>
      <c r="N367" s="45"/>
    </row>
    <row r="368" spans="1:14" ht="12.75" x14ac:dyDescent="0.2">
      <c r="A368" s="45"/>
      <c r="B368" s="45"/>
      <c r="C368" s="45"/>
      <c r="D368" s="45"/>
      <c r="E368" s="45"/>
      <c r="F368" s="45"/>
      <c r="G368" s="45"/>
      <c r="H368" s="45"/>
      <c r="I368" s="45"/>
      <c r="J368" s="45"/>
      <c r="K368" s="45"/>
      <c r="L368" s="45"/>
      <c r="M368" s="45"/>
      <c r="N368" s="45"/>
    </row>
    <row r="369" spans="1:14" ht="12.75" x14ac:dyDescent="0.2">
      <c r="A369" s="45"/>
      <c r="B369" s="45"/>
      <c r="C369" s="45"/>
      <c r="D369" s="45"/>
      <c r="E369" s="45"/>
      <c r="F369" s="45"/>
      <c r="G369" s="45"/>
      <c r="H369" s="45"/>
      <c r="I369" s="45"/>
      <c r="J369" s="45"/>
      <c r="K369" s="45"/>
      <c r="L369" s="45"/>
      <c r="M369" s="45"/>
      <c r="N369" s="45"/>
    </row>
    <row r="370" spans="1:14" ht="12.75" x14ac:dyDescent="0.2">
      <c r="A370" s="45"/>
      <c r="B370" s="45"/>
      <c r="C370" s="45"/>
      <c r="D370" s="45"/>
      <c r="E370" s="45"/>
      <c r="F370" s="45"/>
      <c r="G370" s="45"/>
      <c r="H370" s="45"/>
      <c r="I370" s="45"/>
      <c r="J370" s="45"/>
      <c r="K370" s="45"/>
      <c r="L370" s="45"/>
      <c r="M370" s="45"/>
      <c r="N370" s="45"/>
    </row>
    <row r="371" spans="1:14" ht="12.75" x14ac:dyDescent="0.2">
      <c r="A371" s="45"/>
      <c r="B371" s="45"/>
      <c r="C371" s="45"/>
      <c r="D371" s="45"/>
      <c r="E371" s="45"/>
      <c r="F371" s="45"/>
      <c r="G371" s="45"/>
      <c r="H371" s="45"/>
      <c r="I371" s="45"/>
      <c r="J371" s="45"/>
      <c r="K371" s="45"/>
      <c r="L371" s="45"/>
      <c r="M371" s="45"/>
      <c r="N371" s="45"/>
    </row>
    <row r="372" spans="1:14" ht="12.75" x14ac:dyDescent="0.2">
      <c r="A372" s="45"/>
      <c r="B372" s="45"/>
      <c r="C372" s="45"/>
      <c r="D372" s="45"/>
      <c r="E372" s="45"/>
      <c r="F372" s="45"/>
      <c r="G372" s="45"/>
      <c r="H372" s="45"/>
      <c r="I372" s="45"/>
      <c r="J372" s="45"/>
      <c r="K372" s="45"/>
      <c r="L372" s="45"/>
      <c r="M372" s="45"/>
      <c r="N372" s="45"/>
    </row>
    <row r="373" spans="1:14" ht="12.75" x14ac:dyDescent="0.2">
      <c r="A373" s="45"/>
      <c r="B373" s="45"/>
      <c r="C373" s="45"/>
      <c r="D373" s="45"/>
      <c r="E373" s="45"/>
      <c r="F373" s="45"/>
      <c r="G373" s="45"/>
      <c r="H373" s="45"/>
      <c r="I373" s="45"/>
      <c r="J373" s="45"/>
      <c r="K373" s="45"/>
      <c r="L373" s="45"/>
      <c r="M373" s="45"/>
      <c r="N373" s="45"/>
    </row>
    <row r="374" spans="1:14" ht="12.75" x14ac:dyDescent="0.2">
      <c r="A374" s="45"/>
      <c r="B374" s="45"/>
      <c r="C374" s="45"/>
      <c r="D374" s="45"/>
      <c r="E374" s="45"/>
      <c r="F374" s="45"/>
      <c r="G374" s="45"/>
      <c r="H374" s="45"/>
      <c r="I374" s="45"/>
      <c r="J374" s="45"/>
      <c r="K374" s="45"/>
      <c r="L374" s="45"/>
      <c r="M374" s="45"/>
      <c r="N374" s="45"/>
    </row>
    <row r="375" spans="1:14" ht="12.75" x14ac:dyDescent="0.2">
      <c r="A375" s="45"/>
      <c r="B375" s="45"/>
      <c r="C375" s="45"/>
      <c r="D375" s="45"/>
      <c r="E375" s="45"/>
      <c r="F375" s="45"/>
      <c r="G375" s="45"/>
      <c r="H375" s="45"/>
      <c r="I375" s="45"/>
      <c r="J375" s="45"/>
      <c r="K375" s="45"/>
      <c r="L375" s="45"/>
      <c r="M375" s="45"/>
      <c r="N375" s="45"/>
    </row>
    <row r="376" spans="1:14" ht="12.75" x14ac:dyDescent="0.2">
      <c r="A376" s="45"/>
      <c r="B376" s="45"/>
      <c r="C376" s="45"/>
      <c r="D376" s="45"/>
      <c r="E376" s="45"/>
      <c r="F376" s="45"/>
      <c r="G376" s="45"/>
      <c r="H376" s="45"/>
      <c r="I376" s="45"/>
      <c r="J376" s="45"/>
      <c r="K376" s="45"/>
      <c r="L376" s="45"/>
      <c r="M376" s="45"/>
      <c r="N376" s="45"/>
    </row>
    <row r="377" spans="1:14" ht="12.75" x14ac:dyDescent="0.2">
      <c r="A377" s="45"/>
      <c r="B377" s="45"/>
      <c r="C377" s="45"/>
      <c r="D377" s="45"/>
      <c r="E377" s="45"/>
      <c r="F377" s="45"/>
      <c r="G377" s="45"/>
      <c r="H377" s="45"/>
      <c r="I377" s="45"/>
      <c r="J377" s="45"/>
      <c r="K377" s="45"/>
      <c r="L377" s="45"/>
      <c r="M377" s="45"/>
      <c r="N377" s="45"/>
    </row>
    <row r="378" spans="1:14" ht="12.75" x14ac:dyDescent="0.2">
      <c r="A378" s="45"/>
      <c r="B378" s="45"/>
      <c r="C378" s="45"/>
      <c r="D378" s="45"/>
      <c r="E378" s="45"/>
      <c r="F378" s="45"/>
      <c r="G378" s="45"/>
      <c r="H378" s="45"/>
      <c r="I378" s="45"/>
      <c r="J378" s="45"/>
      <c r="K378" s="45"/>
      <c r="L378" s="45"/>
      <c r="M378" s="45"/>
      <c r="N378" s="45"/>
    </row>
    <row r="379" spans="1:14" ht="12.75" x14ac:dyDescent="0.2">
      <c r="A379" s="45"/>
      <c r="B379" s="45"/>
      <c r="C379" s="45"/>
      <c r="D379" s="45"/>
      <c r="E379" s="45"/>
      <c r="F379" s="45"/>
      <c r="G379" s="45"/>
      <c r="H379" s="45"/>
      <c r="I379" s="45"/>
      <c r="J379" s="45"/>
      <c r="K379" s="45"/>
      <c r="L379" s="45"/>
      <c r="M379" s="45"/>
      <c r="N379" s="45"/>
    </row>
    <row r="380" spans="1:14" ht="12.75" x14ac:dyDescent="0.2">
      <c r="A380" s="45"/>
      <c r="B380" s="45"/>
      <c r="C380" s="45"/>
      <c r="D380" s="45"/>
      <c r="E380" s="45"/>
      <c r="F380" s="45"/>
      <c r="G380" s="45"/>
      <c r="H380" s="45"/>
      <c r="I380" s="45"/>
      <c r="J380" s="45"/>
      <c r="K380" s="45"/>
      <c r="L380" s="45"/>
      <c r="M380" s="45"/>
      <c r="N380" s="45"/>
    </row>
    <row r="381" spans="1:14" ht="12.75" x14ac:dyDescent="0.2">
      <c r="A381" s="45"/>
      <c r="B381" s="45"/>
      <c r="C381" s="45"/>
      <c r="D381" s="45"/>
      <c r="E381" s="45"/>
      <c r="F381" s="45"/>
      <c r="G381" s="45"/>
      <c r="H381" s="45"/>
      <c r="I381" s="45"/>
      <c r="J381" s="45"/>
      <c r="K381" s="45"/>
      <c r="L381" s="45"/>
      <c r="M381" s="45"/>
      <c r="N381" s="45"/>
    </row>
    <row r="382" spans="1:14" ht="12.75" x14ac:dyDescent="0.2">
      <c r="A382" s="45"/>
      <c r="B382" s="45"/>
      <c r="C382" s="45"/>
      <c r="D382" s="45"/>
      <c r="E382" s="45"/>
      <c r="F382" s="45"/>
      <c r="G382" s="45"/>
      <c r="H382" s="45"/>
      <c r="I382" s="45"/>
      <c r="J382" s="45"/>
      <c r="K382" s="45"/>
      <c r="L382" s="45"/>
      <c r="M382" s="45"/>
      <c r="N382" s="45"/>
    </row>
    <row r="383" spans="1:14" ht="12.75" x14ac:dyDescent="0.2">
      <c r="A383" s="45"/>
      <c r="B383" s="45"/>
      <c r="C383" s="45"/>
      <c r="D383" s="45"/>
      <c r="E383" s="45"/>
      <c r="F383" s="45"/>
      <c r="G383" s="45"/>
      <c r="H383" s="45"/>
      <c r="I383" s="45"/>
      <c r="J383" s="45"/>
      <c r="K383" s="45"/>
      <c r="L383" s="45"/>
      <c r="M383" s="45"/>
      <c r="N383" s="45"/>
    </row>
    <row r="384" spans="1:14" ht="12.75" x14ac:dyDescent="0.2">
      <c r="A384" s="45"/>
      <c r="B384" s="45"/>
      <c r="C384" s="45"/>
      <c r="D384" s="45"/>
      <c r="E384" s="45"/>
      <c r="F384" s="45"/>
      <c r="G384" s="45"/>
      <c r="H384" s="45"/>
      <c r="I384" s="45"/>
      <c r="J384" s="45"/>
      <c r="K384" s="45"/>
      <c r="L384" s="45"/>
      <c r="M384" s="45"/>
      <c r="N384" s="45"/>
    </row>
    <row r="385" spans="1:14" ht="12.75" x14ac:dyDescent="0.2">
      <c r="A385" s="45"/>
      <c r="B385" s="45"/>
      <c r="C385" s="45"/>
      <c r="D385" s="45"/>
      <c r="E385" s="45"/>
      <c r="F385" s="45"/>
      <c r="G385" s="45"/>
      <c r="H385" s="45"/>
      <c r="I385" s="45"/>
      <c r="J385" s="45"/>
      <c r="K385" s="45"/>
      <c r="L385" s="45"/>
      <c r="M385" s="45"/>
      <c r="N385" s="45"/>
    </row>
    <row r="386" spans="1:14" ht="12.75" x14ac:dyDescent="0.2">
      <c r="A386" s="45"/>
      <c r="B386" s="45"/>
      <c r="C386" s="45"/>
      <c r="D386" s="45"/>
      <c r="E386" s="45"/>
      <c r="F386" s="45"/>
      <c r="G386" s="45"/>
      <c r="H386" s="45"/>
      <c r="I386" s="45"/>
      <c r="J386" s="45"/>
      <c r="K386" s="45"/>
      <c r="L386" s="45"/>
      <c r="M386" s="45"/>
      <c r="N386" s="45"/>
    </row>
    <row r="387" spans="1:14" ht="12.75" x14ac:dyDescent="0.2">
      <c r="A387" s="45"/>
      <c r="B387" s="45"/>
      <c r="C387" s="45"/>
      <c r="D387" s="45"/>
      <c r="E387" s="45"/>
      <c r="F387" s="45"/>
      <c r="G387" s="45"/>
      <c r="H387" s="45"/>
      <c r="I387" s="45"/>
      <c r="J387" s="45"/>
      <c r="K387" s="45"/>
      <c r="L387" s="45"/>
      <c r="M387" s="45"/>
      <c r="N387" s="45"/>
    </row>
    <row r="388" spans="1:14" ht="12.75" x14ac:dyDescent="0.2">
      <c r="A388" s="45"/>
      <c r="B388" s="45"/>
      <c r="C388" s="45"/>
      <c r="D388" s="45"/>
      <c r="E388" s="45"/>
      <c r="F388" s="45"/>
      <c r="G388" s="45"/>
      <c r="H388" s="45"/>
      <c r="I388" s="45"/>
      <c r="J388" s="45"/>
      <c r="K388" s="45"/>
      <c r="L388" s="45"/>
      <c r="M388" s="45"/>
      <c r="N388" s="45"/>
    </row>
    <row r="389" spans="1:14" ht="12.75" x14ac:dyDescent="0.2">
      <c r="A389" s="45"/>
      <c r="B389" s="45"/>
      <c r="C389" s="45"/>
      <c r="D389" s="45"/>
      <c r="E389" s="45"/>
      <c r="F389" s="45"/>
      <c r="G389" s="45"/>
      <c r="H389" s="45"/>
      <c r="I389" s="45"/>
      <c r="J389" s="45"/>
      <c r="K389" s="45"/>
      <c r="L389" s="45"/>
      <c r="M389" s="45"/>
      <c r="N389" s="45"/>
    </row>
    <row r="390" spans="1:14" ht="12.75" x14ac:dyDescent="0.2">
      <c r="A390" s="45"/>
      <c r="B390" s="45"/>
      <c r="C390" s="45"/>
      <c r="D390" s="45"/>
      <c r="E390" s="45"/>
      <c r="F390" s="45"/>
      <c r="G390" s="45"/>
      <c r="H390" s="45"/>
      <c r="I390" s="45"/>
      <c r="J390" s="45"/>
      <c r="K390" s="45"/>
      <c r="L390" s="45"/>
      <c r="M390" s="45"/>
      <c r="N390" s="45"/>
    </row>
    <row r="391" spans="1:14" ht="12.75" x14ac:dyDescent="0.2">
      <c r="A391" s="45"/>
      <c r="B391" s="45"/>
      <c r="C391" s="45"/>
      <c r="D391" s="45"/>
      <c r="E391" s="45"/>
      <c r="F391" s="45"/>
      <c r="G391" s="45"/>
      <c r="H391" s="45"/>
      <c r="I391" s="45"/>
      <c r="J391" s="45"/>
      <c r="K391" s="45"/>
      <c r="L391" s="45"/>
      <c r="M391" s="45"/>
      <c r="N391" s="45"/>
    </row>
    <row r="392" spans="1:14" ht="12.75" x14ac:dyDescent="0.2">
      <c r="A392" s="45"/>
      <c r="B392" s="45"/>
      <c r="C392" s="45"/>
      <c r="D392" s="45"/>
      <c r="E392" s="45"/>
      <c r="F392" s="45"/>
      <c r="G392" s="45"/>
      <c r="H392" s="45"/>
      <c r="I392" s="45"/>
      <c r="J392" s="45"/>
      <c r="K392" s="45"/>
      <c r="L392" s="45"/>
      <c r="M392" s="45"/>
      <c r="N392" s="45"/>
    </row>
    <row r="393" spans="1:14" ht="12.75" x14ac:dyDescent="0.2">
      <c r="A393" s="45"/>
      <c r="B393" s="45"/>
      <c r="C393" s="45"/>
      <c r="D393" s="45"/>
      <c r="E393" s="45"/>
      <c r="F393" s="45"/>
      <c r="G393" s="45"/>
      <c r="H393" s="45"/>
      <c r="I393" s="45"/>
      <c r="J393" s="45"/>
      <c r="K393" s="45"/>
      <c r="L393" s="45"/>
      <c r="M393" s="45"/>
      <c r="N393" s="45"/>
    </row>
    <row r="394" spans="1:14" ht="12.75" x14ac:dyDescent="0.2">
      <c r="A394" s="45"/>
      <c r="B394" s="45"/>
      <c r="C394" s="45"/>
      <c r="D394" s="45"/>
      <c r="E394" s="45"/>
      <c r="F394" s="45"/>
      <c r="G394" s="45"/>
      <c r="H394" s="45"/>
      <c r="I394" s="45"/>
      <c r="J394" s="45"/>
      <c r="K394" s="45"/>
      <c r="L394" s="45"/>
      <c r="M394" s="45"/>
      <c r="N394" s="45"/>
    </row>
    <row r="395" spans="1:14" ht="12.75" x14ac:dyDescent="0.2">
      <c r="A395" s="45"/>
      <c r="B395" s="45"/>
      <c r="C395" s="45"/>
      <c r="D395" s="45"/>
      <c r="E395" s="45"/>
      <c r="F395" s="45"/>
      <c r="G395" s="45"/>
      <c r="H395" s="45"/>
      <c r="I395" s="45"/>
      <c r="J395" s="45"/>
      <c r="K395" s="45"/>
      <c r="L395" s="45"/>
      <c r="M395" s="45"/>
      <c r="N395" s="45"/>
    </row>
    <row r="396" spans="1:14" ht="12.75" x14ac:dyDescent="0.2">
      <c r="A396" s="45"/>
      <c r="B396" s="45"/>
      <c r="C396" s="45"/>
      <c r="D396" s="45"/>
      <c r="E396" s="45"/>
      <c r="F396" s="45"/>
      <c r="G396" s="45"/>
      <c r="H396" s="45"/>
      <c r="I396" s="45"/>
      <c r="J396" s="45"/>
      <c r="K396" s="45"/>
      <c r="L396" s="45"/>
      <c r="M396" s="45"/>
      <c r="N396" s="45"/>
    </row>
    <row r="397" spans="1:14" ht="12.75" x14ac:dyDescent="0.2">
      <c r="A397" s="45"/>
      <c r="B397" s="45"/>
      <c r="C397" s="45"/>
      <c r="D397" s="45"/>
      <c r="E397" s="45"/>
      <c r="F397" s="45"/>
      <c r="G397" s="45"/>
      <c r="H397" s="45"/>
      <c r="I397" s="45"/>
      <c r="J397" s="45"/>
      <c r="K397" s="45"/>
      <c r="L397" s="45"/>
      <c r="M397" s="45"/>
      <c r="N397" s="45"/>
    </row>
    <row r="398" spans="1:14" ht="12.75" x14ac:dyDescent="0.2">
      <c r="A398" s="45"/>
      <c r="B398" s="45"/>
      <c r="C398" s="45"/>
      <c r="D398" s="45"/>
      <c r="E398" s="45"/>
      <c r="F398" s="45"/>
      <c r="G398" s="45"/>
      <c r="H398" s="45"/>
      <c r="I398" s="45"/>
      <c r="J398" s="45"/>
      <c r="K398" s="45"/>
      <c r="L398" s="45"/>
      <c r="M398" s="45"/>
      <c r="N398" s="45"/>
    </row>
    <row r="399" spans="1:14" ht="12.75" x14ac:dyDescent="0.2">
      <c r="A399" s="45"/>
      <c r="B399" s="45"/>
      <c r="C399" s="45"/>
      <c r="D399" s="45"/>
      <c r="E399" s="45"/>
      <c r="F399" s="45"/>
      <c r="G399" s="45"/>
      <c r="H399" s="45"/>
      <c r="I399" s="45"/>
      <c r="J399" s="45"/>
      <c r="K399" s="45"/>
      <c r="L399" s="45"/>
      <c r="M399" s="45"/>
      <c r="N399" s="45"/>
    </row>
    <row r="400" spans="1:14" ht="12.75" x14ac:dyDescent="0.2">
      <c r="A400" s="45"/>
      <c r="B400" s="45"/>
      <c r="C400" s="45"/>
      <c r="D400" s="45"/>
      <c r="E400" s="45"/>
      <c r="F400" s="45"/>
      <c r="G400" s="45"/>
      <c r="H400" s="45"/>
      <c r="I400" s="45"/>
      <c r="J400" s="45"/>
      <c r="K400" s="45"/>
      <c r="L400" s="45"/>
      <c r="M400" s="45"/>
      <c r="N400" s="45"/>
    </row>
    <row r="401" spans="1:14" ht="12.75" x14ac:dyDescent="0.2">
      <c r="A401" s="45"/>
      <c r="B401" s="45"/>
      <c r="C401" s="45"/>
      <c r="D401" s="45"/>
      <c r="E401" s="45"/>
      <c r="F401" s="45"/>
      <c r="G401" s="45"/>
      <c r="H401" s="45"/>
      <c r="I401" s="45"/>
      <c r="J401" s="45"/>
      <c r="K401" s="45"/>
      <c r="L401" s="45"/>
      <c r="M401" s="45"/>
      <c r="N401" s="45"/>
    </row>
    <row r="402" spans="1:14" ht="12.75" x14ac:dyDescent="0.2">
      <c r="A402" s="45"/>
      <c r="B402" s="45"/>
      <c r="C402" s="45"/>
      <c r="D402" s="45"/>
      <c r="E402" s="45"/>
      <c r="F402" s="45"/>
      <c r="G402" s="45"/>
      <c r="H402" s="45"/>
      <c r="I402" s="45"/>
      <c r="J402" s="45"/>
      <c r="K402" s="45"/>
      <c r="L402" s="45"/>
      <c r="M402" s="45"/>
      <c r="N402" s="45"/>
    </row>
    <row r="403" spans="1:14" ht="12.75" x14ac:dyDescent="0.2">
      <c r="A403" s="45"/>
      <c r="B403" s="45"/>
      <c r="C403" s="45"/>
      <c r="D403" s="45"/>
      <c r="E403" s="45"/>
      <c r="F403" s="45"/>
      <c r="G403" s="45"/>
      <c r="H403" s="45"/>
      <c r="I403" s="45"/>
      <c r="J403" s="45"/>
      <c r="K403" s="45"/>
      <c r="L403" s="45"/>
      <c r="M403" s="45"/>
      <c r="N403" s="45"/>
    </row>
    <row r="404" spans="1:14" ht="12.75" x14ac:dyDescent="0.2">
      <c r="A404" s="45"/>
      <c r="B404" s="45"/>
      <c r="C404" s="45"/>
      <c r="D404" s="45"/>
      <c r="E404" s="45"/>
      <c r="F404" s="45"/>
      <c r="G404" s="45"/>
      <c r="H404" s="45"/>
      <c r="I404" s="45"/>
      <c r="J404" s="45"/>
      <c r="K404" s="45"/>
      <c r="L404" s="45"/>
      <c r="M404" s="45"/>
      <c r="N404" s="45"/>
    </row>
    <row r="405" spans="1:14" ht="12.75" x14ac:dyDescent="0.2">
      <c r="A405" s="45"/>
      <c r="B405" s="45"/>
      <c r="C405" s="45"/>
      <c r="D405" s="45"/>
      <c r="E405" s="45"/>
      <c r="F405" s="45"/>
      <c r="G405" s="45"/>
      <c r="H405" s="45"/>
      <c r="I405" s="45"/>
      <c r="J405" s="45"/>
      <c r="K405" s="45"/>
      <c r="L405" s="45"/>
      <c r="M405" s="45"/>
      <c r="N405" s="45"/>
    </row>
    <row r="406" spans="1:14" ht="12.75" x14ac:dyDescent="0.2">
      <c r="A406" s="45"/>
      <c r="B406" s="45"/>
      <c r="C406" s="45"/>
      <c r="D406" s="45"/>
      <c r="E406" s="45"/>
      <c r="F406" s="45"/>
      <c r="G406" s="45"/>
      <c r="H406" s="45"/>
      <c r="I406" s="45"/>
      <c r="J406" s="45"/>
      <c r="K406" s="45"/>
      <c r="L406" s="45"/>
      <c r="M406" s="45"/>
      <c r="N406" s="45"/>
    </row>
    <row r="407" spans="1:14" ht="12.75" x14ac:dyDescent="0.2">
      <c r="A407" s="45"/>
      <c r="B407" s="45"/>
      <c r="C407" s="45"/>
      <c r="D407" s="45"/>
      <c r="E407" s="45"/>
      <c r="F407" s="45"/>
      <c r="G407" s="45"/>
      <c r="H407" s="45"/>
      <c r="I407" s="45"/>
      <c r="J407" s="45"/>
      <c r="K407" s="45"/>
      <c r="L407" s="45"/>
      <c r="M407" s="45"/>
      <c r="N407" s="45"/>
    </row>
    <row r="408" spans="1:14" ht="12.75" x14ac:dyDescent="0.2">
      <c r="A408" s="45"/>
      <c r="B408" s="45"/>
      <c r="C408" s="45"/>
      <c r="D408" s="45"/>
      <c r="E408" s="45"/>
      <c r="F408" s="45"/>
      <c r="G408" s="45"/>
      <c r="H408" s="45"/>
      <c r="I408" s="45"/>
      <c r="J408" s="45"/>
      <c r="K408" s="45"/>
      <c r="L408" s="45"/>
      <c r="M408" s="45"/>
      <c r="N408" s="45"/>
    </row>
    <row r="409" spans="1:14" ht="12.75" x14ac:dyDescent="0.2">
      <c r="A409" s="45"/>
      <c r="B409" s="45"/>
      <c r="C409" s="45"/>
      <c r="D409" s="45"/>
      <c r="E409" s="45"/>
      <c r="F409" s="45"/>
      <c r="G409" s="45"/>
      <c r="H409" s="45"/>
      <c r="I409" s="45"/>
      <c r="J409" s="45"/>
      <c r="K409" s="45"/>
      <c r="L409" s="45"/>
      <c r="M409" s="45"/>
      <c r="N409" s="45"/>
    </row>
    <row r="410" spans="1:14" ht="12.75" x14ac:dyDescent="0.2">
      <c r="A410" s="45"/>
      <c r="B410" s="45"/>
      <c r="C410" s="45"/>
      <c r="D410" s="45"/>
      <c r="E410" s="45"/>
      <c r="F410" s="45"/>
      <c r="G410" s="45"/>
      <c r="H410" s="45"/>
      <c r="I410" s="45"/>
      <c r="J410" s="45"/>
      <c r="K410" s="45"/>
      <c r="L410" s="45"/>
      <c r="M410" s="45"/>
      <c r="N410" s="45"/>
    </row>
    <row r="411" spans="1:14" ht="12.75" x14ac:dyDescent="0.2">
      <c r="A411" s="45"/>
      <c r="B411" s="45"/>
      <c r="C411" s="45"/>
      <c r="D411" s="45"/>
      <c r="E411" s="45"/>
      <c r="F411" s="45"/>
      <c r="G411" s="45"/>
      <c r="H411" s="45"/>
      <c r="I411" s="45"/>
      <c r="J411" s="45"/>
      <c r="K411" s="45"/>
      <c r="L411" s="45"/>
      <c r="M411" s="45"/>
      <c r="N411" s="45"/>
    </row>
    <row r="412" spans="1:14" ht="12.75" x14ac:dyDescent="0.2">
      <c r="A412" s="45"/>
      <c r="B412" s="45"/>
      <c r="C412" s="45"/>
      <c r="D412" s="45"/>
      <c r="E412" s="45"/>
      <c r="F412" s="45"/>
      <c r="G412" s="45"/>
      <c r="H412" s="45"/>
      <c r="I412" s="45"/>
      <c r="J412" s="45"/>
      <c r="K412" s="45"/>
      <c r="L412" s="45"/>
      <c r="M412" s="45"/>
      <c r="N412" s="45"/>
    </row>
    <row r="413" spans="1:14" ht="12.75" x14ac:dyDescent="0.2">
      <c r="A413" s="45"/>
      <c r="B413" s="45"/>
      <c r="C413" s="45"/>
      <c r="D413" s="45"/>
      <c r="E413" s="45"/>
      <c r="F413" s="45"/>
      <c r="G413" s="45"/>
      <c r="H413" s="45"/>
      <c r="I413" s="45"/>
      <c r="J413" s="45"/>
      <c r="K413" s="45"/>
      <c r="L413" s="45"/>
      <c r="M413" s="45"/>
      <c r="N413" s="45"/>
    </row>
    <row r="414" spans="1:14" ht="12.75" x14ac:dyDescent="0.2">
      <c r="A414" s="45"/>
      <c r="B414" s="45"/>
      <c r="C414" s="45"/>
      <c r="D414" s="45"/>
      <c r="E414" s="45"/>
      <c r="F414" s="45"/>
      <c r="G414" s="45"/>
      <c r="H414" s="45"/>
      <c r="I414" s="45"/>
      <c r="J414" s="45"/>
      <c r="K414" s="45"/>
      <c r="L414" s="45"/>
      <c r="M414" s="45"/>
      <c r="N414" s="45"/>
    </row>
    <row r="415" spans="1:14" ht="12.75" x14ac:dyDescent="0.2">
      <c r="A415" s="45"/>
      <c r="B415" s="45"/>
      <c r="C415" s="45"/>
      <c r="D415" s="45"/>
      <c r="E415" s="45"/>
      <c r="F415" s="45"/>
      <c r="G415" s="45"/>
      <c r="H415" s="45"/>
      <c r="I415" s="45"/>
      <c r="J415" s="45"/>
      <c r="K415" s="45"/>
      <c r="L415" s="45"/>
      <c r="M415" s="45"/>
      <c r="N415" s="45"/>
    </row>
    <row r="416" spans="1:14" ht="12.75" x14ac:dyDescent="0.2">
      <c r="A416" s="45"/>
      <c r="B416" s="45"/>
      <c r="C416" s="45"/>
      <c r="D416" s="45"/>
      <c r="E416" s="45"/>
      <c r="F416" s="45"/>
      <c r="G416" s="45"/>
      <c r="H416" s="45"/>
      <c r="I416" s="45"/>
      <c r="J416" s="45"/>
      <c r="K416" s="45"/>
      <c r="L416" s="45"/>
      <c r="M416" s="45"/>
      <c r="N416" s="45"/>
    </row>
    <row r="417" spans="1:14" ht="12.75" x14ac:dyDescent="0.2">
      <c r="A417" s="45"/>
      <c r="B417" s="45"/>
      <c r="C417" s="45"/>
      <c r="D417" s="45"/>
      <c r="E417" s="45"/>
      <c r="F417" s="45"/>
      <c r="G417" s="45"/>
      <c r="H417" s="45"/>
      <c r="I417" s="45"/>
      <c r="J417" s="45"/>
      <c r="K417" s="45"/>
      <c r="L417" s="45"/>
      <c r="M417" s="45"/>
      <c r="N417" s="45"/>
    </row>
    <row r="418" spans="1:14" ht="12.75" x14ac:dyDescent="0.2">
      <c r="A418" s="45"/>
      <c r="B418" s="45"/>
      <c r="C418" s="45"/>
      <c r="D418" s="45"/>
      <c r="E418" s="45"/>
      <c r="F418" s="45"/>
      <c r="G418" s="45"/>
      <c r="H418" s="45"/>
      <c r="I418" s="45"/>
      <c r="J418" s="45"/>
      <c r="K418" s="45"/>
      <c r="L418" s="45"/>
      <c r="M418" s="45"/>
      <c r="N418" s="45"/>
    </row>
    <row r="419" spans="1:14" ht="12.75" x14ac:dyDescent="0.2">
      <c r="A419" s="45"/>
      <c r="B419" s="45"/>
      <c r="C419" s="45"/>
      <c r="D419" s="45"/>
      <c r="E419" s="45"/>
      <c r="F419" s="45"/>
      <c r="G419" s="45"/>
      <c r="H419" s="45"/>
      <c r="I419" s="45"/>
      <c r="J419" s="45"/>
      <c r="K419" s="45"/>
      <c r="L419" s="45"/>
      <c r="M419" s="45"/>
      <c r="N419" s="45"/>
    </row>
    <row r="420" spans="1:14" ht="12.75" x14ac:dyDescent="0.2">
      <c r="A420" s="45"/>
      <c r="B420" s="45"/>
      <c r="C420" s="45"/>
      <c r="D420" s="45"/>
      <c r="E420" s="45"/>
      <c r="F420" s="45"/>
      <c r="G420" s="45"/>
      <c r="H420" s="45"/>
      <c r="I420" s="45"/>
      <c r="J420" s="45"/>
      <c r="K420" s="45"/>
      <c r="L420" s="45"/>
      <c r="M420" s="45"/>
      <c r="N420" s="45"/>
    </row>
    <row r="421" spans="1:14" ht="12.75" x14ac:dyDescent="0.2">
      <c r="A421" s="45"/>
      <c r="B421" s="45"/>
      <c r="C421" s="45"/>
      <c r="D421" s="45"/>
      <c r="E421" s="45"/>
      <c r="F421" s="45"/>
      <c r="G421" s="45"/>
      <c r="H421" s="45"/>
      <c r="I421" s="45"/>
      <c r="J421" s="45"/>
      <c r="K421" s="45"/>
      <c r="L421" s="45"/>
      <c r="M421" s="45"/>
      <c r="N421" s="45"/>
    </row>
    <row r="422" spans="1:14" ht="12.75" x14ac:dyDescent="0.2">
      <c r="A422" s="45"/>
      <c r="B422" s="45"/>
      <c r="C422" s="45"/>
      <c r="D422" s="45"/>
      <c r="E422" s="45"/>
      <c r="F422" s="45"/>
      <c r="G422" s="45"/>
      <c r="H422" s="45"/>
      <c r="I422" s="45"/>
      <c r="J422" s="45"/>
      <c r="K422" s="45"/>
      <c r="L422" s="45"/>
      <c r="M422" s="45"/>
      <c r="N422" s="45"/>
    </row>
    <row r="423" spans="1:14" ht="12.75" x14ac:dyDescent="0.2">
      <c r="A423" s="45"/>
      <c r="B423" s="45"/>
      <c r="C423" s="45"/>
      <c r="D423" s="45"/>
      <c r="E423" s="45"/>
      <c r="F423" s="45"/>
      <c r="G423" s="45"/>
      <c r="H423" s="45"/>
      <c r="I423" s="45"/>
      <c r="J423" s="45"/>
      <c r="K423" s="45"/>
      <c r="L423" s="45"/>
      <c r="M423" s="45"/>
      <c r="N423" s="45"/>
    </row>
    <row r="424" spans="1:14" ht="12.75" x14ac:dyDescent="0.2">
      <c r="A424" s="45"/>
      <c r="B424" s="45"/>
      <c r="C424" s="45"/>
      <c r="D424" s="45"/>
      <c r="E424" s="45"/>
      <c r="F424" s="45"/>
      <c r="G424" s="45"/>
      <c r="H424" s="45"/>
      <c r="I424" s="45"/>
      <c r="J424" s="45"/>
      <c r="K424" s="45"/>
      <c r="L424" s="45"/>
      <c r="M424" s="45"/>
      <c r="N424" s="45"/>
    </row>
    <row r="425" spans="1:14" ht="12.75" x14ac:dyDescent="0.2">
      <c r="A425" s="45"/>
      <c r="B425" s="45"/>
      <c r="C425" s="45"/>
      <c r="D425" s="45"/>
      <c r="E425" s="45"/>
      <c r="F425" s="45"/>
      <c r="G425" s="45"/>
      <c r="H425" s="45"/>
      <c r="I425" s="45"/>
      <c r="J425" s="45"/>
      <c r="K425" s="45"/>
      <c r="L425" s="45"/>
      <c r="M425" s="45"/>
      <c r="N425" s="45"/>
    </row>
    <row r="426" spans="1:14" ht="12.75" x14ac:dyDescent="0.2">
      <c r="A426" s="45"/>
      <c r="B426" s="45"/>
      <c r="C426" s="45"/>
      <c r="D426" s="45"/>
      <c r="E426" s="45"/>
      <c r="F426" s="45"/>
      <c r="G426" s="45"/>
      <c r="H426" s="45"/>
      <c r="I426" s="45"/>
      <c r="J426" s="45"/>
      <c r="K426" s="45"/>
      <c r="L426" s="45"/>
      <c r="M426" s="45"/>
      <c r="N426" s="45"/>
    </row>
    <row r="427" spans="1:14" ht="12.75" x14ac:dyDescent="0.2">
      <c r="A427" s="45"/>
      <c r="B427" s="45"/>
      <c r="C427" s="45"/>
      <c r="D427" s="45"/>
      <c r="E427" s="45"/>
      <c r="F427" s="45"/>
      <c r="G427" s="45"/>
      <c r="H427" s="45"/>
      <c r="I427" s="45"/>
      <c r="J427" s="45"/>
      <c r="K427" s="45"/>
      <c r="L427" s="45"/>
      <c r="M427" s="45"/>
      <c r="N427" s="45"/>
    </row>
    <row r="428" spans="1:14" ht="12.75" x14ac:dyDescent="0.2">
      <c r="A428" s="45"/>
      <c r="B428" s="45"/>
      <c r="C428" s="45"/>
      <c r="D428" s="45"/>
      <c r="E428" s="45"/>
      <c r="F428" s="45"/>
      <c r="G428" s="45"/>
      <c r="H428" s="45"/>
      <c r="I428" s="45"/>
      <c r="J428" s="45"/>
      <c r="K428" s="45"/>
      <c r="L428" s="45"/>
      <c r="M428" s="45"/>
      <c r="N428" s="45"/>
    </row>
    <row r="429" spans="1:14" ht="12.75" x14ac:dyDescent="0.2">
      <c r="A429" s="45"/>
      <c r="B429" s="45"/>
      <c r="C429" s="45"/>
      <c r="D429" s="45"/>
      <c r="E429" s="45"/>
      <c r="F429" s="45"/>
      <c r="G429" s="45"/>
      <c r="H429" s="45"/>
      <c r="I429" s="45"/>
      <c r="J429" s="45"/>
      <c r="K429" s="45"/>
      <c r="L429" s="45"/>
      <c r="M429" s="45"/>
      <c r="N429" s="45"/>
    </row>
    <row r="430" spans="1:14" ht="12.75" x14ac:dyDescent="0.2">
      <c r="A430" s="45"/>
      <c r="B430" s="45"/>
      <c r="C430" s="45"/>
      <c r="D430" s="45"/>
      <c r="E430" s="45"/>
      <c r="F430" s="45"/>
      <c r="G430" s="45"/>
      <c r="H430" s="45"/>
      <c r="I430" s="45"/>
      <c r="J430" s="45"/>
      <c r="K430" s="45"/>
      <c r="L430" s="45"/>
      <c r="M430" s="45"/>
      <c r="N430" s="45"/>
    </row>
    <row r="431" spans="1:14" ht="12.75" x14ac:dyDescent="0.2">
      <c r="A431" s="45"/>
      <c r="B431" s="45"/>
      <c r="C431" s="45"/>
      <c r="D431" s="45"/>
      <c r="E431" s="45"/>
      <c r="F431" s="45"/>
      <c r="G431" s="45"/>
      <c r="H431" s="45"/>
      <c r="I431" s="45"/>
      <c r="J431" s="45"/>
      <c r="K431" s="45"/>
      <c r="L431" s="45"/>
      <c r="M431" s="45"/>
      <c r="N431" s="45"/>
    </row>
    <row r="432" spans="1:14" ht="12.75" x14ac:dyDescent="0.2">
      <c r="A432" s="45"/>
      <c r="B432" s="45"/>
      <c r="C432" s="45"/>
      <c r="D432" s="45"/>
      <c r="E432" s="45"/>
      <c r="F432" s="45"/>
      <c r="G432" s="45"/>
      <c r="H432" s="45"/>
      <c r="I432" s="45"/>
      <c r="J432" s="45"/>
      <c r="K432" s="45"/>
      <c r="L432" s="45"/>
      <c r="M432" s="45"/>
      <c r="N432" s="45"/>
    </row>
    <row r="433" spans="1:14" ht="12.75" x14ac:dyDescent="0.2">
      <c r="A433" s="45"/>
      <c r="B433" s="45"/>
      <c r="C433" s="45"/>
      <c r="D433" s="45"/>
      <c r="E433" s="45"/>
      <c r="F433" s="45"/>
      <c r="G433" s="45"/>
      <c r="H433" s="45"/>
      <c r="I433" s="45"/>
      <c r="J433" s="45"/>
      <c r="K433" s="45"/>
      <c r="L433" s="45"/>
      <c r="M433" s="45"/>
      <c r="N433" s="45"/>
    </row>
    <row r="434" spans="1:14" ht="12.75" x14ac:dyDescent="0.2">
      <c r="A434" s="45"/>
      <c r="B434" s="45"/>
      <c r="C434" s="45"/>
      <c r="D434" s="45"/>
      <c r="E434" s="45"/>
      <c r="F434" s="45"/>
      <c r="G434" s="45"/>
      <c r="H434" s="45"/>
      <c r="I434" s="45"/>
      <c r="J434" s="45"/>
      <c r="K434" s="45"/>
      <c r="L434" s="45"/>
      <c r="M434" s="45"/>
      <c r="N434" s="45"/>
    </row>
    <row r="435" spans="1:14" ht="12.75" x14ac:dyDescent="0.2">
      <c r="A435" s="45"/>
      <c r="B435" s="45"/>
      <c r="C435" s="45"/>
      <c r="D435" s="45"/>
      <c r="E435" s="45"/>
      <c r="F435" s="45"/>
      <c r="G435" s="45"/>
      <c r="H435" s="45"/>
      <c r="I435" s="45"/>
      <c r="J435" s="45"/>
      <c r="K435" s="45"/>
      <c r="L435" s="45"/>
      <c r="M435" s="45"/>
      <c r="N435" s="45"/>
    </row>
    <row r="436" spans="1:14" ht="12.75" x14ac:dyDescent="0.2">
      <c r="A436" s="45"/>
      <c r="B436" s="45"/>
      <c r="C436" s="45"/>
      <c r="D436" s="45"/>
      <c r="E436" s="45"/>
      <c r="F436" s="45"/>
      <c r="G436" s="45"/>
      <c r="H436" s="45"/>
      <c r="I436" s="45"/>
      <c r="J436" s="45"/>
      <c r="K436" s="45"/>
      <c r="L436" s="45"/>
      <c r="M436" s="45"/>
      <c r="N436" s="45"/>
    </row>
    <row r="437" spans="1:14" ht="12.75" x14ac:dyDescent="0.2">
      <c r="A437" s="45"/>
      <c r="B437" s="45"/>
      <c r="C437" s="45"/>
      <c r="D437" s="45"/>
      <c r="E437" s="45"/>
      <c r="F437" s="45"/>
      <c r="G437" s="45"/>
      <c r="H437" s="45"/>
      <c r="I437" s="45"/>
      <c r="J437" s="45"/>
      <c r="K437" s="45"/>
      <c r="L437" s="45"/>
      <c r="M437" s="45"/>
      <c r="N437" s="45"/>
    </row>
    <row r="438" spans="1:14" ht="12.75" x14ac:dyDescent="0.2">
      <c r="A438" s="45"/>
      <c r="B438" s="45"/>
      <c r="C438" s="45"/>
      <c r="D438" s="45"/>
      <c r="E438" s="45"/>
      <c r="F438" s="45"/>
      <c r="G438" s="45"/>
      <c r="H438" s="45"/>
      <c r="I438" s="45"/>
      <c r="J438" s="45"/>
      <c r="K438" s="45"/>
      <c r="L438" s="45"/>
      <c r="M438" s="45"/>
      <c r="N438" s="45"/>
    </row>
    <row r="439" spans="1:14" ht="12.75" x14ac:dyDescent="0.2">
      <c r="A439" s="45"/>
      <c r="B439" s="45"/>
      <c r="C439" s="45"/>
      <c r="D439" s="45"/>
      <c r="E439" s="45"/>
      <c r="F439" s="45"/>
      <c r="G439" s="45"/>
      <c r="H439" s="45"/>
      <c r="I439" s="45"/>
      <c r="J439" s="45"/>
      <c r="K439" s="45"/>
      <c r="L439" s="45"/>
      <c r="M439" s="45"/>
      <c r="N439" s="45"/>
    </row>
    <row r="440" spans="1:14" ht="12.75" x14ac:dyDescent="0.2">
      <c r="A440" s="45"/>
      <c r="B440" s="45"/>
      <c r="C440" s="45"/>
      <c r="D440" s="45"/>
      <c r="E440" s="45"/>
      <c r="F440" s="45"/>
      <c r="G440" s="45"/>
      <c r="H440" s="45"/>
      <c r="I440" s="45"/>
      <c r="J440" s="45"/>
      <c r="K440" s="45"/>
      <c r="L440" s="45"/>
      <c r="M440" s="45"/>
      <c r="N440" s="45"/>
    </row>
    <row r="441" spans="1:14" ht="12.75" x14ac:dyDescent="0.2">
      <c r="A441" s="45"/>
      <c r="B441" s="45"/>
      <c r="C441" s="45"/>
      <c r="D441" s="45"/>
      <c r="E441" s="45"/>
      <c r="F441" s="45"/>
      <c r="G441" s="45"/>
      <c r="H441" s="45"/>
      <c r="I441" s="45"/>
      <c r="J441" s="45"/>
      <c r="K441" s="45"/>
      <c r="L441" s="45"/>
      <c r="M441" s="45"/>
      <c r="N441" s="45"/>
    </row>
    <row r="442" spans="1:14" ht="12.75" x14ac:dyDescent="0.2">
      <c r="A442" s="45"/>
      <c r="B442" s="45"/>
      <c r="C442" s="45"/>
      <c r="D442" s="45"/>
      <c r="E442" s="45"/>
      <c r="F442" s="45"/>
      <c r="G442" s="45"/>
      <c r="H442" s="45"/>
      <c r="I442" s="45"/>
      <c r="J442" s="45"/>
      <c r="K442" s="45"/>
      <c r="L442" s="45"/>
      <c r="M442" s="45"/>
      <c r="N442" s="45"/>
    </row>
    <row r="443" spans="1:14" ht="12.75" x14ac:dyDescent="0.2">
      <c r="A443" s="45"/>
      <c r="B443" s="45"/>
      <c r="C443" s="45"/>
      <c r="D443" s="45"/>
      <c r="E443" s="45"/>
      <c r="F443" s="45"/>
      <c r="G443" s="45"/>
      <c r="H443" s="45"/>
      <c r="I443" s="45"/>
      <c r="J443" s="45"/>
      <c r="K443" s="45"/>
      <c r="L443" s="45"/>
      <c r="M443" s="45"/>
      <c r="N443" s="45"/>
    </row>
    <row r="444" spans="1:14" ht="12.75" x14ac:dyDescent="0.2">
      <c r="A444" s="45"/>
      <c r="B444" s="45"/>
      <c r="C444" s="45"/>
      <c r="D444" s="45"/>
      <c r="E444" s="45"/>
      <c r="F444" s="45"/>
      <c r="G444" s="45"/>
      <c r="H444" s="45"/>
      <c r="I444" s="45"/>
      <c r="J444" s="45"/>
      <c r="K444" s="45"/>
      <c r="L444" s="45"/>
      <c r="M444" s="45"/>
      <c r="N444" s="45"/>
    </row>
    <row r="445" spans="1:14" ht="12.75" x14ac:dyDescent="0.2">
      <c r="A445" s="45"/>
      <c r="B445" s="45"/>
      <c r="C445" s="45"/>
      <c r="D445" s="45"/>
      <c r="E445" s="45"/>
      <c r="F445" s="45"/>
      <c r="G445" s="45"/>
      <c r="H445" s="45"/>
      <c r="I445" s="45"/>
      <c r="J445" s="45"/>
      <c r="K445" s="45"/>
      <c r="L445" s="45"/>
      <c r="M445" s="45"/>
      <c r="N445" s="45"/>
    </row>
    <row r="446" spans="1:14" ht="12.75" x14ac:dyDescent="0.2">
      <c r="A446" s="45"/>
      <c r="B446" s="45"/>
      <c r="C446" s="45"/>
      <c r="D446" s="45"/>
      <c r="E446" s="45"/>
      <c r="F446" s="45"/>
      <c r="G446" s="45"/>
      <c r="H446" s="45"/>
      <c r="I446" s="45"/>
      <c r="J446" s="45"/>
      <c r="K446" s="45"/>
      <c r="L446" s="45"/>
      <c r="M446" s="45"/>
      <c r="N446" s="45"/>
    </row>
    <row r="447" spans="1:14" ht="12.75" x14ac:dyDescent="0.2">
      <c r="A447" s="45"/>
      <c r="B447" s="45"/>
      <c r="C447" s="45"/>
      <c r="D447" s="45"/>
      <c r="E447" s="45"/>
      <c r="F447" s="45"/>
      <c r="G447" s="45"/>
      <c r="H447" s="45"/>
      <c r="I447" s="45"/>
      <c r="J447" s="45"/>
      <c r="K447" s="45"/>
      <c r="L447" s="45"/>
      <c r="M447" s="45"/>
      <c r="N447" s="45"/>
    </row>
    <row r="448" spans="1:14" ht="12.75" x14ac:dyDescent="0.2">
      <c r="A448" s="45"/>
      <c r="B448" s="45"/>
      <c r="C448" s="45"/>
      <c r="D448" s="45"/>
      <c r="E448" s="45"/>
      <c r="F448" s="45"/>
      <c r="G448" s="45"/>
      <c r="H448" s="45"/>
      <c r="I448" s="45"/>
      <c r="J448" s="45"/>
      <c r="K448" s="45"/>
      <c r="L448" s="45"/>
      <c r="M448" s="45"/>
      <c r="N448" s="45"/>
    </row>
    <row r="449" spans="1:14" ht="12.75" x14ac:dyDescent="0.2">
      <c r="A449" s="45"/>
      <c r="B449" s="45"/>
      <c r="C449" s="45"/>
      <c r="D449" s="45"/>
      <c r="E449" s="45"/>
      <c r="F449" s="45"/>
      <c r="G449" s="45"/>
      <c r="H449" s="45"/>
      <c r="I449" s="45"/>
      <c r="J449" s="45"/>
      <c r="K449" s="45"/>
      <c r="L449" s="45"/>
      <c r="M449" s="45"/>
      <c r="N449" s="45"/>
    </row>
    <row r="450" spans="1:14" ht="12.75" x14ac:dyDescent="0.2">
      <c r="A450" s="45"/>
      <c r="B450" s="45"/>
      <c r="C450" s="45"/>
      <c r="D450" s="45"/>
      <c r="E450" s="45"/>
      <c r="F450" s="45"/>
      <c r="G450" s="45"/>
      <c r="H450" s="45"/>
      <c r="I450" s="45"/>
      <c r="J450" s="45"/>
      <c r="K450" s="45"/>
      <c r="L450" s="45"/>
      <c r="M450" s="45"/>
      <c r="N450" s="45"/>
    </row>
    <row r="451" spans="1:14" ht="12.75" x14ac:dyDescent="0.2">
      <c r="A451" s="45"/>
      <c r="B451" s="45"/>
      <c r="C451" s="45"/>
      <c r="D451" s="45"/>
      <c r="E451" s="45"/>
      <c r="F451" s="45"/>
      <c r="G451" s="45"/>
      <c r="H451" s="45"/>
      <c r="I451" s="45"/>
      <c r="J451" s="45"/>
      <c r="K451" s="45"/>
      <c r="L451" s="45"/>
      <c r="M451" s="45"/>
      <c r="N451" s="45"/>
    </row>
    <row r="452" spans="1:14" ht="12.75" x14ac:dyDescent="0.2">
      <c r="A452" s="45"/>
      <c r="B452" s="45"/>
      <c r="C452" s="45"/>
      <c r="D452" s="45"/>
      <c r="E452" s="45"/>
      <c r="F452" s="45"/>
      <c r="G452" s="45"/>
      <c r="H452" s="45"/>
      <c r="I452" s="45"/>
      <c r="J452" s="45"/>
      <c r="K452" s="45"/>
      <c r="L452" s="45"/>
      <c r="M452" s="45"/>
      <c r="N452" s="45"/>
    </row>
    <row r="453" spans="1:14" ht="12.75" x14ac:dyDescent="0.2">
      <c r="A453" s="45"/>
      <c r="B453" s="45"/>
      <c r="C453" s="45"/>
      <c r="D453" s="45"/>
      <c r="E453" s="45"/>
      <c r="F453" s="45"/>
      <c r="G453" s="45"/>
      <c r="H453" s="45"/>
      <c r="I453" s="45"/>
      <c r="J453" s="45"/>
      <c r="K453" s="45"/>
      <c r="L453" s="45"/>
      <c r="M453" s="45"/>
      <c r="N453" s="45"/>
    </row>
    <row r="454" spans="1:14" ht="12.75" x14ac:dyDescent="0.2">
      <c r="A454" s="45"/>
      <c r="B454" s="45"/>
      <c r="C454" s="45"/>
      <c r="D454" s="45"/>
      <c r="E454" s="45"/>
      <c r="F454" s="45"/>
      <c r="G454" s="45"/>
      <c r="H454" s="45"/>
      <c r="I454" s="45"/>
      <c r="J454" s="45"/>
      <c r="K454" s="45"/>
      <c r="L454" s="45"/>
      <c r="M454" s="45"/>
      <c r="N454" s="45"/>
    </row>
    <row r="455" spans="1:14" ht="12.75" x14ac:dyDescent="0.2">
      <c r="A455" s="45"/>
      <c r="B455" s="45"/>
      <c r="C455" s="45"/>
      <c r="D455" s="45"/>
      <c r="E455" s="45"/>
      <c r="F455" s="45"/>
      <c r="G455" s="45"/>
      <c r="H455" s="45"/>
      <c r="I455" s="45"/>
      <c r="J455" s="45"/>
      <c r="K455" s="45"/>
      <c r="L455" s="45"/>
      <c r="M455" s="45"/>
      <c r="N455" s="45"/>
    </row>
    <row r="456" spans="1:14" ht="12.75" x14ac:dyDescent="0.2">
      <c r="A456" s="45"/>
      <c r="B456" s="45"/>
      <c r="C456" s="45"/>
      <c r="D456" s="45"/>
      <c r="E456" s="45"/>
      <c r="F456" s="45"/>
      <c r="G456" s="45"/>
      <c r="H456" s="45"/>
      <c r="I456" s="45"/>
      <c r="J456" s="45"/>
      <c r="K456" s="45"/>
      <c r="L456" s="45"/>
      <c r="M456" s="45"/>
      <c r="N456" s="45"/>
    </row>
    <row r="457" spans="1:14" ht="12.75" x14ac:dyDescent="0.2">
      <c r="A457" s="45"/>
      <c r="B457" s="45"/>
      <c r="C457" s="45"/>
      <c r="D457" s="45"/>
      <c r="E457" s="45"/>
      <c r="F457" s="45"/>
      <c r="G457" s="45"/>
      <c r="H457" s="45"/>
      <c r="I457" s="45"/>
      <c r="J457" s="45"/>
      <c r="K457" s="45"/>
      <c r="L457" s="45"/>
      <c r="M457" s="45"/>
      <c r="N457" s="45"/>
    </row>
    <row r="458" spans="1:14" ht="12.75" x14ac:dyDescent="0.2">
      <c r="A458" s="45"/>
      <c r="B458" s="45"/>
      <c r="C458" s="45"/>
      <c r="D458" s="45"/>
      <c r="E458" s="45"/>
      <c r="F458" s="45"/>
      <c r="G458" s="45"/>
      <c r="H458" s="45"/>
      <c r="I458" s="45"/>
      <c r="J458" s="45"/>
      <c r="K458" s="45"/>
      <c r="L458" s="45"/>
      <c r="M458" s="45"/>
      <c r="N458" s="45"/>
    </row>
    <row r="459" spans="1:14" ht="12.75" x14ac:dyDescent="0.2">
      <c r="A459" s="45"/>
      <c r="B459" s="45"/>
      <c r="C459" s="45"/>
      <c r="D459" s="45"/>
      <c r="E459" s="45"/>
      <c r="F459" s="45"/>
      <c r="G459" s="45"/>
      <c r="H459" s="45"/>
      <c r="I459" s="45"/>
      <c r="J459" s="45"/>
      <c r="K459" s="45"/>
      <c r="L459" s="45"/>
      <c r="M459" s="45"/>
      <c r="N459" s="45"/>
    </row>
    <row r="460" spans="1:14" ht="12.75" x14ac:dyDescent="0.2">
      <c r="A460" s="45"/>
      <c r="B460" s="45"/>
      <c r="C460" s="45"/>
      <c r="D460" s="45"/>
      <c r="E460" s="45"/>
      <c r="F460" s="45"/>
      <c r="G460" s="45"/>
      <c r="H460" s="45"/>
      <c r="I460" s="45"/>
      <c r="J460" s="45"/>
      <c r="K460" s="45"/>
      <c r="L460" s="45"/>
      <c r="M460" s="45"/>
      <c r="N460" s="45"/>
    </row>
    <row r="461" spans="1:14" ht="12.75" x14ac:dyDescent="0.2">
      <c r="A461" s="45"/>
      <c r="B461" s="45"/>
      <c r="C461" s="45"/>
      <c r="D461" s="45"/>
      <c r="E461" s="45"/>
      <c r="F461" s="45"/>
      <c r="G461" s="45"/>
      <c r="H461" s="45"/>
      <c r="I461" s="45"/>
      <c r="J461" s="45"/>
      <c r="K461" s="45"/>
      <c r="L461" s="45"/>
      <c r="M461" s="45"/>
      <c r="N461" s="45"/>
    </row>
    <row r="462" spans="1:14" ht="12.75" x14ac:dyDescent="0.2">
      <c r="A462" s="45"/>
      <c r="B462" s="45"/>
      <c r="C462" s="45"/>
      <c r="D462" s="45"/>
      <c r="E462" s="45"/>
      <c r="F462" s="45"/>
      <c r="G462" s="45"/>
      <c r="H462" s="45"/>
      <c r="I462" s="45"/>
      <c r="J462" s="45"/>
      <c r="K462" s="45"/>
      <c r="L462" s="45"/>
      <c r="M462" s="45"/>
      <c r="N462" s="45"/>
    </row>
    <row r="463" spans="1:14" ht="12.75" x14ac:dyDescent="0.2">
      <c r="A463" s="45"/>
      <c r="B463" s="45"/>
      <c r="C463" s="45"/>
      <c r="D463" s="45"/>
      <c r="E463" s="45"/>
      <c r="F463" s="45"/>
      <c r="G463" s="45"/>
      <c r="H463" s="45"/>
      <c r="I463" s="45"/>
      <c r="J463" s="45"/>
      <c r="K463" s="45"/>
      <c r="L463" s="45"/>
      <c r="M463" s="45"/>
      <c r="N463" s="45"/>
    </row>
    <row r="464" spans="1:14" ht="12.75" x14ac:dyDescent="0.2">
      <c r="A464" s="45"/>
      <c r="B464" s="45"/>
      <c r="C464" s="45"/>
      <c r="D464" s="45"/>
      <c r="E464" s="45"/>
      <c r="F464" s="45"/>
      <c r="G464" s="45"/>
      <c r="H464" s="45"/>
      <c r="I464" s="45"/>
      <c r="J464" s="45"/>
      <c r="K464" s="45"/>
      <c r="L464" s="45"/>
      <c r="M464" s="45"/>
      <c r="N464" s="45"/>
    </row>
    <row r="465" spans="1:14" ht="12.75" x14ac:dyDescent="0.2">
      <c r="A465" s="45"/>
      <c r="B465" s="45"/>
      <c r="C465" s="45"/>
      <c r="D465" s="45"/>
      <c r="E465" s="45"/>
      <c r="F465" s="45"/>
      <c r="G465" s="45"/>
      <c r="H465" s="45"/>
      <c r="I465" s="45"/>
      <c r="J465" s="45"/>
      <c r="K465" s="45"/>
      <c r="L465" s="45"/>
      <c r="M465" s="45"/>
      <c r="N465" s="45"/>
    </row>
    <row r="466" spans="1:14" ht="12.75" x14ac:dyDescent="0.2">
      <c r="A466" s="45"/>
      <c r="B466" s="45"/>
      <c r="C466" s="45"/>
      <c r="D466" s="45"/>
      <c r="E466" s="45"/>
      <c r="F466" s="45"/>
      <c r="G466" s="45"/>
      <c r="H466" s="45"/>
      <c r="I466" s="45"/>
      <c r="J466" s="45"/>
      <c r="K466" s="45"/>
      <c r="L466" s="45"/>
      <c r="M466" s="45"/>
      <c r="N466" s="45"/>
    </row>
    <row r="467" spans="1:14" ht="12.75" x14ac:dyDescent="0.2">
      <c r="A467" s="45"/>
      <c r="B467" s="45"/>
      <c r="C467" s="45"/>
      <c r="D467" s="45"/>
      <c r="E467" s="45"/>
      <c r="F467" s="45"/>
      <c r="G467" s="45"/>
      <c r="H467" s="45"/>
      <c r="I467" s="45"/>
      <c r="J467" s="45"/>
      <c r="K467" s="45"/>
      <c r="L467" s="45"/>
      <c r="M467" s="45"/>
      <c r="N467" s="45"/>
    </row>
    <row r="468" spans="1:14" ht="12.75" x14ac:dyDescent="0.2">
      <c r="A468" s="45"/>
      <c r="B468" s="45"/>
      <c r="C468" s="45"/>
      <c r="D468" s="45"/>
      <c r="E468" s="45"/>
      <c r="F468" s="45"/>
      <c r="G468" s="45"/>
      <c r="H468" s="45"/>
      <c r="I468" s="45"/>
      <c r="J468" s="45"/>
      <c r="K468" s="45"/>
      <c r="L468" s="45"/>
      <c r="M468" s="45"/>
      <c r="N468" s="45"/>
    </row>
    <row r="469" spans="1:14" ht="12.75" x14ac:dyDescent="0.2">
      <c r="A469" s="45"/>
      <c r="B469" s="45"/>
      <c r="C469" s="45"/>
      <c r="D469" s="45"/>
      <c r="E469" s="45"/>
      <c r="F469" s="45"/>
      <c r="G469" s="45"/>
      <c r="H469" s="45"/>
      <c r="I469" s="45"/>
      <c r="J469" s="45"/>
      <c r="K469" s="45"/>
      <c r="L469" s="45"/>
      <c r="M469" s="45"/>
      <c r="N469" s="45"/>
    </row>
    <row r="470" spans="1:14" ht="12.75" x14ac:dyDescent="0.2">
      <c r="A470" s="45"/>
      <c r="B470" s="45"/>
      <c r="C470" s="45"/>
      <c r="D470" s="45"/>
      <c r="E470" s="45"/>
      <c r="F470" s="45"/>
      <c r="G470" s="45"/>
      <c r="H470" s="45"/>
      <c r="I470" s="45"/>
      <c r="J470" s="45"/>
      <c r="K470" s="45"/>
      <c r="L470" s="45"/>
      <c r="M470" s="45"/>
      <c r="N470" s="45"/>
    </row>
    <row r="471" spans="1:14" ht="12.75" x14ac:dyDescent="0.2">
      <c r="A471" s="45"/>
      <c r="B471" s="45"/>
      <c r="C471" s="45"/>
      <c r="D471" s="45"/>
      <c r="E471" s="45"/>
      <c r="F471" s="45"/>
      <c r="G471" s="45"/>
      <c r="H471" s="45"/>
      <c r="I471" s="45"/>
      <c r="J471" s="45"/>
      <c r="K471" s="45"/>
      <c r="L471" s="45"/>
      <c r="M471" s="45"/>
      <c r="N471" s="45"/>
    </row>
    <row r="472" spans="1:14" ht="12.75" x14ac:dyDescent="0.2">
      <c r="A472" s="45"/>
      <c r="B472" s="45"/>
      <c r="C472" s="45"/>
      <c r="D472" s="45"/>
      <c r="E472" s="45"/>
      <c r="F472" s="45"/>
      <c r="G472" s="45"/>
      <c r="H472" s="45"/>
      <c r="I472" s="45"/>
      <c r="J472" s="45"/>
      <c r="K472" s="45"/>
      <c r="L472" s="45"/>
      <c r="M472" s="45"/>
      <c r="N472" s="45"/>
    </row>
    <row r="473" spans="1:14" ht="12.75" x14ac:dyDescent="0.2">
      <c r="A473" s="45"/>
      <c r="B473" s="45"/>
      <c r="C473" s="45"/>
      <c r="D473" s="45"/>
      <c r="E473" s="45"/>
      <c r="F473" s="45"/>
      <c r="G473" s="45"/>
      <c r="H473" s="45"/>
      <c r="I473" s="45"/>
      <c r="J473" s="45"/>
      <c r="K473" s="45"/>
      <c r="L473" s="45"/>
      <c r="M473" s="45"/>
      <c r="N473" s="45"/>
    </row>
    <row r="474" spans="1:14" ht="12.75" x14ac:dyDescent="0.2">
      <c r="A474" s="45"/>
      <c r="B474" s="45"/>
      <c r="C474" s="45"/>
      <c r="D474" s="45"/>
      <c r="E474" s="45"/>
      <c r="F474" s="45"/>
      <c r="G474" s="45"/>
      <c r="H474" s="45"/>
      <c r="I474" s="45"/>
      <c r="J474" s="45"/>
      <c r="K474" s="45"/>
      <c r="L474" s="45"/>
      <c r="M474" s="45"/>
      <c r="N474" s="45"/>
    </row>
    <row r="475" spans="1:14" ht="12.75" x14ac:dyDescent="0.2">
      <c r="A475" s="45"/>
      <c r="B475" s="45"/>
      <c r="C475" s="45"/>
      <c r="D475" s="45"/>
      <c r="E475" s="45"/>
      <c r="F475" s="45"/>
      <c r="G475" s="45"/>
      <c r="H475" s="45"/>
      <c r="I475" s="45"/>
      <c r="J475" s="45"/>
      <c r="K475" s="45"/>
      <c r="L475" s="45"/>
      <c r="M475" s="45"/>
      <c r="N475" s="45"/>
    </row>
    <row r="476" spans="1:14" ht="12.75" x14ac:dyDescent="0.2">
      <c r="A476" s="45"/>
      <c r="B476" s="45"/>
      <c r="C476" s="45"/>
      <c r="D476" s="45"/>
      <c r="E476" s="45"/>
      <c r="F476" s="45"/>
      <c r="G476" s="45"/>
      <c r="H476" s="45"/>
      <c r="I476" s="45"/>
      <c r="J476" s="45"/>
      <c r="K476" s="45"/>
      <c r="L476" s="45"/>
      <c r="M476" s="45"/>
      <c r="N476" s="45"/>
    </row>
    <row r="477" spans="1:14" ht="12.75" x14ac:dyDescent="0.2">
      <c r="A477" s="45"/>
      <c r="B477" s="45"/>
      <c r="C477" s="45"/>
      <c r="D477" s="45"/>
      <c r="E477" s="45"/>
      <c r="F477" s="45"/>
      <c r="G477" s="45"/>
      <c r="H477" s="45"/>
      <c r="I477" s="45"/>
      <c r="J477" s="45"/>
      <c r="K477" s="45"/>
      <c r="L477" s="45"/>
      <c r="M477" s="45"/>
      <c r="N477" s="45"/>
    </row>
    <row r="478" spans="1:14" ht="12.75" x14ac:dyDescent="0.2">
      <c r="A478" s="45"/>
      <c r="B478" s="45"/>
      <c r="C478" s="45"/>
      <c r="D478" s="45"/>
      <c r="E478" s="45"/>
      <c r="F478" s="45"/>
      <c r="G478" s="45"/>
      <c r="H478" s="45"/>
      <c r="I478" s="45"/>
      <c r="J478" s="45"/>
      <c r="K478" s="45"/>
      <c r="L478" s="45"/>
      <c r="M478" s="45"/>
      <c r="N478" s="45"/>
    </row>
    <row r="479" spans="1:14" ht="12.75" x14ac:dyDescent="0.2">
      <c r="A479" s="45"/>
      <c r="B479" s="45"/>
      <c r="C479" s="45"/>
      <c r="D479" s="45"/>
      <c r="E479" s="45"/>
      <c r="F479" s="45"/>
      <c r="G479" s="45"/>
      <c r="H479" s="45"/>
      <c r="I479" s="45"/>
      <c r="J479" s="45"/>
      <c r="K479" s="45"/>
      <c r="L479" s="45"/>
      <c r="M479" s="45"/>
      <c r="N479" s="45"/>
    </row>
    <row r="480" spans="1:14" ht="12.75" x14ac:dyDescent="0.2">
      <c r="A480" s="45"/>
      <c r="B480" s="45"/>
      <c r="C480" s="45"/>
      <c r="D480" s="45"/>
      <c r="E480" s="45"/>
      <c r="F480" s="45"/>
      <c r="G480" s="45"/>
      <c r="H480" s="45"/>
      <c r="I480" s="45"/>
      <c r="J480" s="45"/>
      <c r="K480" s="45"/>
      <c r="L480" s="45"/>
      <c r="M480" s="45"/>
      <c r="N480" s="45"/>
    </row>
    <row r="481" spans="1:14" ht="12.75" x14ac:dyDescent="0.2">
      <c r="A481" s="45"/>
      <c r="B481" s="45"/>
      <c r="C481" s="45"/>
      <c r="D481" s="45"/>
      <c r="E481" s="45"/>
      <c r="F481" s="45"/>
      <c r="G481" s="45"/>
      <c r="H481" s="45"/>
      <c r="I481" s="45"/>
      <c r="J481" s="45"/>
      <c r="K481" s="45"/>
      <c r="L481" s="45"/>
      <c r="M481" s="45"/>
      <c r="N481" s="45"/>
    </row>
    <row r="482" spans="1:14" ht="12.75" x14ac:dyDescent="0.2">
      <c r="A482" s="45"/>
      <c r="B482" s="45"/>
      <c r="C482" s="45"/>
      <c r="D482" s="45"/>
      <c r="E482" s="45"/>
      <c r="F482" s="45"/>
      <c r="G482" s="45"/>
      <c r="H482" s="45"/>
      <c r="I482" s="45"/>
      <c r="J482" s="45"/>
      <c r="K482" s="45"/>
      <c r="L482" s="45"/>
      <c r="M482" s="45"/>
      <c r="N482" s="45"/>
    </row>
    <row r="483" spans="1:14" ht="12.75" x14ac:dyDescent="0.2">
      <c r="A483" s="45"/>
      <c r="B483" s="45"/>
      <c r="C483" s="45"/>
      <c r="D483" s="45"/>
      <c r="E483" s="45"/>
      <c r="F483" s="45"/>
      <c r="G483" s="45"/>
      <c r="H483" s="45"/>
      <c r="I483" s="45"/>
      <c r="J483" s="45"/>
      <c r="K483" s="45"/>
      <c r="L483" s="45"/>
      <c r="M483" s="45"/>
      <c r="N483" s="45"/>
    </row>
    <row r="484" spans="1:14" ht="12.75" x14ac:dyDescent="0.2">
      <c r="A484" s="45"/>
      <c r="B484" s="45"/>
      <c r="C484" s="45"/>
      <c r="D484" s="45"/>
      <c r="E484" s="45"/>
      <c r="F484" s="45"/>
      <c r="G484" s="45"/>
      <c r="H484" s="45"/>
      <c r="I484" s="45"/>
      <c r="J484" s="45"/>
      <c r="K484" s="45"/>
      <c r="L484" s="45"/>
      <c r="M484" s="45"/>
      <c r="N484" s="45"/>
    </row>
    <row r="485" spans="1:14" ht="12.75" x14ac:dyDescent="0.2">
      <c r="A485" s="45"/>
      <c r="B485" s="45"/>
      <c r="C485" s="45"/>
      <c r="D485" s="45"/>
      <c r="E485" s="45"/>
      <c r="F485" s="45"/>
      <c r="G485" s="45"/>
      <c r="H485" s="45"/>
      <c r="I485" s="45"/>
      <c r="J485" s="45"/>
      <c r="K485" s="45"/>
      <c r="L485" s="45"/>
      <c r="M485" s="45"/>
      <c r="N485" s="45"/>
    </row>
    <row r="486" spans="1:14" ht="12.75" x14ac:dyDescent="0.2">
      <c r="A486" s="45"/>
      <c r="B486" s="45"/>
      <c r="C486" s="45"/>
      <c r="D486" s="45"/>
      <c r="E486" s="45"/>
      <c r="F486" s="45"/>
      <c r="G486" s="45"/>
      <c r="H486" s="45"/>
      <c r="I486" s="45"/>
      <c r="J486" s="45"/>
      <c r="K486" s="45"/>
      <c r="L486" s="45"/>
      <c r="M486" s="45"/>
      <c r="N486" s="45"/>
    </row>
    <row r="487" spans="1:14" ht="12.75" x14ac:dyDescent="0.2">
      <c r="A487" s="45"/>
      <c r="B487" s="45"/>
      <c r="C487" s="45"/>
      <c r="D487" s="45"/>
      <c r="E487" s="45"/>
      <c r="F487" s="45"/>
      <c r="G487" s="45"/>
      <c r="H487" s="45"/>
      <c r="I487" s="45"/>
      <c r="J487" s="45"/>
      <c r="K487" s="45"/>
      <c r="L487" s="45"/>
      <c r="M487" s="45"/>
      <c r="N487" s="45"/>
    </row>
    <row r="488" spans="1:14" ht="12.75" x14ac:dyDescent="0.2">
      <c r="A488" s="45"/>
      <c r="B488" s="45"/>
      <c r="C488" s="45"/>
      <c r="D488" s="45"/>
      <c r="E488" s="45"/>
      <c r="F488" s="45"/>
      <c r="G488" s="45"/>
      <c r="H488" s="45"/>
      <c r="I488" s="45"/>
      <c r="J488" s="45"/>
      <c r="K488" s="45"/>
      <c r="L488" s="45"/>
      <c r="M488" s="45"/>
      <c r="N488" s="45"/>
    </row>
    <row r="489" spans="1:14" ht="12.75" x14ac:dyDescent="0.2">
      <c r="A489" s="45"/>
      <c r="B489" s="45"/>
      <c r="C489" s="45"/>
      <c r="D489" s="45"/>
      <c r="E489" s="45"/>
      <c r="F489" s="45"/>
      <c r="G489" s="45"/>
      <c r="H489" s="45"/>
      <c r="I489" s="45"/>
      <c r="J489" s="45"/>
      <c r="K489" s="45"/>
      <c r="L489" s="45"/>
      <c r="M489" s="45"/>
      <c r="N489" s="45"/>
    </row>
    <row r="490" spans="1:14" ht="12.75" x14ac:dyDescent="0.2">
      <c r="A490" s="45"/>
      <c r="B490" s="45"/>
      <c r="C490" s="45"/>
      <c r="D490" s="45"/>
      <c r="E490" s="45"/>
      <c r="F490" s="45"/>
      <c r="G490" s="45"/>
      <c r="H490" s="45"/>
      <c r="I490" s="45"/>
      <c r="J490" s="45"/>
      <c r="K490" s="45"/>
      <c r="L490" s="45"/>
      <c r="M490" s="45"/>
      <c r="N490" s="45"/>
    </row>
    <row r="491" spans="1:14" ht="12.75" x14ac:dyDescent="0.2">
      <c r="A491" s="45"/>
      <c r="B491" s="45"/>
      <c r="C491" s="45"/>
      <c r="D491" s="45"/>
      <c r="E491" s="45"/>
      <c r="F491" s="45"/>
      <c r="G491" s="45"/>
      <c r="H491" s="45"/>
      <c r="I491" s="45"/>
      <c r="J491" s="45"/>
      <c r="K491" s="45"/>
      <c r="L491" s="45"/>
      <c r="M491" s="45"/>
      <c r="N491" s="45"/>
    </row>
    <row r="492" spans="1:14" ht="12.75" x14ac:dyDescent="0.2">
      <c r="A492" s="45"/>
      <c r="B492" s="45"/>
      <c r="C492" s="45"/>
      <c r="D492" s="45"/>
      <c r="E492" s="45"/>
      <c r="F492" s="45"/>
      <c r="G492" s="45"/>
      <c r="H492" s="45"/>
      <c r="I492" s="45"/>
      <c r="J492" s="45"/>
      <c r="K492" s="45"/>
      <c r="L492" s="45"/>
      <c r="M492" s="45"/>
      <c r="N492" s="45"/>
    </row>
    <row r="493" spans="1:14" ht="12.75" x14ac:dyDescent="0.2">
      <c r="A493" s="45"/>
      <c r="B493" s="45"/>
      <c r="C493" s="45"/>
      <c r="D493" s="45"/>
      <c r="E493" s="45"/>
      <c r="F493" s="45"/>
      <c r="G493" s="45"/>
      <c r="H493" s="45"/>
      <c r="I493" s="45"/>
      <c r="J493" s="45"/>
      <c r="K493" s="45"/>
      <c r="L493" s="45"/>
      <c r="M493" s="45"/>
      <c r="N493" s="45"/>
    </row>
    <row r="494" spans="1:14" ht="12.75" x14ac:dyDescent="0.2">
      <c r="A494" s="45"/>
      <c r="B494" s="45"/>
      <c r="C494" s="45"/>
      <c r="D494" s="45"/>
      <c r="E494" s="45"/>
      <c r="F494" s="45"/>
      <c r="G494" s="45"/>
      <c r="H494" s="45"/>
      <c r="I494" s="45"/>
      <c r="J494" s="45"/>
      <c r="K494" s="45"/>
      <c r="L494" s="45"/>
      <c r="M494" s="45"/>
      <c r="N494" s="45"/>
    </row>
    <row r="495" spans="1:14" ht="12.75" x14ac:dyDescent="0.2">
      <c r="A495" s="45"/>
      <c r="B495" s="45"/>
      <c r="C495" s="45"/>
      <c r="D495" s="45"/>
      <c r="E495" s="45"/>
      <c r="F495" s="45"/>
      <c r="G495" s="45"/>
      <c r="H495" s="45"/>
      <c r="I495" s="45"/>
      <c r="J495" s="45"/>
      <c r="K495" s="45"/>
      <c r="L495" s="45"/>
      <c r="M495" s="45"/>
      <c r="N495" s="45"/>
    </row>
    <row r="496" spans="1:14" ht="12.75" x14ac:dyDescent="0.2">
      <c r="A496" s="45"/>
      <c r="B496" s="45"/>
      <c r="C496" s="45"/>
      <c r="D496" s="45"/>
      <c r="E496" s="45"/>
      <c r="F496" s="45"/>
      <c r="G496" s="45"/>
      <c r="H496" s="45"/>
      <c r="I496" s="45"/>
      <c r="J496" s="45"/>
      <c r="K496" s="45"/>
      <c r="L496" s="45"/>
      <c r="M496" s="45"/>
      <c r="N496" s="45"/>
    </row>
    <row r="497" spans="1:14" ht="12.75" x14ac:dyDescent="0.2">
      <c r="A497" s="45"/>
      <c r="B497" s="45"/>
      <c r="C497" s="45"/>
      <c r="D497" s="45"/>
      <c r="E497" s="45"/>
      <c r="F497" s="45"/>
      <c r="G497" s="45"/>
      <c r="H497" s="45"/>
      <c r="I497" s="45"/>
      <c r="J497" s="45"/>
      <c r="K497" s="45"/>
      <c r="L497" s="45"/>
      <c r="M497" s="45"/>
      <c r="N497" s="45"/>
    </row>
    <row r="498" spans="1:14" ht="12.75" x14ac:dyDescent="0.2">
      <c r="A498" s="45"/>
      <c r="B498" s="45"/>
      <c r="C498" s="45"/>
      <c r="D498" s="45"/>
      <c r="E498" s="45"/>
      <c r="F498" s="45"/>
      <c r="G498" s="45"/>
      <c r="H498" s="45"/>
      <c r="I498" s="45"/>
      <c r="J498" s="45"/>
      <c r="K498" s="45"/>
      <c r="L498" s="45"/>
      <c r="M498" s="45"/>
      <c r="N498" s="45"/>
    </row>
    <row r="499" spans="1:14" ht="12.75" x14ac:dyDescent="0.2">
      <c r="A499" s="45"/>
      <c r="B499" s="45"/>
      <c r="C499" s="45"/>
      <c r="D499" s="45"/>
      <c r="E499" s="45"/>
      <c r="F499" s="45"/>
      <c r="G499" s="45"/>
      <c r="H499" s="45"/>
      <c r="I499" s="45"/>
      <c r="J499" s="45"/>
      <c r="K499" s="45"/>
      <c r="L499" s="45"/>
      <c r="M499" s="45"/>
      <c r="N499" s="45"/>
    </row>
    <row r="500" spans="1:14" ht="12.75" x14ac:dyDescent="0.2">
      <c r="A500" s="45"/>
      <c r="B500" s="45"/>
      <c r="C500" s="45"/>
      <c r="D500" s="45"/>
      <c r="E500" s="45"/>
      <c r="F500" s="45"/>
      <c r="G500" s="45"/>
      <c r="H500" s="45"/>
      <c r="I500" s="45"/>
      <c r="J500" s="45"/>
      <c r="K500" s="45"/>
      <c r="L500" s="45"/>
      <c r="M500" s="45"/>
      <c r="N500" s="45"/>
    </row>
    <row r="501" spans="1:14" ht="12.75" x14ac:dyDescent="0.2">
      <c r="A501" s="45"/>
      <c r="B501" s="45"/>
      <c r="C501" s="45"/>
      <c r="D501" s="45"/>
      <c r="E501" s="45"/>
      <c r="F501" s="45"/>
      <c r="G501" s="45"/>
      <c r="H501" s="45"/>
      <c r="I501" s="45"/>
      <c r="J501" s="45"/>
      <c r="K501" s="45"/>
      <c r="L501" s="45"/>
      <c r="M501" s="45"/>
      <c r="N501" s="45"/>
    </row>
    <row r="502" spans="1:14" ht="12.75" x14ac:dyDescent="0.2">
      <c r="A502" s="45"/>
      <c r="B502" s="45"/>
      <c r="C502" s="45"/>
      <c r="D502" s="45"/>
      <c r="E502" s="45"/>
      <c r="F502" s="45"/>
      <c r="G502" s="45"/>
      <c r="H502" s="45"/>
      <c r="I502" s="45"/>
      <c r="J502" s="45"/>
      <c r="K502" s="45"/>
      <c r="L502" s="45"/>
      <c r="M502" s="45"/>
      <c r="N502" s="45"/>
    </row>
    <row r="503" spans="1:14" ht="12.75" x14ac:dyDescent="0.2">
      <c r="A503" s="45"/>
      <c r="B503" s="45"/>
      <c r="C503" s="45"/>
      <c r="D503" s="45"/>
      <c r="E503" s="45"/>
      <c r="F503" s="45"/>
      <c r="G503" s="45"/>
      <c r="H503" s="45"/>
      <c r="I503" s="45"/>
      <c r="J503" s="45"/>
      <c r="K503" s="45"/>
      <c r="L503" s="45"/>
      <c r="M503" s="45"/>
      <c r="N503" s="45"/>
    </row>
    <row r="504" spans="1:14" ht="12.75" x14ac:dyDescent="0.2">
      <c r="A504" s="45"/>
      <c r="B504" s="45"/>
      <c r="C504" s="45"/>
      <c r="D504" s="45"/>
      <c r="E504" s="45"/>
      <c r="F504" s="45"/>
      <c r="G504" s="45"/>
      <c r="H504" s="45"/>
      <c r="I504" s="45"/>
      <c r="J504" s="45"/>
      <c r="K504" s="45"/>
      <c r="L504" s="45"/>
      <c r="M504" s="45"/>
      <c r="N504" s="45"/>
    </row>
    <row r="505" spans="1:14" ht="12.75" x14ac:dyDescent="0.2">
      <c r="A505" s="45"/>
      <c r="B505" s="45"/>
      <c r="C505" s="45"/>
      <c r="D505" s="45"/>
      <c r="E505" s="45"/>
      <c r="F505" s="45"/>
      <c r="G505" s="45"/>
      <c r="H505" s="45"/>
      <c r="I505" s="45"/>
      <c r="J505" s="45"/>
      <c r="K505" s="45"/>
      <c r="L505" s="45"/>
      <c r="M505" s="45"/>
      <c r="N505" s="45"/>
    </row>
    <row r="506" spans="1:14" ht="12.75" x14ac:dyDescent="0.2">
      <c r="A506" s="45"/>
      <c r="B506" s="45"/>
      <c r="C506" s="45"/>
      <c r="D506" s="45"/>
      <c r="E506" s="45"/>
      <c r="F506" s="45"/>
      <c r="G506" s="45"/>
      <c r="H506" s="45"/>
      <c r="I506" s="45"/>
      <c r="J506" s="45"/>
      <c r="K506" s="45"/>
      <c r="L506" s="45"/>
      <c r="M506" s="45"/>
      <c r="N506" s="45"/>
    </row>
    <row r="507" spans="1:14" ht="12.75" x14ac:dyDescent="0.2">
      <c r="A507" s="45"/>
      <c r="B507" s="45"/>
      <c r="C507" s="45"/>
      <c r="D507" s="45"/>
      <c r="E507" s="45"/>
      <c r="F507" s="45"/>
      <c r="G507" s="45"/>
      <c r="H507" s="45"/>
      <c r="I507" s="45"/>
      <c r="J507" s="45"/>
      <c r="K507" s="45"/>
      <c r="L507" s="45"/>
      <c r="M507" s="45"/>
      <c r="N507" s="45"/>
    </row>
    <row r="508" spans="1:14" ht="12.75" x14ac:dyDescent="0.2">
      <c r="A508" s="45"/>
      <c r="B508" s="45"/>
      <c r="C508" s="45"/>
      <c r="D508" s="45"/>
      <c r="E508" s="45"/>
      <c r="F508" s="45"/>
      <c r="G508" s="45"/>
      <c r="H508" s="45"/>
      <c r="I508" s="45"/>
      <c r="J508" s="45"/>
      <c r="K508" s="45"/>
      <c r="L508" s="45"/>
      <c r="M508" s="45"/>
      <c r="N508" s="45"/>
    </row>
    <row r="509" spans="1:14" ht="12.75" x14ac:dyDescent="0.2">
      <c r="A509" s="45"/>
      <c r="B509" s="45"/>
      <c r="C509" s="45"/>
      <c r="D509" s="45"/>
      <c r="E509" s="45"/>
      <c r="F509" s="45"/>
      <c r="G509" s="45"/>
      <c r="H509" s="45"/>
      <c r="I509" s="45"/>
      <c r="J509" s="45"/>
      <c r="K509" s="45"/>
      <c r="L509" s="45"/>
      <c r="M509" s="45"/>
      <c r="N509" s="45"/>
    </row>
    <row r="510" spans="1:14" ht="12.75" x14ac:dyDescent="0.2">
      <c r="A510" s="45"/>
      <c r="B510" s="45"/>
      <c r="C510" s="45"/>
      <c r="D510" s="45"/>
      <c r="E510" s="45"/>
      <c r="F510" s="45"/>
      <c r="G510" s="45"/>
      <c r="H510" s="45"/>
      <c r="I510" s="45"/>
      <c r="J510" s="45"/>
      <c r="K510" s="45"/>
      <c r="L510" s="45"/>
      <c r="M510" s="45"/>
      <c r="N510" s="45"/>
    </row>
    <row r="511" spans="1:14" ht="12.75" x14ac:dyDescent="0.2">
      <c r="A511" s="45"/>
      <c r="B511" s="45"/>
      <c r="C511" s="45"/>
      <c r="D511" s="45"/>
      <c r="E511" s="45"/>
      <c r="F511" s="45"/>
      <c r="G511" s="45"/>
      <c r="H511" s="45"/>
      <c r="I511" s="45"/>
      <c r="J511" s="45"/>
      <c r="K511" s="45"/>
      <c r="L511" s="45"/>
      <c r="M511" s="45"/>
      <c r="N511" s="45"/>
    </row>
    <row r="512" spans="1:14" ht="12.75" x14ac:dyDescent="0.2">
      <c r="A512" s="45"/>
      <c r="B512" s="45"/>
      <c r="C512" s="45"/>
      <c r="D512" s="45"/>
      <c r="E512" s="45"/>
      <c r="F512" s="45"/>
      <c r="G512" s="45"/>
      <c r="H512" s="45"/>
      <c r="I512" s="45"/>
      <c r="J512" s="45"/>
      <c r="K512" s="45"/>
      <c r="L512" s="45"/>
      <c r="M512" s="45"/>
      <c r="N512" s="45"/>
    </row>
    <row r="513" spans="1:14" ht="12.75" x14ac:dyDescent="0.2">
      <c r="A513" s="45"/>
      <c r="B513" s="45"/>
      <c r="C513" s="45"/>
      <c r="D513" s="45"/>
      <c r="E513" s="45"/>
      <c r="F513" s="45"/>
      <c r="G513" s="45"/>
      <c r="H513" s="45"/>
      <c r="I513" s="45"/>
      <c r="J513" s="45"/>
      <c r="K513" s="45"/>
      <c r="L513" s="45"/>
      <c r="M513" s="45"/>
      <c r="N513" s="45"/>
    </row>
    <row r="514" spans="1:14" ht="12.75" x14ac:dyDescent="0.2">
      <c r="A514" s="45"/>
      <c r="B514" s="45"/>
      <c r="C514" s="45"/>
      <c r="D514" s="45"/>
      <c r="E514" s="45"/>
      <c r="F514" s="45"/>
      <c r="G514" s="45"/>
      <c r="H514" s="45"/>
      <c r="I514" s="45"/>
      <c r="J514" s="45"/>
      <c r="K514" s="45"/>
      <c r="L514" s="45"/>
      <c r="M514" s="45"/>
      <c r="N514" s="45"/>
    </row>
    <row r="515" spans="1:14" ht="12.75" x14ac:dyDescent="0.2">
      <c r="A515" s="45"/>
      <c r="B515" s="45"/>
      <c r="C515" s="45"/>
      <c r="D515" s="45"/>
      <c r="E515" s="45"/>
      <c r="F515" s="45"/>
      <c r="G515" s="45"/>
      <c r="H515" s="45"/>
      <c r="I515" s="45"/>
      <c r="J515" s="45"/>
      <c r="K515" s="45"/>
      <c r="L515" s="45"/>
      <c r="M515" s="45"/>
      <c r="N515" s="45"/>
    </row>
    <row r="516" spans="1:14" ht="12.75" x14ac:dyDescent="0.2">
      <c r="A516" s="45"/>
      <c r="B516" s="45"/>
      <c r="C516" s="45"/>
      <c r="D516" s="45"/>
      <c r="E516" s="45"/>
      <c r="F516" s="45"/>
      <c r="G516" s="45"/>
      <c r="H516" s="45"/>
      <c r="I516" s="45"/>
      <c r="J516" s="45"/>
      <c r="K516" s="45"/>
      <c r="L516" s="45"/>
      <c r="M516" s="45"/>
      <c r="N516" s="45"/>
    </row>
    <row r="517" spans="1:14" ht="12.75" x14ac:dyDescent="0.2">
      <c r="A517" s="45"/>
      <c r="B517" s="45"/>
      <c r="C517" s="45"/>
      <c r="D517" s="45"/>
      <c r="E517" s="45"/>
      <c r="F517" s="45"/>
      <c r="G517" s="45"/>
      <c r="H517" s="45"/>
      <c r="I517" s="45"/>
      <c r="J517" s="45"/>
      <c r="K517" s="45"/>
      <c r="L517" s="45"/>
      <c r="M517" s="45"/>
      <c r="N517" s="45"/>
    </row>
    <row r="518" spans="1:14" ht="12.75" x14ac:dyDescent="0.2">
      <c r="A518" s="45"/>
      <c r="B518" s="45"/>
      <c r="C518" s="45"/>
      <c r="D518" s="45"/>
      <c r="E518" s="45"/>
      <c r="F518" s="45"/>
      <c r="G518" s="45"/>
      <c r="H518" s="45"/>
      <c r="I518" s="45"/>
      <c r="J518" s="45"/>
      <c r="K518" s="45"/>
      <c r="L518" s="45"/>
      <c r="M518" s="45"/>
      <c r="N518" s="45"/>
    </row>
    <row r="519" spans="1:14" ht="12.75" x14ac:dyDescent="0.2">
      <c r="A519" s="45"/>
      <c r="B519" s="45"/>
      <c r="C519" s="45"/>
      <c r="D519" s="45"/>
      <c r="E519" s="45"/>
      <c r="F519" s="45"/>
      <c r="G519" s="45"/>
      <c r="H519" s="45"/>
      <c r="I519" s="45"/>
      <c r="J519" s="45"/>
      <c r="K519" s="45"/>
      <c r="L519" s="45"/>
      <c r="M519" s="45"/>
      <c r="N519" s="45"/>
    </row>
    <row r="520" spans="1:14" ht="12.75" x14ac:dyDescent="0.2">
      <c r="A520" s="45"/>
      <c r="B520" s="45"/>
      <c r="C520" s="45"/>
      <c r="D520" s="45"/>
      <c r="E520" s="45"/>
      <c r="F520" s="45"/>
      <c r="G520" s="45"/>
      <c r="H520" s="45"/>
      <c r="I520" s="45"/>
      <c r="J520" s="45"/>
      <c r="K520" s="45"/>
      <c r="L520" s="45"/>
      <c r="M520" s="45"/>
      <c r="N520" s="45"/>
    </row>
    <row r="521" spans="1:14" ht="12.75" x14ac:dyDescent="0.2">
      <c r="A521" s="45"/>
      <c r="B521" s="45"/>
      <c r="C521" s="45"/>
      <c r="D521" s="45"/>
      <c r="E521" s="45"/>
      <c r="F521" s="45"/>
      <c r="G521" s="45"/>
      <c r="H521" s="45"/>
      <c r="I521" s="45"/>
      <c r="J521" s="45"/>
      <c r="K521" s="45"/>
      <c r="L521" s="45"/>
      <c r="M521" s="45"/>
      <c r="N521" s="45"/>
    </row>
    <row r="522" spans="1:14" ht="12.75" x14ac:dyDescent="0.2">
      <c r="A522" s="45"/>
      <c r="B522" s="45"/>
      <c r="C522" s="45"/>
      <c r="D522" s="45"/>
      <c r="E522" s="45"/>
      <c r="F522" s="45"/>
      <c r="G522" s="45"/>
      <c r="H522" s="45"/>
      <c r="I522" s="45"/>
      <c r="J522" s="45"/>
      <c r="K522" s="45"/>
      <c r="L522" s="45"/>
      <c r="M522" s="45"/>
      <c r="N522" s="45"/>
    </row>
    <row r="523" spans="1:14" ht="12.75" x14ac:dyDescent="0.2">
      <c r="A523" s="45"/>
      <c r="B523" s="45"/>
      <c r="C523" s="45"/>
      <c r="D523" s="45"/>
      <c r="E523" s="45"/>
      <c r="F523" s="45"/>
      <c r="G523" s="45"/>
      <c r="H523" s="45"/>
      <c r="I523" s="45"/>
      <c r="J523" s="45"/>
      <c r="K523" s="45"/>
      <c r="L523" s="45"/>
      <c r="M523" s="45"/>
      <c r="N523" s="45"/>
    </row>
    <row r="524" spans="1:14" ht="12.75" x14ac:dyDescent="0.2">
      <c r="A524" s="45"/>
      <c r="B524" s="45"/>
      <c r="C524" s="45"/>
      <c r="D524" s="45"/>
      <c r="E524" s="45"/>
      <c r="F524" s="45"/>
      <c r="G524" s="45"/>
      <c r="H524" s="45"/>
      <c r="I524" s="45"/>
      <c r="J524" s="45"/>
      <c r="K524" s="45"/>
      <c r="L524" s="45"/>
      <c r="M524" s="45"/>
      <c r="N524" s="45"/>
    </row>
    <row r="525" spans="1:14" ht="12.75" x14ac:dyDescent="0.2">
      <c r="A525" s="45"/>
      <c r="B525" s="45"/>
      <c r="C525" s="45"/>
      <c r="D525" s="45"/>
      <c r="E525" s="45"/>
      <c r="F525" s="45"/>
      <c r="G525" s="45"/>
      <c r="H525" s="45"/>
      <c r="I525" s="45"/>
      <c r="J525" s="45"/>
      <c r="K525" s="45"/>
      <c r="L525" s="45"/>
      <c r="M525" s="45"/>
      <c r="N525" s="45"/>
    </row>
    <row r="526" spans="1:14" ht="12.75" x14ac:dyDescent="0.2">
      <c r="A526" s="45"/>
      <c r="B526" s="45"/>
      <c r="C526" s="45"/>
      <c r="D526" s="45"/>
      <c r="E526" s="45"/>
      <c r="F526" s="45"/>
      <c r="G526" s="45"/>
      <c r="H526" s="45"/>
      <c r="I526" s="45"/>
      <c r="J526" s="45"/>
      <c r="K526" s="45"/>
      <c r="L526" s="45"/>
      <c r="M526" s="45"/>
      <c r="N526" s="45"/>
    </row>
    <row r="527" spans="1:14" ht="12.75" x14ac:dyDescent="0.2">
      <c r="A527" s="45"/>
      <c r="B527" s="45"/>
      <c r="C527" s="45"/>
      <c r="D527" s="45"/>
      <c r="E527" s="45"/>
      <c r="F527" s="45"/>
      <c r="G527" s="45"/>
      <c r="H527" s="45"/>
      <c r="I527" s="45"/>
      <c r="J527" s="45"/>
      <c r="K527" s="45"/>
      <c r="L527" s="45"/>
      <c r="M527" s="45"/>
      <c r="N527" s="45"/>
    </row>
    <row r="528" spans="1:14" ht="12.75" x14ac:dyDescent="0.2">
      <c r="A528" s="45"/>
      <c r="B528" s="45"/>
      <c r="C528" s="45"/>
      <c r="D528" s="45"/>
      <c r="E528" s="45"/>
      <c r="F528" s="45"/>
      <c r="G528" s="45"/>
      <c r="H528" s="45"/>
      <c r="I528" s="45"/>
      <c r="J528" s="45"/>
      <c r="K528" s="45"/>
      <c r="L528" s="45"/>
      <c r="M528" s="45"/>
      <c r="N528" s="45"/>
    </row>
    <row r="529" spans="1:14" ht="12.75" x14ac:dyDescent="0.2">
      <c r="A529" s="45"/>
      <c r="B529" s="45"/>
      <c r="C529" s="45"/>
      <c r="D529" s="45"/>
      <c r="E529" s="45"/>
      <c r="F529" s="45"/>
      <c r="G529" s="45"/>
      <c r="H529" s="45"/>
      <c r="I529" s="45"/>
      <c r="J529" s="45"/>
      <c r="K529" s="45"/>
      <c r="L529" s="45"/>
      <c r="M529" s="45"/>
      <c r="N529" s="45"/>
    </row>
    <row r="530" spans="1:14" ht="12.75" x14ac:dyDescent="0.2">
      <c r="A530" s="45"/>
      <c r="B530" s="45"/>
      <c r="C530" s="45"/>
      <c r="D530" s="45"/>
      <c r="E530" s="45"/>
      <c r="F530" s="45"/>
      <c r="G530" s="45"/>
      <c r="H530" s="45"/>
      <c r="I530" s="45"/>
      <c r="J530" s="45"/>
      <c r="K530" s="45"/>
      <c r="L530" s="45"/>
      <c r="M530" s="45"/>
      <c r="N530" s="45"/>
    </row>
    <row r="531" spans="1:14" ht="12.75" x14ac:dyDescent="0.2">
      <c r="A531" s="45"/>
      <c r="B531" s="45"/>
      <c r="C531" s="45"/>
      <c r="D531" s="45"/>
      <c r="E531" s="45"/>
      <c r="F531" s="45"/>
      <c r="G531" s="45"/>
      <c r="H531" s="45"/>
      <c r="I531" s="45"/>
      <c r="J531" s="45"/>
      <c r="K531" s="45"/>
      <c r="L531" s="45"/>
      <c r="M531" s="45"/>
      <c r="N531" s="45"/>
    </row>
    <row r="532" spans="1:14" ht="12.75" x14ac:dyDescent="0.2">
      <c r="A532" s="45"/>
      <c r="B532" s="45"/>
      <c r="C532" s="45"/>
      <c r="D532" s="45"/>
      <c r="E532" s="45"/>
      <c r="F532" s="45"/>
      <c r="G532" s="45"/>
      <c r="H532" s="45"/>
      <c r="I532" s="45"/>
      <c r="J532" s="45"/>
      <c r="K532" s="45"/>
      <c r="L532" s="45"/>
      <c r="M532" s="45"/>
      <c r="N532" s="45"/>
    </row>
    <row r="533" spans="1:14" ht="12.75" x14ac:dyDescent="0.2">
      <c r="A533" s="45"/>
      <c r="B533" s="45"/>
      <c r="C533" s="45"/>
      <c r="D533" s="45"/>
      <c r="E533" s="45"/>
      <c r="F533" s="45"/>
      <c r="G533" s="45"/>
      <c r="H533" s="45"/>
      <c r="I533" s="45"/>
      <c r="J533" s="45"/>
      <c r="K533" s="45"/>
      <c r="L533" s="45"/>
      <c r="M533" s="45"/>
      <c r="N533" s="45"/>
    </row>
    <row r="534" spans="1:14" ht="12.75" x14ac:dyDescent="0.2">
      <c r="A534" s="45"/>
      <c r="B534" s="45"/>
      <c r="C534" s="45"/>
      <c r="D534" s="45"/>
      <c r="E534" s="45"/>
      <c r="F534" s="45"/>
      <c r="G534" s="45"/>
      <c r="H534" s="45"/>
      <c r="I534" s="45"/>
      <c r="J534" s="45"/>
      <c r="K534" s="45"/>
      <c r="L534" s="45"/>
      <c r="M534" s="45"/>
      <c r="N534" s="45"/>
    </row>
    <row r="535" spans="1:14" ht="12.75" x14ac:dyDescent="0.2">
      <c r="A535" s="45"/>
      <c r="B535" s="45"/>
      <c r="C535" s="45"/>
      <c r="D535" s="45"/>
      <c r="E535" s="45"/>
      <c r="F535" s="45"/>
      <c r="G535" s="45"/>
      <c r="H535" s="45"/>
      <c r="I535" s="45"/>
      <c r="J535" s="45"/>
      <c r="K535" s="45"/>
      <c r="L535" s="45"/>
      <c r="M535" s="45"/>
      <c r="N535" s="45"/>
    </row>
    <row r="536" spans="1:14" ht="12.75" x14ac:dyDescent="0.2">
      <c r="A536" s="45"/>
      <c r="B536" s="45"/>
      <c r="C536" s="45"/>
      <c r="D536" s="45"/>
      <c r="E536" s="45"/>
      <c r="F536" s="45"/>
      <c r="G536" s="45"/>
      <c r="H536" s="45"/>
      <c r="I536" s="45"/>
      <c r="J536" s="45"/>
      <c r="K536" s="45"/>
      <c r="L536" s="45"/>
      <c r="M536" s="45"/>
      <c r="N536" s="45"/>
    </row>
    <row r="537" spans="1:14" ht="12.75" x14ac:dyDescent="0.2">
      <c r="A537" s="45"/>
      <c r="B537" s="45"/>
      <c r="C537" s="45"/>
      <c r="D537" s="45"/>
      <c r="E537" s="45"/>
      <c r="F537" s="45"/>
      <c r="G537" s="45"/>
      <c r="H537" s="45"/>
      <c r="I537" s="45"/>
      <c r="J537" s="45"/>
      <c r="K537" s="45"/>
      <c r="L537" s="45"/>
      <c r="M537" s="45"/>
      <c r="N537" s="45"/>
    </row>
    <row r="538" spans="1:14" ht="12.75" x14ac:dyDescent="0.2">
      <c r="A538" s="45"/>
      <c r="B538" s="45"/>
      <c r="C538" s="45"/>
      <c r="D538" s="45"/>
      <c r="E538" s="45"/>
      <c r="F538" s="45"/>
      <c r="G538" s="45"/>
      <c r="H538" s="45"/>
      <c r="I538" s="45"/>
      <c r="J538" s="45"/>
      <c r="K538" s="45"/>
      <c r="L538" s="45"/>
      <c r="M538" s="45"/>
      <c r="N538" s="45"/>
    </row>
    <row r="539" spans="1:14" ht="12.75" x14ac:dyDescent="0.2">
      <c r="A539" s="45"/>
      <c r="B539" s="45"/>
      <c r="C539" s="45"/>
      <c r="D539" s="45"/>
      <c r="E539" s="45"/>
      <c r="F539" s="45"/>
      <c r="G539" s="45"/>
      <c r="H539" s="45"/>
      <c r="I539" s="45"/>
      <c r="J539" s="45"/>
      <c r="K539" s="45"/>
      <c r="L539" s="45"/>
      <c r="M539" s="45"/>
      <c r="N539" s="45"/>
    </row>
    <row r="540" spans="1:14" ht="12.75" x14ac:dyDescent="0.2">
      <c r="A540" s="45"/>
      <c r="B540" s="45"/>
      <c r="C540" s="45"/>
      <c r="D540" s="45"/>
      <c r="E540" s="45"/>
      <c r="F540" s="45"/>
      <c r="G540" s="45"/>
      <c r="H540" s="45"/>
      <c r="I540" s="45"/>
      <c r="J540" s="45"/>
      <c r="K540" s="45"/>
      <c r="L540" s="45"/>
      <c r="M540" s="45"/>
      <c r="N540" s="45"/>
    </row>
    <row r="541" spans="1:14" ht="12.75" x14ac:dyDescent="0.2">
      <c r="A541" s="45"/>
      <c r="B541" s="45"/>
      <c r="C541" s="45"/>
      <c r="D541" s="45"/>
      <c r="E541" s="45"/>
      <c r="F541" s="45"/>
      <c r="G541" s="45"/>
      <c r="H541" s="45"/>
      <c r="I541" s="45"/>
      <c r="J541" s="45"/>
      <c r="K541" s="45"/>
      <c r="L541" s="45"/>
      <c r="M541" s="45"/>
      <c r="N541" s="45"/>
    </row>
    <row r="542" spans="1:14" ht="12.75" x14ac:dyDescent="0.2">
      <c r="A542" s="45"/>
      <c r="B542" s="45"/>
      <c r="C542" s="45"/>
      <c r="D542" s="45"/>
      <c r="E542" s="45"/>
      <c r="F542" s="45"/>
      <c r="G542" s="45"/>
      <c r="H542" s="45"/>
      <c r="I542" s="45"/>
      <c r="J542" s="45"/>
      <c r="K542" s="45"/>
      <c r="L542" s="45"/>
      <c r="M542" s="45"/>
      <c r="N542" s="45"/>
    </row>
    <row r="543" spans="1:14" ht="12.75" x14ac:dyDescent="0.2">
      <c r="A543" s="45"/>
      <c r="B543" s="45"/>
      <c r="C543" s="45"/>
      <c r="D543" s="45"/>
      <c r="E543" s="45"/>
      <c r="F543" s="45"/>
      <c r="G543" s="45"/>
      <c r="H543" s="45"/>
      <c r="I543" s="45"/>
      <c r="J543" s="45"/>
      <c r="K543" s="45"/>
      <c r="L543" s="45"/>
      <c r="M543" s="45"/>
      <c r="N543" s="45"/>
    </row>
    <row r="544" spans="1:14" ht="12.75" x14ac:dyDescent="0.2">
      <c r="A544" s="45"/>
      <c r="B544" s="45"/>
      <c r="C544" s="45"/>
      <c r="D544" s="45"/>
      <c r="E544" s="45"/>
      <c r="F544" s="45"/>
      <c r="G544" s="45"/>
      <c r="H544" s="45"/>
      <c r="I544" s="45"/>
      <c r="J544" s="45"/>
      <c r="K544" s="45"/>
      <c r="L544" s="45"/>
      <c r="M544" s="45"/>
      <c r="N544" s="45"/>
    </row>
    <row r="545" spans="1:14" ht="12.75" x14ac:dyDescent="0.2">
      <c r="A545" s="45"/>
      <c r="B545" s="45"/>
      <c r="C545" s="45"/>
      <c r="D545" s="45"/>
      <c r="E545" s="45"/>
      <c r="F545" s="45"/>
      <c r="G545" s="45"/>
      <c r="H545" s="45"/>
      <c r="I545" s="45"/>
      <c r="J545" s="45"/>
      <c r="K545" s="45"/>
      <c r="L545" s="45"/>
      <c r="M545" s="45"/>
      <c r="N545" s="45"/>
    </row>
    <row r="546" spans="1:14" ht="12.75" x14ac:dyDescent="0.2">
      <c r="A546" s="45"/>
      <c r="B546" s="45"/>
      <c r="C546" s="45"/>
      <c r="D546" s="45"/>
      <c r="E546" s="45"/>
      <c r="F546" s="45"/>
      <c r="G546" s="45"/>
      <c r="H546" s="45"/>
      <c r="I546" s="45"/>
      <c r="J546" s="45"/>
      <c r="K546" s="45"/>
      <c r="L546" s="45"/>
      <c r="M546" s="45"/>
      <c r="N546" s="45"/>
    </row>
    <row r="547" spans="1:14" ht="12.75" x14ac:dyDescent="0.2">
      <c r="A547" s="45"/>
      <c r="B547" s="45"/>
      <c r="C547" s="45"/>
      <c r="D547" s="45"/>
      <c r="E547" s="45"/>
      <c r="F547" s="45"/>
      <c r="G547" s="45"/>
      <c r="H547" s="45"/>
      <c r="I547" s="45"/>
      <c r="J547" s="45"/>
      <c r="K547" s="45"/>
      <c r="L547" s="45"/>
      <c r="M547" s="45"/>
      <c r="N547" s="45"/>
    </row>
    <row r="548" spans="1:14" ht="12.75" x14ac:dyDescent="0.2">
      <c r="A548" s="45"/>
      <c r="B548" s="45"/>
      <c r="C548" s="45"/>
      <c r="D548" s="45"/>
      <c r="E548" s="45"/>
      <c r="F548" s="45"/>
      <c r="G548" s="45"/>
      <c r="H548" s="45"/>
      <c r="I548" s="45"/>
      <c r="J548" s="45"/>
      <c r="K548" s="45"/>
      <c r="L548" s="45"/>
      <c r="M548" s="45"/>
      <c r="N548" s="45"/>
    </row>
    <row r="549" spans="1:14" ht="12.75" x14ac:dyDescent="0.2">
      <c r="A549" s="45"/>
      <c r="B549" s="45"/>
      <c r="C549" s="45"/>
      <c r="D549" s="45"/>
      <c r="E549" s="45"/>
      <c r="F549" s="45"/>
      <c r="G549" s="45"/>
      <c r="H549" s="45"/>
      <c r="I549" s="45"/>
      <c r="J549" s="45"/>
      <c r="K549" s="45"/>
      <c r="L549" s="45"/>
      <c r="M549" s="45"/>
      <c r="N549" s="45"/>
    </row>
    <row r="550" spans="1:14" ht="12.75" x14ac:dyDescent="0.2">
      <c r="A550" s="45"/>
      <c r="B550" s="45"/>
      <c r="C550" s="45"/>
      <c r="D550" s="45"/>
      <c r="E550" s="45"/>
      <c r="F550" s="45"/>
      <c r="G550" s="45"/>
      <c r="H550" s="45"/>
      <c r="I550" s="45"/>
      <c r="J550" s="45"/>
      <c r="K550" s="45"/>
      <c r="L550" s="45"/>
      <c r="M550" s="45"/>
      <c r="N550" s="45"/>
    </row>
    <row r="551" spans="1:14" ht="12.75" x14ac:dyDescent="0.2">
      <c r="A551" s="45"/>
      <c r="B551" s="45"/>
      <c r="C551" s="45"/>
      <c r="D551" s="45"/>
      <c r="E551" s="45"/>
      <c r="F551" s="45"/>
      <c r="G551" s="45"/>
      <c r="H551" s="45"/>
      <c r="I551" s="45"/>
      <c r="J551" s="45"/>
      <c r="K551" s="45"/>
      <c r="L551" s="45"/>
      <c r="M551" s="45"/>
      <c r="N551" s="45"/>
    </row>
    <row r="552" spans="1:14" ht="12.75" x14ac:dyDescent="0.2">
      <c r="A552" s="45"/>
      <c r="B552" s="45"/>
      <c r="C552" s="45"/>
      <c r="D552" s="45"/>
      <c r="E552" s="45"/>
      <c r="F552" s="45"/>
      <c r="G552" s="45"/>
      <c r="H552" s="45"/>
      <c r="I552" s="45"/>
      <c r="J552" s="45"/>
      <c r="K552" s="45"/>
      <c r="L552" s="45"/>
      <c r="M552" s="45"/>
      <c r="N552" s="45"/>
    </row>
    <row r="553" spans="1:14" ht="12.75" x14ac:dyDescent="0.2">
      <c r="A553" s="45"/>
      <c r="B553" s="45"/>
      <c r="C553" s="45"/>
      <c r="D553" s="45"/>
      <c r="E553" s="45"/>
      <c r="F553" s="45"/>
      <c r="G553" s="45"/>
      <c r="H553" s="45"/>
      <c r="I553" s="45"/>
      <c r="J553" s="45"/>
      <c r="K553" s="45"/>
      <c r="L553" s="45"/>
      <c r="M553" s="45"/>
      <c r="N553" s="45"/>
    </row>
    <row r="554" spans="1:14" ht="12.75" x14ac:dyDescent="0.2">
      <c r="A554" s="45"/>
      <c r="B554" s="45"/>
      <c r="C554" s="45"/>
      <c r="D554" s="45"/>
      <c r="E554" s="45"/>
      <c r="F554" s="45"/>
      <c r="G554" s="45"/>
      <c r="H554" s="45"/>
      <c r="I554" s="45"/>
      <c r="J554" s="45"/>
      <c r="K554" s="45"/>
      <c r="L554" s="45"/>
      <c r="M554" s="45"/>
      <c r="N554" s="45"/>
    </row>
    <row r="555" spans="1:14" ht="12.75" x14ac:dyDescent="0.2">
      <c r="A555" s="45"/>
      <c r="B555" s="45"/>
      <c r="C555" s="45"/>
      <c r="D555" s="45"/>
      <c r="E555" s="45"/>
      <c r="F555" s="45"/>
      <c r="G555" s="45"/>
      <c r="H555" s="45"/>
      <c r="I555" s="45"/>
      <c r="J555" s="45"/>
      <c r="K555" s="45"/>
      <c r="L555" s="45"/>
      <c r="M555" s="45"/>
      <c r="N555" s="45"/>
    </row>
    <row r="556" spans="1:14" ht="12.75" x14ac:dyDescent="0.2">
      <c r="A556" s="45"/>
      <c r="B556" s="45"/>
      <c r="C556" s="45"/>
      <c r="D556" s="45"/>
      <c r="E556" s="45"/>
      <c r="F556" s="45"/>
      <c r="G556" s="45"/>
      <c r="H556" s="45"/>
      <c r="I556" s="45"/>
      <c r="J556" s="45"/>
      <c r="K556" s="45"/>
      <c r="L556" s="45"/>
      <c r="M556" s="45"/>
      <c r="N556" s="45"/>
    </row>
    <row r="557" spans="1:14" ht="12.75" x14ac:dyDescent="0.2">
      <c r="A557" s="45"/>
      <c r="B557" s="45"/>
      <c r="C557" s="45"/>
      <c r="D557" s="45"/>
      <c r="E557" s="45"/>
      <c r="F557" s="45"/>
      <c r="G557" s="45"/>
      <c r="H557" s="45"/>
      <c r="I557" s="45"/>
      <c r="J557" s="45"/>
      <c r="K557" s="45"/>
      <c r="L557" s="45"/>
      <c r="M557" s="45"/>
      <c r="N557" s="45"/>
    </row>
    <row r="558" spans="1:14" ht="12.75" x14ac:dyDescent="0.2">
      <c r="A558" s="45"/>
      <c r="B558" s="45"/>
      <c r="C558" s="45"/>
      <c r="D558" s="45"/>
      <c r="E558" s="45"/>
      <c r="F558" s="45"/>
      <c r="G558" s="45"/>
      <c r="H558" s="45"/>
      <c r="I558" s="45"/>
      <c r="J558" s="45"/>
      <c r="K558" s="45"/>
      <c r="L558" s="45"/>
      <c r="M558" s="45"/>
      <c r="N558" s="45"/>
    </row>
    <row r="559" spans="1:14" ht="12.75" x14ac:dyDescent="0.2">
      <c r="A559" s="45"/>
      <c r="B559" s="45"/>
      <c r="C559" s="45"/>
      <c r="D559" s="45"/>
      <c r="E559" s="45"/>
      <c r="F559" s="45"/>
      <c r="G559" s="45"/>
      <c r="H559" s="45"/>
      <c r="I559" s="45"/>
      <c r="J559" s="45"/>
      <c r="K559" s="45"/>
      <c r="L559" s="45"/>
      <c r="M559" s="45"/>
      <c r="N559" s="45"/>
    </row>
    <row r="560" spans="1:14" ht="12.75" x14ac:dyDescent="0.2">
      <c r="A560" s="45"/>
      <c r="B560" s="45"/>
      <c r="C560" s="45"/>
      <c r="D560" s="45"/>
      <c r="E560" s="45"/>
      <c r="F560" s="45"/>
      <c r="G560" s="45"/>
      <c r="H560" s="45"/>
      <c r="I560" s="45"/>
      <c r="J560" s="45"/>
      <c r="K560" s="45"/>
      <c r="L560" s="45"/>
      <c r="M560" s="45"/>
      <c r="N560" s="45"/>
    </row>
    <row r="561" spans="1:14" ht="12.75" x14ac:dyDescent="0.2">
      <c r="A561" s="45"/>
      <c r="B561" s="45"/>
      <c r="C561" s="45"/>
      <c r="D561" s="45"/>
      <c r="E561" s="45"/>
      <c r="F561" s="45"/>
      <c r="G561" s="45"/>
      <c r="H561" s="45"/>
      <c r="I561" s="45"/>
      <c r="J561" s="45"/>
      <c r="K561" s="45"/>
      <c r="L561" s="45"/>
      <c r="M561" s="45"/>
      <c r="N561" s="45"/>
    </row>
    <row r="562" spans="1:14" ht="12.75" x14ac:dyDescent="0.2">
      <c r="A562" s="45"/>
      <c r="B562" s="45"/>
      <c r="C562" s="45"/>
      <c r="D562" s="45"/>
      <c r="E562" s="45"/>
      <c r="F562" s="45"/>
      <c r="G562" s="45"/>
      <c r="H562" s="45"/>
      <c r="I562" s="45"/>
      <c r="J562" s="45"/>
      <c r="K562" s="45"/>
      <c r="L562" s="45"/>
      <c r="M562" s="45"/>
      <c r="N562" s="45"/>
    </row>
    <row r="563" spans="1:14" ht="12.75" x14ac:dyDescent="0.2">
      <c r="A563" s="45"/>
      <c r="B563" s="45"/>
      <c r="C563" s="45"/>
      <c r="D563" s="45"/>
      <c r="E563" s="45"/>
      <c r="F563" s="45"/>
      <c r="G563" s="45"/>
      <c r="H563" s="45"/>
      <c r="I563" s="45"/>
      <c r="J563" s="45"/>
      <c r="K563" s="45"/>
      <c r="L563" s="45"/>
      <c r="M563" s="45"/>
      <c r="N563" s="45"/>
    </row>
    <row r="564" spans="1:14" ht="12.75" x14ac:dyDescent="0.2">
      <c r="A564" s="45"/>
      <c r="B564" s="45"/>
      <c r="C564" s="45"/>
      <c r="D564" s="45"/>
      <c r="E564" s="45"/>
      <c r="F564" s="45"/>
      <c r="G564" s="45"/>
      <c r="H564" s="45"/>
      <c r="I564" s="45"/>
      <c r="J564" s="45"/>
      <c r="K564" s="45"/>
      <c r="L564" s="45"/>
      <c r="M564" s="45"/>
      <c r="N564" s="45"/>
    </row>
    <row r="565" spans="1:14" ht="12.75" x14ac:dyDescent="0.2">
      <c r="A565" s="45"/>
      <c r="B565" s="45"/>
      <c r="C565" s="45"/>
      <c r="D565" s="45"/>
      <c r="E565" s="45"/>
      <c r="F565" s="45"/>
      <c r="G565" s="45"/>
      <c r="H565" s="45"/>
      <c r="I565" s="45"/>
      <c r="J565" s="45"/>
      <c r="K565" s="45"/>
      <c r="L565" s="45"/>
      <c r="M565" s="45"/>
      <c r="N565" s="45"/>
    </row>
    <row r="566" spans="1:14" ht="12.75" x14ac:dyDescent="0.2">
      <c r="A566" s="45"/>
      <c r="B566" s="45"/>
      <c r="C566" s="45"/>
      <c r="D566" s="45"/>
      <c r="E566" s="45"/>
      <c r="F566" s="45"/>
      <c r="G566" s="45"/>
      <c r="H566" s="45"/>
      <c r="I566" s="45"/>
      <c r="J566" s="45"/>
      <c r="K566" s="45"/>
      <c r="L566" s="45"/>
      <c r="M566" s="45"/>
      <c r="N566" s="45"/>
    </row>
    <row r="567" spans="1:14" ht="12.75" x14ac:dyDescent="0.2">
      <c r="A567" s="45"/>
      <c r="B567" s="45"/>
      <c r="C567" s="45"/>
      <c r="D567" s="45"/>
      <c r="E567" s="45"/>
      <c r="F567" s="45"/>
      <c r="G567" s="45"/>
      <c r="H567" s="45"/>
      <c r="I567" s="45"/>
      <c r="J567" s="45"/>
      <c r="K567" s="45"/>
      <c r="L567" s="45"/>
      <c r="M567" s="45"/>
      <c r="N567" s="45"/>
    </row>
    <row r="568" spans="1:14" ht="12.75" x14ac:dyDescent="0.2">
      <c r="A568" s="45"/>
      <c r="B568" s="45"/>
      <c r="C568" s="45"/>
      <c r="D568" s="45"/>
      <c r="E568" s="45"/>
      <c r="F568" s="45"/>
      <c r="G568" s="45"/>
      <c r="H568" s="45"/>
      <c r="I568" s="45"/>
      <c r="J568" s="45"/>
      <c r="K568" s="45"/>
      <c r="L568" s="45"/>
      <c r="M568" s="45"/>
      <c r="N568" s="45"/>
    </row>
    <row r="569" spans="1:14" ht="12.75" x14ac:dyDescent="0.2">
      <c r="A569" s="45"/>
      <c r="B569" s="45"/>
      <c r="C569" s="45"/>
      <c r="D569" s="45"/>
      <c r="E569" s="45"/>
      <c r="F569" s="45"/>
      <c r="G569" s="45"/>
      <c r="H569" s="45"/>
      <c r="I569" s="45"/>
      <c r="J569" s="45"/>
      <c r="K569" s="45"/>
      <c r="L569" s="45"/>
      <c r="M569" s="45"/>
      <c r="N569" s="45"/>
    </row>
    <row r="570" spans="1:14" ht="12.75" x14ac:dyDescent="0.2">
      <c r="A570" s="45"/>
      <c r="B570" s="45"/>
      <c r="C570" s="45"/>
      <c r="D570" s="45"/>
      <c r="E570" s="45"/>
      <c r="F570" s="45"/>
      <c r="G570" s="45"/>
      <c r="H570" s="45"/>
      <c r="I570" s="45"/>
      <c r="J570" s="45"/>
      <c r="K570" s="45"/>
      <c r="L570" s="45"/>
      <c r="M570" s="45"/>
      <c r="N570" s="45"/>
    </row>
    <row r="571" spans="1:14" ht="12.75" x14ac:dyDescent="0.2">
      <c r="A571" s="45"/>
      <c r="B571" s="45"/>
      <c r="C571" s="45"/>
      <c r="D571" s="45"/>
      <c r="E571" s="45"/>
      <c r="F571" s="45"/>
      <c r="G571" s="45"/>
      <c r="H571" s="45"/>
      <c r="I571" s="45"/>
      <c r="J571" s="45"/>
      <c r="K571" s="45"/>
      <c r="L571" s="45"/>
      <c r="M571" s="45"/>
      <c r="N571" s="45"/>
    </row>
    <row r="572" spans="1:14" ht="12.75" x14ac:dyDescent="0.2">
      <c r="A572" s="45"/>
      <c r="B572" s="45"/>
      <c r="C572" s="45"/>
      <c r="D572" s="45"/>
      <c r="E572" s="45"/>
      <c r="F572" s="45"/>
      <c r="G572" s="45"/>
      <c r="H572" s="45"/>
      <c r="I572" s="45"/>
      <c r="J572" s="45"/>
      <c r="K572" s="45"/>
      <c r="L572" s="45"/>
      <c r="M572" s="45"/>
      <c r="N572" s="45"/>
    </row>
    <row r="573" spans="1:14" ht="12.75" x14ac:dyDescent="0.2">
      <c r="A573" s="45"/>
      <c r="B573" s="45"/>
      <c r="C573" s="45"/>
      <c r="D573" s="45"/>
      <c r="E573" s="45"/>
      <c r="F573" s="45"/>
      <c r="G573" s="45"/>
      <c r="H573" s="45"/>
      <c r="I573" s="45"/>
      <c r="J573" s="45"/>
      <c r="K573" s="45"/>
      <c r="L573" s="45"/>
      <c r="M573" s="45"/>
      <c r="N573" s="45"/>
    </row>
    <row r="574" spans="1:14" ht="12.75" x14ac:dyDescent="0.2">
      <c r="A574" s="45"/>
      <c r="B574" s="45"/>
      <c r="C574" s="45"/>
      <c r="D574" s="45"/>
      <c r="E574" s="45"/>
      <c r="F574" s="45"/>
      <c r="G574" s="45"/>
      <c r="H574" s="45"/>
      <c r="I574" s="45"/>
      <c r="J574" s="45"/>
      <c r="K574" s="45"/>
      <c r="L574" s="45"/>
      <c r="M574" s="45"/>
      <c r="N574" s="45"/>
    </row>
    <row r="575" spans="1:14" ht="12.75" x14ac:dyDescent="0.2">
      <c r="A575" s="45"/>
      <c r="B575" s="45"/>
      <c r="C575" s="45"/>
      <c r="D575" s="45"/>
      <c r="E575" s="45"/>
      <c r="F575" s="45"/>
      <c r="G575" s="45"/>
      <c r="H575" s="45"/>
      <c r="I575" s="45"/>
      <c r="J575" s="45"/>
      <c r="K575" s="45"/>
      <c r="L575" s="45"/>
      <c r="M575" s="45"/>
      <c r="N575" s="45"/>
    </row>
    <row r="576" spans="1:14" ht="12.75" x14ac:dyDescent="0.2">
      <c r="A576" s="45"/>
      <c r="B576" s="45"/>
      <c r="C576" s="45"/>
      <c r="D576" s="45"/>
      <c r="E576" s="45"/>
      <c r="F576" s="45"/>
      <c r="G576" s="45"/>
      <c r="H576" s="45"/>
      <c r="I576" s="45"/>
      <c r="J576" s="45"/>
      <c r="K576" s="45"/>
      <c r="L576" s="45"/>
      <c r="M576" s="45"/>
      <c r="N576" s="45"/>
    </row>
    <row r="577" spans="1:14" ht="12.75" x14ac:dyDescent="0.2">
      <c r="A577" s="45"/>
      <c r="B577" s="45"/>
      <c r="C577" s="45"/>
      <c r="D577" s="45"/>
      <c r="E577" s="45"/>
      <c r="F577" s="45"/>
      <c r="G577" s="45"/>
      <c r="H577" s="45"/>
      <c r="I577" s="45"/>
      <c r="J577" s="45"/>
      <c r="K577" s="45"/>
      <c r="L577" s="45"/>
      <c r="M577" s="45"/>
      <c r="N577" s="45"/>
    </row>
    <row r="578" spans="1:14" ht="12.75" x14ac:dyDescent="0.2">
      <c r="A578" s="45"/>
      <c r="B578" s="45"/>
      <c r="C578" s="45"/>
      <c r="D578" s="45"/>
      <c r="E578" s="45"/>
      <c r="F578" s="45"/>
      <c r="G578" s="45"/>
      <c r="H578" s="45"/>
      <c r="I578" s="45"/>
      <c r="J578" s="45"/>
      <c r="K578" s="45"/>
      <c r="L578" s="45"/>
      <c r="M578" s="45"/>
      <c r="N578" s="45"/>
    </row>
    <row r="579" spans="1:14" ht="12.75" x14ac:dyDescent="0.2">
      <c r="A579" s="45"/>
      <c r="B579" s="45"/>
      <c r="C579" s="45"/>
      <c r="D579" s="45"/>
      <c r="E579" s="45"/>
      <c r="F579" s="45"/>
      <c r="G579" s="45"/>
      <c r="H579" s="45"/>
      <c r="I579" s="45"/>
      <c r="J579" s="45"/>
      <c r="K579" s="45"/>
      <c r="L579" s="45"/>
      <c r="M579" s="45"/>
      <c r="N579" s="45"/>
    </row>
    <row r="580" spans="1:14" ht="12.75" x14ac:dyDescent="0.2">
      <c r="A580" s="45"/>
      <c r="B580" s="45"/>
      <c r="C580" s="45"/>
      <c r="D580" s="45"/>
      <c r="E580" s="45"/>
      <c r="F580" s="45"/>
      <c r="G580" s="45"/>
      <c r="H580" s="45"/>
      <c r="I580" s="45"/>
      <c r="J580" s="45"/>
      <c r="K580" s="45"/>
      <c r="L580" s="45"/>
      <c r="M580" s="45"/>
      <c r="N580" s="45"/>
    </row>
    <row r="581" spans="1:14" ht="12.75" x14ac:dyDescent="0.2">
      <c r="A581" s="45"/>
      <c r="B581" s="45"/>
      <c r="C581" s="45"/>
      <c r="D581" s="45"/>
      <c r="E581" s="45"/>
      <c r="F581" s="45"/>
      <c r="G581" s="45"/>
      <c r="H581" s="45"/>
      <c r="I581" s="45"/>
      <c r="J581" s="45"/>
      <c r="K581" s="45"/>
      <c r="L581" s="45"/>
      <c r="M581" s="45"/>
      <c r="N581" s="45"/>
    </row>
    <row r="582" spans="1:14" ht="12.75" x14ac:dyDescent="0.2">
      <c r="A582" s="45"/>
      <c r="B582" s="45"/>
      <c r="C582" s="45"/>
      <c r="D582" s="45"/>
      <c r="E582" s="45"/>
      <c r="F582" s="45"/>
      <c r="G582" s="45"/>
      <c r="H582" s="45"/>
      <c r="I582" s="45"/>
      <c r="J582" s="45"/>
      <c r="K582" s="45"/>
      <c r="L582" s="45"/>
      <c r="M582" s="45"/>
      <c r="N582" s="45"/>
    </row>
    <row r="583" spans="1:14" ht="12.75" x14ac:dyDescent="0.2">
      <c r="A583" s="45"/>
      <c r="B583" s="45"/>
      <c r="C583" s="45"/>
      <c r="D583" s="45"/>
      <c r="E583" s="45"/>
      <c r="F583" s="45"/>
      <c r="G583" s="45"/>
      <c r="H583" s="45"/>
      <c r="I583" s="45"/>
      <c r="J583" s="45"/>
      <c r="K583" s="45"/>
      <c r="L583" s="45"/>
      <c r="M583" s="45"/>
      <c r="N583" s="45"/>
    </row>
    <row r="584" spans="1:14" ht="12.75" x14ac:dyDescent="0.2">
      <c r="A584" s="45"/>
      <c r="B584" s="45"/>
      <c r="C584" s="45"/>
      <c r="D584" s="45"/>
      <c r="E584" s="45"/>
      <c r="F584" s="45"/>
      <c r="G584" s="45"/>
      <c r="H584" s="45"/>
      <c r="I584" s="45"/>
      <c r="J584" s="45"/>
      <c r="K584" s="45"/>
      <c r="L584" s="45"/>
      <c r="M584" s="45"/>
      <c r="N584" s="45"/>
    </row>
    <row r="585" spans="1:14" ht="12.75" x14ac:dyDescent="0.2">
      <c r="A585" s="45"/>
      <c r="B585" s="45"/>
      <c r="C585" s="45"/>
      <c r="D585" s="45"/>
      <c r="E585" s="45"/>
      <c r="F585" s="45"/>
      <c r="G585" s="45"/>
      <c r="H585" s="45"/>
      <c r="I585" s="45"/>
      <c r="J585" s="45"/>
      <c r="K585" s="45"/>
      <c r="L585" s="45"/>
      <c r="M585" s="45"/>
      <c r="N585" s="45"/>
    </row>
    <row r="586" spans="1:14" ht="12.75" x14ac:dyDescent="0.2">
      <c r="A586" s="45"/>
      <c r="B586" s="45"/>
      <c r="C586" s="45"/>
      <c r="D586" s="45"/>
      <c r="E586" s="45"/>
      <c r="F586" s="45"/>
      <c r="G586" s="45"/>
      <c r="H586" s="45"/>
      <c r="I586" s="45"/>
      <c r="J586" s="45"/>
      <c r="K586" s="45"/>
      <c r="L586" s="45"/>
      <c r="M586" s="45"/>
      <c r="N586" s="45"/>
    </row>
    <row r="587" spans="1:14" ht="12.75" x14ac:dyDescent="0.2">
      <c r="A587" s="45"/>
      <c r="B587" s="45"/>
      <c r="C587" s="45"/>
      <c r="D587" s="45"/>
      <c r="E587" s="45"/>
      <c r="F587" s="45"/>
      <c r="G587" s="45"/>
      <c r="H587" s="45"/>
      <c r="I587" s="45"/>
      <c r="J587" s="45"/>
      <c r="K587" s="45"/>
      <c r="L587" s="45"/>
      <c r="M587" s="45"/>
      <c r="N587" s="45"/>
    </row>
    <row r="588" spans="1:14" ht="12.75" x14ac:dyDescent="0.2">
      <c r="A588" s="45"/>
      <c r="B588" s="45"/>
      <c r="C588" s="45"/>
      <c r="D588" s="45"/>
      <c r="E588" s="45"/>
      <c r="F588" s="45"/>
      <c r="G588" s="45"/>
      <c r="H588" s="45"/>
      <c r="I588" s="45"/>
      <c r="J588" s="45"/>
      <c r="K588" s="45"/>
      <c r="L588" s="45"/>
      <c r="M588" s="45"/>
      <c r="N588" s="45"/>
    </row>
    <row r="589" spans="1:14" ht="12.75" x14ac:dyDescent="0.2">
      <c r="A589" s="45"/>
      <c r="B589" s="45"/>
      <c r="C589" s="45"/>
      <c r="D589" s="45"/>
      <c r="E589" s="45"/>
      <c r="F589" s="45"/>
      <c r="G589" s="45"/>
      <c r="H589" s="45"/>
      <c r="I589" s="45"/>
      <c r="J589" s="45"/>
      <c r="K589" s="45"/>
      <c r="L589" s="45"/>
      <c r="M589" s="45"/>
      <c r="N589" s="45"/>
    </row>
    <row r="590" spans="1:14" ht="12.75" x14ac:dyDescent="0.2">
      <c r="A590" s="45"/>
      <c r="B590" s="45"/>
      <c r="C590" s="45"/>
      <c r="D590" s="45"/>
      <c r="E590" s="45"/>
      <c r="F590" s="45"/>
      <c r="G590" s="45"/>
      <c r="H590" s="45"/>
      <c r="I590" s="45"/>
      <c r="J590" s="45"/>
      <c r="K590" s="45"/>
      <c r="L590" s="45"/>
      <c r="M590" s="45"/>
      <c r="N590" s="45"/>
    </row>
    <row r="591" spans="1:14" ht="12.75" x14ac:dyDescent="0.2">
      <c r="A591" s="45"/>
      <c r="B591" s="45"/>
      <c r="C591" s="45"/>
      <c r="D591" s="45"/>
      <c r="E591" s="45"/>
      <c r="F591" s="45"/>
      <c r="G591" s="45"/>
      <c r="H591" s="45"/>
      <c r="I591" s="45"/>
      <c r="J591" s="45"/>
      <c r="K591" s="45"/>
      <c r="L591" s="45"/>
      <c r="M591" s="45"/>
      <c r="N591" s="45"/>
    </row>
    <row r="592" spans="1:14" ht="12.75" x14ac:dyDescent="0.2">
      <c r="A592" s="45"/>
      <c r="B592" s="45"/>
      <c r="C592" s="45"/>
      <c r="D592" s="45"/>
      <c r="E592" s="45"/>
      <c r="F592" s="45"/>
      <c r="G592" s="45"/>
      <c r="H592" s="45"/>
      <c r="I592" s="45"/>
      <c r="J592" s="45"/>
      <c r="K592" s="45"/>
      <c r="L592" s="45"/>
      <c r="M592" s="45"/>
      <c r="N592" s="45"/>
    </row>
    <row r="593" spans="1:14" ht="12.75" x14ac:dyDescent="0.2">
      <c r="A593" s="45"/>
      <c r="B593" s="45"/>
      <c r="C593" s="45"/>
      <c r="D593" s="45"/>
      <c r="E593" s="45"/>
      <c r="F593" s="45"/>
      <c r="G593" s="45"/>
      <c r="H593" s="45"/>
      <c r="I593" s="45"/>
      <c r="J593" s="45"/>
      <c r="K593" s="45"/>
      <c r="L593" s="45"/>
      <c r="M593" s="45"/>
      <c r="N593" s="45"/>
    </row>
    <row r="594" spans="1:14" ht="12.75" x14ac:dyDescent="0.2">
      <c r="A594" s="45"/>
      <c r="B594" s="45"/>
      <c r="C594" s="45"/>
      <c r="D594" s="45"/>
      <c r="E594" s="45"/>
      <c r="F594" s="45"/>
      <c r="G594" s="45"/>
      <c r="H594" s="45"/>
      <c r="I594" s="45"/>
      <c r="J594" s="45"/>
      <c r="K594" s="45"/>
      <c r="L594" s="45"/>
      <c r="M594" s="45"/>
      <c r="N594" s="45"/>
    </row>
    <row r="595" spans="1:14" ht="12.75" x14ac:dyDescent="0.2">
      <c r="A595" s="45"/>
      <c r="B595" s="45"/>
      <c r="C595" s="45"/>
      <c r="D595" s="45"/>
      <c r="E595" s="45"/>
      <c r="F595" s="45"/>
      <c r="G595" s="45"/>
      <c r="H595" s="45"/>
      <c r="I595" s="45"/>
      <c r="J595" s="45"/>
      <c r="K595" s="45"/>
      <c r="L595" s="45"/>
      <c r="M595" s="45"/>
      <c r="N595" s="45"/>
    </row>
    <row r="596" spans="1:14" ht="12.75" x14ac:dyDescent="0.2">
      <c r="A596" s="45"/>
      <c r="B596" s="45"/>
      <c r="C596" s="45"/>
      <c r="D596" s="45"/>
      <c r="E596" s="45"/>
      <c r="F596" s="45"/>
      <c r="G596" s="45"/>
      <c r="H596" s="45"/>
      <c r="I596" s="45"/>
      <c r="J596" s="45"/>
      <c r="K596" s="45"/>
      <c r="L596" s="45"/>
      <c r="M596" s="45"/>
      <c r="N596" s="45"/>
    </row>
    <row r="597" spans="1:14" ht="12.75" x14ac:dyDescent="0.2">
      <c r="A597" s="45"/>
      <c r="B597" s="45"/>
      <c r="C597" s="45"/>
      <c r="D597" s="45"/>
      <c r="E597" s="45"/>
      <c r="F597" s="45"/>
      <c r="G597" s="45"/>
      <c r="H597" s="45"/>
      <c r="I597" s="45"/>
      <c r="J597" s="45"/>
      <c r="K597" s="45"/>
      <c r="L597" s="45"/>
      <c r="M597" s="45"/>
      <c r="N597" s="45"/>
    </row>
    <row r="598" spans="1:14" ht="12.75" x14ac:dyDescent="0.2">
      <c r="A598" s="45"/>
      <c r="B598" s="45"/>
      <c r="C598" s="45"/>
      <c r="D598" s="45"/>
      <c r="E598" s="45"/>
      <c r="F598" s="45"/>
      <c r="G598" s="45"/>
      <c r="H598" s="45"/>
      <c r="I598" s="45"/>
      <c r="J598" s="45"/>
      <c r="K598" s="45"/>
      <c r="L598" s="45"/>
      <c r="M598" s="45"/>
      <c r="N598" s="45"/>
    </row>
    <row r="599" spans="1:14" ht="12.75" x14ac:dyDescent="0.2">
      <c r="A599" s="45"/>
      <c r="B599" s="45"/>
      <c r="C599" s="45"/>
      <c r="D599" s="45"/>
      <c r="E599" s="45"/>
      <c r="F599" s="45"/>
      <c r="G599" s="45"/>
      <c r="H599" s="45"/>
      <c r="I599" s="45"/>
      <c r="J599" s="45"/>
      <c r="K599" s="45"/>
      <c r="L599" s="45"/>
      <c r="M599" s="45"/>
      <c r="N599" s="45"/>
    </row>
    <row r="600" spans="1:14" ht="12.75" x14ac:dyDescent="0.2">
      <c r="A600" s="45"/>
      <c r="B600" s="45"/>
      <c r="C600" s="45"/>
      <c r="D600" s="45"/>
      <c r="E600" s="45"/>
      <c r="F600" s="45"/>
      <c r="G600" s="45"/>
      <c r="H600" s="45"/>
      <c r="I600" s="45"/>
      <c r="J600" s="45"/>
      <c r="K600" s="45"/>
      <c r="L600" s="45"/>
      <c r="M600" s="45"/>
      <c r="N600" s="45"/>
    </row>
    <row r="601" spans="1:14" ht="12.75" x14ac:dyDescent="0.2">
      <c r="A601" s="45"/>
      <c r="B601" s="45"/>
      <c r="C601" s="45"/>
      <c r="D601" s="45"/>
      <c r="E601" s="45"/>
      <c r="F601" s="45"/>
      <c r="G601" s="45"/>
      <c r="H601" s="45"/>
      <c r="I601" s="45"/>
      <c r="J601" s="45"/>
      <c r="K601" s="45"/>
      <c r="L601" s="45"/>
      <c r="M601" s="45"/>
      <c r="N601" s="45"/>
    </row>
    <row r="602" spans="1:14" ht="12.75" x14ac:dyDescent="0.2">
      <c r="A602" s="45"/>
      <c r="B602" s="45"/>
      <c r="C602" s="45"/>
      <c r="D602" s="45"/>
      <c r="E602" s="45"/>
      <c r="F602" s="45"/>
      <c r="G602" s="45"/>
      <c r="H602" s="45"/>
      <c r="I602" s="45"/>
      <c r="J602" s="45"/>
      <c r="K602" s="45"/>
      <c r="L602" s="45"/>
      <c r="M602" s="45"/>
      <c r="N602" s="45"/>
    </row>
    <row r="603" spans="1:14" ht="12.75" x14ac:dyDescent="0.2">
      <c r="A603" s="45"/>
      <c r="B603" s="45"/>
      <c r="C603" s="45"/>
      <c r="D603" s="45"/>
      <c r="E603" s="45"/>
      <c r="F603" s="45"/>
      <c r="G603" s="45"/>
      <c r="H603" s="45"/>
      <c r="I603" s="45"/>
      <c r="J603" s="45"/>
      <c r="K603" s="45"/>
      <c r="L603" s="45"/>
      <c r="M603" s="45"/>
      <c r="N603" s="45"/>
    </row>
    <row r="604" spans="1:14" ht="12.75" x14ac:dyDescent="0.2">
      <c r="A604" s="45"/>
      <c r="B604" s="45"/>
      <c r="C604" s="45"/>
      <c r="D604" s="45"/>
      <c r="E604" s="45"/>
      <c r="F604" s="45"/>
      <c r="G604" s="45"/>
      <c r="H604" s="45"/>
      <c r="I604" s="45"/>
      <c r="J604" s="45"/>
      <c r="K604" s="45"/>
      <c r="L604" s="45"/>
      <c r="M604" s="45"/>
      <c r="N604" s="45"/>
    </row>
    <row r="605" spans="1:14" ht="12.75" x14ac:dyDescent="0.2">
      <c r="A605" s="45"/>
      <c r="B605" s="45"/>
      <c r="C605" s="45"/>
      <c r="D605" s="45"/>
      <c r="E605" s="45"/>
      <c r="F605" s="45"/>
      <c r="G605" s="45"/>
      <c r="H605" s="45"/>
      <c r="I605" s="45"/>
      <c r="J605" s="45"/>
      <c r="K605" s="45"/>
      <c r="L605" s="45"/>
      <c r="M605" s="45"/>
      <c r="N605" s="45"/>
    </row>
    <row r="606" spans="1:14" ht="12.75" x14ac:dyDescent="0.2">
      <c r="A606" s="45"/>
      <c r="B606" s="45"/>
      <c r="C606" s="45"/>
      <c r="D606" s="45"/>
      <c r="E606" s="45"/>
      <c r="F606" s="45"/>
      <c r="G606" s="45"/>
      <c r="H606" s="45"/>
      <c r="I606" s="45"/>
      <c r="J606" s="45"/>
      <c r="K606" s="45"/>
      <c r="L606" s="45"/>
      <c r="M606" s="45"/>
      <c r="N606" s="45"/>
    </row>
    <row r="607" spans="1:14" ht="12.75" x14ac:dyDescent="0.2">
      <c r="A607" s="45"/>
      <c r="B607" s="45"/>
      <c r="C607" s="45"/>
      <c r="D607" s="45"/>
      <c r="E607" s="45"/>
      <c r="F607" s="45"/>
      <c r="G607" s="45"/>
      <c r="H607" s="45"/>
      <c r="I607" s="45"/>
      <c r="J607" s="45"/>
      <c r="K607" s="45"/>
      <c r="L607" s="45"/>
      <c r="M607" s="45"/>
      <c r="N607" s="45"/>
    </row>
    <row r="608" spans="1:14" ht="12.75" x14ac:dyDescent="0.2">
      <c r="A608" s="45"/>
      <c r="B608" s="45"/>
      <c r="C608" s="45"/>
      <c r="D608" s="45"/>
      <c r="E608" s="45"/>
      <c r="F608" s="45"/>
      <c r="G608" s="45"/>
      <c r="H608" s="45"/>
      <c r="I608" s="45"/>
      <c r="J608" s="45"/>
      <c r="K608" s="45"/>
      <c r="L608" s="45"/>
      <c r="M608" s="45"/>
      <c r="N608" s="45"/>
    </row>
    <row r="609" spans="1:14" ht="12.75" x14ac:dyDescent="0.2">
      <c r="A609" s="45"/>
      <c r="B609" s="45"/>
      <c r="C609" s="45"/>
      <c r="D609" s="45"/>
      <c r="E609" s="45"/>
      <c r="F609" s="45"/>
      <c r="G609" s="45"/>
      <c r="H609" s="45"/>
      <c r="I609" s="45"/>
      <c r="J609" s="45"/>
      <c r="K609" s="45"/>
      <c r="L609" s="45"/>
      <c r="M609" s="45"/>
      <c r="N609" s="45"/>
    </row>
    <row r="610" spans="1:14" ht="12.75" x14ac:dyDescent="0.2">
      <c r="A610" s="45"/>
      <c r="B610" s="45"/>
      <c r="C610" s="45"/>
      <c r="D610" s="45"/>
      <c r="E610" s="45"/>
      <c r="F610" s="45"/>
      <c r="G610" s="45"/>
      <c r="H610" s="45"/>
      <c r="I610" s="45"/>
      <c r="J610" s="45"/>
      <c r="K610" s="45"/>
      <c r="L610" s="45"/>
      <c r="M610" s="45"/>
      <c r="N610" s="45"/>
    </row>
    <row r="611" spans="1:14" ht="12.75" x14ac:dyDescent="0.2">
      <c r="A611" s="45"/>
      <c r="B611" s="45"/>
      <c r="C611" s="45"/>
      <c r="D611" s="45"/>
      <c r="E611" s="45"/>
      <c r="F611" s="45"/>
      <c r="G611" s="45"/>
      <c r="H611" s="45"/>
      <c r="I611" s="45"/>
      <c r="J611" s="45"/>
      <c r="K611" s="45"/>
      <c r="L611" s="45"/>
      <c r="M611" s="45"/>
      <c r="N611" s="45"/>
    </row>
    <row r="612" spans="1:14" ht="12.75" x14ac:dyDescent="0.2">
      <c r="A612" s="45"/>
      <c r="B612" s="45"/>
      <c r="C612" s="45"/>
      <c r="D612" s="45"/>
      <c r="E612" s="45"/>
      <c r="F612" s="45"/>
      <c r="G612" s="45"/>
      <c r="H612" s="45"/>
      <c r="I612" s="45"/>
      <c r="J612" s="45"/>
      <c r="K612" s="45"/>
      <c r="L612" s="45"/>
      <c r="M612" s="45"/>
      <c r="N612" s="45"/>
    </row>
    <row r="613" spans="1:14" ht="12.75" x14ac:dyDescent="0.2">
      <c r="A613" s="45"/>
      <c r="B613" s="45"/>
      <c r="C613" s="45"/>
      <c r="D613" s="45"/>
      <c r="E613" s="45"/>
      <c r="F613" s="45"/>
      <c r="G613" s="45"/>
      <c r="H613" s="45"/>
      <c r="I613" s="45"/>
      <c r="J613" s="45"/>
      <c r="K613" s="45"/>
      <c r="L613" s="45"/>
      <c r="M613" s="45"/>
      <c r="N613" s="45"/>
    </row>
    <row r="614" spans="1:14" ht="12.75" x14ac:dyDescent="0.2">
      <c r="A614" s="45"/>
      <c r="B614" s="45"/>
      <c r="C614" s="45"/>
      <c r="D614" s="45"/>
      <c r="E614" s="45"/>
      <c r="F614" s="45"/>
      <c r="G614" s="45"/>
      <c r="H614" s="45"/>
      <c r="I614" s="45"/>
      <c r="J614" s="45"/>
      <c r="K614" s="45"/>
      <c r="L614" s="45"/>
      <c r="M614" s="45"/>
      <c r="N614" s="45"/>
    </row>
    <row r="615" spans="1:14" ht="12.75" x14ac:dyDescent="0.2">
      <c r="A615" s="45"/>
      <c r="B615" s="45"/>
      <c r="C615" s="45"/>
      <c r="D615" s="45"/>
      <c r="E615" s="45"/>
      <c r="F615" s="45"/>
      <c r="G615" s="45"/>
      <c r="H615" s="45"/>
      <c r="I615" s="45"/>
      <c r="J615" s="45"/>
      <c r="K615" s="45"/>
      <c r="L615" s="45"/>
      <c r="M615" s="45"/>
      <c r="N615" s="45"/>
    </row>
    <row r="616" spans="1:14" ht="12.75" x14ac:dyDescent="0.2">
      <c r="A616" s="45"/>
      <c r="B616" s="45"/>
      <c r="C616" s="45"/>
      <c r="D616" s="45"/>
      <c r="E616" s="45"/>
      <c r="F616" s="45"/>
      <c r="G616" s="45"/>
      <c r="H616" s="45"/>
      <c r="I616" s="45"/>
      <c r="J616" s="45"/>
      <c r="K616" s="45"/>
      <c r="L616" s="45"/>
      <c r="M616" s="45"/>
      <c r="N616" s="45"/>
    </row>
    <row r="617" spans="1:14" ht="12.75" x14ac:dyDescent="0.2">
      <c r="A617" s="45"/>
      <c r="B617" s="45"/>
      <c r="C617" s="45"/>
      <c r="D617" s="45"/>
      <c r="E617" s="45"/>
      <c r="F617" s="45"/>
      <c r="G617" s="45"/>
      <c r="H617" s="45"/>
      <c r="I617" s="45"/>
      <c r="J617" s="45"/>
      <c r="K617" s="45"/>
      <c r="L617" s="45"/>
      <c r="M617" s="45"/>
      <c r="N617" s="45"/>
    </row>
    <row r="618" spans="1:14" ht="12.75" x14ac:dyDescent="0.2">
      <c r="A618" s="45"/>
      <c r="B618" s="45"/>
      <c r="C618" s="45"/>
      <c r="D618" s="45"/>
      <c r="E618" s="45"/>
      <c r="F618" s="45"/>
      <c r="G618" s="45"/>
      <c r="H618" s="45"/>
      <c r="I618" s="45"/>
      <c r="J618" s="45"/>
      <c r="K618" s="45"/>
      <c r="L618" s="45"/>
      <c r="M618" s="45"/>
      <c r="N618" s="45"/>
    </row>
    <row r="619" spans="1:14" ht="12.75" x14ac:dyDescent="0.2">
      <c r="A619" s="45"/>
      <c r="B619" s="45"/>
      <c r="C619" s="45"/>
      <c r="D619" s="45"/>
      <c r="E619" s="45"/>
      <c r="F619" s="45"/>
      <c r="G619" s="45"/>
      <c r="H619" s="45"/>
      <c r="I619" s="45"/>
      <c r="J619" s="45"/>
      <c r="K619" s="45"/>
      <c r="L619" s="45"/>
      <c r="M619" s="45"/>
      <c r="N619" s="45"/>
    </row>
    <row r="620" spans="1:14" ht="12.75" x14ac:dyDescent="0.2">
      <c r="A620" s="45"/>
      <c r="B620" s="45"/>
      <c r="C620" s="45"/>
      <c r="D620" s="45"/>
      <c r="E620" s="45"/>
      <c r="F620" s="45"/>
      <c r="G620" s="45"/>
      <c r="H620" s="45"/>
      <c r="I620" s="45"/>
      <c r="J620" s="45"/>
      <c r="K620" s="45"/>
      <c r="L620" s="45"/>
      <c r="M620" s="45"/>
      <c r="N620" s="45"/>
    </row>
    <row r="621" spans="1:14" ht="12.75" x14ac:dyDescent="0.2">
      <c r="A621" s="45"/>
      <c r="B621" s="45"/>
      <c r="C621" s="45"/>
      <c r="D621" s="45"/>
      <c r="E621" s="45"/>
      <c r="F621" s="45"/>
      <c r="G621" s="45"/>
      <c r="H621" s="45"/>
      <c r="I621" s="45"/>
      <c r="J621" s="45"/>
      <c r="K621" s="45"/>
      <c r="L621" s="45"/>
      <c r="M621" s="45"/>
      <c r="N621" s="45"/>
    </row>
    <row r="622" spans="1:14" ht="12.75" x14ac:dyDescent="0.2">
      <c r="A622" s="45"/>
      <c r="B622" s="45"/>
      <c r="C622" s="45"/>
      <c r="D622" s="45"/>
      <c r="E622" s="45"/>
      <c r="F622" s="45"/>
      <c r="G622" s="45"/>
      <c r="H622" s="45"/>
      <c r="I622" s="45"/>
      <c r="J622" s="45"/>
      <c r="K622" s="45"/>
      <c r="L622" s="45"/>
      <c r="M622" s="45"/>
      <c r="N622" s="45"/>
    </row>
    <row r="623" spans="1:14" ht="12.75" x14ac:dyDescent="0.2">
      <c r="A623" s="45"/>
      <c r="B623" s="45"/>
      <c r="C623" s="45"/>
      <c r="D623" s="45"/>
      <c r="E623" s="45"/>
      <c r="F623" s="45"/>
      <c r="G623" s="45"/>
      <c r="H623" s="45"/>
      <c r="I623" s="45"/>
      <c r="J623" s="45"/>
      <c r="K623" s="45"/>
      <c r="L623" s="45"/>
      <c r="M623" s="45"/>
      <c r="N623" s="45"/>
    </row>
    <row r="624" spans="1:14" ht="12.75" x14ac:dyDescent="0.2">
      <c r="A624" s="45"/>
      <c r="B624" s="45"/>
      <c r="C624" s="45"/>
      <c r="D624" s="45"/>
      <c r="E624" s="45"/>
      <c r="F624" s="45"/>
      <c r="G624" s="45"/>
      <c r="H624" s="45"/>
      <c r="I624" s="45"/>
      <c r="J624" s="45"/>
      <c r="K624" s="45"/>
      <c r="L624" s="45"/>
      <c r="M624" s="45"/>
      <c r="N624" s="45"/>
    </row>
    <row r="625" spans="1:14" ht="12.75" x14ac:dyDescent="0.2">
      <c r="A625" s="45"/>
      <c r="B625" s="45"/>
      <c r="C625" s="45"/>
      <c r="D625" s="45"/>
      <c r="E625" s="45"/>
      <c r="F625" s="45"/>
      <c r="G625" s="45"/>
      <c r="H625" s="45"/>
      <c r="I625" s="45"/>
      <c r="J625" s="45"/>
      <c r="K625" s="45"/>
      <c r="L625" s="45"/>
      <c r="M625" s="45"/>
      <c r="N625" s="45"/>
    </row>
    <row r="626" spans="1:14" ht="12.75" x14ac:dyDescent="0.2">
      <c r="A626" s="45"/>
      <c r="B626" s="45"/>
      <c r="C626" s="45"/>
      <c r="D626" s="45"/>
      <c r="E626" s="45"/>
      <c r="F626" s="45"/>
      <c r="G626" s="45"/>
      <c r="H626" s="45"/>
      <c r="I626" s="45"/>
      <c r="J626" s="45"/>
      <c r="K626" s="45"/>
      <c r="L626" s="45"/>
      <c r="M626" s="45"/>
      <c r="N626" s="45"/>
    </row>
    <row r="627" spans="1:14" ht="12.75" x14ac:dyDescent="0.2">
      <c r="A627" s="45"/>
      <c r="B627" s="45"/>
      <c r="C627" s="45"/>
      <c r="D627" s="45"/>
      <c r="E627" s="45"/>
      <c r="F627" s="45"/>
      <c r="G627" s="45"/>
      <c r="H627" s="45"/>
      <c r="I627" s="45"/>
      <c r="J627" s="45"/>
      <c r="K627" s="45"/>
      <c r="L627" s="45"/>
      <c r="M627" s="45"/>
      <c r="N627" s="45"/>
    </row>
    <row r="628" spans="1:14" ht="12.75" x14ac:dyDescent="0.2">
      <c r="A628" s="45"/>
      <c r="B628" s="45"/>
      <c r="C628" s="45"/>
      <c r="D628" s="45"/>
      <c r="E628" s="45"/>
      <c r="F628" s="45"/>
      <c r="G628" s="45"/>
      <c r="H628" s="45"/>
      <c r="I628" s="45"/>
      <c r="J628" s="45"/>
      <c r="K628" s="45"/>
      <c r="L628" s="45"/>
      <c r="M628" s="45"/>
      <c r="N628" s="45"/>
    </row>
    <row r="629" spans="1:14" ht="12.75" x14ac:dyDescent="0.2">
      <c r="A629" s="45"/>
      <c r="B629" s="45"/>
      <c r="C629" s="45"/>
      <c r="D629" s="45"/>
      <c r="E629" s="45"/>
      <c r="F629" s="45"/>
      <c r="G629" s="45"/>
      <c r="H629" s="45"/>
      <c r="I629" s="45"/>
      <c r="J629" s="45"/>
      <c r="K629" s="45"/>
      <c r="L629" s="45"/>
      <c r="M629" s="45"/>
      <c r="N629" s="45"/>
    </row>
    <row r="630" spans="1:14" ht="12.75" x14ac:dyDescent="0.2">
      <c r="A630" s="45"/>
      <c r="B630" s="45"/>
      <c r="C630" s="45"/>
      <c r="D630" s="45"/>
      <c r="E630" s="45"/>
      <c r="F630" s="45"/>
      <c r="G630" s="45"/>
      <c r="H630" s="45"/>
      <c r="I630" s="45"/>
      <c r="J630" s="45"/>
      <c r="K630" s="45"/>
      <c r="L630" s="45"/>
      <c r="M630" s="45"/>
      <c r="N630" s="45"/>
    </row>
    <row r="631" spans="1:14" ht="12.75" x14ac:dyDescent="0.2">
      <c r="A631" s="45"/>
      <c r="B631" s="45"/>
      <c r="C631" s="45"/>
      <c r="D631" s="45"/>
      <c r="E631" s="45"/>
      <c r="F631" s="45"/>
      <c r="G631" s="45"/>
      <c r="H631" s="45"/>
      <c r="I631" s="45"/>
      <c r="J631" s="45"/>
      <c r="K631" s="45"/>
      <c r="L631" s="45"/>
      <c r="M631" s="45"/>
      <c r="N631" s="45"/>
    </row>
    <row r="632" spans="1:14" ht="12.75" x14ac:dyDescent="0.2">
      <c r="A632" s="45"/>
      <c r="B632" s="45"/>
      <c r="C632" s="45"/>
      <c r="D632" s="45"/>
      <c r="E632" s="45"/>
      <c r="F632" s="45"/>
      <c r="G632" s="45"/>
      <c r="H632" s="45"/>
      <c r="I632" s="45"/>
      <c r="J632" s="45"/>
      <c r="K632" s="45"/>
      <c r="L632" s="45"/>
      <c r="M632" s="45"/>
      <c r="N632" s="45"/>
    </row>
    <row r="633" spans="1:14" ht="12.75" x14ac:dyDescent="0.2">
      <c r="A633" s="45"/>
      <c r="B633" s="45"/>
      <c r="C633" s="45"/>
      <c r="D633" s="45"/>
      <c r="E633" s="45"/>
      <c r="F633" s="45"/>
      <c r="G633" s="45"/>
      <c r="H633" s="45"/>
      <c r="I633" s="45"/>
      <c r="J633" s="45"/>
      <c r="K633" s="45"/>
      <c r="L633" s="45"/>
      <c r="M633" s="45"/>
      <c r="N633" s="45"/>
    </row>
    <row r="634" spans="1:14" ht="12.75" x14ac:dyDescent="0.2">
      <c r="A634" s="45"/>
      <c r="B634" s="45"/>
      <c r="C634" s="45"/>
      <c r="D634" s="45"/>
      <c r="E634" s="45"/>
      <c r="F634" s="45"/>
      <c r="G634" s="45"/>
      <c r="H634" s="45"/>
      <c r="I634" s="45"/>
      <c r="J634" s="45"/>
      <c r="K634" s="45"/>
      <c r="L634" s="45"/>
      <c r="M634" s="45"/>
      <c r="N634" s="45"/>
    </row>
    <row r="635" spans="1:14" ht="12.75" x14ac:dyDescent="0.2">
      <c r="A635" s="45"/>
      <c r="B635" s="45"/>
      <c r="C635" s="45"/>
      <c r="D635" s="45"/>
      <c r="E635" s="45"/>
      <c r="F635" s="45"/>
      <c r="G635" s="45"/>
      <c r="H635" s="45"/>
      <c r="I635" s="45"/>
      <c r="J635" s="45"/>
      <c r="K635" s="45"/>
      <c r="L635" s="45"/>
      <c r="M635" s="45"/>
      <c r="N635" s="45"/>
    </row>
    <row r="636" spans="1:14" ht="12.75" x14ac:dyDescent="0.2">
      <c r="A636" s="45"/>
      <c r="B636" s="45"/>
      <c r="C636" s="45"/>
      <c r="D636" s="45"/>
      <c r="E636" s="45"/>
      <c r="F636" s="45"/>
      <c r="G636" s="45"/>
      <c r="H636" s="45"/>
      <c r="I636" s="45"/>
      <c r="J636" s="45"/>
      <c r="K636" s="45"/>
      <c r="L636" s="45"/>
      <c r="M636" s="45"/>
      <c r="N636" s="45"/>
    </row>
    <row r="637" spans="1:14" ht="12.75" x14ac:dyDescent="0.2">
      <c r="A637" s="45"/>
      <c r="B637" s="45"/>
      <c r="C637" s="45"/>
      <c r="D637" s="45"/>
      <c r="E637" s="45"/>
      <c r="F637" s="45"/>
      <c r="G637" s="45"/>
      <c r="H637" s="45"/>
      <c r="I637" s="45"/>
      <c r="J637" s="45"/>
      <c r="K637" s="45"/>
      <c r="L637" s="45"/>
      <c r="M637" s="45"/>
      <c r="N637" s="45"/>
    </row>
    <row r="638" spans="1:14" ht="12.75" x14ac:dyDescent="0.2">
      <c r="A638" s="45"/>
      <c r="B638" s="45"/>
      <c r="C638" s="45"/>
      <c r="D638" s="45"/>
      <c r="E638" s="45"/>
      <c r="F638" s="45"/>
      <c r="G638" s="45"/>
      <c r="H638" s="45"/>
      <c r="I638" s="45"/>
      <c r="J638" s="45"/>
      <c r="K638" s="45"/>
      <c r="L638" s="45"/>
      <c r="M638" s="45"/>
      <c r="N638" s="45"/>
    </row>
    <row r="639" spans="1:14" ht="12.75" x14ac:dyDescent="0.2">
      <c r="A639" s="45"/>
      <c r="B639" s="45"/>
      <c r="C639" s="45"/>
      <c r="D639" s="45"/>
      <c r="E639" s="45"/>
      <c r="F639" s="45"/>
      <c r="G639" s="45"/>
      <c r="H639" s="45"/>
      <c r="I639" s="45"/>
      <c r="J639" s="45"/>
      <c r="K639" s="45"/>
      <c r="L639" s="45"/>
      <c r="M639" s="45"/>
      <c r="N639" s="45"/>
    </row>
    <row r="640" spans="1:14" ht="12.75" x14ac:dyDescent="0.2">
      <c r="A640" s="45"/>
      <c r="B640" s="45"/>
      <c r="C640" s="45"/>
      <c r="D640" s="45"/>
      <c r="E640" s="45"/>
      <c r="F640" s="45"/>
      <c r="G640" s="45"/>
      <c r="H640" s="45"/>
      <c r="I640" s="45"/>
      <c r="J640" s="45"/>
      <c r="K640" s="45"/>
      <c r="L640" s="45"/>
      <c r="M640" s="45"/>
      <c r="N640" s="45"/>
    </row>
    <row r="641" spans="1:14" ht="12.75" x14ac:dyDescent="0.2">
      <c r="A641" s="45"/>
      <c r="B641" s="45"/>
      <c r="C641" s="45"/>
      <c r="D641" s="45"/>
      <c r="E641" s="45"/>
      <c r="F641" s="45"/>
      <c r="G641" s="45"/>
      <c r="H641" s="45"/>
      <c r="I641" s="45"/>
      <c r="J641" s="45"/>
      <c r="K641" s="45"/>
      <c r="L641" s="45"/>
      <c r="M641" s="45"/>
      <c r="N641" s="45"/>
    </row>
    <row r="642" spans="1:14" ht="12.75" x14ac:dyDescent="0.2">
      <c r="A642" s="45"/>
      <c r="B642" s="45"/>
      <c r="C642" s="45"/>
      <c r="D642" s="45"/>
      <c r="E642" s="45"/>
      <c r="F642" s="45"/>
      <c r="G642" s="45"/>
      <c r="H642" s="45"/>
      <c r="I642" s="45"/>
      <c r="J642" s="45"/>
      <c r="K642" s="45"/>
      <c r="L642" s="45"/>
      <c r="M642" s="45"/>
      <c r="N642" s="45"/>
    </row>
    <row r="643" spans="1:14" ht="12.75" x14ac:dyDescent="0.2">
      <c r="A643" s="45"/>
      <c r="B643" s="45"/>
      <c r="C643" s="45"/>
      <c r="D643" s="45"/>
      <c r="E643" s="45"/>
      <c r="F643" s="45"/>
      <c r="G643" s="45"/>
      <c r="H643" s="45"/>
      <c r="I643" s="45"/>
      <c r="J643" s="45"/>
      <c r="K643" s="45"/>
      <c r="L643" s="45"/>
      <c r="M643" s="45"/>
      <c r="N643" s="45"/>
    </row>
    <row r="644" spans="1:14" ht="12.75" x14ac:dyDescent="0.2">
      <c r="A644" s="45"/>
      <c r="B644" s="45"/>
      <c r="C644" s="45"/>
      <c r="D644" s="45"/>
      <c r="E644" s="45"/>
      <c r="F644" s="45"/>
      <c r="G644" s="45"/>
      <c r="H644" s="45"/>
      <c r="I644" s="45"/>
      <c r="J644" s="45"/>
      <c r="K644" s="45"/>
      <c r="L644" s="45"/>
      <c r="M644" s="45"/>
      <c r="N644" s="45"/>
    </row>
    <row r="645" spans="1:14" ht="12.75" x14ac:dyDescent="0.2">
      <c r="A645" s="45"/>
      <c r="B645" s="45"/>
      <c r="C645" s="45"/>
      <c r="D645" s="45"/>
      <c r="E645" s="45"/>
      <c r="F645" s="45"/>
      <c r="G645" s="45"/>
      <c r="H645" s="45"/>
      <c r="I645" s="45"/>
      <c r="J645" s="45"/>
      <c r="K645" s="45"/>
      <c r="L645" s="45"/>
      <c r="M645" s="45"/>
      <c r="N645" s="45"/>
    </row>
    <row r="646" spans="1:14" ht="12.75" x14ac:dyDescent="0.2">
      <c r="A646" s="45"/>
      <c r="B646" s="45"/>
      <c r="C646" s="45"/>
      <c r="D646" s="45"/>
      <c r="E646" s="45"/>
      <c r="F646" s="45"/>
      <c r="G646" s="45"/>
      <c r="H646" s="45"/>
      <c r="I646" s="45"/>
      <c r="J646" s="45"/>
      <c r="K646" s="45"/>
      <c r="L646" s="45"/>
      <c r="M646" s="45"/>
      <c r="N646" s="45"/>
    </row>
    <row r="647" spans="1:14" ht="12.75" x14ac:dyDescent="0.2">
      <c r="A647" s="45"/>
      <c r="B647" s="45"/>
      <c r="C647" s="45"/>
      <c r="D647" s="45"/>
      <c r="E647" s="45"/>
      <c r="F647" s="45"/>
      <c r="G647" s="45"/>
      <c r="H647" s="45"/>
      <c r="I647" s="45"/>
      <c r="J647" s="45"/>
      <c r="K647" s="45"/>
      <c r="L647" s="45"/>
      <c r="M647" s="45"/>
      <c r="N647" s="45"/>
    </row>
    <row r="648" spans="1:14" ht="12.75" x14ac:dyDescent="0.2">
      <c r="A648" s="45"/>
      <c r="B648" s="45"/>
      <c r="C648" s="45"/>
      <c r="D648" s="45"/>
      <c r="E648" s="45"/>
      <c r="F648" s="45"/>
      <c r="G648" s="45"/>
      <c r="H648" s="45"/>
      <c r="I648" s="45"/>
      <c r="J648" s="45"/>
      <c r="K648" s="45"/>
      <c r="L648" s="45"/>
      <c r="M648" s="45"/>
      <c r="N648" s="45"/>
    </row>
    <row r="649" spans="1:14" ht="12.75" x14ac:dyDescent="0.2">
      <c r="A649" s="45"/>
      <c r="B649" s="45"/>
      <c r="C649" s="45"/>
      <c r="D649" s="45"/>
      <c r="E649" s="45"/>
      <c r="F649" s="45"/>
      <c r="G649" s="45"/>
      <c r="H649" s="45"/>
      <c r="I649" s="45"/>
      <c r="J649" s="45"/>
      <c r="K649" s="45"/>
      <c r="L649" s="45"/>
      <c r="M649" s="45"/>
      <c r="N649" s="45"/>
    </row>
    <row r="650" spans="1:14" ht="12.75" x14ac:dyDescent="0.2">
      <c r="A650" s="45"/>
      <c r="B650" s="45"/>
      <c r="C650" s="45"/>
      <c r="D650" s="45"/>
      <c r="E650" s="45"/>
      <c r="F650" s="45"/>
      <c r="G650" s="45"/>
      <c r="H650" s="45"/>
      <c r="I650" s="45"/>
      <c r="J650" s="45"/>
      <c r="K650" s="45"/>
      <c r="L650" s="45"/>
      <c r="M650" s="45"/>
      <c r="N650" s="45"/>
    </row>
    <row r="651" spans="1:14" ht="12.75" x14ac:dyDescent="0.2">
      <c r="A651" s="45"/>
      <c r="B651" s="45"/>
      <c r="C651" s="45"/>
      <c r="D651" s="45"/>
      <c r="E651" s="45"/>
      <c r="F651" s="45"/>
      <c r="G651" s="45"/>
      <c r="H651" s="45"/>
      <c r="I651" s="45"/>
      <c r="J651" s="45"/>
      <c r="K651" s="45"/>
      <c r="L651" s="45"/>
      <c r="M651" s="45"/>
      <c r="N651" s="45"/>
    </row>
    <row r="652" spans="1:14" ht="12.75" x14ac:dyDescent="0.2">
      <c r="A652" s="45"/>
      <c r="B652" s="45"/>
      <c r="C652" s="45"/>
      <c r="D652" s="45"/>
      <c r="E652" s="45"/>
      <c r="F652" s="45"/>
      <c r="G652" s="45"/>
      <c r="H652" s="45"/>
      <c r="I652" s="45"/>
      <c r="J652" s="45"/>
      <c r="K652" s="45"/>
      <c r="L652" s="45"/>
      <c r="M652" s="45"/>
      <c r="N652" s="45"/>
    </row>
    <row r="653" spans="1:14" ht="12.75" x14ac:dyDescent="0.2">
      <c r="A653" s="45"/>
      <c r="B653" s="45"/>
      <c r="C653" s="45"/>
      <c r="D653" s="45"/>
      <c r="E653" s="45"/>
      <c r="F653" s="45"/>
      <c r="G653" s="45"/>
      <c r="H653" s="45"/>
      <c r="I653" s="45"/>
      <c r="J653" s="45"/>
      <c r="K653" s="45"/>
      <c r="L653" s="45"/>
      <c r="M653" s="45"/>
      <c r="N653" s="45"/>
    </row>
    <row r="654" spans="1:14" ht="12.75" x14ac:dyDescent="0.2">
      <c r="A654" s="45"/>
      <c r="B654" s="45"/>
      <c r="C654" s="45"/>
      <c r="D654" s="45"/>
      <c r="E654" s="45"/>
      <c r="F654" s="45"/>
      <c r="G654" s="45"/>
      <c r="H654" s="45"/>
      <c r="I654" s="45"/>
      <c r="J654" s="45"/>
      <c r="K654" s="45"/>
      <c r="L654" s="45"/>
      <c r="M654" s="45"/>
      <c r="N654" s="45"/>
    </row>
    <row r="655" spans="1:14" ht="12.75" x14ac:dyDescent="0.2">
      <c r="A655" s="45"/>
      <c r="B655" s="45"/>
      <c r="C655" s="45"/>
      <c r="D655" s="45"/>
      <c r="E655" s="45"/>
      <c r="F655" s="45"/>
      <c r="G655" s="45"/>
      <c r="H655" s="45"/>
      <c r="I655" s="45"/>
      <c r="J655" s="45"/>
      <c r="K655" s="45"/>
      <c r="L655" s="45"/>
      <c r="M655" s="45"/>
      <c r="N655" s="45"/>
    </row>
    <row r="656" spans="1:14" ht="12.75" x14ac:dyDescent="0.2">
      <c r="A656" s="45"/>
      <c r="B656" s="45"/>
      <c r="C656" s="45"/>
      <c r="D656" s="45"/>
      <c r="E656" s="45"/>
      <c r="F656" s="45"/>
      <c r="G656" s="45"/>
      <c r="H656" s="45"/>
      <c r="I656" s="45"/>
      <c r="J656" s="45"/>
      <c r="K656" s="45"/>
      <c r="L656" s="45"/>
      <c r="M656" s="45"/>
      <c r="N656" s="45"/>
    </row>
    <row r="657" spans="1:14" ht="12.75" x14ac:dyDescent="0.2">
      <c r="A657" s="45"/>
      <c r="B657" s="45"/>
      <c r="C657" s="45"/>
      <c r="D657" s="45"/>
      <c r="E657" s="45"/>
      <c r="F657" s="45"/>
      <c r="G657" s="45"/>
      <c r="H657" s="45"/>
      <c r="I657" s="45"/>
      <c r="J657" s="45"/>
      <c r="K657" s="45"/>
      <c r="L657" s="45"/>
      <c r="M657" s="45"/>
      <c r="N657" s="45"/>
    </row>
    <row r="658" spans="1:14" ht="12.75" x14ac:dyDescent="0.2">
      <c r="A658" s="45"/>
      <c r="B658" s="45"/>
      <c r="C658" s="45"/>
      <c r="D658" s="45"/>
      <c r="E658" s="45"/>
      <c r="F658" s="45"/>
      <c r="G658" s="45"/>
      <c r="H658" s="45"/>
      <c r="I658" s="45"/>
      <c r="J658" s="45"/>
      <c r="K658" s="45"/>
      <c r="L658" s="45"/>
      <c r="M658" s="45"/>
      <c r="N658" s="45"/>
    </row>
    <row r="659" spans="1:14" ht="12.75" x14ac:dyDescent="0.2">
      <c r="A659" s="45"/>
      <c r="B659" s="45"/>
      <c r="C659" s="45"/>
      <c r="D659" s="45"/>
      <c r="E659" s="45"/>
      <c r="F659" s="45"/>
      <c r="G659" s="45"/>
      <c r="H659" s="45"/>
      <c r="I659" s="45"/>
      <c r="J659" s="45"/>
      <c r="K659" s="45"/>
      <c r="L659" s="45"/>
      <c r="M659" s="45"/>
      <c r="N659" s="45"/>
    </row>
    <row r="660" spans="1:14" ht="12.75" x14ac:dyDescent="0.2">
      <c r="A660" s="45"/>
      <c r="B660" s="45"/>
      <c r="C660" s="45"/>
      <c r="D660" s="45"/>
      <c r="E660" s="45"/>
      <c r="F660" s="45"/>
      <c r="G660" s="45"/>
      <c r="H660" s="45"/>
      <c r="I660" s="45"/>
      <c r="J660" s="45"/>
      <c r="K660" s="45"/>
      <c r="L660" s="45"/>
      <c r="M660" s="45"/>
      <c r="N660" s="45"/>
    </row>
    <row r="661" spans="1:14" ht="12.75" x14ac:dyDescent="0.2">
      <c r="A661" s="45"/>
      <c r="B661" s="45"/>
      <c r="C661" s="45"/>
      <c r="D661" s="45"/>
      <c r="E661" s="45"/>
      <c r="F661" s="45"/>
      <c r="G661" s="45"/>
      <c r="H661" s="45"/>
      <c r="I661" s="45"/>
      <c r="J661" s="45"/>
      <c r="K661" s="45"/>
      <c r="L661" s="45"/>
      <c r="M661" s="45"/>
      <c r="N661" s="45"/>
    </row>
    <row r="662" spans="1:14" ht="12.75" x14ac:dyDescent="0.2">
      <c r="A662" s="45"/>
      <c r="B662" s="45"/>
      <c r="C662" s="45"/>
      <c r="D662" s="45"/>
      <c r="E662" s="45"/>
      <c r="F662" s="45"/>
      <c r="G662" s="45"/>
      <c r="H662" s="45"/>
      <c r="I662" s="45"/>
      <c r="J662" s="45"/>
      <c r="K662" s="45"/>
      <c r="L662" s="45"/>
      <c r="M662" s="45"/>
      <c r="N662" s="45"/>
    </row>
    <row r="663" spans="1:14" ht="12.75" x14ac:dyDescent="0.2">
      <c r="A663" s="45"/>
      <c r="B663" s="45"/>
      <c r="C663" s="45"/>
      <c r="D663" s="45"/>
      <c r="E663" s="45"/>
      <c r="F663" s="45"/>
      <c r="G663" s="45"/>
      <c r="H663" s="45"/>
      <c r="I663" s="45"/>
      <c r="J663" s="45"/>
      <c r="K663" s="45"/>
      <c r="L663" s="45"/>
      <c r="M663" s="45"/>
      <c r="N663" s="45"/>
    </row>
    <row r="664" spans="1:14" ht="12.75" x14ac:dyDescent="0.2">
      <c r="A664" s="45"/>
      <c r="B664" s="45"/>
      <c r="C664" s="45"/>
      <c r="D664" s="45"/>
      <c r="E664" s="45"/>
      <c r="F664" s="45"/>
      <c r="G664" s="45"/>
      <c r="H664" s="45"/>
      <c r="I664" s="45"/>
      <c r="J664" s="45"/>
      <c r="K664" s="45"/>
      <c r="L664" s="45"/>
      <c r="M664" s="45"/>
      <c r="N664" s="45"/>
    </row>
    <row r="665" spans="1:14" ht="12.75" x14ac:dyDescent="0.2">
      <c r="A665" s="45"/>
      <c r="B665" s="45"/>
      <c r="C665" s="45"/>
      <c r="D665" s="45"/>
      <c r="E665" s="45"/>
      <c r="F665" s="45"/>
      <c r="G665" s="45"/>
      <c r="H665" s="45"/>
      <c r="I665" s="45"/>
      <c r="J665" s="45"/>
      <c r="K665" s="45"/>
      <c r="L665" s="45"/>
      <c r="M665" s="45"/>
      <c r="N665" s="45"/>
    </row>
    <row r="666" spans="1:14" ht="12.75" x14ac:dyDescent="0.2">
      <c r="A666" s="45"/>
      <c r="B666" s="45"/>
      <c r="C666" s="45"/>
      <c r="D666" s="45"/>
      <c r="E666" s="45"/>
      <c r="F666" s="45"/>
      <c r="G666" s="45"/>
      <c r="H666" s="45"/>
      <c r="I666" s="45"/>
      <c r="J666" s="45"/>
      <c r="K666" s="45"/>
      <c r="L666" s="45"/>
      <c r="M666" s="45"/>
      <c r="N666" s="45"/>
    </row>
    <row r="667" spans="1:14" ht="12.75" x14ac:dyDescent="0.2">
      <c r="A667" s="45"/>
      <c r="B667" s="45"/>
      <c r="C667" s="45"/>
      <c r="D667" s="45"/>
      <c r="E667" s="45"/>
      <c r="F667" s="45"/>
      <c r="G667" s="45"/>
      <c r="H667" s="45"/>
      <c r="I667" s="45"/>
      <c r="J667" s="45"/>
      <c r="K667" s="45"/>
      <c r="L667" s="45"/>
      <c r="M667" s="45"/>
      <c r="N667" s="45"/>
    </row>
    <row r="668" spans="1:14" ht="12.75" x14ac:dyDescent="0.2">
      <c r="A668" s="45"/>
      <c r="B668" s="45"/>
      <c r="C668" s="45"/>
      <c r="D668" s="45"/>
      <c r="E668" s="45"/>
      <c r="F668" s="45"/>
      <c r="G668" s="45"/>
      <c r="H668" s="45"/>
      <c r="I668" s="45"/>
      <c r="J668" s="45"/>
      <c r="K668" s="45"/>
      <c r="L668" s="45"/>
      <c r="M668" s="45"/>
      <c r="N668" s="45"/>
    </row>
    <row r="669" spans="1:14" ht="12.75" x14ac:dyDescent="0.2">
      <c r="A669" s="45"/>
      <c r="B669" s="45"/>
      <c r="C669" s="45"/>
      <c r="D669" s="45"/>
      <c r="E669" s="45"/>
      <c r="F669" s="45"/>
      <c r="G669" s="45"/>
      <c r="H669" s="45"/>
      <c r="I669" s="45"/>
      <c r="J669" s="45"/>
      <c r="K669" s="45"/>
      <c r="L669" s="45"/>
      <c r="M669" s="45"/>
      <c r="N669" s="45"/>
    </row>
    <row r="670" spans="1:14" ht="12.75" x14ac:dyDescent="0.2">
      <c r="A670" s="45"/>
      <c r="B670" s="45"/>
      <c r="C670" s="45"/>
      <c r="D670" s="45"/>
      <c r="E670" s="45"/>
      <c r="F670" s="45"/>
      <c r="G670" s="45"/>
      <c r="H670" s="45"/>
      <c r="I670" s="45"/>
      <c r="J670" s="45"/>
      <c r="K670" s="45"/>
      <c r="L670" s="45"/>
      <c r="M670" s="45"/>
      <c r="N670" s="45"/>
    </row>
    <row r="671" spans="1:14" ht="12.75" x14ac:dyDescent="0.2">
      <c r="A671" s="45"/>
      <c r="B671" s="45"/>
      <c r="C671" s="45"/>
      <c r="D671" s="45"/>
      <c r="E671" s="45"/>
      <c r="F671" s="45"/>
      <c r="G671" s="45"/>
      <c r="H671" s="45"/>
      <c r="I671" s="45"/>
      <c r="J671" s="45"/>
      <c r="K671" s="45"/>
      <c r="L671" s="45"/>
      <c r="M671" s="45"/>
      <c r="N671" s="45"/>
    </row>
    <row r="672" spans="1:14" ht="12.75" x14ac:dyDescent="0.2">
      <c r="A672" s="45"/>
      <c r="B672" s="45"/>
      <c r="C672" s="45"/>
      <c r="D672" s="45"/>
      <c r="E672" s="45"/>
      <c r="F672" s="45"/>
      <c r="G672" s="45"/>
      <c r="H672" s="45"/>
      <c r="I672" s="45"/>
      <c r="J672" s="45"/>
      <c r="K672" s="45"/>
      <c r="L672" s="45"/>
      <c r="M672" s="45"/>
      <c r="N672" s="45"/>
    </row>
    <row r="673" spans="1:14" ht="12.75" x14ac:dyDescent="0.2">
      <c r="A673" s="45"/>
      <c r="B673" s="45"/>
      <c r="C673" s="45"/>
      <c r="D673" s="45"/>
      <c r="E673" s="45"/>
      <c r="F673" s="45"/>
      <c r="G673" s="45"/>
      <c r="H673" s="45"/>
      <c r="I673" s="45"/>
      <c r="J673" s="45"/>
      <c r="K673" s="45"/>
      <c r="L673" s="45"/>
      <c r="M673" s="45"/>
      <c r="N673" s="45"/>
    </row>
    <row r="674" spans="1:14" ht="12.75" x14ac:dyDescent="0.2">
      <c r="A674" s="45"/>
      <c r="B674" s="45"/>
      <c r="C674" s="45"/>
      <c r="D674" s="45"/>
      <c r="E674" s="45"/>
      <c r="F674" s="45"/>
      <c r="G674" s="45"/>
      <c r="H674" s="45"/>
      <c r="I674" s="45"/>
      <c r="J674" s="45"/>
      <c r="K674" s="45"/>
      <c r="L674" s="45"/>
      <c r="M674" s="45"/>
      <c r="N674" s="45"/>
    </row>
    <row r="675" spans="1:14" ht="12.75" x14ac:dyDescent="0.2">
      <c r="A675" s="45"/>
      <c r="B675" s="45"/>
      <c r="C675" s="45"/>
      <c r="D675" s="45"/>
      <c r="E675" s="45"/>
      <c r="F675" s="45"/>
      <c r="G675" s="45"/>
      <c r="H675" s="45"/>
      <c r="I675" s="45"/>
      <c r="J675" s="45"/>
      <c r="K675" s="45"/>
      <c r="L675" s="45"/>
      <c r="M675" s="45"/>
      <c r="N675" s="45"/>
    </row>
    <row r="676" spans="1:14" ht="12.75" x14ac:dyDescent="0.2">
      <c r="A676" s="45"/>
      <c r="B676" s="45"/>
      <c r="C676" s="45"/>
      <c r="D676" s="45"/>
      <c r="E676" s="45"/>
      <c r="F676" s="45"/>
      <c r="G676" s="45"/>
      <c r="H676" s="45"/>
      <c r="I676" s="45"/>
      <c r="J676" s="45"/>
      <c r="K676" s="45"/>
      <c r="L676" s="45"/>
      <c r="M676" s="45"/>
      <c r="N676" s="45"/>
    </row>
    <row r="677" spans="1:14" ht="12.75" x14ac:dyDescent="0.2">
      <c r="A677" s="45"/>
      <c r="B677" s="45"/>
      <c r="C677" s="45"/>
      <c r="D677" s="45"/>
      <c r="E677" s="45"/>
      <c r="F677" s="45"/>
      <c r="G677" s="45"/>
      <c r="H677" s="45"/>
      <c r="I677" s="45"/>
      <c r="J677" s="45"/>
      <c r="K677" s="45"/>
      <c r="L677" s="45"/>
      <c r="M677" s="45"/>
      <c r="N677" s="45"/>
    </row>
    <row r="678" spans="1:14" ht="12.75" x14ac:dyDescent="0.2">
      <c r="A678" s="45"/>
      <c r="B678" s="45"/>
      <c r="C678" s="45"/>
      <c r="D678" s="45"/>
      <c r="E678" s="45"/>
      <c r="F678" s="45"/>
      <c r="G678" s="45"/>
      <c r="H678" s="45"/>
      <c r="I678" s="45"/>
      <c r="J678" s="45"/>
      <c r="K678" s="45"/>
      <c r="L678" s="45"/>
      <c r="M678" s="45"/>
      <c r="N678" s="45"/>
    </row>
    <row r="679" spans="1:14" ht="12.75" x14ac:dyDescent="0.2">
      <c r="A679" s="45"/>
      <c r="B679" s="45"/>
      <c r="C679" s="45"/>
      <c r="D679" s="45"/>
      <c r="E679" s="45"/>
      <c r="F679" s="45"/>
      <c r="G679" s="45"/>
      <c r="H679" s="45"/>
      <c r="I679" s="45"/>
      <c r="J679" s="45"/>
      <c r="K679" s="45"/>
      <c r="L679" s="45"/>
      <c r="M679" s="45"/>
      <c r="N679" s="45"/>
    </row>
    <row r="680" spans="1:14" ht="12.75" x14ac:dyDescent="0.2">
      <c r="A680" s="45"/>
      <c r="B680" s="45"/>
      <c r="C680" s="45"/>
      <c r="D680" s="45"/>
      <c r="E680" s="45"/>
      <c r="F680" s="45"/>
      <c r="G680" s="45"/>
      <c r="H680" s="45"/>
      <c r="I680" s="45"/>
      <c r="J680" s="45"/>
      <c r="K680" s="45"/>
      <c r="L680" s="45"/>
      <c r="M680" s="45"/>
      <c r="N680" s="45"/>
    </row>
    <row r="681" spans="1:14" ht="12.75" x14ac:dyDescent="0.2">
      <c r="A681" s="45"/>
      <c r="B681" s="45"/>
      <c r="C681" s="45"/>
      <c r="D681" s="45"/>
      <c r="E681" s="45"/>
      <c r="F681" s="45"/>
      <c r="G681" s="45"/>
      <c r="H681" s="45"/>
      <c r="I681" s="45"/>
      <c r="J681" s="45"/>
      <c r="K681" s="45"/>
      <c r="L681" s="45"/>
      <c r="M681" s="45"/>
      <c r="N681" s="45"/>
    </row>
    <row r="682" spans="1:14" ht="12.75" x14ac:dyDescent="0.2">
      <c r="A682" s="45"/>
      <c r="B682" s="45"/>
      <c r="C682" s="45"/>
      <c r="D682" s="45"/>
      <c r="E682" s="45"/>
      <c r="F682" s="45"/>
      <c r="G682" s="45"/>
      <c r="H682" s="45"/>
      <c r="I682" s="45"/>
      <c r="J682" s="45"/>
      <c r="K682" s="45"/>
      <c r="L682" s="45"/>
      <c r="M682" s="45"/>
      <c r="N682" s="45"/>
    </row>
    <row r="683" spans="1:14" ht="12.75" x14ac:dyDescent="0.2">
      <c r="A683" s="45"/>
      <c r="B683" s="45"/>
      <c r="C683" s="45"/>
      <c r="D683" s="45"/>
      <c r="E683" s="45"/>
      <c r="F683" s="45"/>
      <c r="G683" s="45"/>
      <c r="H683" s="45"/>
      <c r="I683" s="45"/>
      <c r="J683" s="45"/>
      <c r="K683" s="45"/>
      <c r="L683" s="45"/>
      <c r="M683" s="45"/>
      <c r="N683" s="45"/>
    </row>
    <row r="684" spans="1:14" ht="12.75" x14ac:dyDescent="0.2">
      <c r="A684" s="45"/>
      <c r="B684" s="45"/>
      <c r="C684" s="45"/>
      <c r="D684" s="45"/>
      <c r="E684" s="45"/>
      <c r="F684" s="45"/>
      <c r="G684" s="45"/>
      <c r="H684" s="45"/>
      <c r="I684" s="45"/>
      <c r="J684" s="45"/>
      <c r="K684" s="45"/>
      <c r="L684" s="45"/>
      <c r="M684" s="45"/>
      <c r="N684" s="45"/>
    </row>
    <row r="685" spans="1:14" ht="12.75" x14ac:dyDescent="0.2">
      <c r="A685" s="45"/>
      <c r="B685" s="45"/>
      <c r="C685" s="45"/>
      <c r="D685" s="45"/>
      <c r="E685" s="45"/>
      <c r="F685" s="45"/>
      <c r="G685" s="45"/>
      <c r="H685" s="45"/>
      <c r="I685" s="45"/>
      <c r="J685" s="45"/>
      <c r="K685" s="45"/>
      <c r="L685" s="45"/>
      <c r="M685" s="45"/>
      <c r="N685" s="45"/>
    </row>
    <row r="686" spans="1:14" ht="12.75" x14ac:dyDescent="0.2">
      <c r="A686" s="45"/>
      <c r="B686" s="45"/>
      <c r="C686" s="45"/>
      <c r="D686" s="45"/>
      <c r="E686" s="45"/>
      <c r="F686" s="45"/>
      <c r="G686" s="45"/>
      <c r="H686" s="45"/>
      <c r="I686" s="45"/>
      <c r="J686" s="45"/>
      <c r="K686" s="45"/>
      <c r="L686" s="45"/>
      <c r="M686" s="45"/>
      <c r="N686" s="45"/>
    </row>
    <row r="687" spans="1:14" ht="12.75" x14ac:dyDescent="0.2">
      <c r="A687" s="45"/>
      <c r="B687" s="45"/>
      <c r="C687" s="45"/>
      <c r="D687" s="45"/>
      <c r="E687" s="45"/>
      <c r="F687" s="45"/>
      <c r="G687" s="45"/>
      <c r="H687" s="45"/>
      <c r="I687" s="45"/>
      <c r="J687" s="45"/>
      <c r="K687" s="45"/>
      <c r="L687" s="45"/>
      <c r="M687" s="45"/>
      <c r="N687" s="45"/>
    </row>
    <row r="688" spans="1:14" ht="12.75" x14ac:dyDescent="0.2">
      <c r="A688" s="45"/>
      <c r="B688" s="45"/>
      <c r="C688" s="45"/>
      <c r="D688" s="45"/>
      <c r="E688" s="45"/>
      <c r="F688" s="45"/>
      <c r="G688" s="45"/>
      <c r="H688" s="45"/>
      <c r="I688" s="45"/>
      <c r="J688" s="45"/>
      <c r="K688" s="45"/>
      <c r="L688" s="45"/>
      <c r="M688" s="45"/>
      <c r="N688" s="45"/>
    </row>
    <row r="689" spans="1:14" ht="12.75" x14ac:dyDescent="0.2">
      <c r="A689" s="45"/>
      <c r="B689" s="45"/>
      <c r="C689" s="45"/>
      <c r="D689" s="45"/>
      <c r="E689" s="45"/>
      <c r="F689" s="45"/>
      <c r="G689" s="45"/>
      <c r="H689" s="45"/>
      <c r="I689" s="45"/>
      <c r="J689" s="45"/>
      <c r="K689" s="45"/>
      <c r="L689" s="45"/>
      <c r="M689" s="45"/>
      <c r="N689" s="45"/>
    </row>
    <row r="690" spans="1:14" ht="12.75" x14ac:dyDescent="0.2">
      <c r="A690" s="45"/>
      <c r="B690" s="45"/>
      <c r="C690" s="45"/>
      <c r="D690" s="45"/>
      <c r="E690" s="45"/>
      <c r="F690" s="45"/>
      <c r="G690" s="45"/>
      <c r="H690" s="45"/>
      <c r="I690" s="45"/>
      <c r="J690" s="45"/>
      <c r="K690" s="45"/>
      <c r="L690" s="45"/>
      <c r="M690" s="45"/>
      <c r="N690" s="45"/>
    </row>
    <row r="691" spans="1:14" ht="12.75" x14ac:dyDescent="0.2">
      <c r="A691" s="45"/>
      <c r="B691" s="45"/>
      <c r="C691" s="45"/>
      <c r="D691" s="45"/>
      <c r="E691" s="45"/>
      <c r="F691" s="45"/>
      <c r="G691" s="45"/>
      <c r="H691" s="45"/>
      <c r="I691" s="45"/>
      <c r="J691" s="45"/>
      <c r="K691" s="45"/>
      <c r="L691" s="45"/>
      <c r="M691" s="45"/>
      <c r="N691" s="45"/>
    </row>
    <row r="692" spans="1:14" ht="12.75" x14ac:dyDescent="0.2">
      <c r="A692" s="45"/>
      <c r="B692" s="45"/>
      <c r="C692" s="45"/>
      <c r="D692" s="45"/>
      <c r="E692" s="45"/>
      <c r="F692" s="45"/>
      <c r="G692" s="45"/>
      <c r="H692" s="45"/>
      <c r="I692" s="45"/>
      <c r="J692" s="45"/>
      <c r="K692" s="45"/>
      <c r="L692" s="45"/>
      <c r="M692" s="45"/>
      <c r="N692" s="45"/>
    </row>
    <row r="693" spans="1:14" ht="12.75" x14ac:dyDescent="0.2">
      <c r="A693" s="45"/>
      <c r="B693" s="45"/>
      <c r="C693" s="45"/>
      <c r="D693" s="45"/>
      <c r="E693" s="45"/>
      <c r="F693" s="45"/>
      <c r="G693" s="45"/>
      <c r="H693" s="45"/>
      <c r="I693" s="45"/>
      <c r="J693" s="45"/>
      <c r="K693" s="45"/>
      <c r="L693" s="45"/>
      <c r="M693" s="45"/>
      <c r="N693" s="45"/>
    </row>
    <row r="694" spans="1:14" ht="12.75" x14ac:dyDescent="0.2">
      <c r="A694" s="45"/>
      <c r="B694" s="45"/>
      <c r="C694" s="45"/>
      <c r="D694" s="45"/>
      <c r="E694" s="45"/>
      <c r="F694" s="45"/>
      <c r="G694" s="45"/>
      <c r="H694" s="45"/>
      <c r="I694" s="45"/>
      <c r="J694" s="45"/>
      <c r="K694" s="45"/>
      <c r="L694" s="45"/>
      <c r="M694" s="45"/>
      <c r="N694" s="45"/>
    </row>
    <row r="695" spans="1:14" ht="12.75" x14ac:dyDescent="0.2">
      <c r="A695" s="45"/>
      <c r="B695" s="45"/>
      <c r="C695" s="45"/>
      <c r="D695" s="45"/>
      <c r="E695" s="45"/>
      <c r="F695" s="45"/>
      <c r="G695" s="45"/>
      <c r="H695" s="45"/>
      <c r="I695" s="45"/>
      <c r="J695" s="45"/>
      <c r="K695" s="45"/>
      <c r="L695" s="45"/>
      <c r="M695" s="45"/>
      <c r="N695" s="45"/>
    </row>
    <row r="696" spans="1:14" ht="12.75" x14ac:dyDescent="0.2">
      <c r="A696" s="45"/>
      <c r="B696" s="45"/>
      <c r="C696" s="45"/>
      <c r="D696" s="45"/>
      <c r="E696" s="45"/>
      <c r="F696" s="45"/>
      <c r="G696" s="45"/>
      <c r="H696" s="45"/>
      <c r="I696" s="45"/>
      <c r="J696" s="45"/>
      <c r="K696" s="45"/>
      <c r="L696" s="45"/>
      <c r="M696" s="45"/>
      <c r="N696" s="45"/>
    </row>
    <row r="697" spans="1:14" ht="12.75" x14ac:dyDescent="0.2">
      <c r="A697" s="45"/>
      <c r="B697" s="45"/>
      <c r="C697" s="45"/>
      <c r="D697" s="45"/>
      <c r="E697" s="45"/>
      <c r="F697" s="45"/>
      <c r="G697" s="45"/>
      <c r="H697" s="45"/>
      <c r="I697" s="45"/>
      <c r="J697" s="45"/>
      <c r="K697" s="45"/>
      <c r="L697" s="45"/>
      <c r="M697" s="45"/>
      <c r="N697" s="45"/>
    </row>
    <row r="698" spans="1:14" ht="12.75" x14ac:dyDescent="0.2">
      <c r="A698" s="45"/>
      <c r="B698" s="45"/>
      <c r="C698" s="45"/>
      <c r="D698" s="45"/>
      <c r="E698" s="45"/>
      <c r="F698" s="45"/>
      <c r="G698" s="45"/>
      <c r="H698" s="45"/>
      <c r="I698" s="45"/>
      <c r="J698" s="45"/>
      <c r="K698" s="45"/>
      <c r="L698" s="45"/>
      <c r="M698" s="45"/>
      <c r="N698" s="45"/>
    </row>
    <row r="699" spans="1:14" ht="12.75" x14ac:dyDescent="0.2">
      <c r="A699" s="45"/>
      <c r="B699" s="45"/>
      <c r="C699" s="45"/>
      <c r="D699" s="45"/>
      <c r="E699" s="45"/>
      <c r="F699" s="45"/>
      <c r="G699" s="45"/>
      <c r="H699" s="45"/>
      <c r="I699" s="45"/>
      <c r="J699" s="45"/>
      <c r="K699" s="45"/>
      <c r="L699" s="45"/>
      <c r="M699" s="45"/>
      <c r="N699" s="45"/>
    </row>
    <row r="700" spans="1:14" ht="12.75" x14ac:dyDescent="0.2">
      <c r="A700" s="45"/>
      <c r="B700" s="45"/>
      <c r="C700" s="45"/>
      <c r="D700" s="45"/>
      <c r="E700" s="45"/>
      <c r="F700" s="45"/>
      <c r="G700" s="45"/>
      <c r="H700" s="45"/>
      <c r="I700" s="45"/>
      <c r="J700" s="45"/>
      <c r="K700" s="45"/>
      <c r="L700" s="45"/>
      <c r="M700" s="45"/>
      <c r="N700" s="45"/>
    </row>
    <row r="701" spans="1:14" ht="12.75" x14ac:dyDescent="0.2">
      <c r="A701" s="45"/>
      <c r="B701" s="45"/>
      <c r="C701" s="45"/>
      <c r="D701" s="45"/>
      <c r="E701" s="45"/>
      <c r="F701" s="45"/>
      <c r="G701" s="45"/>
      <c r="H701" s="45"/>
      <c r="I701" s="45"/>
      <c r="J701" s="45"/>
      <c r="K701" s="45"/>
      <c r="L701" s="45"/>
      <c r="M701" s="45"/>
      <c r="N701" s="45"/>
    </row>
    <row r="702" spans="1:14" ht="12.75" x14ac:dyDescent="0.2">
      <c r="A702" s="45"/>
      <c r="B702" s="45"/>
      <c r="C702" s="45"/>
      <c r="D702" s="45"/>
      <c r="E702" s="45"/>
      <c r="F702" s="45"/>
      <c r="G702" s="45"/>
      <c r="H702" s="45"/>
      <c r="I702" s="45"/>
      <c r="J702" s="45"/>
      <c r="K702" s="45"/>
      <c r="L702" s="45"/>
      <c r="M702" s="45"/>
      <c r="N702" s="45"/>
    </row>
    <row r="703" spans="1:14" ht="12.75" x14ac:dyDescent="0.2">
      <c r="A703" s="45"/>
      <c r="B703" s="45"/>
      <c r="C703" s="45"/>
      <c r="D703" s="45"/>
      <c r="E703" s="45"/>
      <c r="F703" s="45"/>
      <c r="G703" s="45"/>
      <c r="H703" s="45"/>
      <c r="I703" s="45"/>
      <c r="J703" s="45"/>
      <c r="K703" s="45"/>
      <c r="L703" s="45"/>
      <c r="M703" s="45"/>
      <c r="N703" s="45"/>
    </row>
    <row r="704" spans="1:14" ht="12.75" x14ac:dyDescent="0.2">
      <c r="A704" s="45"/>
      <c r="B704" s="45"/>
      <c r="C704" s="45"/>
      <c r="D704" s="45"/>
      <c r="E704" s="45"/>
      <c r="F704" s="45"/>
      <c r="G704" s="45"/>
      <c r="H704" s="45"/>
      <c r="I704" s="45"/>
      <c r="J704" s="45"/>
      <c r="K704" s="45"/>
      <c r="L704" s="45"/>
      <c r="M704" s="45"/>
      <c r="N704" s="45"/>
    </row>
    <row r="705" spans="1:14" ht="12.75" x14ac:dyDescent="0.2">
      <c r="A705" s="45"/>
      <c r="B705" s="45"/>
      <c r="C705" s="45"/>
      <c r="D705" s="45"/>
      <c r="E705" s="45"/>
      <c r="F705" s="45"/>
      <c r="G705" s="45"/>
      <c r="H705" s="45"/>
      <c r="I705" s="45"/>
      <c r="J705" s="45"/>
      <c r="K705" s="45"/>
      <c r="L705" s="45"/>
      <c r="M705" s="45"/>
      <c r="N705" s="45"/>
    </row>
    <row r="706" spans="1:14" ht="12.75" x14ac:dyDescent="0.2">
      <c r="A706" s="45"/>
      <c r="B706" s="45"/>
      <c r="C706" s="45"/>
      <c r="D706" s="45"/>
      <c r="E706" s="45"/>
      <c r="F706" s="45"/>
      <c r="G706" s="45"/>
      <c r="H706" s="45"/>
      <c r="I706" s="45"/>
      <c r="J706" s="45"/>
      <c r="K706" s="45"/>
      <c r="L706" s="45"/>
      <c r="M706" s="45"/>
      <c r="N706" s="45"/>
    </row>
    <row r="707" spans="1:14" ht="12.75" x14ac:dyDescent="0.2">
      <c r="A707" s="45"/>
      <c r="B707" s="45"/>
      <c r="C707" s="45"/>
      <c r="D707" s="45"/>
      <c r="E707" s="45"/>
      <c r="F707" s="45"/>
      <c r="G707" s="45"/>
      <c r="H707" s="45"/>
      <c r="I707" s="45"/>
      <c r="J707" s="45"/>
      <c r="K707" s="45"/>
      <c r="L707" s="45"/>
      <c r="M707" s="45"/>
      <c r="N707" s="45"/>
    </row>
    <row r="708" spans="1:14" ht="12.75" x14ac:dyDescent="0.2">
      <c r="A708" s="45"/>
      <c r="B708" s="45"/>
      <c r="C708" s="45"/>
      <c r="D708" s="45"/>
      <c r="E708" s="45"/>
      <c r="F708" s="45"/>
      <c r="G708" s="45"/>
      <c r="H708" s="45"/>
      <c r="I708" s="45"/>
      <c r="J708" s="45"/>
      <c r="K708" s="45"/>
      <c r="L708" s="45"/>
      <c r="M708" s="45"/>
      <c r="N708" s="45"/>
    </row>
    <row r="709" spans="1:14" ht="12.75" x14ac:dyDescent="0.2">
      <c r="A709" s="45"/>
      <c r="B709" s="45"/>
      <c r="C709" s="45"/>
      <c r="D709" s="45"/>
      <c r="E709" s="45"/>
      <c r="F709" s="45"/>
      <c r="G709" s="45"/>
      <c r="H709" s="45"/>
      <c r="I709" s="45"/>
      <c r="J709" s="45"/>
      <c r="K709" s="45"/>
      <c r="L709" s="45"/>
      <c r="M709" s="45"/>
      <c r="N709" s="45"/>
    </row>
    <row r="710" spans="1:14" ht="12.75" x14ac:dyDescent="0.2">
      <c r="A710" s="45"/>
      <c r="B710" s="45"/>
      <c r="C710" s="45"/>
      <c r="D710" s="45"/>
      <c r="E710" s="45"/>
      <c r="F710" s="45"/>
      <c r="G710" s="45"/>
      <c r="H710" s="45"/>
      <c r="I710" s="45"/>
      <c r="J710" s="45"/>
      <c r="K710" s="45"/>
      <c r="L710" s="45"/>
      <c r="M710" s="45"/>
      <c r="N710" s="45"/>
    </row>
    <row r="711" spans="1:14" ht="12.75" x14ac:dyDescent="0.2">
      <c r="A711" s="45"/>
      <c r="B711" s="45"/>
      <c r="C711" s="45"/>
      <c r="D711" s="45"/>
      <c r="E711" s="45"/>
      <c r="F711" s="45"/>
      <c r="G711" s="45"/>
      <c r="H711" s="45"/>
      <c r="I711" s="45"/>
      <c r="J711" s="45"/>
      <c r="K711" s="45"/>
      <c r="L711" s="45"/>
      <c r="M711" s="45"/>
      <c r="N711" s="45"/>
    </row>
    <row r="712" spans="1:14" ht="12.75" x14ac:dyDescent="0.2">
      <c r="A712" s="45"/>
      <c r="B712" s="45"/>
      <c r="C712" s="45"/>
      <c r="D712" s="45"/>
      <c r="E712" s="45"/>
      <c r="F712" s="45"/>
      <c r="G712" s="45"/>
      <c r="H712" s="45"/>
      <c r="I712" s="45"/>
      <c r="J712" s="45"/>
      <c r="K712" s="45"/>
      <c r="L712" s="45"/>
      <c r="M712" s="45"/>
      <c r="N712" s="45"/>
    </row>
    <row r="713" spans="1:14" ht="12.75" x14ac:dyDescent="0.2">
      <c r="A713" s="45"/>
      <c r="B713" s="45"/>
      <c r="C713" s="45"/>
      <c r="D713" s="45"/>
      <c r="E713" s="45"/>
      <c r="F713" s="45"/>
      <c r="G713" s="45"/>
      <c r="H713" s="45"/>
      <c r="I713" s="45"/>
      <c r="J713" s="45"/>
      <c r="K713" s="45"/>
      <c r="L713" s="45"/>
      <c r="M713" s="45"/>
      <c r="N713" s="45"/>
    </row>
    <row r="714" spans="1:14" ht="12.75" x14ac:dyDescent="0.2">
      <c r="A714" s="45"/>
      <c r="B714" s="45"/>
      <c r="C714" s="45"/>
      <c r="D714" s="45"/>
      <c r="E714" s="45"/>
      <c r="F714" s="45"/>
      <c r="G714" s="45"/>
      <c r="H714" s="45"/>
      <c r="I714" s="45"/>
      <c r="J714" s="45"/>
      <c r="K714" s="45"/>
      <c r="L714" s="45"/>
      <c r="M714" s="45"/>
      <c r="N714" s="45"/>
    </row>
    <row r="715" spans="1:14" ht="12.75" x14ac:dyDescent="0.2">
      <c r="A715" s="45"/>
      <c r="B715" s="45"/>
      <c r="C715" s="45"/>
      <c r="D715" s="45"/>
      <c r="E715" s="45"/>
      <c r="F715" s="45"/>
      <c r="G715" s="45"/>
      <c r="H715" s="45"/>
      <c r="I715" s="45"/>
      <c r="J715" s="45"/>
      <c r="K715" s="45"/>
      <c r="L715" s="45"/>
      <c r="M715" s="45"/>
      <c r="N715" s="45"/>
    </row>
    <row r="716" spans="1:14" ht="12.75" x14ac:dyDescent="0.2">
      <c r="A716" s="45"/>
      <c r="B716" s="45"/>
      <c r="C716" s="45"/>
      <c r="D716" s="45"/>
      <c r="E716" s="45"/>
      <c r="F716" s="45"/>
      <c r="G716" s="45"/>
      <c r="H716" s="45"/>
      <c r="I716" s="45"/>
      <c r="J716" s="45"/>
      <c r="K716" s="45"/>
      <c r="L716" s="45"/>
      <c r="M716" s="45"/>
      <c r="N716" s="45"/>
    </row>
    <row r="717" spans="1:14" ht="12.75" x14ac:dyDescent="0.2">
      <c r="A717" s="45"/>
      <c r="B717" s="45"/>
      <c r="C717" s="45"/>
      <c r="D717" s="45"/>
      <c r="E717" s="45"/>
      <c r="F717" s="45"/>
      <c r="G717" s="45"/>
      <c r="H717" s="45"/>
      <c r="I717" s="45"/>
      <c r="J717" s="45"/>
      <c r="K717" s="45"/>
      <c r="L717" s="45"/>
      <c r="M717" s="45"/>
      <c r="N717" s="45"/>
    </row>
    <row r="718" spans="1:14" ht="12.75" x14ac:dyDescent="0.2">
      <c r="A718" s="45"/>
      <c r="B718" s="45"/>
      <c r="C718" s="45"/>
      <c r="D718" s="45"/>
      <c r="E718" s="45"/>
      <c r="F718" s="45"/>
      <c r="G718" s="45"/>
      <c r="H718" s="45"/>
      <c r="I718" s="45"/>
      <c r="J718" s="45"/>
      <c r="K718" s="45"/>
      <c r="L718" s="45"/>
      <c r="M718" s="45"/>
      <c r="N718" s="45"/>
    </row>
    <row r="719" spans="1:14" ht="12.75" x14ac:dyDescent="0.2">
      <c r="A719" s="45"/>
      <c r="B719" s="45"/>
      <c r="C719" s="45"/>
      <c r="D719" s="45"/>
      <c r="E719" s="45"/>
      <c r="F719" s="45"/>
      <c r="G719" s="45"/>
      <c r="H719" s="45"/>
      <c r="I719" s="45"/>
      <c r="J719" s="45"/>
      <c r="K719" s="45"/>
      <c r="L719" s="45"/>
      <c r="M719" s="45"/>
      <c r="N719" s="45"/>
    </row>
    <row r="720" spans="1:14" ht="12.75" x14ac:dyDescent="0.2">
      <c r="A720" s="45"/>
      <c r="B720" s="45"/>
      <c r="C720" s="45"/>
      <c r="D720" s="45"/>
      <c r="E720" s="45"/>
      <c r="F720" s="45"/>
      <c r="G720" s="45"/>
      <c r="H720" s="45"/>
      <c r="I720" s="45"/>
      <c r="J720" s="45"/>
      <c r="K720" s="45"/>
      <c r="L720" s="45"/>
      <c r="M720" s="45"/>
      <c r="N720" s="45"/>
    </row>
    <row r="721" spans="1:14" ht="12.75" x14ac:dyDescent="0.2">
      <c r="A721" s="45"/>
      <c r="B721" s="45"/>
      <c r="C721" s="45"/>
      <c r="D721" s="45"/>
      <c r="E721" s="45"/>
      <c r="F721" s="45"/>
      <c r="G721" s="45"/>
      <c r="H721" s="45"/>
      <c r="I721" s="45"/>
      <c r="J721" s="45"/>
      <c r="K721" s="45"/>
      <c r="L721" s="45"/>
      <c r="M721" s="45"/>
      <c r="N721" s="45"/>
    </row>
    <row r="722" spans="1:14" ht="12.75" x14ac:dyDescent="0.2">
      <c r="A722" s="45"/>
      <c r="B722" s="45"/>
      <c r="C722" s="45"/>
      <c r="D722" s="45"/>
      <c r="E722" s="45"/>
      <c r="F722" s="45"/>
      <c r="G722" s="45"/>
      <c r="H722" s="45"/>
      <c r="I722" s="45"/>
      <c r="J722" s="45"/>
      <c r="K722" s="45"/>
      <c r="L722" s="45"/>
      <c r="M722" s="45"/>
      <c r="N722" s="45"/>
    </row>
    <row r="723" spans="1:14" ht="12.75" x14ac:dyDescent="0.2">
      <c r="A723" s="45"/>
      <c r="B723" s="45"/>
      <c r="C723" s="45"/>
      <c r="D723" s="45"/>
      <c r="E723" s="45"/>
      <c r="F723" s="45"/>
      <c r="G723" s="45"/>
      <c r="H723" s="45"/>
      <c r="I723" s="45"/>
      <c r="J723" s="45"/>
      <c r="K723" s="45"/>
      <c r="L723" s="45"/>
      <c r="M723" s="45"/>
      <c r="N723" s="45"/>
    </row>
    <row r="724" spans="1:14" ht="12.75" x14ac:dyDescent="0.2">
      <c r="A724" s="45"/>
      <c r="B724" s="45"/>
      <c r="C724" s="45"/>
      <c r="D724" s="45"/>
      <c r="E724" s="45"/>
      <c r="F724" s="45"/>
      <c r="G724" s="45"/>
      <c r="H724" s="45"/>
      <c r="I724" s="45"/>
      <c r="J724" s="45"/>
      <c r="K724" s="45"/>
      <c r="L724" s="45"/>
      <c r="M724" s="45"/>
      <c r="N724" s="45"/>
    </row>
    <row r="725" spans="1:14" ht="12.75" x14ac:dyDescent="0.2">
      <c r="A725" s="45"/>
      <c r="B725" s="45"/>
      <c r="C725" s="45"/>
      <c r="D725" s="45"/>
      <c r="E725" s="45"/>
      <c r="F725" s="45"/>
      <c r="G725" s="45"/>
      <c r="H725" s="45"/>
      <c r="I725" s="45"/>
      <c r="J725" s="45"/>
      <c r="K725" s="45"/>
      <c r="L725" s="45"/>
      <c r="M725" s="45"/>
      <c r="N725" s="45"/>
    </row>
    <row r="726" spans="1:14" ht="12.75" x14ac:dyDescent="0.2">
      <c r="A726" s="45"/>
      <c r="B726" s="45"/>
      <c r="C726" s="45"/>
      <c r="D726" s="45"/>
      <c r="E726" s="45"/>
      <c r="F726" s="45"/>
      <c r="G726" s="45"/>
      <c r="H726" s="45"/>
      <c r="I726" s="45"/>
      <c r="J726" s="45"/>
      <c r="K726" s="45"/>
      <c r="L726" s="45"/>
      <c r="M726" s="45"/>
      <c r="N726" s="45"/>
    </row>
    <row r="727" spans="1:14" ht="12.75" x14ac:dyDescent="0.2">
      <c r="A727" s="45"/>
      <c r="B727" s="45"/>
      <c r="C727" s="45"/>
      <c r="D727" s="45"/>
      <c r="E727" s="45"/>
      <c r="F727" s="45"/>
      <c r="G727" s="45"/>
      <c r="H727" s="45"/>
      <c r="I727" s="45"/>
      <c r="J727" s="45"/>
      <c r="K727" s="45"/>
      <c r="L727" s="45"/>
      <c r="M727" s="45"/>
      <c r="N727" s="45"/>
    </row>
    <row r="728" spans="1:14" ht="12.75" x14ac:dyDescent="0.2">
      <c r="A728" s="45"/>
      <c r="B728" s="45"/>
      <c r="C728" s="45"/>
      <c r="D728" s="45"/>
      <c r="E728" s="45"/>
      <c r="F728" s="45"/>
      <c r="G728" s="45"/>
      <c r="H728" s="45"/>
      <c r="I728" s="45"/>
      <c r="J728" s="45"/>
      <c r="K728" s="45"/>
      <c r="L728" s="45"/>
      <c r="M728" s="45"/>
      <c r="N728" s="45"/>
    </row>
    <row r="729" spans="1:14" ht="12.75" x14ac:dyDescent="0.2">
      <c r="A729" s="45"/>
      <c r="B729" s="45"/>
      <c r="C729" s="45"/>
      <c r="D729" s="45"/>
      <c r="E729" s="45"/>
      <c r="F729" s="45"/>
      <c r="G729" s="45"/>
      <c r="H729" s="45"/>
      <c r="I729" s="45"/>
      <c r="J729" s="45"/>
      <c r="K729" s="45"/>
      <c r="L729" s="45"/>
      <c r="M729" s="45"/>
      <c r="N729" s="45"/>
    </row>
    <row r="730" spans="1:14" ht="12.75" x14ac:dyDescent="0.2">
      <c r="A730" s="45"/>
      <c r="B730" s="45"/>
      <c r="C730" s="45"/>
      <c r="D730" s="45"/>
      <c r="E730" s="45"/>
      <c r="F730" s="45"/>
      <c r="G730" s="45"/>
      <c r="H730" s="45"/>
      <c r="I730" s="45"/>
      <c r="J730" s="45"/>
      <c r="K730" s="45"/>
      <c r="L730" s="45"/>
      <c r="M730" s="45"/>
      <c r="N730" s="45"/>
    </row>
    <row r="731" spans="1:14" ht="12.75" x14ac:dyDescent="0.2">
      <c r="A731" s="45"/>
      <c r="B731" s="45"/>
      <c r="C731" s="45"/>
      <c r="D731" s="45"/>
      <c r="E731" s="45"/>
      <c r="F731" s="45"/>
      <c r="G731" s="45"/>
      <c r="H731" s="45"/>
      <c r="I731" s="45"/>
      <c r="J731" s="45"/>
      <c r="K731" s="45"/>
      <c r="L731" s="45"/>
      <c r="M731" s="45"/>
      <c r="N731" s="45"/>
    </row>
    <row r="732" spans="1:14" ht="12.75" x14ac:dyDescent="0.2">
      <c r="A732" s="45"/>
      <c r="B732" s="45"/>
      <c r="C732" s="45"/>
      <c r="D732" s="45"/>
      <c r="E732" s="45"/>
      <c r="F732" s="45"/>
      <c r="G732" s="45"/>
      <c r="H732" s="45"/>
      <c r="I732" s="45"/>
      <c r="J732" s="45"/>
      <c r="K732" s="45"/>
      <c r="L732" s="45"/>
      <c r="M732" s="45"/>
      <c r="N732" s="45"/>
    </row>
    <row r="733" spans="1:14" ht="12.75" x14ac:dyDescent="0.2">
      <c r="A733" s="45"/>
      <c r="B733" s="45"/>
      <c r="C733" s="45"/>
      <c r="D733" s="45"/>
      <c r="E733" s="45"/>
      <c r="F733" s="45"/>
      <c r="G733" s="45"/>
      <c r="H733" s="45"/>
      <c r="I733" s="45"/>
      <c r="J733" s="45"/>
      <c r="K733" s="45"/>
      <c r="L733" s="45"/>
      <c r="M733" s="45"/>
      <c r="N733" s="45"/>
    </row>
    <row r="734" spans="1:14" ht="12.75" x14ac:dyDescent="0.2">
      <c r="A734" s="45"/>
      <c r="B734" s="45"/>
      <c r="C734" s="45"/>
      <c r="D734" s="45"/>
      <c r="E734" s="45"/>
      <c r="F734" s="45"/>
      <c r="G734" s="45"/>
      <c r="H734" s="45"/>
      <c r="I734" s="45"/>
      <c r="J734" s="45"/>
      <c r="K734" s="45"/>
      <c r="L734" s="45"/>
      <c r="M734" s="45"/>
      <c r="N734" s="45"/>
    </row>
    <row r="735" spans="1:14" ht="12.75" x14ac:dyDescent="0.2">
      <c r="A735" s="45"/>
      <c r="B735" s="45"/>
      <c r="C735" s="45"/>
      <c r="D735" s="45"/>
      <c r="E735" s="45"/>
      <c r="F735" s="45"/>
      <c r="G735" s="45"/>
      <c r="H735" s="45"/>
      <c r="I735" s="45"/>
      <c r="J735" s="45"/>
      <c r="K735" s="45"/>
      <c r="L735" s="45"/>
      <c r="M735" s="45"/>
      <c r="N735" s="45"/>
    </row>
    <row r="736" spans="1:14" ht="12.75" x14ac:dyDescent="0.2">
      <c r="A736" s="45"/>
      <c r="B736" s="45"/>
      <c r="C736" s="45"/>
      <c r="D736" s="45"/>
      <c r="E736" s="45"/>
      <c r="F736" s="45"/>
      <c r="G736" s="45"/>
      <c r="H736" s="45"/>
      <c r="I736" s="45"/>
      <c r="J736" s="45"/>
      <c r="K736" s="45"/>
      <c r="L736" s="45"/>
      <c r="M736" s="45"/>
      <c r="N736" s="45"/>
    </row>
    <row r="737" spans="1:14" ht="12.75" x14ac:dyDescent="0.2">
      <c r="A737" s="45"/>
      <c r="B737" s="45"/>
      <c r="C737" s="45"/>
      <c r="D737" s="45"/>
      <c r="E737" s="45"/>
      <c r="F737" s="45"/>
      <c r="G737" s="45"/>
      <c r="H737" s="45"/>
      <c r="I737" s="45"/>
      <c r="J737" s="45"/>
      <c r="K737" s="45"/>
      <c r="L737" s="45"/>
      <c r="M737" s="45"/>
      <c r="N737" s="45"/>
    </row>
    <row r="738" spans="1:14" ht="12.75" x14ac:dyDescent="0.2">
      <c r="A738" s="45"/>
      <c r="B738" s="45"/>
      <c r="C738" s="45"/>
      <c r="D738" s="45"/>
      <c r="E738" s="45"/>
      <c r="F738" s="45"/>
      <c r="G738" s="45"/>
      <c r="H738" s="45"/>
      <c r="I738" s="45"/>
      <c r="J738" s="45"/>
      <c r="K738" s="45"/>
      <c r="L738" s="45"/>
      <c r="M738" s="45"/>
      <c r="N738" s="45"/>
    </row>
    <row r="739" spans="1:14" ht="12.75" x14ac:dyDescent="0.2">
      <c r="A739" s="45"/>
      <c r="B739" s="45"/>
      <c r="C739" s="45"/>
      <c r="D739" s="45"/>
      <c r="E739" s="45"/>
      <c r="F739" s="45"/>
      <c r="G739" s="45"/>
      <c r="H739" s="45"/>
      <c r="I739" s="45"/>
      <c r="J739" s="45"/>
      <c r="K739" s="45"/>
      <c r="L739" s="45"/>
      <c r="M739" s="45"/>
      <c r="N739" s="45"/>
    </row>
    <row r="740" spans="1:14" ht="12.75" x14ac:dyDescent="0.2">
      <c r="A740" s="45"/>
      <c r="B740" s="45"/>
      <c r="C740" s="45"/>
      <c r="D740" s="45"/>
      <c r="E740" s="45"/>
      <c r="F740" s="45"/>
      <c r="G740" s="45"/>
      <c r="H740" s="45"/>
      <c r="I740" s="45"/>
      <c r="J740" s="45"/>
      <c r="K740" s="45"/>
      <c r="L740" s="45"/>
      <c r="M740" s="45"/>
      <c r="N740" s="45"/>
    </row>
    <row r="741" spans="1:14" ht="12.75" x14ac:dyDescent="0.2">
      <c r="A741" s="45"/>
      <c r="B741" s="45"/>
      <c r="C741" s="45"/>
      <c r="D741" s="45"/>
      <c r="E741" s="45"/>
      <c r="F741" s="45"/>
      <c r="G741" s="45"/>
      <c r="H741" s="45"/>
      <c r="I741" s="45"/>
      <c r="J741" s="45"/>
      <c r="K741" s="45"/>
      <c r="L741" s="45"/>
      <c r="M741" s="45"/>
      <c r="N741" s="45"/>
    </row>
    <row r="742" spans="1:14" ht="12.75" x14ac:dyDescent="0.2">
      <c r="A742" s="45"/>
      <c r="B742" s="45"/>
      <c r="C742" s="45"/>
      <c r="D742" s="45"/>
      <c r="E742" s="45"/>
      <c r="F742" s="45"/>
      <c r="G742" s="45"/>
      <c r="H742" s="45"/>
      <c r="I742" s="45"/>
      <c r="J742" s="45"/>
      <c r="K742" s="45"/>
      <c r="L742" s="45"/>
      <c r="M742" s="45"/>
      <c r="N742" s="45"/>
    </row>
    <row r="743" spans="1:14" ht="12.75" x14ac:dyDescent="0.2">
      <c r="A743" s="45"/>
      <c r="B743" s="45"/>
      <c r="C743" s="45"/>
      <c r="D743" s="45"/>
      <c r="E743" s="45"/>
      <c r="F743" s="45"/>
      <c r="G743" s="45"/>
      <c r="H743" s="45"/>
      <c r="I743" s="45"/>
      <c r="J743" s="45"/>
      <c r="K743" s="45"/>
      <c r="L743" s="45"/>
      <c r="M743" s="45"/>
      <c r="N743" s="45"/>
    </row>
    <row r="744" spans="1:14" ht="12.75" x14ac:dyDescent="0.2">
      <c r="A744" s="45"/>
      <c r="B744" s="45"/>
      <c r="C744" s="45"/>
      <c r="D744" s="45"/>
      <c r="E744" s="45"/>
      <c r="F744" s="45"/>
      <c r="G744" s="45"/>
      <c r="H744" s="45"/>
      <c r="I744" s="45"/>
      <c r="J744" s="45"/>
      <c r="K744" s="45"/>
      <c r="L744" s="45"/>
      <c r="M744" s="45"/>
      <c r="N744" s="45"/>
    </row>
    <row r="745" spans="1:14" ht="12.75" x14ac:dyDescent="0.2">
      <c r="A745" s="45"/>
      <c r="B745" s="45"/>
      <c r="C745" s="45"/>
      <c r="D745" s="45"/>
      <c r="E745" s="45"/>
      <c r="F745" s="45"/>
      <c r="G745" s="45"/>
      <c r="H745" s="45"/>
      <c r="I745" s="45"/>
      <c r="J745" s="45"/>
      <c r="K745" s="45"/>
      <c r="L745" s="45"/>
      <c r="M745" s="45"/>
      <c r="N745" s="45"/>
    </row>
    <row r="746" spans="1:14" ht="12.75" x14ac:dyDescent="0.2">
      <c r="A746" s="45"/>
      <c r="B746" s="45"/>
      <c r="C746" s="45"/>
      <c r="D746" s="45"/>
      <c r="E746" s="45"/>
      <c r="F746" s="45"/>
      <c r="G746" s="45"/>
      <c r="H746" s="45"/>
      <c r="I746" s="45"/>
      <c r="J746" s="45"/>
      <c r="K746" s="45"/>
      <c r="L746" s="45"/>
      <c r="M746" s="45"/>
      <c r="N746" s="45"/>
    </row>
    <row r="747" spans="1:14" ht="12.75" x14ac:dyDescent="0.2">
      <c r="A747" s="45"/>
      <c r="B747" s="45"/>
      <c r="C747" s="45"/>
      <c r="D747" s="45"/>
      <c r="E747" s="45"/>
      <c r="F747" s="45"/>
      <c r="G747" s="45"/>
      <c r="H747" s="45"/>
      <c r="I747" s="45"/>
      <c r="J747" s="45"/>
      <c r="K747" s="45"/>
      <c r="L747" s="45"/>
      <c r="M747" s="45"/>
      <c r="N747" s="45"/>
    </row>
    <row r="748" spans="1:14" ht="12.75" x14ac:dyDescent="0.2">
      <c r="A748" s="45"/>
      <c r="B748" s="45"/>
      <c r="C748" s="45"/>
      <c r="D748" s="45"/>
      <c r="E748" s="45"/>
      <c r="F748" s="45"/>
      <c r="G748" s="45"/>
      <c r="H748" s="45"/>
      <c r="I748" s="45"/>
      <c r="J748" s="45"/>
      <c r="K748" s="45"/>
      <c r="L748" s="45"/>
      <c r="M748" s="45"/>
      <c r="N748" s="45"/>
    </row>
    <row r="749" spans="1:14" ht="12.75" x14ac:dyDescent="0.2">
      <c r="A749" s="45"/>
      <c r="B749" s="45"/>
      <c r="C749" s="45"/>
      <c r="D749" s="45"/>
      <c r="E749" s="45"/>
      <c r="F749" s="45"/>
      <c r="G749" s="45"/>
      <c r="H749" s="45"/>
      <c r="I749" s="45"/>
      <c r="J749" s="45"/>
      <c r="K749" s="45"/>
      <c r="L749" s="45"/>
      <c r="M749" s="45"/>
      <c r="N749" s="45"/>
    </row>
    <row r="750" spans="1:14" ht="12.75" x14ac:dyDescent="0.2">
      <c r="A750" s="45"/>
      <c r="B750" s="45"/>
      <c r="C750" s="45"/>
      <c r="D750" s="45"/>
      <c r="E750" s="45"/>
      <c r="F750" s="45"/>
      <c r="G750" s="45"/>
      <c r="H750" s="45"/>
      <c r="I750" s="45"/>
      <c r="J750" s="45"/>
      <c r="K750" s="45"/>
      <c r="L750" s="45"/>
      <c r="M750" s="45"/>
      <c r="N750" s="45"/>
    </row>
    <row r="751" spans="1:14" ht="12.75" x14ac:dyDescent="0.2">
      <c r="A751" s="45"/>
      <c r="B751" s="45"/>
      <c r="C751" s="45"/>
      <c r="D751" s="45"/>
      <c r="E751" s="45"/>
      <c r="F751" s="45"/>
      <c r="G751" s="45"/>
      <c r="H751" s="45"/>
      <c r="I751" s="45"/>
      <c r="J751" s="45"/>
      <c r="K751" s="45"/>
      <c r="L751" s="45"/>
      <c r="M751" s="45"/>
      <c r="N751" s="45"/>
    </row>
    <row r="752" spans="1:14" ht="12.75" x14ac:dyDescent="0.2">
      <c r="A752" s="45"/>
      <c r="B752" s="45"/>
      <c r="C752" s="45"/>
      <c r="D752" s="45"/>
      <c r="E752" s="45"/>
      <c r="F752" s="45"/>
      <c r="G752" s="45"/>
      <c r="H752" s="45"/>
      <c r="I752" s="45"/>
      <c r="J752" s="45"/>
      <c r="K752" s="45"/>
      <c r="L752" s="45"/>
      <c r="M752" s="45"/>
      <c r="N752" s="45"/>
    </row>
    <row r="753" spans="1:14" ht="12.75" x14ac:dyDescent="0.2">
      <c r="A753" s="45"/>
      <c r="B753" s="45"/>
      <c r="C753" s="45"/>
      <c r="D753" s="45"/>
      <c r="E753" s="45"/>
      <c r="F753" s="45"/>
      <c r="G753" s="45"/>
      <c r="H753" s="45"/>
      <c r="I753" s="45"/>
      <c r="J753" s="45"/>
      <c r="K753" s="45"/>
      <c r="L753" s="45"/>
      <c r="M753" s="45"/>
      <c r="N753" s="45"/>
    </row>
    <row r="754" spans="1:14" ht="12.75" x14ac:dyDescent="0.2">
      <c r="A754" s="45"/>
      <c r="B754" s="45"/>
      <c r="C754" s="45"/>
      <c r="D754" s="45"/>
      <c r="E754" s="45"/>
      <c r="F754" s="45"/>
      <c r="G754" s="45"/>
      <c r="H754" s="45"/>
      <c r="I754" s="45"/>
      <c r="J754" s="45"/>
      <c r="K754" s="45"/>
      <c r="L754" s="45"/>
      <c r="M754" s="45"/>
      <c r="N754" s="45"/>
    </row>
    <row r="755" spans="1:14" ht="12.75" x14ac:dyDescent="0.2">
      <c r="A755" s="45"/>
      <c r="B755" s="45"/>
      <c r="C755" s="45"/>
      <c r="D755" s="45"/>
      <c r="E755" s="45"/>
      <c r="F755" s="45"/>
      <c r="G755" s="45"/>
      <c r="H755" s="45"/>
      <c r="I755" s="45"/>
      <c r="J755" s="45"/>
      <c r="K755" s="45"/>
      <c r="L755" s="45"/>
      <c r="M755" s="45"/>
      <c r="N755" s="45"/>
    </row>
    <row r="756" spans="1:14" ht="12.75" x14ac:dyDescent="0.2">
      <c r="A756" s="45"/>
      <c r="B756" s="45"/>
      <c r="C756" s="45"/>
      <c r="D756" s="45"/>
      <c r="E756" s="45"/>
      <c r="F756" s="45"/>
      <c r="G756" s="45"/>
      <c r="H756" s="45"/>
      <c r="I756" s="45"/>
      <c r="J756" s="45"/>
      <c r="K756" s="45"/>
      <c r="L756" s="45"/>
      <c r="M756" s="45"/>
      <c r="N756" s="45"/>
    </row>
    <row r="757" spans="1:14" ht="12.75" x14ac:dyDescent="0.2">
      <c r="A757" s="45"/>
      <c r="B757" s="45"/>
      <c r="C757" s="45"/>
      <c r="D757" s="45"/>
      <c r="E757" s="45"/>
      <c r="F757" s="45"/>
      <c r="G757" s="45"/>
      <c r="H757" s="45"/>
      <c r="I757" s="45"/>
      <c r="J757" s="45"/>
      <c r="K757" s="45"/>
      <c r="L757" s="45"/>
      <c r="M757" s="45"/>
      <c r="N757" s="45"/>
    </row>
    <row r="758" spans="1:14" ht="12.75" x14ac:dyDescent="0.2">
      <c r="A758" s="45"/>
      <c r="B758" s="45"/>
      <c r="C758" s="45"/>
      <c r="D758" s="45"/>
      <c r="E758" s="45"/>
      <c r="F758" s="45"/>
      <c r="G758" s="45"/>
      <c r="H758" s="45"/>
      <c r="I758" s="45"/>
      <c r="J758" s="45"/>
      <c r="K758" s="45"/>
      <c r="L758" s="45"/>
      <c r="M758" s="45"/>
      <c r="N758" s="45"/>
    </row>
    <row r="759" spans="1:14" ht="12.75" x14ac:dyDescent="0.2">
      <c r="A759" s="45"/>
      <c r="B759" s="45"/>
      <c r="C759" s="45"/>
      <c r="D759" s="45"/>
      <c r="E759" s="45"/>
      <c r="F759" s="45"/>
      <c r="G759" s="45"/>
      <c r="H759" s="45"/>
      <c r="I759" s="45"/>
      <c r="J759" s="45"/>
      <c r="K759" s="45"/>
      <c r="L759" s="45"/>
      <c r="M759" s="45"/>
      <c r="N759" s="45"/>
    </row>
    <row r="760" spans="1:14" ht="12.75" x14ac:dyDescent="0.2">
      <c r="A760" s="45"/>
      <c r="B760" s="45"/>
      <c r="C760" s="45"/>
      <c r="D760" s="45"/>
      <c r="E760" s="45"/>
      <c r="F760" s="45"/>
      <c r="G760" s="45"/>
      <c r="H760" s="45"/>
      <c r="I760" s="45"/>
      <c r="J760" s="45"/>
      <c r="K760" s="45"/>
      <c r="L760" s="45"/>
      <c r="M760" s="45"/>
      <c r="N760" s="45"/>
    </row>
    <row r="761" spans="1:14" ht="12.75" x14ac:dyDescent="0.2">
      <c r="A761" s="45"/>
      <c r="B761" s="45"/>
      <c r="C761" s="45"/>
      <c r="D761" s="45"/>
      <c r="E761" s="45"/>
      <c r="F761" s="45"/>
      <c r="G761" s="45"/>
      <c r="H761" s="45"/>
      <c r="I761" s="45"/>
      <c r="J761" s="45"/>
      <c r="K761" s="45"/>
      <c r="L761" s="45"/>
      <c r="M761" s="45"/>
      <c r="N761" s="45"/>
    </row>
    <row r="762" spans="1:14" ht="12.75" x14ac:dyDescent="0.2">
      <c r="A762" s="45"/>
      <c r="B762" s="45"/>
      <c r="C762" s="45"/>
      <c r="D762" s="45"/>
      <c r="E762" s="45"/>
      <c r="F762" s="45"/>
      <c r="G762" s="45"/>
      <c r="H762" s="45"/>
      <c r="I762" s="45"/>
      <c r="J762" s="45"/>
      <c r="K762" s="45"/>
      <c r="L762" s="45"/>
      <c r="M762" s="45"/>
      <c r="N762" s="45"/>
    </row>
    <row r="763" spans="1:14" ht="12.75" x14ac:dyDescent="0.2">
      <c r="A763" s="45"/>
      <c r="B763" s="45"/>
      <c r="C763" s="45"/>
      <c r="D763" s="45"/>
      <c r="E763" s="45"/>
      <c r="F763" s="45"/>
      <c r="G763" s="45"/>
      <c r="H763" s="45"/>
      <c r="I763" s="45"/>
      <c r="J763" s="45"/>
      <c r="K763" s="45"/>
      <c r="L763" s="45"/>
      <c r="M763" s="45"/>
      <c r="N763" s="45"/>
    </row>
    <row r="764" spans="1:14" ht="12.75" x14ac:dyDescent="0.2">
      <c r="A764" s="45"/>
      <c r="B764" s="45"/>
      <c r="C764" s="45"/>
      <c r="D764" s="45"/>
      <c r="E764" s="45"/>
      <c r="F764" s="45"/>
      <c r="G764" s="45"/>
      <c r="H764" s="45"/>
      <c r="I764" s="45"/>
      <c r="J764" s="45"/>
      <c r="K764" s="45"/>
      <c r="L764" s="45"/>
      <c r="M764" s="45"/>
      <c r="N764" s="45"/>
    </row>
    <row r="765" spans="1:14" ht="12.75" x14ac:dyDescent="0.2">
      <c r="A765" s="45"/>
      <c r="B765" s="45"/>
      <c r="C765" s="45"/>
      <c r="D765" s="45"/>
      <c r="E765" s="45"/>
      <c r="F765" s="45"/>
      <c r="G765" s="45"/>
      <c r="H765" s="45"/>
      <c r="I765" s="45"/>
      <c r="J765" s="45"/>
      <c r="K765" s="45"/>
      <c r="L765" s="45"/>
      <c r="M765" s="45"/>
      <c r="N765" s="45"/>
    </row>
    <row r="766" spans="1:14" ht="12.75" x14ac:dyDescent="0.2">
      <c r="A766" s="45"/>
      <c r="B766" s="45"/>
      <c r="C766" s="45"/>
      <c r="D766" s="45"/>
      <c r="E766" s="45"/>
      <c r="F766" s="45"/>
      <c r="G766" s="45"/>
      <c r="H766" s="45"/>
      <c r="I766" s="45"/>
      <c r="J766" s="45"/>
      <c r="K766" s="45"/>
      <c r="L766" s="45"/>
      <c r="M766" s="45"/>
      <c r="N766" s="45"/>
    </row>
    <row r="767" spans="1:14" ht="12.75" x14ac:dyDescent="0.2">
      <c r="A767" s="45"/>
      <c r="B767" s="45"/>
      <c r="C767" s="45"/>
      <c r="D767" s="45"/>
      <c r="E767" s="45"/>
      <c r="F767" s="45"/>
      <c r="G767" s="45"/>
      <c r="H767" s="45"/>
      <c r="I767" s="45"/>
      <c r="J767" s="45"/>
      <c r="K767" s="45"/>
      <c r="L767" s="45"/>
      <c r="M767" s="45"/>
      <c r="N767" s="45"/>
    </row>
    <row r="768" spans="1:14" ht="12.75" x14ac:dyDescent="0.2">
      <c r="A768" s="45"/>
      <c r="B768" s="45"/>
      <c r="C768" s="45"/>
      <c r="D768" s="45"/>
      <c r="E768" s="45"/>
      <c r="F768" s="45"/>
      <c r="G768" s="45"/>
      <c r="H768" s="45"/>
      <c r="I768" s="45"/>
      <c r="J768" s="45"/>
      <c r="K768" s="45"/>
      <c r="L768" s="45"/>
      <c r="M768" s="45"/>
      <c r="N768" s="45"/>
    </row>
    <row r="769" spans="1:14" ht="12.75" x14ac:dyDescent="0.2">
      <c r="A769" s="45"/>
      <c r="B769" s="45"/>
      <c r="C769" s="45"/>
      <c r="D769" s="45"/>
      <c r="E769" s="45"/>
      <c r="F769" s="45"/>
      <c r="G769" s="45"/>
      <c r="H769" s="45"/>
      <c r="I769" s="45"/>
      <c r="J769" s="45"/>
      <c r="K769" s="45"/>
      <c r="L769" s="45"/>
      <c r="M769" s="45"/>
      <c r="N769" s="45"/>
    </row>
    <row r="770" spans="1:14" ht="12.75" x14ac:dyDescent="0.2">
      <c r="A770" s="45"/>
      <c r="B770" s="45"/>
      <c r="C770" s="45"/>
      <c r="D770" s="45"/>
      <c r="E770" s="45"/>
      <c r="F770" s="45"/>
      <c r="G770" s="45"/>
      <c r="H770" s="45"/>
      <c r="I770" s="45"/>
      <c r="J770" s="45"/>
      <c r="K770" s="45"/>
      <c r="L770" s="45"/>
      <c r="M770" s="45"/>
      <c r="N770" s="45"/>
    </row>
    <row r="771" spans="1:14" ht="12.75" x14ac:dyDescent="0.2">
      <c r="A771" s="45"/>
      <c r="B771" s="45"/>
      <c r="C771" s="45"/>
      <c r="D771" s="45"/>
      <c r="E771" s="45"/>
      <c r="F771" s="45"/>
      <c r="G771" s="45"/>
      <c r="H771" s="45"/>
      <c r="I771" s="45"/>
      <c r="J771" s="45"/>
      <c r="K771" s="45"/>
      <c r="L771" s="45"/>
      <c r="M771" s="45"/>
      <c r="N771" s="45"/>
    </row>
    <row r="772" spans="1:14" ht="12.75" x14ac:dyDescent="0.2">
      <c r="A772" s="45"/>
      <c r="B772" s="45"/>
      <c r="C772" s="45"/>
      <c r="D772" s="45"/>
      <c r="E772" s="45"/>
      <c r="F772" s="45"/>
      <c r="G772" s="45"/>
      <c r="H772" s="45"/>
      <c r="I772" s="45"/>
      <c r="J772" s="45"/>
      <c r="K772" s="45"/>
      <c r="L772" s="45"/>
      <c r="M772" s="45"/>
      <c r="N772" s="45"/>
    </row>
    <row r="773" spans="1:14" ht="12.75" x14ac:dyDescent="0.2">
      <c r="A773" s="45"/>
      <c r="B773" s="45"/>
      <c r="C773" s="45"/>
      <c r="D773" s="45"/>
      <c r="E773" s="45"/>
      <c r="F773" s="45"/>
      <c r="G773" s="45"/>
      <c r="H773" s="45"/>
      <c r="I773" s="45"/>
      <c r="J773" s="45"/>
      <c r="K773" s="45"/>
      <c r="L773" s="45"/>
      <c r="M773" s="45"/>
      <c r="N773" s="45"/>
    </row>
    <row r="774" spans="1:14" ht="12.75" x14ac:dyDescent="0.2">
      <c r="A774" s="45"/>
      <c r="B774" s="45"/>
      <c r="C774" s="45"/>
      <c r="D774" s="45"/>
      <c r="E774" s="45"/>
      <c r="F774" s="45"/>
      <c r="G774" s="45"/>
      <c r="H774" s="45"/>
      <c r="I774" s="45"/>
      <c r="J774" s="45"/>
      <c r="K774" s="45"/>
      <c r="L774" s="45"/>
      <c r="M774" s="45"/>
      <c r="N774" s="45"/>
    </row>
    <row r="775" spans="1:14" ht="12.75" x14ac:dyDescent="0.2">
      <c r="A775" s="45"/>
      <c r="B775" s="45"/>
      <c r="C775" s="45"/>
      <c r="D775" s="45"/>
      <c r="E775" s="45"/>
      <c r="F775" s="45"/>
      <c r="G775" s="45"/>
      <c r="H775" s="45"/>
      <c r="I775" s="45"/>
      <c r="J775" s="45"/>
      <c r="K775" s="45"/>
      <c r="L775" s="45"/>
      <c r="M775" s="45"/>
      <c r="N775" s="45"/>
    </row>
    <row r="776" spans="1:14" ht="12.75" x14ac:dyDescent="0.2">
      <c r="A776" s="45"/>
      <c r="B776" s="45"/>
      <c r="C776" s="45"/>
      <c r="D776" s="45"/>
      <c r="E776" s="45"/>
      <c r="F776" s="45"/>
      <c r="G776" s="45"/>
      <c r="H776" s="45"/>
      <c r="I776" s="45"/>
      <c r="J776" s="45"/>
      <c r="K776" s="45"/>
      <c r="L776" s="45"/>
      <c r="M776" s="45"/>
      <c r="N776" s="45"/>
    </row>
    <row r="777" spans="1:14" ht="12.75" x14ac:dyDescent="0.2">
      <c r="A777" s="45"/>
      <c r="B777" s="45"/>
      <c r="C777" s="45"/>
      <c r="D777" s="45"/>
      <c r="E777" s="45"/>
      <c r="F777" s="45"/>
      <c r="G777" s="45"/>
      <c r="H777" s="45"/>
      <c r="I777" s="45"/>
      <c r="J777" s="45"/>
      <c r="K777" s="45"/>
      <c r="L777" s="45"/>
      <c r="M777" s="45"/>
      <c r="N777" s="45"/>
    </row>
    <row r="778" spans="1:14" ht="12.75" x14ac:dyDescent="0.2">
      <c r="A778" s="45"/>
      <c r="B778" s="45"/>
      <c r="C778" s="45"/>
      <c r="D778" s="45"/>
      <c r="E778" s="45"/>
      <c r="F778" s="45"/>
      <c r="G778" s="45"/>
      <c r="H778" s="45"/>
      <c r="I778" s="45"/>
      <c r="J778" s="45"/>
      <c r="K778" s="45"/>
      <c r="L778" s="45"/>
      <c r="M778" s="45"/>
      <c r="N778" s="45"/>
    </row>
    <row r="779" spans="1:14" ht="12.75" x14ac:dyDescent="0.2">
      <c r="A779" s="45"/>
      <c r="B779" s="45"/>
      <c r="C779" s="45"/>
      <c r="D779" s="45"/>
      <c r="E779" s="45"/>
      <c r="F779" s="45"/>
      <c r="G779" s="45"/>
      <c r="H779" s="45"/>
      <c r="I779" s="45"/>
      <c r="J779" s="45"/>
      <c r="K779" s="45"/>
      <c r="L779" s="45"/>
      <c r="M779" s="45"/>
      <c r="N779" s="45"/>
    </row>
    <row r="780" spans="1:14" ht="12.75" x14ac:dyDescent="0.2">
      <c r="A780" s="45"/>
      <c r="B780" s="45"/>
      <c r="C780" s="45"/>
      <c r="D780" s="45"/>
      <c r="E780" s="45"/>
      <c r="F780" s="45"/>
      <c r="G780" s="45"/>
      <c r="H780" s="45"/>
      <c r="I780" s="45"/>
      <c r="J780" s="45"/>
      <c r="K780" s="45"/>
      <c r="L780" s="45"/>
      <c r="M780" s="45"/>
      <c r="N780" s="45"/>
    </row>
    <row r="781" spans="1:14" ht="12.75" x14ac:dyDescent="0.2">
      <c r="A781" s="45"/>
      <c r="B781" s="45"/>
      <c r="C781" s="45"/>
      <c r="D781" s="45"/>
      <c r="E781" s="45"/>
      <c r="F781" s="45"/>
      <c r="G781" s="45"/>
      <c r="H781" s="45"/>
      <c r="I781" s="45"/>
      <c r="J781" s="45"/>
      <c r="K781" s="45"/>
      <c r="L781" s="45"/>
      <c r="M781" s="45"/>
      <c r="N781" s="45"/>
    </row>
    <row r="782" spans="1:14" ht="12.75" x14ac:dyDescent="0.2">
      <c r="A782" s="45"/>
      <c r="B782" s="45"/>
      <c r="C782" s="45"/>
      <c r="D782" s="45"/>
      <c r="E782" s="45"/>
      <c r="F782" s="45"/>
      <c r="G782" s="45"/>
      <c r="H782" s="45"/>
      <c r="I782" s="45"/>
      <c r="J782" s="45"/>
      <c r="K782" s="45"/>
      <c r="L782" s="45"/>
      <c r="M782" s="45"/>
      <c r="N782" s="45"/>
    </row>
    <row r="783" spans="1:14" ht="12.75" x14ac:dyDescent="0.2">
      <c r="A783" s="45"/>
      <c r="B783" s="45"/>
      <c r="C783" s="45"/>
      <c r="D783" s="45"/>
      <c r="E783" s="45"/>
      <c r="F783" s="45"/>
      <c r="G783" s="45"/>
      <c r="H783" s="45"/>
      <c r="I783" s="45"/>
      <c r="J783" s="45"/>
      <c r="K783" s="45"/>
      <c r="L783" s="45"/>
      <c r="M783" s="45"/>
      <c r="N783" s="45"/>
    </row>
    <row r="784" spans="1:14" ht="12.75" x14ac:dyDescent="0.2">
      <c r="A784" s="45"/>
      <c r="B784" s="45"/>
      <c r="C784" s="45"/>
      <c r="D784" s="45"/>
      <c r="E784" s="45"/>
      <c r="F784" s="45"/>
      <c r="G784" s="45"/>
      <c r="H784" s="45"/>
      <c r="I784" s="45"/>
      <c r="J784" s="45"/>
      <c r="K784" s="45"/>
      <c r="L784" s="45"/>
      <c r="M784" s="45"/>
      <c r="N784" s="45"/>
    </row>
    <row r="785" spans="1:14" ht="12.75" x14ac:dyDescent="0.2">
      <c r="A785" s="45"/>
      <c r="B785" s="45"/>
      <c r="C785" s="45"/>
      <c r="D785" s="45"/>
      <c r="E785" s="45"/>
      <c r="F785" s="45"/>
      <c r="G785" s="45"/>
      <c r="H785" s="45"/>
      <c r="I785" s="45"/>
      <c r="J785" s="45"/>
      <c r="K785" s="45"/>
      <c r="L785" s="45"/>
      <c r="M785" s="45"/>
      <c r="N785" s="45"/>
    </row>
    <row r="786" spans="1:14" ht="12.75" x14ac:dyDescent="0.2">
      <c r="A786" s="45"/>
      <c r="B786" s="45"/>
      <c r="C786" s="45"/>
      <c r="D786" s="45"/>
      <c r="E786" s="45"/>
      <c r="F786" s="45"/>
      <c r="G786" s="45"/>
      <c r="H786" s="45"/>
      <c r="I786" s="45"/>
      <c r="J786" s="45"/>
      <c r="K786" s="45"/>
      <c r="L786" s="45"/>
      <c r="M786" s="45"/>
      <c r="N786" s="45"/>
    </row>
    <row r="787" spans="1:14" ht="12.75" x14ac:dyDescent="0.2">
      <c r="A787" s="45"/>
      <c r="B787" s="45"/>
      <c r="C787" s="45"/>
      <c r="D787" s="45"/>
      <c r="E787" s="45"/>
      <c r="F787" s="45"/>
      <c r="G787" s="45"/>
      <c r="H787" s="45"/>
      <c r="I787" s="45"/>
      <c r="J787" s="45"/>
      <c r="K787" s="45"/>
      <c r="L787" s="45"/>
      <c r="M787" s="45"/>
      <c r="N787" s="45"/>
    </row>
    <row r="788" spans="1:14" ht="12.75" x14ac:dyDescent="0.2">
      <c r="A788" s="45"/>
      <c r="B788" s="45"/>
      <c r="C788" s="45"/>
      <c r="D788" s="45"/>
      <c r="E788" s="45"/>
      <c r="F788" s="45"/>
      <c r="G788" s="45"/>
      <c r="H788" s="45"/>
      <c r="I788" s="45"/>
      <c r="J788" s="45"/>
      <c r="K788" s="45"/>
      <c r="L788" s="45"/>
      <c r="M788" s="45"/>
      <c r="N788" s="45"/>
    </row>
    <row r="789" spans="1:14" ht="12.75" x14ac:dyDescent="0.2">
      <c r="A789" s="45"/>
      <c r="B789" s="45"/>
      <c r="C789" s="45"/>
      <c r="D789" s="45"/>
      <c r="E789" s="45"/>
      <c r="F789" s="45"/>
      <c r="G789" s="45"/>
      <c r="H789" s="45"/>
      <c r="I789" s="45"/>
      <c r="J789" s="45"/>
      <c r="K789" s="45"/>
      <c r="L789" s="45"/>
      <c r="M789" s="45"/>
      <c r="N789" s="45"/>
    </row>
    <row r="790" spans="1:14" ht="12.75" x14ac:dyDescent="0.2">
      <c r="A790" s="45"/>
      <c r="B790" s="45"/>
      <c r="C790" s="45"/>
      <c r="D790" s="45"/>
      <c r="E790" s="45"/>
      <c r="F790" s="45"/>
      <c r="G790" s="45"/>
      <c r="H790" s="45"/>
      <c r="I790" s="45"/>
      <c r="J790" s="45"/>
      <c r="K790" s="45"/>
      <c r="L790" s="45"/>
      <c r="M790" s="45"/>
      <c r="N790" s="45"/>
    </row>
    <row r="791" spans="1:14" ht="12.75" x14ac:dyDescent="0.2">
      <c r="A791" s="45"/>
      <c r="B791" s="45"/>
      <c r="C791" s="45"/>
      <c r="D791" s="45"/>
      <c r="E791" s="45"/>
      <c r="F791" s="45"/>
      <c r="G791" s="45"/>
      <c r="H791" s="45"/>
      <c r="I791" s="45"/>
      <c r="J791" s="45"/>
      <c r="K791" s="45"/>
      <c r="L791" s="45"/>
      <c r="M791" s="45"/>
      <c r="N791" s="45"/>
    </row>
    <row r="792" spans="1:14" ht="12.75" x14ac:dyDescent="0.2">
      <c r="A792" s="45"/>
      <c r="B792" s="45"/>
      <c r="C792" s="45"/>
      <c r="D792" s="45"/>
      <c r="E792" s="45"/>
      <c r="F792" s="45"/>
      <c r="G792" s="45"/>
      <c r="H792" s="45"/>
      <c r="I792" s="45"/>
      <c r="J792" s="45"/>
      <c r="K792" s="45"/>
      <c r="L792" s="45"/>
      <c r="M792" s="45"/>
      <c r="N792" s="45"/>
    </row>
    <row r="793" spans="1:14" ht="12.75" x14ac:dyDescent="0.2">
      <c r="A793" s="45"/>
      <c r="B793" s="45"/>
      <c r="C793" s="45"/>
      <c r="D793" s="45"/>
      <c r="E793" s="45"/>
      <c r="F793" s="45"/>
      <c r="G793" s="45"/>
      <c r="H793" s="45"/>
      <c r="I793" s="45"/>
      <c r="J793" s="45"/>
      <c r="K793" s="45"/>
      <c r="L793" s="45"/>
      <c r="M793" s="45"/>
      <c r="N793" s="45"/>
    </row>
    <row r="794" spans="1:14" ht="12.75" x14ac:dyDescent="0.2">
      <c r="A794" s="45"/>
      <c r="B794" s="45"/>
      <c r="C794" s="45"/>
      <c r="D794" s="45"/>
      <c r="E794" s="45"/>
      <c r="F794" s="45"/>
      <c r="G794" s="45"/>
      <c r="H794" s="45"/>
      <c r="I794" s="45"/>
      <c r="J794" s="45"/>
      <c r="K794" s="45"/>
      <c r="L794" s="45"/>
      <c r="M794" s="45"/>
      <c r="N794" s="45"/>
    </row>
    <row r="795" spans="1:14" ht="12.75" x14ac:dyDescent="0.2">
      <c r="A795" s="45"/>
      <c r="B795" s="45"/>
      <c r="C795" s="45"/>
      <c r="D795" s="45"/>
      <c r="E795" s="45"/>
      <c r="F795" s="45"/>
      <c r="G795" s="45"/>
      <c r="H795" s="45"/>
      <c r="I795" s="45"/>
      <c r="J795" s="45"/>
      <c r="K795" s="45"/>
      <c r="L795" s="45"/>
      <c r="M795" s="45"/>
      <c r="N795" s="45"/>
    </row>
    <row r="796" spans="1:14" ht="12.75" x14ac:dyDescent="0.2">
      <c r="A796" s="45"/>
      <c r="B796" s="45"/>
      <c r="C796" s="45"/>
      <c r="D796" s="45"/>
      <c r="E796" s="45"/>
      <c r="F796" s="45"/>
      <c r="G796" s="45"/>
      <c r="H796" s="45"/>
      <c r="I796" s="45"/>
      <c r="J796" s="45"/>
      <c r="K796" s="45"/>
      <c r="L796" s="45"/>
      <c r="M796" s="45"/>
      <c r="N796" s="45"/>
    </row>
    <row r="797" spans="1:14" ht="12.75" x14ac:dyDescent="0.2">
      <c r="A797" s="45"/>
      <c r="B797" s="45"/>
      <c r="C797" s="45"/>
      <c r="D797" s="45"/>
      <c r="E797" s="45"/>
      <c r="F797" s="45"/>
      <c r="G797" s="45"/>
      <c r="H797" s="45"/>
      <c r="I797" s="45"/>
      <c r="J797" s="45"/>
      <c r="K797" s="45"/>
      <c r="L797" s="45"/>
      <c r="M797" s="45"/>
      <c r="N797" s="45"/>
    </row>
    <row r="798" spans="1:14" ht="12.75" x14ac:dyDescent="0.2">
      <c r="A798" s="45"/>
      <c r="B798" s="45"/>
      <c r="C798" s="45"/>
      <c r="D798" s="45"/>
      <c r="E798" s="45"/>
      <c r="F798" s="45"/>
      <c r="G798" s="45"/>
      <c r="H798" s="45"/>
      <c r="I798" s="45"/>
      <c r="J798" s="45"/>
      <c r="K798" s="45"/>
      <c r="L798" s="45"/>
      <c r="M798" s="45"/>
      <c r="N798" s="45"/>
    </row>
    <row r="799" spans="1:14" ht="12.75" x14ac:dyDescent="0.2">
      <c r="A799" s="45"/>
      <c r="B799" s="45"/>
      <c r="C799" s="45"/>
      <c r="D799" s="45"/>
      <c r="E799" s="45"/>
      <c r="F799" s="45"/>
      <c r="G799" s="45"/>
      <c r="H799" s="45"/>
      <c r="I799" s="45"/>
      <c r="J799" s="45"/>
      <c r="K799" s="45"/>
      <c r="L799" s="45"/>
      <c r="M799" s="45"/>
      <c r="N799" s="45"/>
    </row>
    <row r="800" spans="1:14" ht="12.75" x14ac:dyDescent="0.2">
      <c r="A800" s="45"/>
      <c r="B800" s="45"/>
      <c r="C800" s="45"/>
      <c r="D800" s="45"/>
      <c r="E800" s="45"/>
      <c r="F800" s="45"/>
      <c r="G800" s="45"/>
      <c r="H800" s="45"/>
      <c r="I800" s="45"/>
      <c r="J800" s="45"/>
      <c r="K800" s="45"/>
      <c r="L800" s="45"/>
      <c r="M800" s="45"/>
      <c r="N800" s="45"/>
    </row>
    <row r="801" spans="1:14" ht="12.75" x14ac:dyDescent="0.2">
      <c r="A801" s="45"/>
      <c r="B801" s="45"/>
      <c r="C801" s="45"/>
      <c r="D801" s="45"/>
      <c r="E801" s="45"/>
      <c r="F801" s="45"/>
      <c r="G801" s="45"/>
      <c r="H801" s="45"/>
      <c r="I801" s="45"/>
      <c r="J801" s="45"/>
      <c r="K801" s="45"/>
      <c r="L801" s="45"/>
      <c r="M801" s="45"/>
      <c r="N801" s="45"/>
    </row>
    <row r="802" spans="1:14" ht="12.75" x14ac:dyDescent="0.2">
      <c r="A802" s="45"/>
      <c r="B802" s="45"/>
      <c r="C802" s="45"/>
      <c r="D802" s="45"/>
      <c r="E802" s="45"/>
      <c r="F802" s="45"/>
      <c r="G802" s="45"/>
      <c r="H802" s="45"/>
      <c r="I802" s="45"/>
      <c r="J802" s="45"/>
      <c r="K802" s="45"/>
      <c r="L802" s="45"/>
      <c r="M802" s="45"/>
      <c r="N802" s="45"/>
    </row>
    <row r="803" spans="1:14" ht="12.75" x14ac:dyDescent="0.2">
      <c r="A803" s="45"/>
      <c r="B803" s="45"/>
      <c r="C803" s="45"/>
      <c r="D803" s="45"/>
      <c r="E803" s="45"/>
      <c r="F803" s="45"/>
      <c r="G803" s="45"/>
      <c r="H803" s="45"/>
      <c r="I803" s="45"/>
      <c r="J803" s="45"/>
      <c r="K803" s="45"/>
      <c r="L803" s="45"/>
      <c r="M803" s="45"/>
      <c r="N803" s="45"/>
    </row>
    <row r="804" spans="1:14" ht="12.75" x14ac:dyDescent="0.2">
      <c r="A804" s="45"/>
      <c r="B804" s="45"/>
      <c r="C804" s="45"/>
      <c r="D804" s="45"/>
      <c r="E804" s="45"/>
      <c r="F804" s="45"/>
      <c r="G804" s="45"/>
      <c r="H804" s="45"/>
      <c r="I804" s="45"/>
      <c r="J804" s="45"/>
      <c r="K804" s="45"/>
      <c r="L804" s="45"/>
      <c r="M804" s="45"/>
      <c r="N804" s="45"/>
    </row>
    <row r="805" spans="1:14" ht="12.75" x14ac:dyDescent="0.2">
      <c r="A805" s="45"/>
      <c r="B805" s="45"/>
      <c r="C805" s="45"/>
      <c r="D805" s="45"/>
      <c r="E805" s="45"/>
      <c r="F805" s="45"/>
      <c r="G805" s="45"/>
      <c r="H805" s="45"/>
      <c r="I805" s="45"/>
      <c r="J805" s="45"/>
      <c r="K805" s="45"/>
      <c r="L805" s="45"/>
      <c r="M805" s="45"/>
      <c r="N805" s="45"/>
    </row>
    <row r="806" spans="1:14" ht="12.75" x14ac:dyDescent="0.2">
      <c r="A806" s="45"/>
      <c r="B806" s="45"/>
      <c r="C806" s="45"/>
      <c r="D806" s="45"/>
      <c r="E806" s="45"/>
      <c r="F806" s="45"/>
      <c r="G806" s="45"/>
      <c r="H806" s="45"/>
      <c r="I806" s="45"/>
      <c r="J806" s="45"/>
      <c r="K806" s="45"/>
      <c r="L806" s="45"/>
      <c r="M806" s="45"/>
      <c r="N806" s="45"/>
    </row>
    <row r="807" spans="1:14" ht="12.75" x14ac:dyDescent="0.2">
      <c r="A807" s="45"/>
      <c r="B807" s="45"/>
      <c r="C807" s="45"/>
      <c r="D807" s="45"/>
      <c r="E807" s="45"/>
      <c r="F807" s="45"/>
      <c r="G807" s="45"/>
      <c r="H807" s="45"/>
      <c r="I807" s="45"/>
      <c r="J807" s="45"/>
      <c r="K807" s="45"/>
      <c r="L807" s="45"/>
      <c r="M807" s="45"/>
      <c r="N807" s="45"/>
    </row>
    <row r="808" spans="1:14" ht="12.75" x14ac:dyDescent="0.2">
      <c r="A808" s="45"/>
      <c r="B808" s="45"/>
      <c r="C808" s="45"/>
      <c r="D808" s="45"/>
      <c r="E808" s="45"/>
      <c r="F808" s="45"/>
      <c r="G808" s="45"/>
      <c r="H808" s="45"/>
      <c r="I808" s="45"/>
      <c r="J808" s="45"/>
      <c r="K808" s="45"/>
      <c r="L808" s="45"/>
      <c r="M808" s="45"/>
      <c r="N808" s="45"/>
    </row>
    <row r="809" spans="1:14" ht="12.75" x14ac:dyDescent="0.2">
      <c r="A809" s="45"/>
      <c r="B809" s="45"/>
      <c r="C809" s="45"/>
      <c r="D809" s="45"/>
      <c r="E809" s="45"/>
      <c r="F809" s="45"/>
      <c r="G809" s="45"/>
      <c r="H809" s="45"/>
      <c r="I809" s="45"/>
      <c r="J809" s="45"/>
      <c r="K809" s="45"/>
      <c r="L809" s="45"/>
      <c r="M809" s="45"/>
      <c r="N809" s="45"/>
    </row>
    <row r="810" spans="1:14" ht="12.75" x14ac:dyDescent="0.2">
      <c r="A810" s="45"/>
      <c r="B810" s="45"/>
      <c r="C810" s="45"/>
      <c r="D810" s="45"/>
      <c r="E810" s="45"/>
      <c r="F810" s="45"/>
      <c r="G810" s="45"/>
      <c r="H810" s="45"/>
      <c r="I810" s="45"/>
      <c r="J810" s="45"/>
      <c r="K810" s="45"/>
      <c r="L810" s="45"/>
      <c r="M810" s="45"/>
      <c r="N810" s="45"/>
    </row>
    <row r="811" spans="1:14" ht="12.75" x14ac:dyDescent="0.2">
      <c r="A811" s="45"/>
      <c r="B811" s="45"/>
      <c r="C811" s="45"/>
      <c r="D811" s="45"/>
      <c r="E811" s="45"/>
      <c r="F811" s="45"/>
      <c r="G811" s="45"/>
      <c r="H811" s="45"/>
      <c r="I811" s="45"/>
      <c r="J811" s="45"/>
      <c r="K811" s="45"/>
      <c r="L811" s="45"/>
      <c r="M811" s="45"/>
      <c r="N811" s="45"/>
    </row>
    <row r="812" spans="1:14" ht="12.75" x14ac:dyDescent="0.2">
      <c r="A812" s="45"/>
      <c r="B812" s="45"/>
      <c r="C812" s="45"/>
      <c r="D812" s="45"/>
      <c r="E812" s="45"/>
      <c r="F812" s="45"/>
      <c r="G812" s="45"/>
      <c r="H812" s="45"/>
      <c r="I812" s="45"/>
      <c r="J812" s="45"/>
      <c r="K812" s="45"/>
      <c r="L812" s="45"/>
      <c r="M812" s="45"/>
      <c r="N812" s="45"/>
    </row>
    <row r="813" spans="1:14" ht="12.75" x14ac:dyDescent="0.2">
      <c r="A813" s="45"/>
      <c r="B813" s="45"/>
      <c r="C813" s="45"/>
      <c r="D813" s="45"/>
      <c r="E813" s="45"/>
      <c r="F813" s="45"/>
      <c r="G813" s="45"/>
      <c r="H813" s="45"/>
      <c r="I813" s="45"/>
      <c r="J813" s="45"/>
      <c r="K813" s="45"/>
      <c r="L813" s="45"/>
      <c r="M813" s="45"/>
      <c r="N813" s="45"/>
    </row>
    <row r="814" spans="1:14" ht="12.75" x14ac:dyDescent="0.2">
      <c r="A814" s="45"/>
      <c r="B814" s="45"/>
      <c r="C814" s="45"/>
      <c r="D814" s="45"/>
      <c r="E814" s="45"/>
      <c r="F814" s="45"/>
      <c r="G814" s="45"/>
      <c r="H814" s="45"/>
      <c r="I814" s="45"/>
      <c r="J814" s="45"/>
      <c r="K814" s="45"/>
      <c r="L814" s="45"/>
      <c r="M814" s="45"/>
      <c r="N814" s="45"/>
    </row>
    <row r="815" spans="1:14" ht="12.75" x14ac:dyDescent="0.2">
      <c r="A815" s="45"/>
      <c r="B815" s="45"/>
      <c r="C815" s="45"/>
      <c r="D815" s="45"/>
      <c r="E815" s="45"/>
      <c r="F815" s="45"/>
      <c r="G815" s="45"/>
      <c r="H815" s="45"/>
      <c r="I815" s="45"/>
      <c r="J815" s="45"/>
      <c r="K815" s="45"/>
      <c r="L815" s="45"/>
      <c r="M815" s="45"/>
      <c r="N815" s="45"/>
    </row>
    <row r="816" spans="1:14" ht="12.75" x14ac:dyDescent="0.2">
      <c r="A816" s="45"/>
      <c r="B816" s="45"/>
      <c r="C816" s="45"/>
      <c r="D816" s="45"/>
      <c r="E816" s="45"/>
      <c r="F816" s="45"/>
      <c r="G816" s="45"/>
      <c r="H816" s="45"/>
      <c r="I816" s="45"/>
      <c r="J816" s="45"/>
      <c r="K816" s="45"/>
      <c r="L816" s="45"/>
      <c r="M816" s="45"/>
      <c r="N816" s="45"/>
    </row>
    <row r="817" spans="1:14" ht="12.75" x14ac:dyDescent="0.2">
      <c r="A817" s="45"/>
      <c r="B817" s="45"/>
      <c r="C817" s="45"/>
      <c r="D817" s="45"/>
      <c r="E817" s="45"/>
      <c r="F817" s="45"/>
      <c r="G817" s="45"/>
      <c r="H817" s="45"/>
      <c r="I817" s="45"/>
      <c r="J817" s="45"/>
      <c r="K817" s="45"/>
      <c r="L817" s="45"/>
      <c r="M817" s="45"/>
      <c r="N817" s="45"/>
    </row>
    <row r="818" spans="1:14" ht="12.75" x14ac:dyDescent="0.2">
      <c r="A818" s="45"/>
      <c r="B818" s="45"/>
      <c r="C818" s="45"/>
      <c r="D818" s="45"/>
      <c r="E818" s="45"/>
      <c r="F818" s="45"/>
      <c r="G818" s="45"/>
      <c r="H818" s="45"/>
      <c r="I818" s="45"/>
      <c r="J818" s="45"/>
      <c r="K818" s="45"/>
      <c r="L818" s="45"/>
      <c r="M818" s="45"/>
      <c r="N818" s="45"/>
    </row>
    <row r="819" spans="1:14" ht="12.75" x14ac:dyDescent="0.2">
      <c r="A819" s="45"/>
      <c r="B819" s="45"/>
      <c r="C819" s="45"/>
      <c r="D819" s="45"/>
      <c r="E819" s="45"/>
      <c r="F819" s="45"/>
      <c r="G819" s="45"/>
      <c r="H819" s="45"/>
      <c r="I819" s="45"/>
      <c r="J819" s="45"/>
      <c r="K819" s="45"/>
      <c r="L819" s="45"/>
      <c r="M819" s="45"/>
      <c r="N819" s="45"/>
    </row>
    <row r="820" spans="1:14" ht="12.75" x14ac:dyDescent="0.2">
      <c r="A820" s="45"/>
      <c r="B820" s="45"/>
      <c r="C820" s="45"/>
      <c r="D820" s="45"/>
      <c r="E820" s="45"/>
      <c r="F820" s="45"/>
      <c r="G820" s="45"/>
      <c r="H820" s="45"/>
      <c r="I820" s="45"/>
      <c r="J820" s="45"/>
      <c r="K820" s="45"/>
      <c r="L820" s="45"/>
      <c r="M820" s="45"/>
      <c r="N820" s="45"/>
    </row>
    <row r="821" spans="1:14" ht="12.75" x14ac:dyDescent="0.2">
      <c r="A821" s="45"/>
      <c r="B821" s="45"/>
      <c r="C821" s="45"/>
      <c r="D821" s="45"/>
      <c r="E821" s="45"/>
      <c r="F821" s="45"/>
      <c r="G821" s="45"/>
      <c r="H821" s="45"/>
      <c r="I821" s="45"/>
      <c r="J821" s="45"/>
      <c r="K821" s="45"/>
      <c r="L821" s="45"/>
      <c r="M821" s="45"/>
      <c r="N821" s="45"/>
    </row>
    <row r="822" spans="1:14" ht="12.75" x14ac:dyDescent="0.2">
      <c r="A822" s="45"/>
      <c r="B822" s="45"/>
      <c r="C822" s="45"/>
      <c r="D822" s="45"/>
      <c r="E822" s="45"/>
      <c r="F822" s="45"/>
      <c r="G822" s="45"/>
      <c r="H822" s="45"/>
      <c r="I822" s="45"/>
      <c r="J822" s="45"/>
      <c r="K822" s="45"/>
      <c r="L822" s="45"/>
      <c r="M822" s="45"/>
      <c r="N822" s="45"/>
    </row>
    <row r="823" spans="1:14" ht="12.75" x14ac:dyDescent="0.2">
      <c r="A823" s="45"/>
      <c r="B823" s="45"/>
      <c r="C823" s="45"/>
      <c r="D823" s="45"/>
      <c r="E823" s="45"/>
      <c r="F823" s="45"/>
      <c r="G823" s="45"/>
      <c r="H823" s="45"/>
      <c r="I823" s="45"/>
      <c r="J823" s="45"/>
      <c r="K823" s="45"/>
      <c r="L823" s="45"/>
      <c r="M823" s="45"/>
      <c r="N823" s="45"/>
    </row>
    <row r="824" spans="1:14" ht="12.75" x14ac:dyDescent="0.2">
      <c r="A824" s="45"/>
      <c r="B824" s="45"/>
      <c r="C824" s="45"/>
      <c r="D824" s="45"/>
      <c r="E824" s="45"/>
      <c r="F824" s="45"/>
      <c r="G824" s="45"/>
      <c r="H824" s="45"/>
      <c r="I824" s="45"/>
      <c r="J824" s="45"/>
      <c r="K824" s="45"/>
      <c r="L824" s="45"/>
      <c r="M824" s="45"/>
      <c r="N824" s="45"/>
    </row>
    <row r="825" spans="1:14" ht="12.75" x14ac:dyDescent="0.2">
      <c r="A825" s="45"/>
      <c r="B825" s="45"/>
      <c r="C825" s="45"/>
      <c r="D825" s="45"/>
      <c r="E825" s="45"/>
      <c r="F825" s="45"/>
      <c r="G825" s="45"/>
      <c r="H825" s="45"/>
      <c r="I825" s="45"/>
      <c r="J825" s="45"/>
      <c r="K825" s="45"/>
      <c r="L825" s="45"/>
      <c r="M825" s="45"/>
      <c r="N825" s="45"/>
    </row>
    <row r="826" spans="1:14" ht="12.75" x14ac:dyDescent="0.2">
      <c r="A826" s="45"/>
      <c r="B826" s="45"/>
      <c r="C826" s="45"/>
      <c r="D826" s="45"/>
      <c r="E826" s="45"/>
      <c r="F826" s="45"/>
      <c r="G826" s="45"/>
      <c r="H826" s="45"/>
      <c r="I826" s="45"/>
      <c r="J826" s="45"/>
      <c r="K826" s="45"/>
      <c r="L826" s="45"/>
      <c r="M826" s="45"/>
      <c r="N826" s="45"/>
    </row>
    <row r="827" spans="1:14" ht="12.75" x14ac:dyDescent="0.2">
      <c r="A827" s="45"/>
      <c r="B827" s="45"/>
      <c r="C827" s="45"/>
      <c r="D827" s="45"/>
      <c r="E827" s="45"/>
      <c r="F827" s="45"/>
      <c r="G827" s="45"/>
      <c r="H827" s="45"/>
      <c r="I827" s="45"/>
      <c r="J827" s="45"/>
      <c r="K827" s="45"/>
      <c r="L827" s="45"/>
      <c r="M827" s="45"/>
      <c r="N827" s="45"/>
    </row>
    <row r="828" spans="1:14" ht="12.75" x14ac:dyDescent="0.2">
      <c r="A828" s="45"/>
      <c r="B828" s="45"/>
      <c r="C828" s="45"/>
      <c r="D828" s="45"/>
      <c r="E828" s="45"/>
      <c r="F828" s="45"/>
      <c r="G828" s="45"/>
      <c r="H828" s="45"/>
      <c r="I828" s="45"/>
      <c r="J828" s="45"/>
      <c r="K828" s="45"/>
      <c r="L828" s="45"/>
      <c r="M828" s="45"/>
      <c r="N828" s="45"/>
    </row>
    <row r="829" spans="1:14" ht="12.75" x14ac:dyDescent="0.2">
      <c r="A829" s="45"/>
      <c r="B829" s="45"/>
      <c r="C829" s="45"/>
      <c r="D829" s="45"/>
      <c r="E829" s="45"/>
      <c r="F829" s="45"/>
      <c r="G829" s="45"/>
      <c r="H829" s="45"/>
      <c r="I829" s="45"/>
      <c r="J829" s="45"/>
      <c r="K829" s="45"/>
      <c r="L829" s="45"/>
      <c r="M829" s="45"/>
      <c r="N829" s="45"/>
    </row>
    <row r="830" spans="1:14" ht="12.75" x14ac:dyDescent="0.2">
      <c r="A830" s="45"/>
      <c r="B830" s="45"/>
      <c r="C830" s="45"/>
      <c r="D830" s="45"/>
      <c r="E830" s="45"/>
      <c r="F830" s="45"/>
      <c r="G830" s="45"/>
      <c r="H830" s="45"/>
      <c r="I830" s="45"/>
      <c r="J830" s="45"/>
      <c r="K830" s="45"/>
      <c r="L830" s="45"/>
      <c r="M830" s="45"/>
      <c r="N830" s="45"/>
    </row>
    <row r="831" spans="1:14" ht="12.75" x14ac:dyDescent="0.2">
      <c r="A831" s="45"/>
      <c r="B831" s="45"/>
      <c r="C831" s="45"/>
      <c r="D831" s="45"/>
      <c r="E831" s="45"/>
      <c r="F831" s="45"/>
      <c r="G831" s="45"/>
      <c r="H831" s="45"/>
      <c r="I831" s="45"/>
      <c r="J831" s="45"/>
      <c r="K831" s="45"/>
      <c r="L831" s="45"/>
      <c r="M831" s="45"/>
      <c r="N831" s="45"/>
    </row>
    <row r="832" spans="1:14" ht="12.75" x14ac:dyDescent="0.2">
      <c r="A832" s="45"/>
      <c r="B832" s="45"/>
      <c r="C832" s="45"/>
      <c r="D832" s="45"/>
      <c r="E832" s="45"/>
      <c r="F832" s="45"/>
      <c r="G832" s="45"/>
      <c r="H832" s="45"/>
      <c r="I832" s="45"/>
      <c r="J832" s="45"/>
      <c r="K832" s="45"/>
      <c r="L832" s="45"/>
      <c r="M832" s="45"/>
      <c r="N832" s="45"/>
    </row>
    <row r="833" spans="1:14" ht="12.75" x14ac:dyDescent="0.2">
      <c r="A833" s="45"/>
      <c r="B833" s="45"/>
      <c r="C833" s="45"/>
      <c r="D833" s="45"/>
      <c r="E833" s="45"/>
      <c r="F833" s="45"/>
      <c r="G833" s="45"/>
      <c r="H833" s="45"/>
      <c r="I833" s="45"/>
      <c r="J833" s="45"/>
      <c r="K833" s="45"/>
      <c r="L833" s="45"/>
      <c r="M833" s="45"/>
      <c r="N833" s="45"/>
    </row>
    <row r="834" spans="1:14" ht="12.75" x14ac:dyDescent="0.2">
      <c r="A834" s="45"/>
      <c r="B834" s="45"/>
      <c r="C834" s="45"/>
      <c r="D834" s="45"/>
      <c r="E834" s="45"/>
      <c r="F834" s="45"/>
      <c r="G834" s="45"/>
      <c r="H834" s="45"/>
      <c r="I834" s="45"/>
      <c r="J834" s="45"/>
      <c r="K834" s="45"/>
      <c r="L834" s="45"/>
      <c r="M834" s="45"/>
      <c r="N834" s="45"/>
    </row>
    <row r="835" spans="1:14" ht="12.75" x14ac:dyDescent="0.2">
      <c r="A835" s="45"/>
      <c r="B835" s="45"/>
      <c r="C835" s="45"/>
      <c r="D835" s="45"/>
      <c r="E835" s="45"/>
      <c r="F835" s="45"/>
      <c r="G835" s="45"/>
      <c r="H835" s="45"/>
      <c r="I835" s="45"/>
      <c r="J835" s="45"/>
      <c r="K835" s="45"/>
      <c r="L835" s="45"/>
      <c r="M835" s="45"/>
      <c r="N835" s="45"/>
    </row>
    <row r="836" spans="1:14" ht="12.75" x14ac:dyDescent="0.2">
      <c r="A836" s="45"/>
      <c r="B836" s="45"/>
      <c r="C836" s="45"/>
      <c r="D836" s="45"/>
      <c r="E836" s="45"/>
      <c r="F836" s="45"/>
      <c r="G836" s="45"/>
      <c r="H836" s="45"/>
      <c r="I836" s="45"/>
      <c r="J836" s="45"/>
      <c r="K836" s="45"/>
      <c r="L836" s="45"/>
      <c r="M836" s="45"/>
      <c r="N836" s="45"/>
    </row>
    <row r="837" spans="1:14" ht="12.75" x14ac:dyDescent="0.2">
      <c r="A837" s="45"/>
      <c r="B837" s="45"/>
      <c r="C837" s="45"/>
      <c r="D837" s="45"/>
      <c r="E837" s="45"/>
      <c r="F837" s="45"/>
      <c r="G837" s="45"/>
      <c r="H837" s="45"/>
      <c r="I837" s="45"/>
      <c r="J837" s="45"/>
      <c r="K837" s="45"/>
      <c r="L837" s="45"/>
      <c r="M837" s="45"/>
      <c r="N837" s="45"/>
    </row>
    <row r="838" spans="1:14" ht="12.75" x14ac:dyDescent="0.2">
      <c r="A838" s="45"/>
      <c r="B838" s="45"/>
      <c r="C838" s="45"/>
      <c r="D838" s="45"/>
      <c r="E838" s="45"/>
      <c r="F838" s="45"/>
      <c r="G838" s="45"/>
      <c r="H838" s="45"/>
      <c r="I838" s="45"/>
      <c r="J838" s="45"/>
      <c r="K838" s="45"/>
      <c r="L838" s="45"/>
      <c r="M838" s="45"/>
      <c r="N838" s="45"/>
    </row>
    <row r="839" spans="1:14" ht="12.75" x14ac:dyDescent="0.2">
      <c r="A839" s="45"/>
      <c r="B839" s="45"/>
      <c r="C839" s="45"/>
      <c r="D839" s="45"/>
      <c r="E839" s="45"/>
      <c r="F839" s="45"/>
      <c r="G839" s="45"/>
      <c r="H839" s="45"/>
      <c r="I839" s="45"/>
      <c r="J839" s="45"/>
      <c r="K839" s="45"/>
      <c r="L839" s="45"/>
      <c r="M839" s="45"/>
      <c r="N839" s="45"/>
    </row>
    <row r="840" spans="1:14" ht="12.75" x14ac:dyDescent="0.2">
      <c r="A840" s="45"/>
      <c r="B840" s="45"/>
      <c r="C840" s="45"/>
      <c r="D840" s="45"/>
      <c r="E840" s="45"/>
      <c r="F840" s="45"/>
      <c r="G840" s="45"/>
      <c r="H840" s="45"/>
      <c r="I840" s="45"/>
      <c r="J840" s="45"/>
      <c r="K840" s="45"/>
      <c r="L840" s="45"/>
      <c r="M840" s="45"/>
      <c r="N840" s="45"/>
    </row>
    <row r="841" spans="1:14" ht="12.75" x14ac:dyDescent="0.2">
      <c r="A841" s="45"/>
      <c r="B841" s="45"/>
      <c r="C841" s="45"/>
      <c r="D841" s="45"/>
      <c r="E841" s="45"/>
      <c r="F841" s="45"/>
      <c r="G841" s="45"/>
      <c r="H841" s="45"/>
      <c r="I841" s="45"/>
      <c r="J841" s="45"/>
      <c r="K841" s="45"/>
      <c r="L841" s="45"/>
      <c r="M841" s="45"/>
      <c r="N841" s="45"/>
    </row>
    <row r="842" spans="1:14" ht="12.75" x14ac:dyDescent="0.2">
      <c r="A842" s="45"/>
      <c r="B842" s="45"/>
      <c r="C842" s="45"/>
      <c r="D842" s="45"/>
      <c r="E842" s="45"/>
      <c r="F842" s="45"/>
      <c r="G842" s="45"/>
      <c r="H842" s="45"/>
      <c r="I842" s="45"/>
      <c r="J842" s="45"/>
      <c r="K842" s="45"/>
      <c r="L842" s="45"/>
      <c r="M842" s="45"/>
      <c r="N842" s="45"/>
    </row>
    <row r="843" spans="1:14" ht="12.75" x14ac:dyDescent="0.2">
      <c r="A843" s="45"/>
      <c r="B843" s="45"/>
      <c r="C843" s="45"/>
      <c r="D843" s="45"/>
      <c r="E843" s="45"/>
      <c r="F843" s="45"/>
      <c r="G843" s="45"/>
      <c r="H843" s="45"/>
      <c r="I843" s="45"/>
      <c r="J843" s="45"/>
      <c r="K843" s="45"/>
      <c r="L843" s="45"/>
      <c r="M843" s="45"/>
      <c r="N843" s="45"/>
    </row>
    <row r="844" spans="1:14" ht="12.75" x14ac:dyDescent="0.2">
      <c r="A844" s="45"/>
      <c r="B844" s="45"/>
      <c r="C844" s="45"/>
      <c r="D844" s="45"/>
      <c r="E844" s="45"/>
      <c r="F844" s="45"/>
      <c r="G844" s="45"/>
      <c r="H844" s="45"/>
      <c r="I844" s="45"/>
      <c r="J844" s="45"/>
      <c r="K844" s="45"/>
      <c r="L844" s="45"/>
      <c r="M844" s="45"/>
      <c r="N844" s="45"/>
    </row>
    <row r="845" spans="1:14" ht="12.75" x14ac:dyDescent="0.2">
      <c r="A845" s="45"/>
      <c r="B845" s="45"/>
      <c r="C845" s="45"/>
      <c r="D845" s="45"/>
      <c r="E845" s="45"/>
      <c r="F845" s="45"/>
      <c r="G845" s="45"/>
      <c r="H845" s="45"/>
      <c r="I845" s="45"/>
      <c r="J845" s="45"/>
      <c r="K845" s="45"/>
      <c r="L845" s="45"/>
      <c r="M845" s="45"/>
      <c r="N845" s="45"/>
    </row>
    <row r="846" spans="1:14" ht="12.75" x14ac:dyDescent="0.2">
      <c r="A846" s="45"/>
      <c r="B846" s="45"/>
      <c r="C846" s="45"/>
      <c r="D846" s="45"/>
      <c r="E846" s="45"/>
      <c r="F846" s="45"/>
      <c r="G846" s="45"/>
      <c r="H846" s="45"/>
      <c r="I846" s="45"/>
      <c r="J846" s="45"/>
      <c r="K846" s="45"/>
      <c r="L846" s="45"/>
      <c r="M846" s="45"/>
      <c r="N846" s="45"/>
    </row>
    <row r="847" spans="1:14" ht="12.75" x14ac:dyDescent="0.2">
      <c r="A847" s="45"/>
      <c r="B847" s="45"/>
      <c r="C847" s="45"/>
      <c r="D847" s="45"/>
      <c r="E847" s="45"/>
      <c r="F847" s="45"/>
      <c r="G847" s="45"/>
      <c r="H847" s="45"/>
      <c r="I847" s="45"/>
      <c r="J847" s="45"/>
      <c r="K847" s="45"/>
      <c r="L847" s="45"/>
      <c r="M847" s="45"/>
      <c r="N847" s="45"/>
    </row>
    <row r="848" spans="1:14" ht="12.75" x14ac:dyDescent="0.2">
      <c r="A848" s="45"/>
      <c r="B848" s="45"/>
      <c r="C848" s="45"/>
      <c r="D848" s="45"/>
      <c r="E848" s="45"/>
      <c r="F848" s="45"/>
      <c r="G848" s="45"/>
      <c r="H848" s="45"/>
      <c r="I848" s="45"/>
      <c r="J848" s="45"/>
      <c r="K848" s="45"/>
      <c r="L848" s="45"/>
      <c r="M848" s="45"/>
      <c r="N848" s="45"/>
    </row>
    <row r="849" spans="1:14" ht="12.75" x14ac:dyDescent="0.2">
      <c r="A849" s="45"/>
      <c r="B849" s="45"/>
      <c r="C849" s="45"/>
      <c r="D849" s="45"/>
      <c r="E849" s="45"/>
      <c r="F849" s="45"/>
      <c r="G849" s="45"/>
      <c r="H849" s="45"/>
      <c r="I849" s="45"/>
      <c r="J849" s="45"/>
      <c r="K849" s="45"/>
      <c r="L849" s="45"/>
      <c r="M849" s="45"/>
      <c r="N849" s="45"/>
    </row>
    <row r="850" spans="1:14" ht="12.75" x14ac:dyDescent="0.2">
      <c r="A850" s="45"/>
      <c r="B850" s="45"/>
      <c r="C850" s="45"/>
      <c r="D850" s="45"/>
      <c r="E850" s="45"/>
      <c r="F850" s="45"/>
      <c r="G850" s="45"/>
      <c r="H850" s="45"/>
      <c r="I850" s="45"/>
      <c r="J850" s="45"/>
      <c r="K850" s="45"/>
      <c r="L850" s="45"/>
      <c r="M850" s="45"/>
      <c r="N850" s="45"/>
    </row>
    <row r="851" spans="1:14" ht="12.75" x14ac:dyDescent="0.2">
      <c r="A851" s="45"/>
      <c r="B851" s="45"/>
      <c r="C851" s="45"/>
      <c r="D851" s="45"/>
      <c r="E851" s="45"/>
      <c r="F851" s="45"/>
      <c r="G851" s="45"/>
      <c r="H851" s="45"/>
      <c r="I851" s="45"/>
      <c r="J851" s="45"/>
      <c r="K851" s="45"/>
      <c r="L851" s="45"/>
      <c r="M851" s="45"/>
      <c r="N851" s="45"/>
    </row>
    <row r="852" spans="1:14" ht="12.75" x14ac:dyDescent="0.2">
      <c r="A852" s="45"/>
      <c r="B852" s="45"/>
      <c r="C852" s="45"/>
      <c r="D852" s="45"/>
      <c r="E852" s="45"/>
      <c r="F852" s="45"/>
      <c r="G852" s="45"/>
      <c r="H852" s="45"/>
      <c r="I852" s="45"/>
      <c r="J852" s="45"/>
      <c r="K852" s="45"/>
      <c r="L852" s="45"/>
      <c r="M852" s="45"/>
      <c r="N852" s="45"/>
    </row>
    <row r="853" spans="1:14" ht="12.75" x14ac:dyDescent="0.2">
      <c r="A853" s="45"/>
      <c r="B853" s="45"/>
      <c r="C853" s="45"/>
      <c r="D853" s="45"/>
      <c r="E853" s="45"/>
      <c r="F853" s="45"/>
      <c r="G853" s="45"/>
      <c r="H853" s="45"/>
      <c r="I853" s="45"/>
      <c r="J853" s="45"/>
      <c r="K853" s="45"/>
      <c r="L853" s="45"/>
      <c r="M853" s="45"/>
      <c r="N853" s="45"/>
    </row>
    <row r="854" spans="1:14" ht="12.75" x14ac:dyDescent="0.2">
      <c r="A854" s="45"/>
      <c r="B854" s="45"/>
      <c r="C854" s="45"/>
      <c r="D854" s="45"/>
      <c r="E854" s="45"/>
      <c r="F854" s="45"/>
      <c r="G854" s="45"/>
      <c r="H854" s="45"/>
      <c r="I854" s="45"/>
      <c r="J854" s="45"/>
      <c r="K854" s="45"/>
      <c r="L854" s="45"/>
      <c r="M854" s="45"/>
      <c r="N854" s="45"/>
    </row>
    <row r="855" spans="1:14" ht="12.75" x14ac:dyDescent="0.2">
      <c r="A855" s="45"/>
      <c r="B855" s="45"/>
      <c r="C855" s="45"/>
      <c r="D855" s="45"/>
      <c r="E855" s="45"/>
      <c r="F855" s="45"/>
      <c r="G855" s="45"/>
      <c r="H855" s="45"/>
      <c r="I855" s="45"/>
      <c r="J855" s="45"/>
      <c r="K855" s="45"/>
      <c r="L855" s="45"/>
      <c r="M855" s="45"/>
      <c r="N855" s="45"/>
    </row>
    <row r="856" spans="1:14" ht="12.75" x14ac:dyDescent="0.2">
      <c r="A856" s="45"/>
      <c r="B856" s="45"/>
      <c r="C856" s="45"/>
      <c r="D856" s="45"/>
      <c r="E856" s="45"/>
      <c r="F856" s="45"/>
      <c r="G856" s="45"/>
      <c r="H856" s="45"/>
      <c r="I856" s="45"/>
      <c r="J856" s="45"/>
      <c r="K856" s="45"/>
      <c r="L856" s="45"/>
      <c r="M856" s="45"/>
      <c r="N856" s="45"/>
    </row>
    <row r="857" spans="1:14" ht="12.75" x14ac:dyDescent="0.2">
      <c r="A857" s="45"/>
      <c r="B857" s="45"/>
      <c r="C857" s="45"/>
      <c r="D857" s="45"/>
      <c r="E857" s="45"/>
      <c r="F857" s="45"/>
      <c r="G857" s="45"/>
      <c r="H857" s="45"/>
      <c r="I857" s="45"/>
      <c r="J857" s="45"/>
      <c r="K857" s="45"/>
      <c r="L857" s="45"/>
      <c r="M857" s="45"/>
      <c r="N857" s="45"/>
    </row>
    <row r="858" spans="1:14" ht="12.75" x14ac:dyDescent="0.2">
      <c r="A858" s="45"/>
      <c r="B858" s="45"/>
      <c r="C858" s="45"/>
      <c r="D858" s="45"/>
      <c r="E858" s="45"/>
      <c r="F858" s="45"/>
      <c r="G858" s="45"/>
      <c r="H858" s="45"/>
      <c r="I858" s="45"/>
      <c r="J858" s="45"/>
      <c r="K858" s="45"/>
      <c r="L858" s="45"/>
      <c r="M858" s="45"/>
      <c r="N858" s="45"/>
    </row>
    <row r="859" spans="1:14" ht="12.75" x14ac:dyDescent="0.2">
      <c r="A859" s="45"/>
      <c r="B859" s="45"/>
      <c r="C859" s="45"/>
      <c r="D859" s="45"/>
      <c r="E859" s="45"/>
      <c r="F859" s="45"/>
      <c r="G859" s="45"/>
      <c r="H859" s="45"/>
      <c r="I859" s="45"/>
      <c r="J859" s="45"/>
      <c r="K859" s="45"/>
      <c r="L859" s="45"/>
      <c r="M859" s="45"/>
      <c r="N859" s="45"/>
    </row>
    <row r="860" spans="1:14" ht="12.75" x14ac:dyDescent="0.2">
      <c r="A860" s="45"/>
      <c r="B860" s="45"/>
      <c r="C860" s="45"/>
      <c r="D860" s="45"/>
      <c r="E860" s="45"/>
      <c r="F860" s="45"/>
      <c r="G860" s="45"/>
      <c r="H860" s="45"/>
      <c r="I860" s="45"/>
      <c r="J860" s="45"/>
      <c r="K860" s="45"/>
      <c r="L860" s="45"/>
      <c r="M860" s="45"/>
      <c r="N860" s="45"/>
    </row>
    <row r="861" spans="1:14" ht="12.75" x14ac:dyDescent="0.2">
      <c r="A861" s="45"/>
      <c r="B861" s="45"/>
      <c r="C861" s="45"/>
      <c r="D861" s="45"/>
      <c r="E861" s="45"/>
      <c r="F861" s="45"/>
      <c r="G861" s="45"/>
      <c r="H861" s="45"/>
      <c r="I861" s="45"/>
      <c r="J861" s="45"/>
      <c r="K861" s="45"/>
      <c r="L861" s="45"/>
      <c r="M861" s="45"/>
      <c r="N861" s="45"/>
    </row>
    <row r="862" spans="1:14" ht="12.75" x14ac:dyDescent="0.2">
      <c r="A862" s="45"/>
      <c r="B862" s="45"/>
      <c r="C862" s="45"/>
      <c r="D862" s="45"/>
      <c r="E862" s="45"/>
      <c r="F862" s="45"/>
      <c r="G862" s="45"/>
      <c r="H862" s="45"/>
      <c r="I862" s="45"/>
      <c r="J862" s="45"/>
      <c r="K862" s="45"/>
      <c r="L862" s="45"/>
      <c r="M862" s="45"/>
      <c r="N862" s="45"/>
    </row>
    <row r="863" spans="1:14" ht="12.75" x14ac:dyDescent="0.2">
      <c r="A863" s="45"/>
      <c r="B863" s="45"/>
      <c r="C863" s="45"/>
      <c r="D863" s="45"/>
      <c r="E863" s="45"/>
      <c r="F863" s="45"/>
      <c r="G863" s="45"/>
      <c r="H863" s="45"/>
      <c r="I863" s="45"/>
      <c r="J863" s="45"/>
      <c r="K863" s="45"/>
      <c r="L863" s="45"/>
      <c r="M863" s="45"/>
      <c r="N863" s="45"/>
    </row>
    <row r="864" spans="1:14" ht="12.75" x14ac:dyDescent="0.2">
      <c r="A864" s="45"/>
      <c r="B864" s="45"/>
      <c r="C864" s="45"/>
      <c r="D864" s="45"/>
      <c r="E864" s="45"/>
      <c r="F864" s="45"/>
      <c r="G864" s="45"/>
      <c r="H864" s="45"/>
      <c r="I864" s="45"/>
      <c r="J864" s="45"/>
      <c r="K864" s="45"/>
      <c r="L864" s="45"/>
      <c r="M864" s="45"/>
      <c r="N864" s="45"/>
    </row>
    <row r="865" spans="1:14" ht="12.75" x14ac:dyDescent="0.2">
      <c r="A865" s="45"/>
      <c r="B865" s="45"/>
      <c r="C865" s="45"/>
      <c r="D865" s="45"/>
      <c r="E865" s="45"/>
      <c r="F865" s="45"/>
      <c r="G865" s="45"/>
      <c r="H865" s="45"/>
      <c r="I865" s="45"/>
      <c r="J865" s="45"/>
      <c r="K865" s="45"/>
      <c r="L865" s="45"/>
      <c r="M865" s="45"/>
      <c r="N865" s="45"/>
    </row>
    <row r="866" spans="1:14" ht="12.75" x14ac:dyDescent="0.2">
      <c r="A866" s="45"/>
      <c r="B866" s="45"/>
      <c r="C866" s="45"/>
      <c r="D866" s="45"/>
      <c r="E866" s="45"/>
      <c r="F866" s="45"/>
      <c r="G866" s="45"/>
      <c r="H866" s="45"/>
      <c r="I866" s="45"/>
      <c r="J866" s="45"/>
      <c r="K866" s="45"/>
      <c r="L866" s="45"/>
      <c r="M866" s="45"/>
      <c r="N866" s="45"/>
    </row>
    <row r="867" spans="1:14" ht="12.75" x14ac:dyDescent="0.2">
      <c r="A867" s="45"/>
      <c r="B867" s="45"/>
      <c r="C867" s="45"/>
      <c r="D867" s="45"/>
      <c r="E867" s="45"/>
      <c r="F867" s="45"/>
      <c r="G867" s="45"/>
      <c r="H867" s="45"/>
      <c r="I867" s="45"/>
      <c r="J867" s="45"/>
      <c r="K867" s="45"/>
      <c r="L867" s="45"/>
      <c r="M867" s="45"/>
      <c r="N867" s="45"/>
    </row>
    <row r="868" spans="1:14" ht="12.75" x14ac:dyDescent="0.2">
      <c r="A868" s="45"/>
      <c r="B868" s="45"/>
      <c r="C868" s="45"/>
      <c r="D868" s="45"/>
      <c r="E868" s="45"/>
      <c r="F868" s="45"/>
      <c r="G868" s="45"/>
      <c r="H868" s="45"/>
      <c r="I868" s="45"/>
      <c r="J868" s="45"/>
      <c r="K868" s="45"/>
      <c r="L868" s="45"/>
      <c r="M868" s="45"/>
      <c r="N868" s="45"/>
    </row>
    <row r="869" spans="1:14" ht="12.75" x14ac:dyDescent="0.2">
      <c r="A869" s="45"/>
      <c r="B869" s="45"/>
      <c r="C869" s="45"/>
      <c r="D869" s="45"/>
      <c r="E869" s="45"/>
      <c r="F869" s="45"/>
      <c r="G869" s="45"/>
      <c r="H869" s="45"/>
      <c r="I869" s="45"/>
      <c r="J869" s="45"/>
      <c r="K869" s="45"/>
      <c r="L869" s="45"/>
      <c r="M869" s="45"/>
      <c r="N869" s="45"/>
    </row>
    <row r="870" spans="1:14" ht="12.75" x14ac:dyDescent="0.2">
      <c r="A870" s="45"/>
      <c r="B870" s="45"/>
      <c r="C870" s="45"/>
      <c r="D870" s="45"/>
      <c r="E870" s="45"/>
      <c r="F870" s="45"/>
      <c r="G870" s="45"/>
      <c r="H870" s="45"/>
      <c r="I870" s="45"/>
      <c r="J870" s="45"/>
      <c r="K870" s="45"/>
      <c r="L870" s="45"/>
      <c r="M870" s="45"/>
      <c r="N870" s="45"/>
    </row>
    <row r="871" spans="1:14" ht="12.75" x14ac:dyDescent="0.2">
      <c r="A871" s="45"/>
      <c r="B871" s="45"/>
      <c r="C871" s="45"/>
      <c r="D871" s="45"/>
      <c r="E871" s="45"/>
      <c r="F871" s="45"/>
      <c r="G871" s="45"/>
      <c r="H871" s="45"/>
      <c r="I871" s="45"/>
      <c r="J871" s="45"/>
      <c r="K871" s="45"/>
      <c r="L871" s="45"/>
      <c r="M871" s="45"/>
      <c r="N871" s="45"/>
    </row>
    <row r="872" spans="1:14" ht="12.75" x14ac:dyDescent="0.2">
      <c r="A872" s="45"/>
      <c r="B872" s="45"/>
      <c r="C872" s="45"/>
      <c r="D872" s="45"/>
      <c r="E872" s="45"/>
      <c r="F872" s="45"/>
      <c r="G872" s="45"/>
      <c r="H872" s="45"/>
      <c r="I872" s="45"/>
      <c r="J872" s="45"/>
      <c r="K872" s="45"/>
      <c r="L872" s="45"/>
      <c r="M872" s="45"/>
      <c r="N872" s="45"/>
    </row>
    <row r="873" spans="1:14" ht="12.75" x14ac:dyDescent="0.2">
      <c r="A873" s="45"/>
      <c r="B873" s="45"/>
      <c r="C873" s="45"/>
      <c r="D873" s="45"/>
      <c r="E873" s="45"/>
      <c r="F873" s="45"/>
      <c r="G873" s="45"/>
      <c r="H873" s="45"/>
      <c r="I873" s="45"/>
      <c r="J873" s="45"/>
      <c r="K873" s="45"/>
      <c r="L873" s="45"/>
      <c r="M873" s="45"/>
      <c r="N873" s="45"/>
    </row>
    <row r="874" spans="1:14" ht="12.75" x14ac:dyDescent="0.2">
      <c r="A874" s="45"/>
      <c r="B874" s="45"/>
      <c r="C874" s="45"/>
      <c r="D874" s="45"/>
      <c r="E874" s="45"/>
      <c r="F874" s="45"/>
      <c r="G874" s="45"/>
      <c r="H874" s="45"/>
      <c r="I874" s="45"/>
      <c r="J874" s="45"/>
      <c r="K874" s="45"/>
      <c r="L874" s="45"/>
      <c r="M874" s="45"/>
      <c r="N874" s="45"/>
    </row>
    <row r="875" spans="1:14" ht="12.75" x14ac:dyDescent="0.2">
      <c r="A875" s="45"/>
      <c r="B875" s="45"/>
      <c r="C875" s="45"/>
      <c r="D875" s="45"/>
      <c r="E875" s="45"/>
      <c r="F875" s="45"/>
      <c r="G875" s="45"/>
      <c r="H875" s="45"/>
      <c r="I875" s="45"/>
      <c r="J875" s="45"/>
      <c r="K875" s="45"/>
      <c r="L875" s="45"/>
      <c r="M875" s="45"/>
      <c r="N875" s="45"/>
    </row>
    <row r="876" spans="1:14" ht="12.75" x14ac:dyDescent="0.2">
      <c r="A876" s="45"/>
      <c r="B876" s="45"/>
      <c r="C876" s="45"/>
      <c r="D876" s="45"/>
      <c r="E876" s="45"/>
      <c r="F876" s="45"/>
      <c r="G876" s="45"/>
      <c r="H876" s="45"/>
      <c r="I876" s="45"/>
      <c r="J876" s="45"/>
      <c r="K876" s="45"/>
      <c r="L876" s="45"/>
      <c r="M876" s="45"/>
      <c r="N876" s="45"/>
    </row>
    <row r="877" spans="1:14" ht="12.75" x14ac:dyDescent="0.2">
      <c r="A877" s="45"/>
      <c r="B877" s="45"/>
      <c r="C877" s="45"/>
      <c r="D877" s="45"/>
      <c r="E877" s="45"/>
      <c r="F877" s="45"/>
      <c r="G877" s="45"/>
      <c r="H877" s="45"/>
      <c r="I877" s="45"/>
      <c r="J877" s="45"/>
      <c r="K877" s="45"/>
      <c r="L877" s="45"/>
      <c r="M877" s="45"/>
      <c r="N877" s="45"/>
    </row>
    <row r="878" spans="1:14" ht="12.75" x14ac:dyDescent="0.2">
      <c r="A878" s="45"/>
      <c r="B878" s="45"/>
      <c r="C878" s="45"/>
      <c r="D878" s="45"/>
      <c r="E878" s="45"/>
      <c r="F878" s="45"/>
      <c r="G878" s="45"/>
      <c r="H878" s="45"/>
      <c r="I878" s="45"/>
      <c r="J878" s="45"/>
      <c r="K878" s="45"/>
      <c r="L878" s="45"/>
      <c r="M878" s="45"/>
      <c r="N878" s="45"/>
    </row>
    <row r="879" spans="1:14" ht="12.75" x14ac:dyDescent="0.2">
      <c r="A879" s="45"/>
      <c r="B879" s="45"/>
      <c r="C879" s="45"/>
      <c r="D879" s="45"/>
      <c r="E879" s="45"/>
      <c r="F879" s="45"/>
      <c r="G879" s="45"/>
      <c r="H879" s="45"/>
      <c r="I879" s="45"/>
      <c r="J879" s="45"/>
      <c r="K879" s="45"/>
      <c r="L879" s="45"/>
      <c r="M879" s="45"/>
      <c r="N879" s="45"/>
    </row>
    <row r="880" spans="1:14" ht="12.75" x14ac:dyDescent="0.2">
      <c r="A880" s="45"/>
      <c r="B880" s="45"/>
      <c r="C880" s="45"/>
      <c r="D880" s="45"/>
      <c r="E880" s="45"/>
      <c r="F880" s="45"/>
      <c r="G880" s="45"/>
      <c r="H880" s="45"/>
      <c r="I880" s="45"/>
      <c r="J880" s="45"/>
      <c r="K880" s="45"/>
      <c r="L880" s="45"/>
      <c r="M880" s="45"/>
      <c r="N880" s="45"/>
    </row>
    <row r="881" spans="1:14" ht="12.75" x14ac:dyDescent="0.2">
      <c r="A881" s="45"/>
      <c r="B881" s="45"/>
      <c r="C881" s="45"/>
      <c r="D881" s="45"/>
      <c r="E881" s="45"/>
      <c r="F881" s="45"/>
      <c r="G881" s="45"/>
      <c r="H881" s="45"/>
      <c r="I881" s="45"/>
      <c r="J881" s="45"/>
      <c r="K881" s="45"/>
      <c r="L881" s="45"/>
      <c r="M881" s="45"/>
      <c r="N881" s="45"/>
    </row>
    <row r="882" spans="1:14" ht="12.75" x14ac:dyDescent="0.2">
      <c r="A882" s="45"/>
      <c r="B882" s="45"/>
      <c r="C882" s="45"/>
      <c r="D882" s="45"/>
      <c r="E882" s="45"/>
      <c r="F882" s="45"/>
      <c r="G882" s="45"/>
      <c r="H882" s="45"/>
      <c r="I882" s="45"/>
      <c r="J882" s="45"/>
      <c r="K882" s="45"/>
      <c r="L882" s="45"/>
      <c r="M882" s="45"/>
      <c r="N882" s="45"/>
    </row>
    <row r="883" spans="1:14" ht="12.75" x14ac:dyDescent="0.2">
      <c r="A883" s="45"/>
      <c r="B883" s="45"/>
      <c r="C883" s="45"/>
      <c r="D883" s="45"/>
      <c r="E883" s="45"/>
      <c r="F883" s="45"/>
      <c r="G883" s="45"/>
      <c r="H883" s="45"/>
      <c r="I883" s="45"/>
      <c r="J883" s="45"/>
      <c r="K883" s="45"/>
      <c r="L883" s="45"/>
      <c r="M883" s="45"/>
      <c r="N883" s="45"/>
    </row>
    <row r="884" spans="1:14" ht="12.75" x14ac:dyDescent="0.2">
      <c r="A884" s="45"/>
      <c r="B884" s="45"/>
      <c r="C884" s="45"/>
      <c r="D884" s="45"/>
      <c r="E884" s="45"/>
      <c r="F884" s="45"/>
      <c r="G884" s="45"/>
      <c r="H884" s="45"/>
      <c r="I884" s="45"/>
      <c r="J884" s="45"/>
      <c r="K884" s="45"/>
      <c r="L884" s="45"/>
      <c r="M884" s="45"/>
      <c r="N884" s="45"/>
    </row>
    <row r="885" spans="1:14" ht="12.75" x14ac:dyDescent="0.2">
      <c r="A885" s="45"/>
      <c r="B885" s="45"/>
      <c r="C885" s="45"/>
      <c r="D885" s="45"/>
      <c r="E885" s="45"/>
      <c r="F885" s="45"/>
      <c r="G885" s="45"/>
      <c r="H885" s="45"/>
      <c r="I885" s="45"/>
      <c r="J885" s="45"/>
      <c r="K885" s="45"/>
      <c r="L885" s="45"/>
      <c r="M885" s="45"/>
      <c r="N885" s="45"/>
    </row>
    <row r="886" spans="1:14" ht="12.75" x14ac:dyDescent="0.2">
      <c r="A886" s="45"/>
      <c r="B886" s="45"/>
      <c r="C886" s="45"/>
      <c r="D886" s="45"/>
      <c r="E886" s="45"/>
      <c r="F886" s="45"/>
      <c r="G886" s="45"/>
      <c r="H886" s="45"/>
      <c r="I886" s="45"/>
      <c r="J886" s="45"/>
      <c r="K886" s="45"/>
      <c r="L886" s="45"/>
      <c r="M886" s="45"/>
      <c r="N886" s="45"/>
    </row>
    <row r="887" spans="1:14" ht="12.75" x14ac:dyDescent="0.2">
      <c r="A887" s="45"/>
      <c r="B887" s="45"/>
      <c r="C887" s="45"/>
      <c r="D887" s="45"/>
      <c r="E887" s="45"/>
      <c r="F887" s="45"/>
      <c r="G887" s="45"/>
      <c r="H887" s="45"/>
      <c r="I887" s="45"/>
      <c r="J887" s="45"/>
      <c r="K887" s="45"/>
      <c r="L887" s="45"/>
      <c r="M887" s="45"/>
      <c r="N887" s="45"/>
    </row>
    <row r="888" spans="1:14" ht="12.75" x14ac:dyDescent="0.2">
      <c r="A888" s="45"/>
      <c r="B888" s="45"/>
      <c r="C888" s="45"/>
      <c r="D888" s="45"/>
      <c r="E888" s="45"/>
      <c r="F888" s="45"/>
      <c r="G888" s="45"/>
      <c r="H888" s="45"/>
      <c r="I888" s="45"/>
      <c r="J888" s="45"/>
      <c r="K888" s="45"/>
      <c r="L888" s="45"/>
      <c r="M888" s="45"/>
      <c r="N888" s="45"/>
    </row>
    <row r="889" spans="1:14" ht="12.75" x14ac:dyDescent="0.2">
      <c r="A889" s="45"/>
      <c r="B889" s="45"/>
      <c r="C889" s="45"/>
      <c r="D889" s="45"/>
      <c r="E889" s="45"/>
      <c r="F889" s="45"/>
      <c r="G889" s="45"/>
      <c r="H889" s="45"/>
      <c r="I889" s="45"/>
      <c r="J889" s="45"/>
      <c r="K889" s="45"/>
      <c r="L889" s="45"/>
      <c r="M889" s="45"/>
      <c r="N889" s="45"/>
    </row>
    <row r="890" spans="1:14" ht="12.75" x14ac:dyDescent="0.2">
      <c r="A890" s="45"/>
      <c r="B890" s="45"/>
      <c r="C890" s="45"/>
      <c r="D890" s="45"/>
      <c r="E890" s="45"/>
      <c r="F890" s="45"/>
      <c r="G890" s="45"/>
      <c r="H890" s="45"/>
      <c r="I890" s="45"/>
      <c r="J890" s="45"/>
      <c r="K890" s="45"/>
      <c r="L890" s="45"/>
      <c r="M890" s="45"/>
      <c r="N890" s="45"/>
    </row>
    <row r="891" spans="1:14" ht="12.75" x14ac:dyDescent="0.2">
      <c r="A891" s="45"/>
      <c r="B891" s="45"/>
      <c r="C891" s="45"/>
      <c r="D891" s="45"/>
      <c r="E891" s="45"/>
      <c r="F891" s="45"/>
      <c r="G891" s="45"/>
      <c r="H891" s="45"/>
      <c r="I891" s="45"/>
      <c r="J891" s="45"/>
      <c r="K891" s="45"/>
      <c r="L891" s="45"/>
      <c r="M891" s="45"/>
      <c r="N891" s="45"/>
    </row>
    <row r="892" spans="1:14" ht="12.75" x14ac:dyDescent="0.2">
      <c r="A892" s="45"/>
      <c r="B892" s="45"/>
      <c r="C892" s="45"/>
      <c r="D892" s="45"/>
      <c r="E892" s="45"/>
      <c r="F892" s="45"/>
      <c r="G892" s="45"/>
      <c r="H892" s="45"/>
      <c r="I892" s="45"/>
      <c r="J892" s="45"/>
      <c r="K892" s="45"/>
      <c r="L892" s="45"/>
      <c r="M892" s="45"/>
      <c r="N892" s="45"/>
    </row>
    <row r="893" spans="1:14" ht="12.75" x14ac:dyDescent="0.2">
      <c r="A893" s="45"/>
      <c r="B893" s="45"/>
      <c r="C893" s="45"/>
      <c r="D893" s="45"/>
      <c r="E893" s="45"/>
      <c r="F893" s="45"/>
      <c r="G893" s="45"/>
      <c r="H893" s="45"/>
      <c r="I893" s="45"/>
      <c r="J893" s="45"/>
      <c r="K893" s="45"/>
      <c r="L893" s="45"/>
      <c r="M893" s="45"/>
      <c r="N893" s="45"/>
    </row>
    <row r="894" spans="1:14" ht="12.75" x14ac:dyDescent="0.2">
      <c r="A894" s="45"/>
      <c r="B894" s="45"/>
      <c r="C894" s="45"/>
      <c r="D894" s="45"/>
      <c r="E894" s="45"/>
      <c r="F894" s="45"/>
      <c r="G894" s="45"/>
      <c r="H894" s="45"/>
      <c r="I894" s="45"/>
      <c r="J894" s="45"/>
      <c r="K894" s="45"/>
      <c r="L894" s="45"/>
      <c r="M894" s="45"/>
      <c r="N894" s="45"/>
    </row>
    <row r="895" spans="1:14" ht="12.75" x14ac:dyDescent="0.2">
      <c r="A895" s="45"/>
      <c r="B895" s="45"/>
      <c r="C895" s="45"/>
      <c r="D895" s="45"/>
      <c r="E895" s="45"/>
      <c r="F895" s="45"/>
      <c r="G895" s="45"/>
      <c r="H895" s="45"/>
      <c r="I895" s="45"/>
      <c r="J895" s="45"/>
      <c r="K895" s="45"/>
      <c r="L895" s="45"/>
      <c r="M895" s="45"/>
      <c r="N895" s="45"/>
    </row>
    <row r="896" spans="1:14" ht="12.75" x14ac:dyDescent="0.2">
      <c r="A896" s="45"/>
      <c r="B896" s="45"/>
      <c r="C896" s="45"/>
      <c r="D896" s="45"/>
      <c r="E896" s="45"/>
      <c r="F896" s="45"/>
      <c r="G896" s="45"/>
      <c r="H896" s="45"/>
      <c r="I896" s="45"/>
      <c r="J896" s="45"/>
      <c r="K896" s="45"/>
      <c r="L896" s="45"/>
      <c r="M896" s="45"/>
      <c r="N896" s="45"/>
    </row>
    <row r="897" spans="1:14" ht="12.75" x14ac:dyDescent="0.2">
      <c r="A897" s="45"/>
      <c r="B897" s="45"/>
      <c r="C897" s="45"/>
      <c r="D897" s="45"/>
      <c r="E897" s="45"/>
      <c r="F897" s="45"/>
      <c r="G897" s="45"/>
      <c r="H897" s="45"/>
      <c r="I897" s="45"/>
      <c r="J897" s="45"/>
      <c r="K897" s="45"/>
      <c r="L897" s="45"/>
      <c r="M897" s="45"/>
      <c r="N897" s="45"/>
    </row>
    <row r="898" spans="1:14" ht="12.75" x14ac:dyDescent="0.2">
      <c r="A898" s="45"/>
      <c r="B898" s="45"/>
      <c r="C898" s="45"/>
      <c r="D898" s="45"/>
      <c r="E898" s="45"/>
      <c r="F898" s="45"/>
      <c r="G898" s="45"/>
      <c r="H898" s="45"/>
      <c r="I898" s="45"/>
      <c r="J898" s="45"/>
      <c r="K898" s="45"/>
      <c r="L898" s="45"/>
      <c r="M898" s="45"/>
      <c r="N898" s="45"/>
    </row>
    <row r="899" spans="1:14" ht="12.75" x14ac:dyDescent="0.2">
      <c r="A899" s="45"/>
      <c r="B899" s="45"/>
      <c r="C899" s="45"/>
      <c r="D899" s="45"/>
      <c r="E899" s="45"/>
      <c r="F899" s="45"/>
      <c r="G899" s="45"/>
      <c r="H899" s="45"/>
      <c r="I899" s="45"/>
      <c r="J899" s="45"/>
      <c r="K899" s="45"/>
      <c r="L899" s="45"/>
      <c r="M899" s="45"/>
      <c r="N899" s="45"/>
    </row>
    <row r="900" spans="1:14" ht="12.75" x14ac:dyDescent="0.2">
      <c r="A900" s="45"/>
      <c r="B900" s="45"/>
      <c r="C900" s="45"/>
      <c r="D900" s="45"/>
      <c r="E900" s="45"/>
      <c r="F900" s="45"/>
      <c r="G900" s="45"/>
      <c r="H900" s="45"/>
      <c r="I900" s="45"/>
      <c r="J900" s="45"/>
      <c r="K900" s="45"/>
      <c r="L900" s="45"/>
      <c r="M900" s="45"/>
      <c r="N900" s="45"/>
    </row>
    <row r="901" spans="1:14" ht="12.75" x14ac:dyDescent="0.2">
      <c r="A901" s="45"/>
      <c r="B901" s="45"/>
      <c r="C901" s="45"/>
      <c r="D901" s="45"/>
      <c r="E901" s="45"/>
      <c r="F901" s="45"/>
      <c r="G901" s="45"/>
      <c r="H901" s="45"/>
      <c r="I901" s="45"/>
      <c r="J901" s="45"/>
      <c r="K901" s="45"/>
      <c r="L901" s="45"/>
      <c r="M901" s="45"/>
      <c r="N901" s="45"/>
    </row>
    <row r="902" spans="1:14" ht="12.75" x14ac:dyDescent="0.2">
      <c r="A902" s="45"/>
      <c r="B902" s="45"/>
      <c r="C902" s="45"/>
      <c r="D902" s="45"/>
      <c r="E902" s="45"/>
      <c r="F902" s="45"/>
      <c r="G902" s="45"/>
      <c r="H902" s="45"/>
      <c r="I902" s="45"/>
      <c r="J902" s="45"/>
      <c r="K902" s="45"/>
      <c r="L902" s="45"/>
      <c r="M902" s="45"/>
      <c r="N902" s="45"/>
    </row>
    <row r="903" spans="1:14" ht="12.75" x14ac:dyDescent="0.2">
      <c r="A903" s="45"/>
      <c r="B903" s="45"/>
      <c r="C903" s="45"/>
      <c r="D903" s="45"/>
      <c r="E903" s="45"/>
      <c r="F903" s="45"/>
      <c r="G903" s="45"/>
      <c r="H903" s="45"/>
      <c r="I903" s="45"/>
      <c r="J903" s="45"/>
      <c r="K903" s="45"/>
      <c r="L903" s="45"/>
      <c r="M903" s="45"/>
      <c r="N903" s="45"/>
    </row>
    <row r="904" spans="1:14" ht="12.75" x14ac:dyDescent="0.2">
      <c r="A904" s="45"/>
      <c r="B904" s="45"/>
      <c r="C904" s="45"/>
      <c r="D904" s="45"/>
      <c r="E904" s="45"/>
      <c r="F904" s="45"/>
      <c r="G904" s="45"/>
      <c r="H904" s="45"/>
      <c r="I904" s="45"/>
      <c r="J904" s="45"/>
      <c r="K904" s="45"/>
      <c r="L904" s="45"/>
      <c r="M904" s="45"/>
      <c r="N904" s="45"/>
    </row>
    <row r="905" spans="1:14" ht="12.75" x14ac:dyDescent="0.2">
      <c r="A905" s="45"/>
      <c r="B905" s="45"/>
      <c r="C905" s="45"/>
      <c r="D905" s="45"/>
      <c r="E905" s="45"/>
      <c r="F905" s="45"/>
      <c r="G905" s="45"/>
      <c r="H905" s="45"/>
      <c r="I905" s="45"/>
      <c r="J905" s="45"/>
      <c r="K905" s="45"/>
      <c r="L905" s="45"/>
      <c r="M905" s="45"/>
      <c r="N905" s="45"/>
    </row>
    <row r="906" spans="1:14" ht="12.75" x14ac:dyDescent="0.2">
      <c r="A906" s="45"/>
      <c r="B906" s="45"/>
      <c r="C906" s="45"/>
      <c r="D906" s="45"/>
      <c r="E906" s="45"/>
      <c r="F906" s="45"/>
      <c r="G906" s="45"/>
      <c r="H906" s="45"/>
      <c r="I906" s="45"/>
      <c r="J906" s="45"/>
      <c r="K906" s="45"/>
      <c r="L906" s="45"/>
      <c r="M906" s="45"/>
      <c r="N906" s="45"/>
    </row>
    <row r="907" spans="1:14" ht="12.75" x14ac:dyDescent="0.2">
      <c r="A907" s="45"/>
      <c r="B907" s="45"/>
      <c r="C907" s="45"/>
      <c r="D907" s="45"/>
      <c r="E907" s="45"/>
      <c r="F907" s="45"/>
      <c r="G907" s="45"/>
      <c r="H907" s="45"/>
      <c r="I907" s="45"/>
      <c r="J907" s="45"/>
      <c r="K907" s="45"/>
      <c r="L907" s="45"/>
      <c r="M907" s="45"/>
      <c r="N907" s="45"/>
    </row>
    <row r="908" spans="1:14" ht="12.75" x14ac:dyDescent="0.2">
      <c r="A908" s="45"/>
      <c r="B908" s="45"/>
      <c r="C908" s="45"/>
      <c r="D908" s="45"/>
      <c r="E908" s="45"/>
      <c r="F908" s="45"/>
      <c r="G908" s="45"/>
      <c r="H908" s="45"/>
      <c r="I908" s="45"/>
      <c r="J908" s="45"/>
      <c r="K908" s="45"/>
      <c r="L908" s="45"/>
      <c r="M908" s="45"/>
      <c r="N908" s="45"/>
    </row>
    <row r="909" spans="1:14" ht="12.75" x14ac:dyDescent="0.2">
      <c r="A909" s="45"/>
      <c r="B909" s="45"/>
      <c r="C909" s="45"/>
      <c r="D909" s="45"/>
      <c r="E909" s="45"/>
      <c r="F909" s="45"/>
      <c r="G909" s="45"/>
      <c r="H909" s="45"/>
      <c r="I909" s="45"/>
      <c r="J909" s="45"/>
      <c r="K909" s="45"/>
      <c r="L909" s="45"/>
      <c r="M909" s="45"/>
      <c r="N909" s="45"/>
    </row>
    <row r="910" spans="1:14" ht="12.75" x14ac:dyDescent="0.2">
      <c r="A910" s="45"/>
      <c r="B910" s="45"/>
      <c r="C910" s="45"/>
      <c r="D910" s="45"/>
      <c r="E910" s="45"/>
      <c r="F910" s="45"/>
      <c r="G910" s="45"/>
      <c r="H910" s="45"/>
      <c r="I910" s="45"/>
      <c r="J910" s="45"/>
      <c r="K910" s="45"/>
      <c r="L910" s="45"/>
      <c r="M910" s="45"/>
      <c r="N910" s="45"/>
    </row>
    <row r="911" spans="1:14" ht="12.75" x14ac:dyDescent="0.2">
      <c r="A911" s="45"/>
      <c r="B911" s="45"/>
      <c r="C911" s="45"/>
      <c r="D911" s="45"/>
      <c r="E911" s="45"/>
      <c r="F911" s="45"/>
      <c r="G911" s="45"/>
      <c r="H911" s="45"/>
      <c r="I911" s="45"/>
      <c r="J911" s="45"/>
      <c r="K911" s="45"/>
      <c r="L911" s="45"/>
      <c r="M911" s="45"/>
      <c r="N911" s="45"/>
    </row>
    <row r="912" spans="1:14" ht="12.75" x14ac:dyDescent="0.2">
      <c r="A912" s="45"/>
      <c r="B912" s="45"/>
      <c r="C912" s="45"/>
      <c r="D912" s="45"/>
      <c r="E912" s="45"/>
      <c r="F912" s="45"/>
      <c r="G912" s="45"/>
      <c r="H912" s="45"/>
      <c r="I912" s="45"/>
      <c r="J912" s="45"/>
      <c r="K912" s="45"/>
      <c r="L912" s="45"/>
      <c r="M912" s="45"/>
      <c r="N912" s="45"/>
    </row>
    <row r="913" spans="1:14" ht="12.75" x14ac:dyDescent="0.2">
      <c r="A913" s="45"/>
      <c r="B913" s="45"/>
      <c r="C913" s="45"/>
      <c r="D913" s="45"/>
      <c r="E913" s="45"/>
      <c r="F913" s="45"/>
      <c r="G913" s="45"/>
      <c r="H913" s="45"/>
      <c r="I913" s="45"/>
      <c r="J913" s="45"/>
      <c r="K913" s="45"/>
      <c r="L913" s="45"/>
      <c r="M913" s="45"/>
      <c r="N913" s="45"/>
    </row>
    <row r="914" spans="1:14" ht="12.75" x14ac:dyDescent="0.2">
      <c r="A914" s="45"/>
      <c r="B914" s="45"/>
      <c r="C914" s="45"/>
      <c r="D914" s="45"/>
      <c r="E914" s="45"/>
      <c r="F914" s="45"/>
      <c r="G914" s="45"/>
      <c r="H914" s="45"/>
      <c r="I914" s="45"/>
      <c r="J914" s="45"/>
      <c r="K914" s="45"/>
      <c r="L914" s="45"/>
      <c r="M914" s="45"/>
      <c r="N914" s="45"/>
    </row>
    <row r="915" spans="1:14" ht="12.75" x14ac:dyDescent="0.2">
      <c r="A915" s="45"/>
      <c r="B915" s="45"/>
      <c r="C915" s="45"/>
      <c r="D915" s="45"/>
      <c r="E915" s="45"/>
      <c r="F915" s="45"/>
      <c r="G915" s="45"/>
      <c r="H915" s="45"/>
      <c r="I915" s="45"/>
      <c r="J915" s="45"/>
      <c r="K915" s="45"/>
      <c r="L915" s="45"/>
      <c r="M915" s="45"/>
      <c r="N915" s="45"/>
    </row>
    <row r="916" spans="1:14" ht="12.75" x14ac:dyDescent="0.2">
      <c r="A916" s="45"/>
      <c r="B916" s="45"/>
      <c r="C916" s="45"/>
      <c r="D916" s="45"/>
      <c r="E916" s="45"/>
      <c r="F916" s="45"/>
      <c r="G916" s="45"/>
      <c r="H916" s="45"/>
      <c r="I916" s="45"/>
      <c r="J916" s="45"/>
      <c r="K916" s="45"/>
      <c r="L916" s="45"/>
      <c r="M916" s="45"/>
      <c r="N916" s="45"/>
    </row>
    <row r="917" spans="1:14" ht="12.75" x14ac:dyDescent="0.2">
      <c r="A917" s="45"/>
      <c r="B917" s="45"/>
      <c r="C917" s="45"/>
      <c r="D917" s="45"/>
      <c r="E917" s="45"/>
      <c r="F917" s="45"/>
      <c r="G917" s="45"/>
      <c r="H917" s="45"/>
      <c r="I917" s="45"/>
      <c r="J917" s="45"/>
      <c r="K917" s="45"/>
      <c r="L917" s="45"/>
      <c r="M917" s="45"/>
      <c r="N917" s="45"/>
    </row>
    <row r="918" spans="1:14" ht="12.75" x14ac:dyDescent="0.2">
      <c r="A918" s="45"/>
      <c r="B918" s="45"/>
      <c r="C918" s="45"/>
      <c r="D918" s="45"/>
      <c r="E918" s="45"/>
      <c r="F918" s="45"/>
      <c r="G918" s="45"/>
      <c r="H918" s="45"/>
      <c r="I918" s="45"/>
      <c r="J918" s="45"/>
      <c r="K918" s="45"/>
      <c r="L918" s="45"/>
      <c r="M918" s="45"/>
      <c r="N918" s="45"/>
    </row>
    <row r="919" spans="1:14" ht="12.75" x14ac:dyDescent="0.2">
      <c r="A919" s="45"/>
      <c r="B919" s="45"/>
      <c r="C919" s="45"/>
      <c r="D919" s="45"/>
      <c r="E919" s="45"/>
      <c r="F919" s="45"/>
      <c r="G919" s="45"/>
      <c r="H919" s="45"/>
      <c r="I919" s="45"/>
      <c r="J919" s="45"/>
      <c r="K919" s="45"/>
      <c r="L919" s="45"/>
      <c r="M919" s="45"/>
      <c r="N919" s="45"/>
    </row>
    <row r="920" spans="1:14" ht="12.75" x14ac:dyDescent="0.2">
      <c r="A920" s="45"/>
      <c r="B920" s="45"/>
      <c r="C920" s="45"/>
      <c r="D920" s="45"/>
      <c r="E920" s="45"/>
      <c r="F920" s="45"/>
      <c r="G920" s="45"/>
      <c r="H920" s="45"/>
      <c r="I920" s="45"/>
      <c r="J920" s="45"/>
      <c r="K920" s="45"/>
      <c r="L920" s="45"/>
      <c r="M920" s="45"/>
      <c r="N920" s="45"/>
    </row>
    <row r="921" spans="1:14" ht="12.75" x14ac:dyDescent="0.2">
      <c r="A921" s="45"/>
      <c r="B921" s="45"/>
      <c r="C921" s="45"/>
      <c r="D921" s="45"/>
      <c r="E921" s="45"/>
      <c r="F921" s="45"/>
      <c r="G921" s="45"/>
      <c r="H921" s="45"/>
      <c r="I921" s="45"/>
      <c r="J921" s="45"/>
      <c r="K921" s="45"/>
      <c r="L921" s="45"/>
      <c r="M921" s="45"/>
      <c r="N921" s="45"/>
    </row>
    <row r="922" spans="1:14" ht="12.75" x14ac:dyDescent="0.2">
      <c r="A922" s="45"/>
      <c r="B922" s="45"/>
      <c r="C922" s="45"/>
      <c r="D922" s="45"/>
      <c r="E922" s="45"/>
      <c r="F922" s="45"/>
      <c r="G922" s="45"/>
      <c r="H922" s="45"/>
      <c r="I922" s="45"/>
      <c r="J922" s="45"/>
      <c r="K922" s="45"/>
      <c r="L922" s="45"/>
      <c r="M922" s="45"/>
      <c r="N922" s="45"/>
    </row>
    <row r="923" spans="1:14" ht="12.75" x14ac:dyDescent="0.2">
      <c r="A923" s="45"/>
      <c r="B923" s="45"/>
      <c r="C923" s="45"/>
      <c r="D923" s="45"/>
      <c r="E923" s="45"/>
      <c r="F923" s="45"/>
      <c r="G923" s="45"/>
      <c r="H923" s="45"/>
      <c r="I923" s="45"/>
      <c r="J923" s="45"/>
      <c r="K923" s="45"/>
      <c r="L923" s="45"/>
      <c r="M923" s="45"/>
      <c r="N923" s="45"/>
    </row>
    <row r="924" spans="1:14" ht="12.75" x14ac:dyDescent="0.2">
      <c r="A924" s="45"/>
      <c r="B924" s="45"/>
      <c r="C924" s="45"/>
      <c r="D924" s="45"/>
      <c r="E924" s="45"/>
      <c r="F924" s="45"/>
      <c r="G924" s="45"/>
      <c r="H924" s="45"/>
      <c r="I924" s="45"/>
      <c r="J924" s="45"/>
      <c r="K924" s="45"/>
      <c r="L924" s="45"/>
      <c r="M924" s="45"/>
      <c r="N924" s="45"/>
    </row>
    <row r="925" spans="1:14" ht="12.75" x14ac:dyDescent="0.2">
      <c r="A925" s="45"/>
      <c r="B925" s="45"/>
      <c r="C925" s="45"/>
      <c r="D925" s="45"/>
      <c r="E925" s="45"/>
      <c r="F925" s="45"/>
      <c r="G925" s="45"/>
      <c r="H925" s="45"/>
      <c r="I925" s="45"/>
      <c r="J925" s="45"/>
      <c r="K925" s="45"/>
      <c r="L925" s="45"/>
      <c r="M925" s="45"/>
      <c r="N925" s="45"/>
    </row>
    <row r="926" spans="1:14" ht="12.75" x14ac:dyDescent="0.2">
      <c r="A926" s="45"/>
      <c r="B926" s="45"/>
      <c r="C926" s="45"/>
      <c r="D926" s="45"/>
      <c r="E926" s="45"/>
      <c r="F926" s="45"/>
      <c r="G926" s="45"/>
      <c r="H926" s="45"/>
      <c r="I926" s="45"/>
      <c r="J926" s="45"/>
      <c r="K926" s="45"/>
      <c r="L926" s="45"/>
      <c r="M926" s="45"/>
      <c r="N926" s="45"/>
    </row>
    <row r="927" spans="1:14" ht="12.75" x14ac:dyDescent="0.2">
      <c r="A927" s="45"/>
      <c r="B927" s="45"/>
      <c r="C927" s="45"/>
      <c r="D927" s="45"/>
      <c r="E927" s="45"/>
      <c r="F927" s="45"/>
      <c r="G927" s="45"/>
      <c r="H927" s="45"/>
      <c r="I927" s="45"/>
      <c r="J927" s="45"/>
      <c r="K927" s="45"/>
      <c r="L927" s="45"/>
      <c r="M927" s="45"/>
      <c r="N927" s="45"/>
    </row>
    <row r="928" spans="1:14" ht="12.75" x14ac:dyDescent="0.2">
      <c r="A928" s="45"/>
      <c r="B928" s="45"/>
      <c r="C928" s="45"/>
      <c r="D928" s="45"/>
      <c r="E928" s="45"/>
      <c r="F928" s="45"/>
      <c r="G928" s="45"/>
      <c r="H928" s="45"/>
      <c r="I928" s="45"/>
      <c r="J928" s="45"/>
      <c r="K928" s="45"/>
      <c r="L928" s="45"/>
      <c r="M928" s="45"/>
      <c r="N928" s="45"/>
    </row>
    <row r="929" spans="1:14" ht="12.75" x14ac:dyDescent="0.2">
      <c r="A929" s="45"/>
      <c r="B929" s="45"/>
      <c r="C929" s="45"/>
      <c r="D929" s="45"/>
      <c r="E929" s="45"/>
      <c r="F929" s="45"/>
      <c r="G929" s="45"/>
      <c r="H929" s="45"/>
      <c r="I929" s="45"/>
      <c r="J929" s="45"/>
      <c r="K929" s="45"/>
      <c r="L929" s="45"/>
      <c r="M929" s="45"/>
      <c r="N929" s="45"/>
    </row>
    <row r="930" spans="1:14" ht="12.75" x14ac:dyDescent="0.2">
      <c r="A930" s="45"/>
      <c r="B930" s="45"/>
      <c r="C930" s="45"/>
      <c r="D930" s="45"/>
      <c r="E930" s="45"/>
      <c r="F930" s="45"/>
      <c r="G930" s="45"/>
      <c r="H930" s="45"/>
      <c r="I930" s="45"/>
      <c r="J930" s="45"/>
      <c r="K930" s="45"/>
      <c r="L930" s="45"/>
      <c r="M930" s="45"/>
      <c r="N930" s="45"/>
    </row>
    <row r="931" spans="1:14" ht="12.75" x14ac:dyDescent="0.2">
      <c r="A931" s="45"/>
      <c r="B931" s="45"/>
      <c r="C931" s="45"/>
      <c r="D931" s="45"/>
      <c r="E931" s="45"/>
      <c r="F931" s="45"/>
      <c r="G931" s="45"/>
      <c r="H931" s="45"/>
      <c r="I931" s="45"/>
      <c r="J931" s="45"/>
      <c r="K931" s="45"/>
      <c r="L931" s="45"/>
      <c r="M931" s="45"/>
      <c r="N931" s="45"/>
    </row>
    <row r="932" spans="1:14" ht="12.75" x14ac:dyDescent="0.2">
      <c r="A932" s="45"/>
      <c r="B932" s="45"/>
      <c r="C932" s="45"/>
      <c r="D932" s="45"/>
      <c r="E932" s="45"/>
      <c r="F932" s="45"/>
      <c r="G932" s="45"/>
      <c r="H932" s="45"/>
      <c r="I932" s="45"/>
      <c r="J932" s="45"/>
      <c r="K932" s="45"/>
      <c r="L932" s="45"/>
      <c r="M932" s="45"/>
      <c r="N932" s="45"/>
    </row>
    <row r="933" spans="1:14" ht="12.75" x14ac:dyDescent="0.2">
      <c r="A933" s="45"/>
      <c r="B933" s="45"/>
      <c r="C933" s="45"/>
      <c r="D933" s="45"/>
      <c r="E933" s="45"/>
      <c r="F933" s="45"/>
      <c r="G933" s="45"/>
      <c r="H933" s="45"/>
      <c r="I933" s="45"/>
      <c r="J933" s="45"/>
      <c r="K933" s="45"/>
      <c r="L933" s="45"/>
      <c r="M933" s="45"/>
      <c r="N933" s="45"/>
    </row>
    <row r="934" spans="1:14" ht="12.75" x14ac:dyDescent="0.2">
      <c r="A934" s="45"/>
      <c r="B934" s="45"/>
      <c r="C934" s="45"/>
      <c r="D934" s="45"/>
      <c r="E934" s="45"/>
      <c r="F934" s="45"/>
      <c r="G934" s="45"/>
      <c r="H934" s="45"/>
      <c r="I934" s="45"/>
      <c r="J934" s="45"/>
      <c r="K934" s="45"/>
      <c r="L934" s="45"/>
      <c r="M934" s="45"/>
      <c r="N934" s="45"/>
    </row>
    <row r="935" spans="1:14" ht="12.75" x14ac:dyDescent="0.2">
      <c r="A935" s="45"/>
      <c r="B935" s="45"/>
      <c r="C935" s="45"/>
      <c r="D935" s="45"/>
      <c r="E935" s="45"/>
      <c r="F935" s="45"/>
      <c r="G935" s="45"/>
      <c r="H935" s="45"/>
      <c r="I935" s="45"/>
      <c r="J935" s="45"/>
      <c r="K935" s="45"/>
      <c r="L935" s="45"/>
      <c r="M935" s="45"/>
      <c r="N935" s="45"/>
    </row>
    <row r="936" spans="1:14" ht="12.75" x14ac:dyDescent="0.2">
      <c r="A936" s="45"/>
      <c r="B936" s="45"/>
      <c r="C936" s="45"/>
      <c r="D936" s="45"/>
      <c r="E936" s="45"/>
      <c r="F936" s="45"/>
      <c r="G936" s="45"/>
      <c r="H936" s="45"/>
      <c r="I936" s="45"/>
      <c r="J936" s="45"/>
      <c r="K936" s="45"/>
      <c r="L936" s="45"/>
      <c r="M936" s="45"/>
      <c r="N936" s="45"/>
    </row>
    <row r="937" spans="1:14" ht="12.75" x14ac:dyDescent="0.2">
      <c r="A937" s="45"/>
      <c r="B937" s="45"/>
      <c r="C937" s="45"/>
      <c r="D937" s="45"/>
      <c r="E937" s="45"/>
      <c r="F937" s="45"/>
      <c r="G937" s="45"/>
      <c r="H937" s="45"/>
      <c r="I937" s="45"/>
      <c r="J937" s="45"/>
      <c r="K937" s="45"/>
      <c r="L937" s="45"/>
      <c r="M937" s="45"/>
      <c r="N937" s="45"/>
    </row>
    <row r="938" spans="1:14" ht="12.75" x14ac:dyDescent="0.2">
      <c r="A938" s="45"/>
      <c r="B938" s="45"/>
      <c r="C938" s="45"/>
      <c r="D938" s="45"/>
      <c r="E938" s="45"/>
      <c r="F938" s="45"/>
      <c r="G938" s="45"/>
      <c r="H938" s="45"/>
      <c r="I938" s="45"/>
      <c r="J938" s="45"/>
      <c r="K938" s="45"/>
      <c r="L938" s="45"/>
      <c r="M938" s="45"/>
      <c r="N938" s="45"/>
    </row>
    <row r="939" spans="1:14" ht="12.75" x14ac:dyDescent="0.2">
      <c r="A939" s="45"/>
      <c r="B939" s="45"/>
      <c r="C939" s="45"/>
      <c r="D939" s="45"/>
      <c r="E939" s="45"/>
      <c r="F939" s="45"/>
      <c r="G939" s="45"/>
      <c r="H939" s="45"/>
      <c r="I939" s="45"/>
      <c r="J939" s="45"/>
      <c r="K939" s="45"/>
      <c r="L939" s="45"/>
      <c r="M939" s="45"/>
      <c r="N939" s="45"/>
    </row>
    <row r="940" spans="1:14" ht="12.75" x14ac:dyDescent="0.2">
      <c r="A940" s="45"/>
      <c r="B940" s="45"/>
      <c r="C940" s="45"/>
      <c r="D940" s="45"/>
      <c r="E940" s="45"/>
      <c r="F940" s="45"/>
      <c r="G940" s="45"/>
      <c r="H940" s="45"/>
      <c r="I940" s="45"/>
      <c r="J940" s="45"/>
      <c r="K940" s="45"/>
      <c r="L940" s="45"/>
      <c r="M940" s="45"/>
      <c r="N940" s="45"/>
    </row>
    <row r="941" spans="1:14" ht="12.75" x14ac:dyDescent="0.2">
      <c r="A941" s="45"/>
      <c r="B941" s="45"/>
      <c r="C941" s="45"/>
      <c r="D941" s="45"/>
      <c r="E941" s="45"/>
      <c r="F941" s="45"/>
      <c r="G941" s="45"/>
      <c r="H941" s="45"/>
      <c r="I941" s="45"/>
      <c r="J941" s="45"/>
      <c r="K941" s="45"/>
      <c r="L941" s="45"/>
      <c r="M941" s="45"/>
      <c r="N941" s="45"/>
    </row>
    <row r="942" spans="1:14" ht="12.75" x14ac:dyDescent="0.2">
      <c r="A942" s="45"/>
      <c r="B942" s="45"/>
      <c r="C942" s="45"/>
      <c r="D942" s="45"/>
      <c r="E942" s="45"/>
      <c r="F942" s="45"/>
      <c r="G942" s="45"/>
      <c r="H942" s="45"/>
      <c r="I942" s="45"/>
      <c r="J942" s="45"/>
      <c r="K942" s="45"/>
      <c r="L942" s="45"/>
      <c r="M942" s="45"/>
      <c r="N942" s="45"/>
    </row>
    <row r="943" spans="1:14" ht="12.75" x14ac:dyDescent="0.2">
      <c r="A943" s="45"/>
      <c r="B943" s="45"/>
      <c r="C943" s="45"/>
      <c r="D943" s="45"/>
      <c r="E943" s="45"/>
      <c r="F943" s="45"/>
      <c r="G943" s="45"/>
      <c r="H943" s="45"/>
      <c r="I943" s="45"/>
      <c r="J943" s="45"/>
      <c r="K943" s="45"/>
      <c r="L943" s="45"/>
      <c r="M943" s="45"/>
      <c r="N943" s="45"/>
    </row>
    <row r="944" spans="1:14" ht="12.75" x14ac:dyDescent="0.2">
      <c r="A944" s="45"/>
      <c r="B944" s="45"/>
      <c r="C944" s="45"/>
      <c r="D944" s="45"/>
      <c r="E944" s="45"/>
      <c r="F944" s="45"/>
      <c r="G944" s="45"/>
      <c r="H944" s="45"/>
      <c r="I944" s="45"/>
      <c r="J944" s="45"/>
      <c r="K944" s="45"/>
      <c r="L944" s="45"/>
      <c r="M944" s="45"/>
      <c r="N944" s="45"/>
    </row>
    <row r="945" spans="1:14" ht="12.75" x14ac:dyDescent="0.2">
      <c r="A945" s="45"/>
      <c r="B945" s="45"/>
      <c r="C945" s="45"/>
      <c r="D945" s="45"/>
      <c r="E945" s="45"/>
      <c r="F945" s="45"/>
      <c r="G945" s="45"/>
      <c r="H945" s="45"/>
      <c r="I945" s="45"/>
      <c r="J945" s="45"/>
      <c r="K945" s="45"/>
      <c r="L945" s="45"/>
      <c r="M945" s="45"/>
      <c r="N945" s="45"/>
    </row>
    <row r="946" spans="1:14" ht="12.75" x14ac:dyDescent="0.2">
      <c r="A946" s="45"/>
      <c r="B946" s="45"/>
      <c r="C946" s="45"/>
      <c r="D946" s="45"/>
      <c r="E946" s="45"/>
      <c r="F946" s="45"/>
      <c r="G946" s="45"/>
      <c r="H946" s="45"/>
      <c r="I946" s="45"/>
      <c r="J946" s="45"/>
      <c r="K946" s="45"/>
      <c r="L946" s="45"/>
      <c r="M946" s="45"/>
      <c r="N946" s="45"/>
    </row>
    <row r="947" spans="1:14" ht="12.75" x14ac:dyDescent="0.2">
      <c r="A947" s="45"/>
      <c r="B947" s="45"/>
      <c r="C947" s="45"/>
      <c r="D947" s="45"/>
      <c r="E947" s="45"/>
      <c r="F947" s="45"/>
      <c r="G947" s="45"/>
      <c r="H947" s="45"/>
      <c r="I947" s="45"/>
      <c r="J947" s="45"/>
      <c r="K947" s="45"/>
      <c r="L947" s="45"/>
      <c r="M947" s="45"/>
      <c r="N947" s="45"/>
    </row>
    <row r="948" spans="1:14" ht="12.75" x14ac:dyDescent="0.2">
      <c r="A948" s="45"/>
      <c r="B948" s="45"/>
      <c r="C948" s="45"/>
      <c r="D948" s="45"/>
      <c r="E948" s="45"/>
      <c r="F948" s="45"/>
      <c r="G948" s="45"/>
      <c r="H948" s="45"/>
      <c r="I948" s="45"/>
      <c r="J948" s="45"/>
      <c r="K948" s="45"/>
      <c r="L948" s="45"/>
      <c r="M948" s="45"/>
      <c r="N948" s="45"/>
    </row>
    <row r="949" spans="1:14" ht="12.75" x14ac:dyDescent="0.2">
      <c r="A949" s="45"/>
      <c r="B949" s="45"/>
      <c r="C949" s="45"/>
      <c r="D949" s="45"/>
      <c r="E949" s="45"/>
      <c r="F949" s="45"/>
      <c r="G949" s="45"/>
      <c r="H949" s="45"/>
      <c r="I949" s="45"/>
      <c r="J949" s="45"/>
      <c r="K949" s="45"/>
      <c r="L949" s="45"/>
      <c r="M949" s="45"/>
      <c r="N949" s="45"/>
    </row>
    <row r="950" spans="1:14" ht="12.75" x14ac:dyDescent="0.2">
      <c r="A950" s="45"/>
      <c r="B950" s="45"/>
      <c r="C950" s="45"/>
      <c r="D950" s="45"/>
      <c r="E950" s="45"/>
      <c r="F950" s="45"/>
      <c r="G950" s="45"/>
      <c r="H950" s="45"/>
      <c r="I950" s="45"/>
      <c r="J950" s="45"/>
      <c r="K950" s="45"/>
      <c r="L950" s="45"/>
      <c r="M950" s="45"/>
      <c r="N950" s="45"/>
    </row>
    <row r="951" spans="1:14" ht="12.75" x14ac:dyDescent="0.2">
      <c r="A951" s="45"/>
      <c r="B951" s="45"/>
      <c r="C951" s="45"/>
      <c r="D951" s="45"/>
      <c r="E951" s="45"/>
      <c r="F951" s="45"/>
      <c r="G951" s="45"/>
      <c r="H951" s="45"/>
      <c r="I951" s="45"/>
      <c r="J951" s="45"/>
      <c r="K951" s="45"/>
      <c r="L951" s="45"/>
      <c r="M951" s="45"/>
      <c r="N951" s="45"/>
    </row>
    <row r="952" spans="1:14" ht="12.75" x14ac:dyDescent="0.2">
      <c r="A952" s="45"/>
      <c r="B952" s="45"/>
      <c r="C952" s="45"/>
      <c r="D952" s="45"/>
      <c r="E952" s="45"/>
      <c r="F952" s="45"/>
      <c r="G952" s="45"/>
      <c r="H952" s="45"/>
      <c r="I952" s="45"/>
      <c r="J952" s="45"/>
      <c r="K952" s="45"/>
      <c r="L952" s="45"/>
      <c r="M952" s="45"/>
      <c r="N952" s="45"/>
    </row>
    <row r="953" spans="1:14" ht="12.75" x14ac:dyDescent="0.2">
      <c r="A953" s="45"/>
      <c r="B953" s="45"/>
      <c r="C953" s="45"/>
      <c r="D953" s="45"/>
      <c r="E953" s="45"/>
      <c r="F953" s="45"/>
      <c r="G953" s="45"/>
      <c r="H953" s="45"/>
      <c r="I953" s="45"/>
      <c r="J953" s="45"/>
      <c r="K953" s="45"/>
      <c r="L953" s="45"/>
      <c r="M953" s="45"/>
      <c r="N953" s="45"/>
    </row>
    <row r="954" spans="1:14" ht="12.75" x14ac:dyDescent="0.2">
      <c r="A954" s="45"/>
      <c r="B954" s="45"/>
      <c r="C954" s="45"/>
      <c r="D954" s="45"/>
      <c r="E954" s="45"/>
      <c r="F954" s="45"/>
      <c r="G954" s="45"/>
      <c r="H954" s="45"/>
      <c r="I954" s="45"/>
      <c r="J954" s="45"/>
      <c r="K954" s="45"/>
      <c r="L954" s="45"/>
      <c r="M954" s="45"/>
      <c r="N954" s="45"/>
    </row>
    <row r="955" spans="1:14" ht="12.75" x14ac:dyDescent="0.2">
      <c r="A955" s="45"/>
      <c r="B955" s="45"/>
      <c r="C955" s="45"/>
      <c r="D955" s="45"/>
      <c r="E955" s="45"/>
      <c r="F955" s="45"/>
      <c r="G955" s="45"/>
      <c r="H955" s="45"/>
      <c r="I955" s="45"/>
      <c r="J955" s="45"/>
      <c r="K955" s="45"/>
      <c r="L955" s="45"/>
      <c r="M955" s="45"/>
      <c r="N955" s="45"/>
    </row>
    <row r="956" spans="1:14" ht="12.75" x14ac:dyDescent="0.2">
      <c r="A956" s="45"/>
      <c r="B956" s="45"/>
      <c r="C956" s="45"/>
      <c r="D956" s="45"/>
      <c r="E956" s="45"/>
      <c r="F956" s="45"/>
      <c r="G956" s="45"/>
      <c r="H956" s="45"/>
      <c r="I956" s="45"/>
      <c r="J956" s="45"/>
      <c r="K956" s="45"/>
      <c r="L956" s="45"/>
      <c r="M956" s="45"/>
      <c r="N956" s="45"/>
    </row>
    <row r="957" spans="1:14" ht="12.75" x14ac:dyDescent="0.2">
      <c r="A957" s="45"/>
      <c r="B957" s="45"/>
      <c r="C957" s="45"/>
      <c r="D957" s="45"/>
      <c r="E957" s="45"/>
      <c r="F957" s="45"/>
      <c r="G957" s="45"/>
      <c r="H957" s="45"/>
      <c r="I957" s="45"/>
      <c r="J957" s="45"/>
      <c r="K957" s="45"/>
      <c r="L957" s="45"/>
      <c r="M957" s="45"/>
      <c r="N957" s="45"/>
    </row>
    <row r="958" spans="1:14" ht="12.75" x14ac:dyDescent="0.2">
      <c r="A958" s="45"/>
      <c r="B958" s="45"/>
      <c r="C958" s="45"/>
      <c r="D958" s="45"/>
      <c r="E958" s="45"/>
      <c r="F958" s="45"/>
      <c r="G958" s="45"/>
      <c r="H958" s="45"/>
      <c r="I958" s="45"/>
      <c r="J958" s="45"/>
      <c r="K958" s="45"/>
      <c r="L958" s="45"/>
      <c r="M958" s="45"/>
      <c r="N958" s="45"/>
    </row>
    <row r="959" spans="1:14" ht="12.75" x14ac:dyDescent="0.2">
      <c r="A959" s="45"/>
      <c r="B959" s="45"/>
      <c r="C959" s="45"/>
      <c r="D959" s="45"/>
      <c r="E959" s="45"/>
      <c r="F959" s="45"/>
      <c r="G959" s="45"/>
      <c r="H959" s="45"/>
      <c r="I959" s="45"/>
      <c r="J959" s="45"/>
      <c r="K959" s="45"/>
      <c r="L959" s="45"/>
      <c r="M959" s="45"/>
      <c r="N959" s="45"/>
    </row>
    <row r="960" spans="1:14" ht="12.75" x14ac:dyDescent="0.2">
      <c r="A960" s="45"/>
      <c r="B960" s="45"/>
      <c r="C960" s="45"/>
      <c r="D960" s="45"/>
      <c r="E960" s="45"/>
      <c r="F960" s="45"/>
      <c r="G960" s="45"/>
      <c r="H960" s="45"/>
      <c r="I960" s="45"/>
      <c r="J960" s="45"/>
      <c r="K960" s="45"/>
      <c r="L960" s="45"/>
      <c r="M960" s="45"/>
      <c r="N960" s="45"/>
    </row>
    <row r="961" spans="1:14" ht="12.75" x14ac:dyDescent="0.2">
      <c r="A961" s="45"/>
      <c r="B961" s="45"/>
      <c r="C961" s="45"/>
      <c r="D961" s="45"/>
      <c r="E961" s="45"/>
      <c r="F961" s="45"/>
      <c r="G961" s="45"/>
      <c r="H961" s="45"/>
      <c r="I961" s="45"/>
      <c r="J961" s="45"/>
      <c r="K961" s="45"/>
      <c r="L961" s="45"/>
      <c r="M961" s="45"/>
      <c r="N961" s="45"/>
    </row>
    <row r="962" spans="1:14" ht="12.75" x14ac:dyDescent="0.2">
      <c r="A962" s="45"/>
      <c r="B962" s="45"/>
      <c r="C962" s="45"/>
      <c r="D962" s="45"/>
      <c r="E962" s="45"/>
      <c r="F962" s="45"/>
      <c r="G962" s="45"/>
      <c r="H962" s="45"/>
      <c r="I962" s="45"/>
      <c r="J962" s="45"/>
      <c r="K962" s="45"/>
      <c r="L962" s="45"/>
      <c r="M962" s="45"/>
      <c r="N962" s="45"/>
    </row>
    <row r="963" spans="1:14" ht="12.75" x14ac:dyDescent="0.2">
      <c r="A963" s="45"/>
      <c r="B963" s="45"/>
      <c r="C963" s="45"/>
      <c r="D963" s="45"/>
      <c r="E963" s="45"/>
      <c r="F963" s="45"/>
      <c r="G963" s="45"/>
      <c r="H963" s="45"/>
      <c r="I963" s="45"/>
      <c r="J963" s="45"/>
      <c r="K963" s="45"/>
      <c r="L963" s="45"/>
      <c r="M963" s="45"/>
      <c r="N963" s="45"/>
    </row>
    <row r="964" spans="1:14" ht="12.75" x14ac:dyDescent="0.2">
      <c r="A964" s="45"/>
      <c r="B964" s="45"/>
      <c r="C964" s="45"/>
      <c r="D964" s="45"/>
      <c r="E964" s="45"/>
      <c r="F964" s="45"/>
      <c r="G964" s="45"/>
      <c r="H964" s="45"/>
      <c r="I964" s="45"/>
      <c r="J964" s="45"/>
      <c r="K964" s="45"/>
      <c r="L964" s="45"/>
      <c r="M964" s="45"/>
      <c r="N964" s="45"/>
    </row>
    <row r="965" spans="1:14" ht="12.75" x14ac:dyDescent="0.2">
      <c r="A965" s="45"/>
      <c r="B965" s="45"/>
      <c r="C965" s="45"/>
      <c r="D965" s="45"/>
      <c r="E965" s="45"/>
      <c r="F965" s="45"/>
      <c r="G965" s="45"/>
      <c r="H965" s="45"/>
      <c r="I965" s="45"/>
      <c r="J965" s="45"/>
      <c r="K965" s="45"/>
      <c r="L965" s="45"/>
      <c r="M965" s="45"/>
      <c r="N965" s="45"/>
    </row>
    <row r="966" spans="1:14" ht="12.75" x14ac:dyDescent="0.2">
      <c r="A966" s="45"/>
      <c r="B966" s="45"/>
      <c r="C966" s="45"/>
      <c r="D966" s="45"/>
      <c r="E966" s="45"/>
      <c r="F966" s="45"/>
      <c r="G966" s="45"/>
      <c r="H966" s="45"/>
      <c r="I966" s="45"/>
      <c r="J966" s="45"/>
      <c r="K966" s="45"/>
      <c r="L966" s="45"/>
      <c r="M966" s="45"/>
      <c r="N966" s="45"/>
    </row>
    <row r="967" spans="1:14" ht="12.75" x14ac:dyDescent="0.2">
      <c r="A967" s="45"/>
      <c r="B967" s="45"/>
      <c r="C967" s="45"/>
      <c r="D967" s="45"/>
      <c r="E967" s="45"/>
      <c r="F967" s="45"/>
      <c r="G967" s="45"/>
      <c r="H967" s="45"/>
      <c r="I967" s="45"/>
      <c r="J967" s="45"/>
      <c r="K967" s="45"/>
      <c r="L967" s="45"/>
      <c r="M967" s="45"/>
      <c r="N967" s="45"/>
    </row>
    <row r="968" spans="1:14" ht="12.75" x14ac:dyDescent="0.2">
      <c r="A968" s="45"/>
      <c r="B968" s="45"/>
      <c r="C968" s="45"/>
      <c r="D968" s="45"/>
      <c r="E968" s="45"/>
      <c r="F968" s="45"/>
      <c r="G968" s="45"/>
      <c r="H968" s="45"/>
      <c r="I968" s="45"/>
      <c r="J968" s="45"/>
      <c r="K968" s="45"/>
      <c r="L968" s="45"/>
      <c r="M968" s="45"/>
      <c r="N968" s="45"/>
    </row>
    <row r="969" spans="1:14" ht="12.75" x14ac:dyDescent="0.2">
      <c r="A969" s="45"/>
      <c r="B969" s="45"/>
      <c r="C969" s="45"/>
      <c r="D969" s="45"/>
      <c r="E969" s="45"/>
      <c r="F969" s="45"/>
      <c r="G969" s="45"/>
      <c r="H969" s="45"/>
      <c r="I969" s="45"/>
      <c r="J969" s="45"/>
      <c r="K969" s="45"/>
      <c r="L969" s="45"/>
      <c r="M969" s="45"/>
      <c r="N969" s="45"/>
    </row>
    <row r="970" spans="1:14" ht="12.75" x14ac:dyDescent="0.2">
      <c r="A970" s="45"/>
      <c r="B970" s="45"/>
      <c r="C970" s="45"/>
      <c r="D970" s="45"/>
      <c r="E970" s="45"/>
      <c r="F970" s="45"/>
      <c r="G970" s="45"/>
      <c r="H970" s="45"/>
      <c r="I970" s="45"/>
      <c r="J970" s="45"/>
      <c r="K970" s="45"/>
      <c r="L970" s="45"/>
      <c r="M970" s="45"/>
      <c r="N970" s="45"/>
    </row>
    <row r="971" spans="1:14" ht="12.75" x14ac:dyDescent="0.2">
      <c r="A971" s="45"/>
      <c r="B971" s="45"/>
      <c r="C971" s="45"/>
      <c r="D971" s="45"/>
      <c r="E971" s="45"/>
      <c r="F971" s="45"/>
      <c r="G971" s="45"/>
      <c r="H971" s="45"/>
      <c r="I971" s="45"/>
      <c r="J971" s="45"/>
      <c r="K971" s="45"/>
      <c r="L971" s="45"/>
      <c r="M971" s="45"/>
      <c r="N971" s="45"/>
    </row>
    <row r="972" spans="1:14" ht="12.75" x14ac:dyDescent="0.2">
      <c r="A972" s="45"/>
      <c r="B972" s="45"/>
      <c r="C972" s="45"/>
      <c r="D972" s="45"/>
      <c r="E972" s="45"/>
      <c r="F972" s="45"/>
      <c r="G972" s="45"/>
      <c r="H972" s="45"/>
      <c r="I972" s="45"/>
      <c r="J972" s="45"/>
      <c r="K972" s="45"/>
      <c r="L972" s="45"/>
      <c r="M972" s="45"/>
      <c r="N972" s="45"/>
    </row>
    <row r="973" spans="1:14" ht="12.75" x14ac:dyDescent="0.2">
      <c r="A973" s="45"/>
      <c r="B973" s="45"/>
      <c r="C973" s="45"/>
      <c r="D973" s="45"/>
      <c r="E973" s="45"/>
      <c r="F973" s="45"/>
      <c r="G973" s="45"/>
      <c r="H973" s="45"/>
      <c r="I973" s="45"/>
      <c r="J973" s="45"/>
      <c r="K973" s="45"/>
      <c r="L973" s="45"/>
      <c r="M973" s="45"/>
      <c r="N973" s="45"/>
    </row>
    <row r="974" spans="1:14" ht="12.75" x14ac:dyDescent="0.2">
      <c r="A974" s="45"/>
      <c r="B974" s="45"/>
      <c r="C974" s="45"/>
      <c r="D974" s="45"/>
      <c r="E974" s="45"/>
      <c r="F974" s="45"/>
      <c r="G974" s="45"/>
      <c r="H974" s="45"/>
      <c r="I974" s="45"/>
      <c r="J974" s="45"/>
      <c r="K974" s="45"/>
      <c r="L974" s="45"/>
      <c r="M974" s="45"/>
      <c r="N974" s="45"/>
    </row>
    <row r="975" spans="1:14" ht="12.75" x14ac:dyDescent="0.2">
      <c r="A975" s="45"/>
      <c r="B975" s="45"/>
      <c r="C975" s="45"/>
      <c r="D975" s="45"/>
      <c r="E975" s="45"/>
      <c r="F975" s="45"/>
      <c r="G975" s="45"/>
      <c r="H975" s="45"/>
      <c r="I975" s="45"/>
      <c r="J975" s="45"/>
      <c r="K975" s="45"/>
      <c r="L975" s="45"/>
      <c r="M975" s="45"/>
      <c r="N975" s="45"/>
    </row>
    <row r="976" spans="1:14" ht="12.75" x14ac:dyDescent="0.2">
      <c r="A976" s="45"/>
      <c r="B976" s="45"/>
      <c r="C976" s="45"/>
      <c r="D976" s="45"/>
      <c r="E976" s="45"/>
      <c r="F976" s="45"/>
      <c r="G976" s="45"/>
      <c r="H976" s="45"/>
      <c r="I976" s="45"/>
      <c r="J976" s="45"/>
      <c r="K976" s="45"/>
      <c r="L976" s="45"/>
      <c r="M976" s="45"/>
      <c r="N976" s="45"/>
    </row>
    <row r="977" spans="1:14" ht="12.75" x14ac:dyDescent="0.2">
      <c r="A977" s="45"/>
      <c r="B977" s="45"/>
      <c r="C977" s="45"/>
      <c r="D977" s="45"/>
      <c r="E977" s="45"/>
      <c r="F977" s="45"/>
      <c r="G977" s="45"/>
      <c r="H977" s="45"/>
      <c r="I977" s="45"/>
      <c r="J977" s="45"/>
      <c r="K977" s="45"/>
      <c r="L977" s="45"/>
      <c r="M977" s="45"/>
      <c r="N977" s="45"/>
    </row>
    <row r="978" spans="1:14" ht="12.75" x14ac:dyDescent="0.2">
      <c r="A978" s="45"/>
      <c r="B978" s="45"/>
      <c r="C978" s="45"/>
      <c r="D978" s="45"/>
      <c r="E978" s="45"/>
      <c r="F978" s="45"/>
      <c r="G978" s="45"/>
      <c r="H978" s="45"/>
      <c r="I978" s="45"/>
      <c r="J978" s="45"/>
      <c r="K978" s="45"/>
      <c r="L978" s="45"/>
      <c r="M978" s="45"/>
      <c r="N978" s="45"/>
    </row>
    <row r="979" spans="1:14" ht="12.75" x14ac:dyDescent="0.2">
      <c r="A979" s="45"/>
      <c r="B979" s="45"/>
      <c r="C979" s="45"/>
      <c r="D979" s="45"/>
      <c r="E979" s="45"/>
      <c r="F979" s="45"/>
      <c r="G979" s="45"/>
      <c r="H979" s="45"/>
      <c r="I979" s="45"/>
      <c r="J979" s="45"/>
      <c r="K979" s="45"/>
      <c r="L979" s="45"/>
      <c r="M979" s="45"/>
      <c r="N979" s="45"/>
    </row>
    <row r="980" spans="1:14" ht="12.75" x14ac:dyDescent="0.2">
      <c r="A980" s="45"/>
      <c r="B980" s="45"/>
      <c r="C980" s="45"/>
      <c r="D980" s="45"/>
      <c r="E980" s="45"/>
      <c r="F980" s="45"/>
      <c r="G980" s="45"/>
      <c r="H980" s="45"/>
      <c r="I980" s="45"/>
      <c r="J980" s="45"/>
      <c r="K980" s="45"/>
      <c r="L980" s="45"/>
      <c r="M980" s="45"/>
      <c r="N980" s="45"/>
    </row>
    <row r="981" spans="1:14" ht="12.75" x14ac:dyDescent="0.2">
      <c r="A981" s="45"/>
      <c r="B981" s="45"/>
      <c r="C981" s="45"/>
      <c r="D981" s="45"/>
      <c r="E981" s="45"/>
      <c r="F981" s="45"/>
      <c r="G981" s="45"/>
      <c r="H981" s="45"/>
      <c r="I981" s="45"/>
      <c r="J981" s="45"/>
      <c r="K981" s="45"/>
      <c r="L981" s="45"/>
      <c r="M981" s="45"/>
      <c r="N981" s="45"/>
    </row>
    <row r="982" spans="1:14" ht="12.75" x14ac:dyDescent="0.2">
      <c r="A982" s="45"/>
      <c r="B982" s="45"/>
      <c r="C982" s="45"/>
      <c r="D982" s="45"/>
      <c r="E982" s="45"/>
      <c r="F982" s="45"/>
      <c r="G982" s="45"/>
      <c r="H982" s="45"/>
      <c r="I982" s="45"/>
      <c r="J982" s="45"/>
      <c r="K982" s="45"/>
      <c r="L982" s="45"/>
      <c r="M982" s="45"/>
      <c r="N982" s="45"/>
    </row>
    <row r="983" spans="1:14" ht="12.75" x14ac:dyDescent="0.2">
      <c r="A983" s="45"/>
      <c r="B983" s="45"/>
      <c r="C983" s="45"/>
      <c r="D983" s="45"/>
      <c r="E983" s="45"/>
      <c r="F983" s="45"/>
      <c r="G983" s="45"/>
      <c r="H983" s="45"/>
      <c r="I983" s="45"/>
      <c r="J983" s="45"/>
      <c r="K983" s="45"/>
      <c r="L983" s="45"/>
      <c r="M983" s="45"/>
      <c r="N983" s="45"/>
    </row>
    <row r="984" spans="1:14" ht="12.75" x14ac:dyDescent="0.2">
      <c r="A984" s="45"/>
      <c r="B984" s="45"/>
      <c r="C984" s="45"/>
      <c r="D984" s="45"/>
      <c r="E984" s="45"/>
      <c r="F984" s="45"/>
      <c r="G984" s="45"/>
      <c r="H984" s="45"/>
      <c r="I984" s="45"/>
      <c r="J984" s="45"/>
      <c r="K984" s="45"/>
      <c r="L984" s="45"/>
      <c r="M984" s="45"/>
      <c r="N984" s="45"/>
    </row>
    <row r="985" spans="1:14" ht="12.75" x14ac:dyDescent="0.2">
      <c r="A985" s="45"/>
      <c r="B985" s="45"/>
      <c r="C985" s="45"/>
      <c r="D985" s="45"/>
      <c r="E985" s="45"/>
      <c r="F985" s="45"/>
      <c r="G985" s="45"/>
      <c r="H985" s="45"/>
      <c r="I985" s="45"/>
      <c r="J985" s="45"/>
      <c r="K985" s="45"/>
      <c r="L985" s="45"/>
      <c r="M985" s="45"/>
      <c r="N985" s="45"/>
    </row>
    <row r="986" spans="1:14" ht="12.75" x14ac:dyDescent="0.2">
      <c r="A986" s="45"/>
      <c r="B986" s="45"/>
      <c r="C986" s="45"/>
      <c r="D986" s="45"/>
      <c r="E986" s="45"/>
      <c r="F986" s="45"/>
      <c r="G986" s="45"/>
      <c r="H986" s="45"/>
      <c r="I986" s="45"/>
      <c r="J986" s="45"/>
      <c r="K986" s="45"/>
      <c r="L986" s="45"/>
      <c r="M986" s="45"/>
      <c r="N986" s="45"/>
    </row>
    <row r="987" spans="1:14" ht="12.75" x14ac:dyDescent="0.2">
      <c r="A987" s="45"/>
      <c r="B987" s="45"/>
      <c r="C987" s="45"/>
      <c r="D987" s="45"/>
      <c r="E987" s="45"/>
      <c r="F987" s="45"/>
      <c r="G987" s="45"/>
      <c r="H987" s="45"/>
      <c r="I987" s="45"/>
      <c r="J987" s="45"/>
      <c r="K987" s="45"/>
      <c r="L987" s="45"/>
      <c r="M987" s="45"/>
      <c r="N987" s="45"/>
    </row>
    <row r="988" spans="1:14" ht="12.75" x14ac:dyDescent="0.2">
      <c r="A988" s="45"/>
      <c r="B988" s="45"/>
      <c r="C988" s="45"/>
      <c r="D988" s="45"/>
      <c r="E988" s="45"/>
      <c r="F988" s="45"/>
      <c r="G988" s="45"/>
      <c r="H988" s="45"/>
      <c r="I988" s="45"/>
      <c r="J988" s="45"/>
      <c r="K988" s="45"/>
      <c r="L988" s="45"/>
      <c r="M988" s="45"/>
      <c r="N988" s="45"/>
    </row>
    <row r="989" spans="1:14" ht="12.75" x14ac:dyDescent="0.2">
      <c r="A989" s="45"/>
      <c r="B989" s="45"/>
      <c r="C989" s="45"/>
      <c r="D989" s="45"/>
      <c r="E989" s="45"/>
      <c r="F989" s="45"/>
      <c r="G989" s="45"/>
      <c r="H989" s="45"/>
      <c r="I989" s="45"/>
      <c r="J989" s="45"/>
      <c r="K989" s="45"/>
      <c r="L989" s="45"/>
      <c r="M989" s="45"/>
      <c r="N989" s="45"/>
    </row>
    <row r="990" spans="1:14" ht="12.75" x14ac:dyDescent="0.2">
      <c r="A990" s="45"/>
      <c r="B990" s="45"/>
      <c r="C990" s="45"/>
      <c r="D990" s="45"/>
      <c r="E990" s="45"/>
      <c r="F990" s="45"/>
      <c r="G990" s="45"/>
      <c r="H990" s="45"/>
      <c r="I990" s="45"/>
      <c r="J990" s="45"/>
      <c r="K990" s="45"/>
      <c r="L990" s="45"/>
      <c r="M990" s="45"/>
      <c r="N990" s="45"/>
    </row>
    <row r="991" spans="1:14" ht="12.75" x14ac:dyDescent="0.2">
      <c r="A991" s="45"/>
      <c r="B991" s="45"/>
      <c r="C991" s="45"/>
      <c r="D991" s="45"/>
      <c r="E991" s="45"/>
      <c r="F991" s="45"/>
      <c r="G991" s="45"/>
      <c r="H991" s="45"/>
      <c r="I991" s="45"/>
      <c r="J991" s="45"/>
      <c r="K991" s="45"/>
      <c r="L991" s="45"/>
      <c r="M991" s="45"/>
      <c r="N991" s="45"/>
    </row>
    <row r="992" spans="1:14" ht="12.75" x14ac:dyDescent="0.2">
      <c r="A992" s="45"/>
      <c r="B992" s="45"/>
      <c r="C992" s="45"/>
      <c r="D992" s="45"/>
      <c r="E992" s="45"/>
      <c r="F992" s="45"/>
      <c r="G992" s="45"/>
      <c r="H992" s="45"/>
      <c r="I992" s="45"/>
      <c r="J992" s="45"/>
      <c r="K992" s="45"/>
      <c r="L992" s="45"/>
      <c r="M992" s="45"/>
      <c r="N992" s="45"/>
    </row>
    <row r="993" spans="1:14" ht="12.75" x14ac:dyDescent="0.2">
      <c r="A993" s="45"/>
      <c r="B993" s="45"/>
      <c r="C993" s="45"/>
      <c r="D993" s="45"/>
      <c r="E993" s="45"/>
      <c r="F993" s="45"/>
      <c r="G993" s="45"/>
      <c r="H993" s="45"/>
      <c r="I993" s="45"/>
      <c r="J993" s="45"/>
      <c r="K993" s="45"/>
      <c r="L993" s="45"/>
      <c r="M993" s="45"/>
      <c r="N993" s="45"/>
    </row>
    <row r="994" spans="1:14" ht="12.75" x14ac:dyDescent="0.2">
      <c r="A994" s="45"/>
      <c r="B994" s="45"/>
      <c r="C994" s="45"/>
      <c r="D994" s="45"/>
      <c r="E994" s="45"/>
      <c r="F994" s="45"/>
      <c r="G994" s="45"/>
      <c r="H994" s="45"/>
      <c r="I994" s="45"/>
      <c r="J994" s="45"/>
      <c r="K994" s="45"/>
      <c r="L994" s="45"/>
      <c r="M994" s="45"/>
      <c r="N994" s="45"/>
    </row>
    <row r="995" spans="1:14" ht="12.75" x14ac:dyDescent="0.2">
      <c r="A995" s="45"/>
      <c r="B995" s="45"/>
      <c r="C995" s="45"/>
      <c r="D995" s="45"/>
      <c r="E995" s="45"/>
      <c r="F995" s="45"/>
      <c r="G995" s="45"/>
      <c r="H995" s="45"/>
      <c r="I995" s="45"/>
      <c r="J995" s="45"/>
      <c r="K995" s="45"/>
      <c r="L995" s="45"/>
      <c r="M995" s="45"/>
      <c r="N995" s="45"/>
    </row>
    <row r="996" spans="1:14" ht="12.75" x14ac:dyDescent="0.2">
      <c r="A996" s="45"/>
      <c r="B996" s="45"/>
      <c r="C996" s="45"/>
      <c r="D996" s="45"/>
      <c r="E996" s="45"/>
      <c r="F996" s="45"/>
      <c r="G996" s="45"/>
      <c r="H996" s="45"/>
      <c r="I996" s="45"/>
      <c r="J996" s="45"/>
      <c r="K996" s="45"/>
      <c r="L996" s="45"/>
      <c r="M996" s="45"/>
      <c r="N996" s="45"/>
    </row>
    <row r="997" spans="1:14" ht="12.75" x14ac:dyDescent="0.2">
      <c r="A997" s="45"/>
      <c r="B997" s="45"/>
      <c r="C997" s="45"/>
      <c r="D997" s="45"/>
      <c r="E997" s="45"/>
      <c r="F997" s="45"/>
      <c r="G997" s="45"/>
      <c r="H997" s="45"/>
      <c r="I997" s="45"/>
      <c r="J997" s="45"/>
      <c r="K997" s="45"/>
      <c r="L997" s="45"/>
      <c r="M997" s="45"/>
      <c r="N997" s="45"/>
    </row>
    <row r="998" spans="1:14" ht="12.75" x14ac:dyDescent="0.2">
      <c r="A998" s="45"/>
      <c r="B998" s="45"/>
      <c r="C998" s="45"/>
      <c r="D998" s="45"/>
      <c r="E998" s="45"/>
      <c r="F998" s="45"/>
      <c r="G998" s="45"/>
      <c r="H998" s="45"/>
      <c r="I998" s="45"/>
      <c r="J998" s="45"/>
      <c r="K998" s="45"/>
      <c r="L998" s="45"/>
      <c r="M998" s="45"/>
      <c r="N998" s="45"/>
    </row>
    <row r="999" spans="1:14" ht="12.75" x14ac:dyDescent="0.2">
      <c r="A999" s="45"/>
      <c r="B999" s="45"/>
      <c r="C999" s="45"/>
      <c r="D999" s="45"/>
      <c r="E999" s="45"/>
      <c r="F999" s="45"/>
      <c r="G999" s="45"/>
      <c r="H999" s="45"/>
      <c r="I999" s="45"/>
      <c r="J999" s="45"/>
      <c r="K999" s="45"/>
      <c r="L999" s="45"/>
      <c r="M999" s="45"/>
      <c r="N999" s="45"/>
    </row>
    <row r="1000" spans="1:14" ht="12.75" x14ac:dyDescent="0.2">
      <c r="A1000" s="45"/>
      <c r="B1000" s="45"/>
      <c r="C1000" s="45"/>
      <c r="D1000" s="45"/>
      <c r="E1000" s="45"/>
      <c r="F1000" s="45"/>
      <c r="G1000" s="45"/>
      <c r="H1000" s="45"/>
      <c r="I1000" s="45"/>
      <c r="J1000" s="45"/>
      <c r="K1000" s="45"/>
      <c r="L1000" s="45"/>
      <c r="M1000" s="45"/>
      <c r="N1000" s="45"/>
    </row>
    <row r="1001" spans="1:14" ht="12.75" x14ac:dyDescent="0.2">
      <c r="A1001" s="45"/>
      <c r="B1001" s="45"/>
      <c r="C1001" s="45"/>
      <c r="D1001" s="45"/>
      <c r="E1001" s="45"/>
      <c r="F1001" s="45"/>
      <c r="G1001" s="45"/>
      <c r="H1001" s="45"/>
      <c r="I1001" s="45"/>
      <c r="J1001" s="45"/>
      <c r="K1001" s="45"/>
      <c r="L1001" s="45"/>
      <c r="M1001" s="45"/>
      <c r="N1001" s="45"/>
    </row>
    <row r="1002" spans="1:14" ht="12.75" x14ac:dyDescent="0.2">
      <c r="A1002" s="45"/>
      <c r="B1002" s="45"/>
      <c r="C1002" s="45"/>
      <c r="D1002" s="45"/>
      <c r="E1002" s="45"/>
      <c r="F1002" s="45"/>
      <c r="G1002" s="45"/>
      <c r="H1002" s="45"/>
      <c r="I1002" s="45"/>
      <c r="J1002" s="45"/>
      <c r="K1002" s="45"/>
      <c r="L1002" s="45"/>
      <c r="M1002" s="45"/>
      <c r="N1002" s="45"/>
    </row>
    <row r="1003" spans="1:14" ht="12.75" x14ac:dyDescent="0.2">
      <c r="A1003" s="45"/>
      <c r="B1003" s="45"/>
      <c r="C1003" s="45"/>
      <c r="D1003" s="45"/>
      <c r="E1003" s="45"/>
      <c r="F1003" s="45"/>
      <c r="G1003" s="45"/>
      <c r="H1003" s="45"/>
      <c r="I1003" s="45"/>
      <c r="J1003" s="45"/>
      <c r="K1003" s="45"/>
      <c r="L1003" s="45"/>
      <c r="M1003" s="45"/>
      <c r="N1003" s="45"/>
    </row>
  </sheetData>
  <mergeCells count="1">
    <mergeCell ref="B28:M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49E2-DF24-4939-94CD-60774D47EC01}">
  <sheetPr codeName="Sheet3">
    <tabColor theme="4" tint="0.39997558519241921"/>
    <outlinePr summaryBelow="0" summaryRight="0"/>
  </sheetPr>
  <dimension ref="A1:B8"/>
  <sheetViews>
    <sheetView workbookViewId="0">
      <selection activeCell="B8" sqref="B8"/>
    </sheetView>
  </sheetViews>
  <sheetFormatPr defaultColWidth="14.42578125" defaultRowHeight="15.75" customHeight="1" x14ac:dyDescent="0.2"/>
  <cols>
    <col min="1" max="1" width="21.85546875" style="41" customWidth="1"/>
    <col min="2" max="2" width="41.140625" style="41" customWidth="1"/>
    <col min="3" max="16384" width="14.42578125" style="41"/>
  </cols>
  <sheetData>
    <row r="1" spans="1:2" ht="18" x14ac:dyDescent="0.25">
      <c r="A1" s="42"/>
      <c r="B1" s="42"/>
    </row>
    <row r="2" spans="1:2" ht="15.75" customHeight="1" x14ac:dyDescent="0.25">
      <c r="A2" s="44" t="s">
        <v>24</v>
      </c>
      <c r="B2" s="42" t="s">
        <v>25</v>
      </c>
    </row>
    <row r="3" spans="1:2" ht="18" x14ac:dyDescent="0.25">
      <c r="A3" s="42"/>
      <c r="B3" s="42"/>
    </row>
    <row r="4" spans="1:2" ht="15.75" customHeight="1" x14ac:dyDescent="0.25">
      <c r="A4" s="44" t="s">
        <v>26</v>
      </c>
      <c r="B4" s="42" t="s">
        <v>27</v>
      </c>
    </row>
    <row r="5" spans="1:2" ht="18" x14ac:dyDescent="0.25">
      <c r="A5" s="42"/>
      <c r="B5" s="42"/>
    </row>
    <row r="6" spans="1:2" ht="15.75" customHeight="1" x14ac:dyDescent="0.25">
      <c r="A6" s="44" t="s">
        <v>28</v>
      </c>
      <c r="B6" s="42" t="s">
        <v>29</v>
      </c>
    </row>
    <row r="7" spans="1:2" ht="18" x14ac:dyDescent="0.25">
      <c r="A7" s="42"/>
      <c r="B7" s="42"/>
    </row>
    <row r="8" spans="1:2" ht="15.75" customHeight="1" x14ac:dyDescent="0.25">
      <c r="A8" s="44" t="s">
        <v>30</v>
      </c>
      <c r="B8" s="399">
        <v>43605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B5A2-DAAD-4125-809F-9C74E2313C16}">
  <sheetPr codeName="Sheet4">
    <tabColor theme="4" tint="0.39997558519241921"/>
    <outlinePr summaryBelow="0" summaryRight="0"/>
  </sheetPr>
  <dimension ref="A1:XFD1007"/>
  <sheetViews>
    <sheetView topLeftCell="E1" workbookViewId="0">
      <pane ySplit="2" topLeftCell="A16" activePane="bottomLeft" state="frozen"/>
      <selection activeCell="I22" sqref="I22"/>
      <selection pane="bottomLeft" activeCell="F30" sqref="F30"/>
    </sheetView>
  </sheetViews>
  <sheetFormatPr defaultColWidth="14.42578125" defaultRowHeight="15.75" customHeight="1" x14ac:dyDescent="0.2"/>
  <cols>
    <col min="1" max="1" width="3.5703125" style="470" customWidth="1"/>
    <col min="2" max="2" width="6" style="470" customWidth="1"/>
    <col min="3" max="3" width="88.7109375" style="470" customWidth="1"/>
    <col min="4" max="4" width="57.42578125" style="470" bestFit="1" customWidth="1"/>
    <col min="5" max="5" width="19" style="470" customWidth="1"/>
    <col min="6" max="6" width="22.28515625" style="470" customWidth="1"/>
    <col min="7" max="7" width="19.28515625" style="470" customWidth="1"/>
    <col min="8" max="8" width="44.140625" style="470" customWidth="1"/>
    <col min="9" max="16384" width="14.42578125" style="472"/>
  </cols>
  <sheetData>
    <row r="1" spans="1:8" ht="23.25" x14ac:dyDescent="0.35">
      <c r="A1" s="469" t="s">
        <v>31</v>
      </c>
      <c r="E1" s="618" t="s">
        <v>32</v>
      </c>
      <c r="F1" s="619"/>
      <c r="G1" s="619"/>
      <c r="H1" s="471"/>
    </row>
    <row r="2" spans="1:8" ht="25.5" x14ac:dyDescent="0.2">
      <c r="A2" s="473" t="s">
        <v>33</v>
      </c>
      <c r="B2" s="474"/>
      <c r="C2" s="474"/>
      <c r="D2" s="475" t="s">
        <v>34</v>
      </c>
      <c r="E2" s="476" t="s">
        <v>35</v>
      </c>
      <c r="F2" s="477" t="s">
        <v>36</v>
      </c>
      <c r="G2" s="476" t="s">
        <v>37</v>
      </c>
      <c r="H2" s="478" t="s">
        <v>38</v>
      </c>
    </row>
    <row r="3" spans="1:8" ht="15.75" customHeight="1" x14ac:dyDescent="0.2">
      <c r="A3" s="479" t="s">
        <v>39</v>
      </c>
      <c r="B3" s="480"/>
      <c r="C3" s="480"/>
      <c r="D3" s="481"/>
      <c r="E3" s="482"/>
      <c r="F3" s="482"/>
      <c r="G3" s="482"/>
      <c r="H3" s="483"/>
    </row>
    <row r="4" spans="1:8" ht="15.75" customHeight="1" x14ac:dyDescent="0.2">
      <c r="A4" s="484"/>
      <c r="B4" s="484" t="s">
        <v>40</v>
      </c>
      <c r="C4" s="484"/>
      <c r="D4" s="481" t="s">
        <v>41</v>
      </c>
      <c r="E4" s="485">
        <f>SUM(E5:E6)</f>
        <v>258007.19748163014</v>
      </c>
      <c r="F4" s="482"/>
      <c r="G4" s="485">
        <f>SUM(G5:G6)</f>
        <v>321919.78686433547</v>
      </c>
      <c r="H4" s="511" t="s">
        <v>42</v>
      </c>
    </row>
    <row r="5" spans="1:8" ht="15.75" customHeight="1" x14ac:dyDescent="0.2">
      <c r="A5" s="484"/>
      <c r="B5" s="484"/>
      <c r="C5" s="484" t="s">
        <v>43</v>
      </c>
      <c r="D5" s="486" t="str">
        <f>'Product benefits'!B26</f>
        <v>Savings from social workers not having to spend time chasing information</v>
      </c>
      <c r="E5" s="482">
        <f>'Product benefits'!C26</f>
        <v>90481.411158798292</v>
      </c>
      <c r="F5" s="482"/>
      <c r="G5" s="482">
        <f>'Product benefits'!E26</f>
        <v>112895.13191777728</v>
      </c>
      <c r="H5" s="511" t="s">
        <v>42</v>
      </c>
    </row>
    <row r="6" spans="1:8" ht="15.75" customHeight="1" x14ac:dyDescent="0.2">
      <c r="A6" s="484"/>
      <c r="B6" s="484"/>
      <c r="C6" s="484"/>
      <c r="D6" s="486" t="str">
        <f>'Product benefits'!B27</f>
        <v>Savings from children and families not escalating unnecessarily</v>
      </c>
      <c r="E6" s="482">
        <f>'Product benefits'!C27</f>
        <v>167525.78632283185</v>
      </c>
      <c r="F6" s="482"/>
      <c r="G6" s="482">
        <f>'Product benefits'!E27</f>
        <v>209024.65494655821</v>
      </c>
      <c r="H6" s="511" t="s">
        <v>42</v>
      </c>
    </row>
    <row r="7" spans="1:8" ht="15.75" customHeight="1" x14ac:dyDescent="0.2">
      <c r="A7" s="484"/>
      <c r="B7" s="474"/>
      <c r="C7" s="474"/>
      <c r="D7" s="481"/>
      <c r="E7" s="482"/>
      <c r="F7" s="482"/>
      <c r="G7" s="482"/>
      <c r="H7" s="483"/>
    </row>
    <row r="8" spans="1:8" ht="15.75" customHeight="1" x14ac:dyDescent="0.2">
      <c r="A8" s="484"/>
      <c r="B8" s="480" t="s">
        <v>44</v>
      </c>
      <c r="C8" s="480"/>
      <c r="D8" s="481" t="s">
        <v>41</v>
      </c>
      <c r="E8" s="485"/>
      <c r="F8" s="482"/>
      <c r="G8" s="482"/>
      <c r="H8" s="511"/>
    </row>
    <row r="9" spans="1:8" ht="15.75" customHeight="1" x14ac:dyDescent="0.2">
      <c r="A9" s="484"/>
      <c r="B9" s="484"/>
      <c r="C9" s="484" t="s">
        <v>45</v>
      </c>
      <c r="D9" s="487"/>
      <c r="E9" s="482"/>
      <c r="F9" s="482"/>
      <c r="G9" s="482"/>
      <c r="H9" s="511"/>
    </row>
    <row r="10" spans="1:8" ht="15.75" customHeight="1" x14ac:dyDescent="0.2">
      <c r="A10" s="474"/>
      <c r="B10" s="488"/>
      <c r="C10" s="488"/>
      <c r="D10" s="489"/>
      <c r="E10" s="482"/>
      <c r="F10" s="482"/>
      <c r="G10" s="482"/>
      <c r="H10" s="511"/>
    </row>
    <row r="11" spans="1:8" ht="15.75" customHeight="1" x14ac:dyDescent="0.2">
      <c r="A11" s="474"/>
      <c r="B11" s="488"/>
      <c r="C11" s="488"/>
      <c r="D11" s="489"/>
      <c r="E11" s="482"/>
      <c r="F11" s="482"/>
      <c r="G11" s="482"/>
      <c r="H11" s="511"/>
    </row>
    <row r="12" spans="1:8" ht="15.75" customHeight="1" x14ac:dyDescent="0.2">
      <c r="A12" s="484"/>
      <c r="B12" s="488" t="s">
        <v>46</v>
      </c>
      <c r="C12" s="488"/>
      <c r="D12" s="487"/>
      <c r="E12" s="482"/>
      <c r="F12" s="482"/>
      <c r="G12" s="482"/>
      <c r="H12" s="483"/>
    </row>
    <row r="13" spans="1:8" ht="15.75" customHeight="1" x14ac:dyDescent="0.2">
      <c r="A13" s="484"/>
      <c r="B13" s="488" t="s">
        <v>47</v>
      </c>
      <c r="C13" s="488"/>
      <c r="D13" s="489" t="s">
        <v>48</v>
      </c>
      <c r="E13" s="482"/>
      <c r="F13" s="482"/>
      <c r="G13" s="482"/>
      <c r="H13" s="483"/>
    </row>
    <row r="14" spans="1:8" ht="15.75" customHeight="1" x14ac:dyDescent="0.2">
      <c r="A14" s="516"/>
      <c r="B14" s="516"/>
      <c r="C14" s="520"/>
      <c r="D14" s="517"/>
      <c r="E14" s="518"/>
      <c r="F14" s="518"/>
      <c r="G14" s="518"/>
      <c r="H14" s="521"/>
    </row>
    <row r="15" spans="1:8" ht="15.75" customHeight="1" x14ac:dyDescent="0.2">
      <c r="A15" s="512" t="s">
        <v>49</v>
      </c>
      <c r="B15" s="495"/>
      <c r="C15" s="495"/>
      <c r="D15" s="513"/>
      <c r="E15" s="514"/>
      <c r="F15" s="514"/>
      <c r="G15" s="514"/>
      <c r="H15" s="515"/>
    </row>
    <row r="16" spans="1:8" ht="15.75" customHeight="1" x14ac:dyDescent="0.2">
      <c r="A16" s="484"/>
      <c r="B16" s="484" t="s">
        <v>50</v>
      </c>
      <c r="C16" s="484"/>
      <c r="D16" s="481" t="s">
        <v>41</v>
      </c>
      <c r="E16" s="485">
        <v>0</v>
      </c>
      <c r="F16" s="482"/>
      <c r="G16" s="485">
        <v>0</v>
      </c>
      <c r="H16" s="511"/>
    </row>
    <row r="17" spans="1:8" ht="15.75" customHeight="1" x14ac:dyDescent="0.2">
      <c r="A17" s="474"/>
      <c r="B17" s="474"/>
      <c r="C17" s="474" t="s">
        <v>51</v>
      </c>
      <c r="D17" s="491" t="s">
        <v>52</v>
      </c>
      <c r="E17" s="482"/>
      <c r="F17" s="482"/>
      <c r="G17" s="482"/>
      <c r="H17" s="511"/>
    </row>
    <row r="18" spans="1:8" s="529" customFormat="1" ht="15.75" customHeight="1" x14ac:dyDescent="0.2">
      <c r="A18" s="523"/>
      <c r="B18" s="523"/>
      <c r="C18" s="523"/>
      <c r="D18" s="534"/>
      <c r="E18" s="526"/>
      <c r="F18" s="526"/>
      <c r="G18" s="526"/>
      <c r="H18" s="528"/>
    </row>
    <row r="19" spans="1:8" ht="15.75" customHeight="1" x14ac:dyDescent="0.2">
      <c r="A19" s="480"/>
      <c r="B19" s="480" t="s">
        <v>53</v>
      </c>
      <c r="C19" s="480"/>
      <c r="D19" s="481" t="s">
        <v>41</v>
      </c>
      <c r="E19" s="485">
        <v>0</v>
      </c>
      <c r="F19" s="482"/>
      <c r="G19" s="485">
        <v>0</v>
      </c>
      <c r="H19" s="511"/>
    </row>
    <row r="20" spans="1:8" ht="15.75" customHeight="1" x14ac:dyDescent="0.2">
      <c r="A20" s="484"/>
      <c r="B20" s="484"/>
      <c r="C20" s="484" t="s">
        <v>54</v>
      </c>
      <c r="D20" s="481" t="s">
        <v>55</v>
      </c>
      <c r="E20" s="482"/>
      <c r="F20" s="482"/>
      <c r="G20" s="482"/>
      <c r="H20" s="511"/>
    </row>
    <row r="21" spans="1:8" ht="15.75" customHeight="1" x14ac:dyDescent="0.2">
      <c r="A21" s="484"/>
      <c r="B21" s="484"/>
      <c r="C21" s="484" t="s">
        <v>56</v>
      </c>
      <c r="D21" s="481" t="s">
        <v>57</v>
      </c>
      <c r="E21" s="482"/>
      <c r="F21" s="482"/>
      <c r="G21" s="482"/>
      <c r="H21" s="511"/>
    </row>
    <row r="22" spans="1:8" ht="15.75" customHeight="1" x14ac:dyDescent="0.2">
      <c r="A22" s="484"/>
      <c r="B22" s="484"/>
      <c r="C22" s="484"/>
      <c r="D22" s="481" t="s">
        <v>58</v>
      </c>
      <c r="E22" s="482"/>
      <c r="F22" s="482"/>
      <c r="G22" s="482"/>
      <c r="H22" s="511"/>
    </row>
    <row r="23" spans="1:8" ht="15.75" customHeight="1" x14ac:dyDescent="0.2">
      <c r="A23" s="516"/>
      <c r="B23" s="516"/>
      <c r="C23" s="516"/>
      <c r="D23" s="517" t="s">
        <v>59</v>
      </c>
      <c r="E23" s="518"/>
      <c r="F23" s="518"/>
      <c r="G23" s="518"/>
      <c r="H23" s="519"/>
    </row>
    <row r="24" spans="1:8" ht="15.75" customHeight="1" x14ac:dyDescent="0.2">
      <c r="A24" s="512" t="s">
        <v>60</v>
      </c>
      <c r="B24" s="495"/>
      <c r="C24" s="495"/>
      <c r="D24" s="513"/>
      <c r="E24" s="514"/>
      <c r="F24" s="514"/>
      <c r="G24" s="514"/>
      <c r="H24" s="515"/>
    </row>
    <row r="25" spans="1:8" ht="15.75" customHeight="1" x14ac:dyDescent="0.2">
      <c r="A25" s="484"/>
      <c r="B25" s="484" t="s">
        <v>61</v>
      </c>
      <c r="C25" s="484"/>
      <c r="D25" s="481" t="s">
        <v>41</v>
      </c>
      <c r="E25" s="485"/>
      <c r="F25" s="485"/>
      <c r="G25" s="485">
        <f>SUM(G26:G29)</f>
        <v>1934313.7729223566</v>
      </c>
      <c r="H25" s="483" t="s">
        <v>62</v>
      </c>
    </row>
    <row r="26" spans="1:8" ht="15.75" customHeight="1" x14ac:dyDescent="0.2">
      <c r="A26" s="484"/>
      <c r="B26" s="484"/>
      <c r="C26" s="484" t="s">
        <v>63</v>
      </c>
      <c r="D26" s="541" t="s">
        <v>64</v>
      </c>
      <c r="E26" s="492" t="s">
        <v>65</v>
      </c>
      <c r="F26" s="482"/>
      <c r="G26" s="482">
        <f>'Financial Model - detailed work'!F51</f>
        <v>100000</v>
      </c>
      <c r="H26" s="483" t="s">
        <v>62</v>
      </c>
    </row>
    <row r="27" spans="1:8" ht="15.75" customHeight="1" x14ac:dyDescent="0.2">
      <c r="A27" s="484"/>
      <c r="B27" s="484"/>
      <c r="C27" s="484" t="s">
        <v>66</v>
      </c>
      <c r="D27" s="541" t="s">
        <v>67</v>
      </c>
      <c r="E27" s="492" t="s">
        <v>65</v>
      </c>
      <c r="F27" s="482"/>
      <c r="G27" s="482">
        <f>'Financial Model - detailed work'!F52</f>
        <v>170000</v>
      </c>
      <c r="H27" s="483" t="s">
        <v>62</v>
      </c>
    </row>
    <row r="28" spans="1:8" ht="15.75" customHeight="1" x14ac:dyDescent="0.2">
      <c r="A28" s="484"/>
      <c r="B28" s="474"/>
      <c r="C28" s="474"/>
      <c r="D28" s="541" t="s">
        <v>68</v>
      </c>
      <c r="E28" s="492" t="s">
        <v>65</v>
      </c>
      <c r="F28" s="482"/>
      <c r="G28" s="482">
        <f>'Cost Assumptions'!J12</f>
        <v>1511813.7339055794</v>
      </c>
      <c r="H28" s="483" t="s">
        <v>62</v>
      </c>
    </row>
    <row r="29" spans="1:8" ht="15.75" customHeight="1" x14ac:dyDescent="0.2">
      <c r="A29" s="484"/>
      <c r="B29" s="488"/>
      <c r="C29" s="488"/>
      <c r="D29" s="541" t="s">
        <v>69</v>
      </c>
      <c r="E29" s="492"/>
      <c r="F29" s="482"/>
      <c r="G29" s="482">
        <f>'Cost Assumptions'!J18</f>
        <v>152500.03901677721</v>
      </c>
      <c r="H29" s="483" t="s">
        <v>62</v>
      </c>
    </row>
    <row r="30" spans="1:8" ht="15.75" customHeight="1" x14ac:dyDescent="0.2">
      <c r="A30" s="484"/>
      <c r="B30" s="488"/>
      <c r="C30" s="488"/>
      <c r="D30" s="541"/>
      <c r="E30" s="482"/>
      <c r="F30" s="482"/>
      <c r="G30" s="482"/>
      <c r="H30" s="483"/>
    </row>
    <row r="31" spans="1:8" ht="15.75" customHeight="1" x14ac:dyDescent="0.2">
      <c r="A31" s="484"/>
      <c r="B31" s="480" t="s">
        <v>70</v>
      </c>
      <c r="C31" s="480"/>
      <c r="D31" s="481" t="s">
        <v>41</v>
      </c>
      <c r="E31" s="485"/>
      <c r="F31" s="485"/>
      <c r="G31" s="485">
        <f>SUM(G32:G34)</f>
        <v>188195.23263753415</v>
      </c>
      <c r="H31" s="483"/>
    </row>
    <row r="32" spans="1:8" ht="15.75" customHeight="1" x14ac:dyDescent="0.2">
      <c r="A32" s="484"/>
      <c r="B32" s="484"/>
      <c r="C32" s="484" t="s">
        <v>71</v>
      </c>
      <c r="D32" s="481" t="s">
        <v>72</v>
      </c>
      <c r="E32" s="492" t="s">
        <v>65</v>
      </c>
      <c r="F32" s="482"/>
      <c r="G32" s="482">
        <f>'Cost Assumptions'!G44-'Cost Assumptions'!K44</f>
        <v>161294.66445571597</v>
      </c>
      <c r="H32" s="483" t="s">
        <v>73</v>
      </c>
    </row>
    <row r="33" spans="1:16384" ht="15.75" customHeight="1" x14ac:dyDescent="0.2">
      <c r="A33" s="474"/>
      <c r="B33" s="474"/>
      <c r="C33" s="474" t="s">
        <v>74</v>
      </c>
      <c r="D33" s="481" t="s">
        <v>75</v>
      </c>
      <c r="E33" s="492" t="s">
        <v>65</v>
      </c>
      <c r="F33" s="482"/>
      <c r="G33" s="482">
        <f>'Cost Assumptions'!G57-'Cost Assumptions'!K57</f>
        <v>22534.090909090904</v>
      </c>
      <c r="H33" s="483" t="s">
        <v>76</v>
      </c>
    </row>
    <row r="34" spans="1:16384" ht="15.75" customHeight="1" x14ac:dyDescent="0.2">
      <c r="A34" s="520"/>
      <c r="B34" s="520"/>
      <c r="C34" s="520"/>
      <c r="D34" s="517" t="s">
        <v>77</v>
      </c>
      <c r="E34" s="535" t="s">
        <v>65</v>
      </c>
      <c r="F34" s="518"/>
      <c r="G34" s="518">
        <f>AVERAGE('Cost Assumptions'!G84-'Cost Assumptions'!K84,'Cost Assumptions'!G91-'Cost Assumptions'!K91,'Cost Assumptions'!G100-'Cost Assumptions'!K100,'Cost Assumptions'!G107-'Cost Assumptions'!K107)</f>
        <v>4366.477272727273</v>
      </c>
      <c r="H34" s="521" t="s">
        <v>73</v>
      </c>
    </row>
    <row r="35" spans="1:16384" ht="15.75" customHeight="1" x14ac:dyDescent="0.2">
      <c r="A35" s="512" t="s">
        <v>78</v>
      </c>
      <c r="B35" s="495"/>
      <c r="C35" s="495"/>
      <c r="D35" s="495"/>
      <c r="E35" s="495"/>
      <c r="F35" s="495"/>
      <c r="G35" s="495"/>
      <c r="H35" s="495"/>
    </row>
    <row r="36" spans="1:16384" ht="15.75" customHeight="1" x14ac:dyDescent="0.2">
      <c r="A36" s="484"/>
      <c r="B36" s="484" t="s">
        <v>79</v>
      </c>
      <c r="C36" s="484"/>
      <c r="D36" s="481" t="s">
        <v>41</v>
      </c>
      <c r="E36" s="485"/>
      <c r="F36" s="485"/>
      <c r="G36" s="485">
        <f>SUM(G37:G39)</f>
        <v>39620.093640265317</v>
      </c>
      <c r="H36" s="511" t="s">
        <v>80</v>
      </c>
    </row>
    <row r="37" spans="1:16384" ht="15.75" customHeight="1" x14ac:dyDescent="0.2">
      <c r="A37" s="484"/>
      <c r="B37" s="484"/>
      <c r="C37" s="484" t="s">
        <v>81</v>
      </c>
      <c r="D37" s="481" t="str">
        <f>'Cost Assumptions'!I21</f>
        <v>Product Development and Maintenance Costs (Beyond MVP)</v>
      </c>
      <c r="E37" s="492" t="s">
        <v>65</v>
      </c>
      <c r="F37" s="482"/>
      <c r="G37" s="493">
        <f>'Cost Assumptions'!J21</f>
        <v>33113.275458447133</v>
      </c>
      <c r="H37" s="511" t="s">
        <v>80</v>
      </c>
    </row>
    <row r="38" spans="1:16384" ht="15.75" customHeight="1" x14ac:dyDescent="0.2">
      <c r="A38" s="484"/>
      <c r="B38" s="484"/>
      <c r="C38" s="484" t="s">
        <v>82</v>
      </c>
      <c r="D38" s="481" t="str">
        <f>'Cost Assumptions'!I22</f>
        <v>On-going Family Matching Algorithm Cost</v>
      </c>
      <c r="E38" s="492" t="s">
        <v>65</v>
      </c>
      <c r="F38" s="482"/>
      <c r="G38" s="493">
        <f>'Cost Assumptions'!J22</f>
        <v>2000</v>
      </c>
      <c r="H38" s="511" t="s">
        <v>80</v>
      </c>
    </row>
    <row r="39" spans="1:16384" ht="15.75" customHeight="1" x14ac:dyDescent="0.2">
      <c r="A39" s="484"/>
      <c r="B39" s="494"/>
      <c r="C39" s="494"/>
      <c r="D39" s="481" t="str">
        <f>'Cost Assumptions'!I23</f>
        <v>Cost of Collaboration</v>
      </c>
      <c r="E39" s="492" t="s">
        <v>65</v>
      </c>
      <c r="F39" s="482"/>
      <c r="G39" s="493">
        <f>'Cost Assumptions'!J23</f>
        <v>4506.8181818181811</v>
      </c>
      <c r="H39" s="511" t="s">
        <v>80</v>
      </c>
    </row>
    <row r="40" spans="1:16384" s="529" customFormat="1" ht="15.75" customHeight="1" x14ac:dyDescent="0.2">
      <c r="A40" s="522"/>
      <c r="B40" s="523"/>
      <c r="C40" s="523"/>
      <c r="D40" s="524"/>
      <c r="E40" s="525"/>
      <c r="F40" s="526"/>
      <c r="G40" s="527"/>
      <c r="H40" s="528"/>
      <c r="I40" s="472"/>
      <c r="J40" s="472"/>
      <c r="K40" s="472"/>
      <c r="L40" s="472"/>
      <c r="M40" s="472"/>
      <c r="N40" s="472"/>
      <c r="O40" s="472"/>
      <c r="P40" s="472"/>
      <c r="Q40" s="472"/>
      <c r="R40" s="472"/>
      <c r="S40" s="472"/>
      <c r="T40" s="472"/>
      <c r="U40" s="472"/>
      <c r="V40" s="472"/>
      <c r="W40" s="472"/>
      <c r="X40" s="472"/>
      <c r="Y40" s="472"/>
      <c r="Z40" s="472"/>
      <c r="AA40" s="472"/>
      <c r="AB40" s="472"/>
      <c r="AC40" s="472"/>
      <c r="AD40" s="472"/>
      <c r="AE40" s="472"/>
      <c r="AF40" s="472"/>
      <c r="AG40" s="472"/>
      <c r="AH40" s="472"/>
      <c r="AI40" s="472"/>
      <c r="AJ40" s="472"/>
      <c r="AK40" s="472"/>
      <c r="AL40" s="472"/>
      <c r="AM40" s="472"/>
      <c r="AN40" s="472"/>
      <c r="AO40" s="472"/>
      <c r="AP40" s="472"/>
      <c r="AQ40" s="472"/>
      <c r="AR40" s="472"/>
      <c r="AS40" s="472"/>
      <c r="AT40" s="472"/>
      <c r="AU40" s="472"/>
      <c r="AV40" s="472"/>
      <c r="AW40" s="472"/>
      <c r="AX40" s="472"/>
      <c r="AY40" s="472"/>
      <c r="AZ40" s="472"/>
      <c r="BA40" s="472"/>
      <c r="BB40" s="472"/>
      <c r="BC40" s="472"/>
      <c r="BD40" s="472"/>
      <c r="BE40" s="472"/>
      <c r="BF40" s="472"/>
      <c r="BG40" s="472"/>
      <c r="BH40" s="472"/>
      <c r="BI40" s="472"/>
      <c r="BJ40" s="472"/>
      <c r="BK40" s="472"/>
      <c r="BL40" s="472"/>
      <c r="BM40" s="472"/>
      <c r="BN40" s="472"/>
      <c r="BO40" s="472"/>
      <c r="BP40" s="472"/>
      <c r="BQ40" s="472"/>
      <c r="BR40" s="472"/>
      <c r="BS40" s="472"/>
      <c r="BT40" s="472"/>
      <c r="BU40" s="472"/>
      <c r="BV40" s="472"/>
      <c r="BW40" s="472"/>
      <c r="BX40" s="472"/>
      <c r="BY40" s="472"/>
      <c r="BZ40" s="472"/>
      <c r="CA40" s="472"/>
      <c r="CB40" s="472"/>
      <c r="CC40" s="472"/>
      <c r="CD40" s="472"/>
      <c r="CE40" s="472"/>
      <c r="CF40" s="472"/>
      <c r="CG40" s="472"/>
      <c r="CH40" s="472"/>
      <c r="CI40" s="472"/>
      <c r="CJ40" s="472"/>
      <c r="CK40" s="472"/>
      <c r="CL40" s="472"/>
      <c r="CM40" s="472"/>
      <c r="CN40" s="472"/>
      <c r="CO40" s="472"/>
      <c r="CP40" s="472"/>
      <c r="CQ40" s="472"/>
      <c r="CR40" s="472"/>
      <c r="CS40" s="472"/>
      <c r="CT40" s="472"/>
      <c r="CU40" s="472"/>
      <c r="CV40" s="472"/>
      <c r="CW40" s="472"/>
      <c r="CX40" s="472"/>
      <c r="CY40" s="472"/>
      <c r="CZ40" s="472"/>
      <c r="DA40" s="472"/>
      <c r="DB40" s="472"/>
      <c r="DC40" s="472"/>
      <c r="DD40" s="472"/>
      <c r="DE40" s="472"/>
      <c r="DF40" s="472"/>
      <c r="DG40" s="472"/>
      <c r="DH40" s="472"/>
      <c r="DI40" s="472"/>
      <c r="DJ40" s="472"/>
      <c r="DK40" s="472"/>
      <c r="DL40" s="472"/>
      <c r="DM40" s="472"/>
      <c r="DN40" s="472"/>
      <c r="DO40" s="472"/>
      <c r="DP40" s="472"/>
      <c r="DQ40" s="472"/>
      <c r="DR40" s="472"/>
      <c r="DS40" s="472"/>
      <c r="DT40" s="472"/>
      <c r="DU40" s="472"/>
      <c r="DV40" s="472"/>
      <c r="DW40" s="472"/>
      <c r="DX40" s="472"/>
      <c r="DY40" s="472"/>
      <c r="DZ40" s="472"/>
      <c r="EA40" s="472"/>
      <c r="EB40" s="472"/>
      <c r="EC40" s="472"/>
      <c r="ED40" s="472"/>
      <c r="EE40" s="472"/>
      <c r="EF40" s="472"/>
      <c r="EG40" s="472"/>
      <c r="EH40" s="472"/>
      <c r="EI40" s="472"/>
      <c r="EJ40" s="472"/>
      <c r="EK40" s="472"/>
      <c r="EL40" s="472"/>
      <c r="EM40" s="472"/>
      <c r="EN40" s="472"/>
      <c r="EO40" s="472"/>
      <c r="EP40" s="472"/>
      <c r="EQ40" s="472"/>
      <c r="ER40" s="472"/>
      <c r="ES40" s="472"/>
      <c r="ET40" s="472"/>
      <c r="EU40" s="472"/>
      <c r="EV40" s="472"/>
      <c r="EW40" s="472"/>
      <c r="EX40" s="472"/>
      <c r="EY40" s="472"/>
      <c r="EZ40" s="472"/>
      <c r="FA40" s="472"/>
      <c r="FB40" s="472"/>
      <c r="FC40" s="472"/>
      <c r="FD40" s="472"/>
      <c r="FE40" s="472"/>
      <c r="FF40" s="472"/>
      <c r="FG40" s="472"/>
      <c r="FH40" s="472"/>
      <c r="FI40" s="472"/>
      <c r="FJ40" s="472"/>
      <c r="FK40" s="472"/>
      <c r="FL40" s="472"/>
      <c r="FM40" s="472"/>
      <c r="FN40" s="472"/>
      <c r="FO40" s="472"/>
      <c r="FP40" s="472"/>
      <c r="FQ40" s="472"/>
      <c r="FR40" s="472"/>
      <c r="FS40" s="472"/>
      <c r="FT40" s="472"/>
      <c r="FU40" s="472"/>
      <c r="FV40" s="472"/>
      <c r="FW40" s="472"/>
      <c r="FX40" s="472"/>
      <c r="FY40" s="472"/>
      <c r="FZ40" s="472"/>
      <c r="GA40" s="472"/>
      <c r="GB40" s="472"/>
      <c r="GC40" s="472"/>
      <c r="GD40" s="472"/>
      <c r="GE40" s="472"/>
      <c r="GF40" s="472"/>
      <c r="GG40" s="472"/>
      <c r="GH40" s="472"/>
      <c r="GI40" s="472"/>
      <c r="GJ40" s="472"/>
      <c r="GK40" s="472"/>
      <c r="GL40" s="472"/>
      <c r="GM40" s="472"/>
      <c r="GN40" s="472"/>
      <c r="GO40" s="472"/>
      <c r="GP40" s="472"/>
      <c r="GQ40" s="472"/>
      <c r="GR40" s="472"/>
      <c r="GS40" s="472"/>
      <c r="GT40" s="472"/>
      <c r="GU40" s="472"/>
      <c r="GV40" s="472"/>
      <c r="GW40" s="472"/>
      <c r="GX40" s="472"/>
      <c r="GY40" s="472"/>
      <c r="GZ40" s="472"/>
      <c r="HA40" s="472"/>
      <c r="HB40" s="472"/>
      <c r="HC40" s="472"/>
      <c r="HD40" s="472"/>
      <c r="HE40" s="472"/>
      <c r="HF40" s="472"/>
      <c r="HG40" s="472"/>
      <c r="HH40" s="472"/>
      <c r="HI40" s="472"/>
      <c r="HJ40" s="472"/>
      <c r="HK40" s="472"/>
      <c r="HL40" s="472"/>
      <c r="HM40" s="472"/>
      <c r="HN40" s="472"/>
      <c r="HO40" s="472"/>
      <c r="HP40" s="472"/>
      <c r="HQ40" s="472"/>
      <c r="HR40" s="472"/>
      <c r="HS40" s="472"/>
      <c r="HT40" s="472"/>
      <c r="HU40" s="472"/>
      <c r="HV40" s="472"/>
      <c r="HW40" s="472"/>
      <c r="HX40" s="472"/>
      <c r="HY40" s="472"/>
      <c r="HZ40" s="472"/>
      <c r="IA40" s="472"/>
      <c r="IB40" s="472"/>
      <c r="IC40" s="472"/>
      <c r="ID40" s="472"/>
      <c r="IE40" s="472"/>
      <c r="IF40" s="472"/>
      <c r="IG40" s="472"/>
      <c r="IH40" s="472"/>
      <c r="II40" s="472"/>
      <c r="IJ40" s="472"/>
      <c r="IK40" s="472"/>
      <c r="IL40" s="472"/>
      <c r="IM40" s="472"/>
      <c r="IN40" s="472"/>
      <c r="IO40" s="472"/>
      <c r="IP40" s="472"/>
      <c r="IQ40" s="472"/>
      <c r="IR40" s="472"/>
      <c r="IS40" s="472"/>
      <c r="IT40" s="472"/>
      <c r="IU40" s="472"/>
      <c r="IV40" s="472"/>
      <c r="IW40" s="472"/>
      <c r="IX40" s="472"/>
      <c r="IY40" s="472"/>
      <c r="IZ40" s="472"/>
      <c r="JA40" s="472"/>
      <c r="JB40" s="472"/>
      <c r="JC40" s="472"/>
      <c r="JD40" s="472"/>
      <c r="JE40" s="472"/>
      <c r="JF40" s="472"/>
      <c r="JG40" s="472"/>
      <c r="JH40" s="472"/>
      <c r="JI40" s="472"/>
      <c r="JJ40" s="472"/>
      <c r="JK40" s="472"/>
      <c r="JL40" s="472"/>
      <c r="JM40" s="472"/>
      <c r="JN40" s="472"/>
      <c r="JO40" s="472"/>
      <c r="JP40" s="472"/>
      <c r="JQ40" s="472"/>
      <c r="JR40" s="472"/>
      <c r="JS40" s="472"/>
      <c r="JT40" s="472"/>
      <c r="JU40" s="472"/>
      <c r="JV40" s="472"/>
      <c r="JW40" s="472"/>
      <c r="JX40" s="472"/>
      <c r="JY40" s="472"/>
      <c r="JZ40" s="472"/>
      <c r="KA40" s="472"/>
      <c r="KB40" s="472"/>
      <c r="KC40" s="472"/>
      <c r="KD40" s="472"/>
      <c r="KE40" s="472"/>
      <c r="KF40" s="472"/>
      <c r="KG40" s="472"/>
      <c r="KH40" s="472"/>
      <c r="KI40" s="472"/>
      <c r="KJ40" s="472"/>
      <c r="KK40" s="472"/>
      <c r="KL40" s="472"/>
      <c r="KM40" s="472"/>
      <c r="KN40" s="472"/>
      <c r="KO40" s="472"/>
      <c r="KP40" s="472"/>
      <c r="KQ40" s="472"/>
      <c r="KR40" s="472"/>
      <c r="KS40" s="472"/>
      <c r="KT40" s="472"/>
      <c r="KU40" s="472"/>
      <c r="KV40" s="472"/>
      <c r="KW40" s="472"/>
      <c r="KX40" s="472"/>
      <c r="KY40" s="472"/>
      <c r="KZ40" s="472"/>
      <c r="LA40" s="472"/>
      <c r="LB40" s="472"/>
      <c r="LC40" s="472"/>
      <c r="LD40" s="472"/>
      <c r="LE40" s="472"/>
      <c r="LF40" s="472"/>
      <c r="LG40" s="472"/>
      <c r="LH40" s="472"/>
      <c r="LI40" s="472"/>
      <c r="LJ40" s="472"/>
      <c r="LK40" s="472"/>
      <c r="LL40" s="472"/>
      <c r="LM40" s="472"/>
      <c r="LN40" s="472"/>
      <c r="LO40" s="472"/>
      <c r="LP40" s="472"/>
      <c r="LQ40" s="472"/>
      <c r="LR40" s="472"/>
      <c r="LS40" s="472"/>
      <c r="LT40" s="472"/>
      <c r="LU40" s="472"/>
      <c r="LV40" s="472"/>
      <c r="LW40" s="472"/>
      <c r="LX40" s="472"/>
      <c r="LY40" s="472"/>
      <c r="LZ40" s="472"/>
      <c r="MA40" s="472"/>
      <c r="MB40" s="472"/>
      <c r="MC40" s="472"/>
      <c r="MD40" s="472"/>
      <c r="ME40" s="472"/>
      <c r="MF40" s="472"/>
      <c r="MG40" s="472"/>
      <c r="MH40" s="472"/>
      <c r="MI40" s="472"/>
      <c r="MJ40" s="472"/>
      <c r="MK40" s="472"/>
      <c r="ML40" s="472"/>
      <c r="MM40" s="472"/>
      <c r="MN40" s="472"/>
      <c r="MO40" s="472"/>
      <c r="MP40" s="472"/>
      <c r="MQ40" s="472"/>
      <c r="MR40" s="472"/>
      <c r="MS40" s="472"/>
      <c r="MT40" s="472"/>
      <c r="MU40" s="472"/>
      <c r="MV40" s="472"/>
      <c r="MW40" s="472"/>
      <c r="MX40" s="472"/>
      <c r="MY40" s="472"/>
      <c r="MZ40" s="472"/>
      <c r="NA40" s="472"/>
      <c r="NB40" s="472"/>
      <c r="NC40" s="472"/>
      <c r="ND40" s="472"/>
      <c r="NE40" s="472"/>
      <c r="NF40" s="472"/>
      <c r="NG40" s="472"/>
      <c r="NH40" s="472"/>
      <c r="NI40" s="472"/>
      <c r="NJ40" s="472"/>
      <c r="NK40" s="472"/>
      <c r="NL40" s="472"/>
      <c r="NM40" s="472"/>
      <c r="NN40" s="472"/>
      <c r="NO40" s="472"/>
      <c r="NP40" s="472"/>
      <c r="NQ40" s="472"/>
      <c r="NR40" s="472"/>
      <c r="NS40" s="472"/>
      <c r="NT40" s="472"/>
      <c r="NU40" s="472"/>
      <c r="NV40" s="472"/>
      <c r="NW40" s="472"/>
      <c r="NX40" s="472"/>
      <c r="NY40" s="472"/>
      <c r="NZ40" s="472"/>
      <c r="OA40" s="472"/>
      <c r="OB40" s="472"/>
      <c r="OC40" s="472"/>
      <c r="OD40" s="472"/>
      <c r="OE40" s="472"/>
      <c r="OF40" s="472"/>
      <c r="OG40" s="472"/>
      <c r="OH40" s="472"/>
      <c r="OI40" s="472"/>
      <c r="OJ40" s="472"/>
      <c r="OK40" s="472"/>
      <c r="OL40" s="472"/>
      <c r="OM40" s="472"/>
      <c r="ON40" s="472"/>
      <c r="OO40" s="472"/>
      <c r="OP40" s="472"/>
      <c r="OQ40" s="472"/>
      <c r="OR40" s="472"/>
      <c r="OS40" s="472"/>
      <c r="OT40" s="472"/>
      <c r="OU40" s="472"/>
      <c r="OV40" s="472"/>
      <c r="OW40" s="472"/>
      <c r="OX40" s="472"/>
      <c r="OY40" s="472"/>
      <c r="OZ40" s="472"/>
      <c r="PA40" s="472"/>
      <c r="PB40" s="472"/>
      <c r="PC40" s="472"/>
      <c r="PD40" s="472"/>
      <c r="PE40" s="472"/>
      <c r="PF40" s="472"/>
      <c r="PG40" s="472"/>
      <c r="PH40" s="472"/>
      <c r="PI40" s="472"/>
      <c r="PJ40" s="472"/>
      <c r="PK40" s="472"/>
      <c r="PL40" s="472"/>
      <c r="PM40" s="472"/>
      <c r="PN40" s="472"/>
      <c r="PO40" s="472"/>
      <c r="PP40" s="472"/>
      <c r="PQ40" s="472"/>
      <c r="PR40" s="472"/>
      <c r="PS40" s="472"/>
      <c r="PT40" s="472"/>
      <c r="PU40" s="472"/>
      <c r="PV40" s="472"/>
      <c r="PW40" s="472"/>
      <c r="PX40" s="472"/>
      <c r="PY40" s="472"/>
      <c r="PZ40" s="472"/>
      <c r="QA40" s="472"/>
      <c r="QB40" s="472"/>
      <c r="QC40" s="472"/>
      <c r="QD40" s="472"/>
      <c r="QE40" s="472"/>
      <c r="QF40" s="472"/>
      <c r="QG40" s="472"/>
      <c r="QH40" s="472"/>
      <c r="QI40" s="472"/>
      <c r="QJ40" s="472"/>
      <c r="QK40" s="472"/>
      <c r="QL40" s="472"/>
      <c r="QM40" s="472"/>
      <c r="QN40" s="472"/>
      <c r="QO40" s="472"/>
      <c r="QP40" s="472"/>
      <c r="QQ40" s="472"/>
      <c r="QR40" s="472"/>
      <c r="QS40" s="472"/>
      <c r="QT40" s="472"/>
      <c r="QU40" s="472"/>
      <c r="QV40" s="472"/>
      <c r="QW40" s="472"/>
      <c r="QX40" s="472"/>
      <c r="QY40" s="472"/>
      <c r="QZ40" s="472"/>
      <c r="RA40" s="472"/>
      <c r="RB40" s="472"/>
      <c r="RC40" s="472"/>
      <c r="RD40" s="472"/>
      <c r="RE40" s="472"/>
      <c r="RF40" s="472"/>
      <c r="RG40" s="472"/>
      <c r="RH40" s="472"/>
      <c r="RI40" s="472"/>
      <c r="RJ40" s="472"/>
      <c r="RK40" s="472"/>
      <c r="RL40" s="472"/>
      <c r="RM40" s="472"/>
      <c r="RN40" s="472"/>
      <c r="RO40" s="472"/>
      <c r="RP40" s="472"/>
      <c r="RQ40" s="472"/>
      <c r="RR40" s="472"/>
      <c r="RS40" s="472"/>
      <c r="RT40" s="472"/>
      <c r="RU40" s="472"/>
      <c r="RV40" s="472"/>
      <c r="RW40" s="472"/>
      <c r="RX40" s="472"/>
      <c r="RY40" s="472"/>
      <c r="RZ40" s="472"/>
      <c r="SA40" s="472"/>
      <c r="SB40" s="472"/>
      <c r="SC40" s="472"/>
      <c r="SD40" s="472"/>
      <c r="SE40" s="472"/>
      <c r="SF40" s="472"/>
      <c r="SG40" s="472"/>
      <c r="SH40" s="472"/>
      <c r="SI40" s="472"/>
      <c r="SJ40" s="472"/>
      <c r="SK40" s="472"/>
      <c r="SL40" s="472"/>
      <c r="SM40" s="472"/>
      <c r="SN40" s="472"/>
      <c r="SO40" s="472"/>
      <c r="SP40" s="472"/>
      <c r="SQ40" s="472"/>
      <c r="SR40" s="472"/>
      <c r="SS40" s="472"/>
      <c r="ST40" s="472"/>
      <c r="SU40" s="472"/>
      <c r="SV40" s="472"/>
      <c r="SW40" s="472"/>
      <c r="SX40" s="472"/>
      <c r="SY40" s="472"/>
      <c r="SZ40" s="472"/>
      <c r="TA40" s="472"/>
      <c r="TB40" s="472"/>
      <c r="TC40" s="472"/>
      <c r="TD40" s="472"/>
      <c r="TE40" s="472"/>
      <c r="TF40" s="472"/>
      <c r="TG40" s="472"/>
      <c r="TH40" s="472"/>
      <c r="TI40" s="472"/>
      <c r="TJ40" s="472"/>
      <c r="TK40" s="472"/>
      <c r="TL40" s="472"/>
      <c r="TM40" s="472"/>
      <c r="TN40" s="472"/>
      <c r="TO40" s="472"/>
      <c r="TP40" s="472"/>
      <c r="TQ40" s="472"/>
      <c r="TR40" s="472"/>
      <c r="TS40" s="472"/>
      <c r="TT40" s="472"/>
      <c r="TU40" s="472"/>
      <c r="TV40" s="472"/>
      <c r="TW40" s="472"/>
      <c r="TX40" s="472"/>
      <c r="TY40" s="472"/>
      <c r="TZ40" s="472"/>
      <c r="UA40" s="472"/>
      <c r="UB40" s="472"/>
      <c r="UC40" s="472"/>
      <c r="UD40" s="472"/>
      <c r="UE40" s="472"/>
      <c r="UF40" s="472"/>
      <c r="UG40" s="472"/>
      <c r="UH40" s="472"/>
      <c r="UI40" s="472"/>
      <c r="UJ40" s="472"/>
      <c r="UK40" s="472"/>
      <c r="UL40" s="472"/>
      <c r="UM40" s="472"/>
      <c r="UN40" s="472"/>
      <c r="UO40" s="472"/>
      <c r="UP40" s="472"/>
      <c r="UQ40" s="472"/>
      <c r="UR40" s="472"/>
      <c r="US40" s="472"/>
      <c r="UT40" s="472"/>
      <c r="UU40" s="472"/>
      <c r="UV40" s="472"/>
      <c r="UW40" s="472"/>
      <c r="UX40" s="472"/>
      <c r="UY40" s="472"/>
      <c r="UZ40" s="472"/>
      <c r="VA40" s="472"/>
      <c r="VB40" s="472"/>
      <c r="VC40" s="472"/>
      <c r="VD40" s="472"/>
      <c r="VE40" s="472"/>
      <c r="VF40" s="472"/>
      <c r="VG40" s="472"/>
      <c r="VH40" s="472"/>
      <c r="VI40" s="472"/>
      <c r="VJ40" s="472"/>
      <c r="VK40" s="472"/>
      <c r="VL40" s="472"/>
      <c r="VM40" s="472"/>
      <c r="VN40" s="472"/>
      <c r="VO40" s="472"/>
      <c r="VP40" s="472"/>
      <c r="VQ40" s="472"/>
      <c r="VR40" s="472"/>
      <c r="VS40" s="472"/>
      <c r="VT40" s="472"/>
      <c r="VU40" s="472"/>
      <c r="VV40" s="472"/>
      <c r="VW40" s="472"/>
      <c r="VX40" s="472"/>
      <c r="VY40" s="472"/>
      <c r="VZ40" s="472"/>
      <c r="WA40" s="472"/>
      <c r="WB40" s="472"/>
      <c r="WC40" s="472"/>
      <c r="WD40" s="472"/>
      <c r="WE40" s="472"/>
      <c r="WF40" s="472"/>
      <c r="WG40" s="472"/>
      <c r="WH40" s="472"/>
      <c r="WI40" s="472"/>
      <c r="WJ40" s="472"/>
      <c r="WK40" s="472"/>
      <c r="WL40" s="472"/>
      <c r="WM40" s="472"/>
      <c r="WN40" s="472"/>
      <c r="WO40" s="472"/>
      <c r="WP40" s="472"/>
      <c r="WQ40" s="472"/>
      <c r="WR40" s="472"/>
      <c r="WS40" s="472"/>
      <c r="WT40" s="472"/>
      <c r="WU40" s="472"/>
      <c r="WV40" s="472"/>
      <c r="WW40" s="472"/>
      <c r="WX40" s="472"/>
      <c r="WY40" s="472"/>
      <c r="WZ40" s="472"/>
      <c r="XA40" s="472"/>
      <c r="XB40" s="472"/>
      <c r="XC40" s="472"/>
      <c r="XD40" s="472"/>
      <c r="XE40" s="472"/>
      <c r="XF40" s="472"/>
      <c r="XG40" s="472"/>
      <c r="XH40" s="472"/>
      <c r="XI40" s="472"/>
      <c r="XJ40" s="472"/>
      <c r="XK40" s="472"/>
      <c r="XL40" s="472"/>
      <c r="XM40" s="472"/>
      <c r="XN40" s="472"/>
      <c r="XO40" s="472"/>
      <c r="XP40" s="472"/>
      <c r="XQ40" s="472"/>
      <c r="XR40" s="472"/>
      <c r="XS40" s="472"/>
      <c r="XT40" s="472"/>
      <c r="XU40" s="472"/>
      <c r="XV40" s="472"/>
      <c r="XW40" s="472"/>
      <c r="XX40" s="472"/>
      <c r="XY40" s="472"/>
      <c r="XZ40" s="472"/>
      <c r="YA40" s="472"/>
      <c r="YB40" s="472"/>
      <c r="YC40" s="472"/>
      <c r="YD40" s="472"/>
      <c r="YE40" s="472"/>
      <c r="YF40" s="472"/>
      <c r="YG40" s="472"/>
      <c r="YH40" s="472"/>
      <c r="YI40" s="472"/>
      <c r="YJ40" s="472"/>
      <c r="YK40" s="472"/>
      <c r="YL40" s="472"/>
      <c r="YM40" s="472"/>
      <c r="YN40" s="472"/>
      <c r="YO40" s="472"/>
      <c r="YP40" s="472"/>
      <c r="YQ40" s="472"/>
      <c r="YR40" s="472"/>
      <c r="YS40" s="472"/>
      <c r="YT40" s="472"/>
      <c r="YU40" s="472"/>
      <c r="YV40" s="472"/>
      <c r="YW40" s="472"/>
      <c r="YX40" s="472"/>
      <c r="YY40" s="472"/>
      <c r="YZ40" s="472"/>
      <c r="ZA40" s="472"/>
      <c r="ZB40" s="472"/>
      <c r="ZC40" s="472"/>
      <c r="ZD40" s="472"/>
      <c r="ZE40" s="472"/>
      <c r="ZF40" s="472"/>
      <c r="ZG40" s="472"/>
      <c r="ZH40" s="472"/>
      <c r="ZI40" s="472"/>
      <c r="ZJ40" s="472"/>
      <c r="ZK40" s="472"/>
      <c r="ZL40" s="472"/>
      <c r="ZM40" s="472"/>
      <c r="ZN40" s="472"/>
      <c r="ZO40" s="472"/>
      <c r="ZP40" s="472"/>
      <c r="ZQ40" s="472"/>
      <c r="ZR40" s="472"/>
      <c r="ZS40" s="472"/>
      <c r="ZT40" s="472"/>
      <c r="ZU40" s="472"/>
      <c r="ZV40" s="472"/>
      <c r="ZW40" s="472"/>
      <c r="ZX40" s="472"/>
      <c r="ZY40" s="472"/>
      <c r="ZZ40" s="472"/>
      <c r="AAA40" s="472"/>
      <c r="AAB40" s="472"/>
      <c r="AAC40" s="472"/>
      <c r="AAD40" s="472"/>
      <c r="AAE40" s="472"/>
      <c r="AAF40" s="472"/>
      <c r="AAG40" s="472"/>
      <c r="AAH40" s="472"/>
      <c r="AAI40" s="472"/>
      <c r="AAJ40" s="472"/>
      <c r="AAK40" s="472"/>
      <c r="AAL40" s="472"/>
      <c r="AAM40" s="472"/>
      <c r="AAN40" s="472"/>
      <c r="AAO40" s="472"/>
      <c r="AAP40" s="472"/>
      <c r="AAQ40" s="472"/>
      <c r="AAR40" s="472"/>
      <c r="AAS40" s="472"/>
      <c r="AAT40" s="472"/>
      <c r="AAU40" s="472"/>
      <c r="AAV40" s="472"/>
      <c r="AAW40" s="472"/>
      <c r="AAX40" s="472"/>
      <c r="AAY40" s="472"/>
      <c r="AAZ40" s="472"/>
      <c r="ABA40" s="472"/>
      <c r="ABB40" s="472"/>
      <c r="ABC40" s="472"/>
      <c r="ABD40" s="472"/>
      <c r="ABE40" s="472"/>
      <c r="ABF40" s="472"/>
      <c r="ABG40" s="472"/>
      <c r="ABH40" s="472"/>
      <c r="ABI40" s="472"/>
      <c r="ABJ40" s="472"/>
      <c r="ABK40" s="472"/>
      <c r="ABL40" s="472"/>
      <c r="ABM40" s="472"/>
      <c r="ABN40" s="472"/>
      <c r="ABO40" s="472"/>
      <c r="ABP40" s="472"/>
      <c r="ABQ40" s="472"/>
      <c r="ABR40" s="472"/>
      <c r="ABS40" s="472"/>
      <c r="ABT40" s="472"/>
      <c r="ABU40" s="472"/>
      <c r="ABV40" s="472"/>
      <c r="ABW40" s="472"/>
      <c r="ABX40" s="472"/>
      <c r="ABY40" s="472"/>
      <c r="ABZ40" s="472"/>
      <c r="ACA40" s="472"/>
      <c r="ACB40" s="472"/>
      <c r="ACC40" s="472"/>
      <c r="ACD40" s="472"/>
      <c r="ACE40" s="472"/>
      <c r="ACF40" s="472"/>
      <c r="ACG40" s="472"/>
      <c r="ACH40" s="472"/>
      <c r="ACI40" s="472"/>
      <c r="ACJ40" s="472"/>
      <c r="ACK40" s="472"/>
      <c r="ACL40" s="472"/>
      <c r="ACM40" s="472"/>
      <c r="ACN40" s="472"/>
      <c r="ACO40" s="472"/>
      <c r="ACP40" s="472"/>
      <c r="ACQ40" s="472"/>
      <c r="ACR40" s="472"/>
      <c r="ACS40" s="472"/>
      <c r="ACT40" s="472"/>
      <c r="ACU40" s="472"/>
      <c r="ACV40" s="472"/>
      <c r="ACW40" s="472"/>
      <c r="ACX40" s="472"/>
      <c r="ACY40" s="472"/>
      <c r="ACZ40" s="472"/>
      <c r="ADA40" s="472"/>
      <c r="ADB40" s="472"/>
      <c r="ADC40" s="472"/>
      <c r="ADD40" s="472"/>
      <c r="ADE40" s="472"/>
      <c r="ADF40" s="472"/>
      <c r="ADG40" s="472"/>
      <c r="ADH40" s="472"/>
      <c r="ADI40" s="472"/>
      <c r="ADJ40" s="472"/>
      <c r="ADK40" s="472"/>
      <c r="ADL40" s="472"/>
      <c r="ADM40" s="472"/>
      <c r="ADN40" s="472"/>
      <c r="ADO40" s="472"/>
      <c r="ADP40" s="472"/>
      <c r="ADQ40" s="472"/>
      <c r="ADR40" s="472"/>
      <c r="ADS40" s="472"/>
      <c r="ADT40" s="472"/>
      <c r="ADU40" s="472"/>
      <c r="ADV40" s="472"/>
      <c r="ADW40" s="472"/>
      <c r="ADX40" s="472"/>
      <c r="ADY40" s="472"/>
      <c r="ADZ40" s="472"/>
      <c r="AEA40" s="472"/>
      <c r="AEB40" s="472"/>
      <c r="AEC40" s="472"/>
      <c r="AED40" s="472"/>
      <c r="AEE40" s="472"/>
      <c r="AEF40" s="472"/>
      <c r="AEG40" s="472"/>
      <c r="AEH40" s="472"/>
      <c r="AEI40" s="472"/>
      <c r="AEJ40" s="472"/>
      <c r="AEK40" s="472"/>
      <c r="AEL40" s="472"/>
      <c r="AEM40" s="472"/>
      <c r="AEN40" s="472"/>
      <c r="AEO40" s="472"/>
      <c r="AEP40" s="472"/>
      <c r="AEQ40" s="472"/>
      <c r="AER40" s="472"/>
      <c r="AES40" s="472"/>
      <c r="AET40" s="472"/>
      <c r="AEU40" s="472"/>
      <c r="AEV40" s="472"/>
      <c r="AEW40" s="472"/>
      <c r="AEX40" s="472"/>
      <c r="AEY40" s="472"/>
      <c r="AEZ40" s="472"/>
      <c r="AFA40" s="472"/>
      <c r="AFB40" s="472"/>
      <c r="AFC40" s="472"/>
      <c r="AFD40" s="472"/>
      <c r="AFE40" s="472"/>
      <c r="AFF40" s="472"/>
      <c r="AFG40" s="472"/>
      <c r="AFH40" s="472"/>
      <c r="AFI40" s="472"/>
      <c r="AFJ40" s="472"/>
      <c r="AFK40" s="472"/>
      <c r="AFL40" s="472"/>
      <c r="AFM40" s="472"/>
      <c r="AFN40" s="472"/>
      <c r="AFO40" s="472"/>
      <c r="AFP40" s="472"/>
      <c r="AFQ40" s="472"/>
      <c r="AFR40" s="472"/>
      <c r="AFS40" s="472"/>
      <c r="AFT40" s="472"/>
      <c r="AFU40" s="472"/>
      <c r="AFV40" s="472"/>
      <c r="AFW40" s="472"/>
      <c r="AFX40" s="472"/>
      <c r="AFY40" s="472"/>
      <c r="AFZ40" s="472"/>
      <c r="AGA40" s="472"/>
      <c r="AGB40" s="472"/>
      <c r="AGC40" s="472"/>
      <c r="AGD40" s="472"/>
      <c r="AGE40" s="472"/>
      <c r="AGF40" s="472"/>
      <c r="AGG40" s="472"/>
      <c r="AGH40" s="472"/>
      <c r="AGI40" s="472"/>
      <c r="AGJ40" s="472"/>
      <c r="AGK40" s="472"/>
      <c r="AGL40" s="472"/>
      <c r="AGM40" s="472"/>
      <c r="AGN40" s="472"/>
      <c r="AGO40" s="472"/>
      <c r="AGP40" s="472"/>
      <c r="AGQ40" s="472"/>
      <c r="AGR40" s="472"/>
      <c r="AGS40" s="472"/>
      <c r="AGT40" s="472"/>
      <c r="AGU40" s="472"/>
      <c r="AGV40" s="472"/>
      <c r="AGW40" s="472"/>
      <c r="AGX40" s="472"/>
      <c r="AGY40" s="472"/>
      <c r="AGZ40" s="472"/>
      <c r="AHA40" s="472"/>
      <c r="AHB40" s="472"/>
      <c r="AHC40" s="472"/>
      <c r="AHD40" s="472"/>
      <c r="AHE40" s="472"/>
      <c r="AHF40" s="472"/>
      <c r="AHG40" s="472"/>
      <c r="AHH40" s="472"/>
      <c r="AHI40" s="472"/>
      <c r="AHJ40" s="472"/>
      <c r="AHK40" s="472"/>
      <c r="AHL40" s="472"/>
      <c r="AHM40" s="472"/>
      <c r="AHN40" s="472"/>
      <c r="AHO40" s="472"/>
      <c r="AHP40" s="472"/>
      <c r="AHQ40" s="472"/>
      <c r="AHR40" s="472"/>
      <c r="AHS40" s="472"/>
      <c r="AHT40" s="472"/>
      <c r="AHU40" s="472"/>
      <c r="AHV40" s="472"/>
      <c r="AHW40" s="472"/>
      <c r="AHX40" s="472"/>
      <c r="AHY40" s="472"/>
      <c r="AHZ40" s="472"/>
      <c r="AIA40" s="472"/>
      <c r="AIB40" s="472"/>
      <c r="AIC40" s="472"/>
      <c r="AID40" s="472"/>
      <c r="AIE40" s="472"/>
      <c r="AIF40" s="472"/>
      <c r="AIG40" s="472"/>
      <c r="AIH40" s="472"/>
      <c r="AII40" s="472"/>
      <c r="AIJ40" s="472"/>
      <c r="AIK40" s="472"/>
      <c r="AIL40" s="472"/>
      <c r="AIM40" s="472"/>
      <c r="AIN40" s="472"/>
      <c r="AIO40" s="472"/>
      <c r="AIP40" s="472"/>
      <c r="AIQ40" s="472"/>
      <c r="AIR40" s="472"/>
      <c r="AIS40" s="472"/>
      <c r="AIT40" s="472"/>
      <c r="AIU40" s="472"/>
      <c r="AIV40" s="472"/>
      <c r="AIW40" s="472"/>
      <c r="AIX40" s="472"/>
      <c r="AIY40" s="472"/>
      <c r="AIZ40" s="472"/>
      <c r="AJA40" s="472"/>
      <c r="AJB40" s="472"/>
      <c r="AJC40" s="472"/>
      <c r="AJD40" s="472"/>
      <c r="AJE40" s="472"/>
      <c r="AJF40" s="472"/>
      <c r="AJG40" s="472"/>
      <c r="AJH40" s="472"/>
      <c r="AJI40" s="472"/>
      <c r="AJJ40" s="472"/>
      <c r="AJK40" s="472"/>
      <c r="AJL40" s="472"/>
      <c r="AJM40" s="472"/>
      <c r="AJN40" s="472"/>
      <c r="AJO40" s="472"/>
      <c r="AJP40" s="472"/>
      <c r="AJQ40" s="472"/>
      <c r="AJR40" s="472"/>
      <c r="AJS40" s="472"/>
      <c r="AJT40" s="472"/>
      <c r="AJU40" s="472"/>
      <c r="AJV40" s="472"/>
      <c r="AJW40" s="472"/>
      <c r="AJX40" s="472"/>
      <c r="AJY40" s="472"/>
      <c r="AJZ40" s="472"/>
      <c r="AKA40" s="472"/>
      <c r="AKB40" s="472"/>
      <c r="AKC40" s="472"/>
      <c r="AKD40" s="472"/>
      <c r="AKE40" s="472"/>
      <c r="AKF40" s="472"/>
      <c r="AKG40" s="472"/>
      <c r="AKH40" s="472"/>
      <c r="AKI40" s="472"/>
      <c r="AKJ40" s="472"/>
      <c r="AKK40" s="472"/>
      <c r="AKL40" s="472"/>
      <c r="AKM40" s="472"/>
      <c r="AKN40" s="472"/>
      <c r="AKO40" s="472"/>
      <c r="AKP40" s="472"/>
      <c r="AKQ40" s="472"/>
      <c r="AKR40" s="472"/>
      <c r="AKS40" s="472"/>
      <c r="AKT40" s="472"/>
      <c r="AKU40" s="472"/>
      <c r="AKV40" s="472"/>
      <c r="AKW40" s="472"/>
      <c r="AKX40" s="472"/>
      <c r="AKY40" s="472"/>
      <c r="AKZ40" s="472"/>
      <c r="ALA40" s="472"/>
      <c r="ALB40" s="472"/>
      <c r="ALC40" s="472"/>
      <c r="ALD40" s="472"/>
      <c r="ALE40" s="472"/>
      <c r="ALF40" s="472"/>
      <c r="ALG40" s="472"/>
      <c r="ALH40" s="472"/>
      <c r="ALI40" s="472"/>
      <c r="ALJ40" s="472"/>
      <c r="ALK40" s="472"/>
      <c r="ALL40" s="472"/>
      <c r="ALM40" s="472"/>
      <c r="ALN40" s="472"/>
      <c r="ALO40" s="472"/>
      <c r="ALP40" s="472"/>
      <c r="ALQ40" s="472"/>
      <c r="ALR40" s="472"/>
      <c r="ALS40" s="472"/>
      <c r="ALT40" s="472"/>
      <c r="ALU40" s="472"/>
      <c r="ALV40" s="472"/>
      <c r="ALW40" s="472"/>
      <c r="ALX40" s="472"/>
      <c r="ALY40" s="472"/>
      <c r="ALZ40" s="472"/>
      <c r="AMA40" s="472"/>
      <c r="AMB40" s="472"/>
      <c r="AMC40" s="472"/>
      <c r="AMD40" s="472"/>
      <c r="AME40" s="472"/>
      <c r="AMF40" s="472"/>
      <c r="AMG40" s="472"/>
      <c r="AMH40" s="472"/>
      <c r="AMI40" s="472"/>
      <c r="AMJ40" s="472"/>
      <c r="AMK40" s="472"/>
      <c r="AML40" s="472"/>
      <c r="AMM40" s="472"/>
      <c r="AMN40" s="472"/>
      <c r="AMO40" s="472"/>
      <c r="AMP40" s="472"/>
      <c r="AMQ40" s="472"/>
      <c r="AMR40" s="472"/>
      <c r="AMS40" s="472"/>
      <c r="AMT40" s="472"/>
      <c r="AMU40" s="472"/>
      <c r="AMV40" s="472"/>
      <c r="AMW40" s="472"/>
      <c r="AMX40" s="472"/>
      <c r="AMY40" s="472"/>
      <c r="AMZ40" s="472"/>
      <c r="ANA40" s="472"/>
      <c r="ANB40" s="472"/>
      <c r="ANC40" s="472"/>
      <c r="AND40" s="472"/>
      <c r="ANE40" s="472"/>
      <c r="ANF40" s="472"/>
      <c r="ANG40" s="472"/>
      <c r="ANH40" s="472"/>
      <c r="ANI40" s="472"/>
      <c r="ANJ40" s="472"/>
      <c r="ANK40" s="472"/>
      <c r="ANL40" s="472"/>
      <c r="ANM40" s="472"/>
      <c r="ANN40" s="472"/>
      <c r="ANO40" s="472"/>
      <c r="ANP40" s="472"/>
      <c r="ANQ40" s="472"/>
      <c r="ANR40" s="472"/>
      <c r="ANS40" s="472"/>
      <c r="ANT40" s="472"/>
      <c r="ANU40" s="472"/>
      <c r="ANV40" s="472"/>
      <c r="ANW40" s="472"/>
      <c r="ANX40" s="472"/>
      <c r="ANY40" s="472"/>
      <c r="ANZ40" s="472"/>
      <c r="AOA40" s="472"/>
      <c r="AOB40" s="472"/>
      <c r="AOC40" s="472"/>
      <c r="AOD40" s="472"/>
      <c r="AOE40" s="472"/>
      <c r="AOF40" s="472"/>
      <c r="AOG40" s="472"/>
      <c r="AOH40" s="472"/>
      <c r="AOI40" s="472"/>
      <c r="AOJ40" s="472"/>
      <c r="AOK40" s="472"/>
      <c r="AOL40" s="472"/>
      <c r="AOM40" s="472"/>
      <c r="AON40" s="472"/>
      <c r="AOO40" s="472"/>
      <c r="AOP40" s="472"/>
      <c r="AOQ40" s="472"/>
      <c r="AOR40" s="472"/>
      <c r="AOS40" s="472"/>
      <c r="AOT40" s="472"/>
      <c r="AOU40" s="472"/>
      <c r="AOV40" s="472"/>
      <c r="AOW40" s="472"/>
      <c r="AOX40" s="472"/>
      <c r="AOY40" s="472"/>
      <c r="AOZ40" s="472"/>
      <c r="APA40" s="472"/>
      <c r="APB40" s="472"/>
      <c r="APC40" s="472"/>
      <c r="APD40" s="472"/>
      <c r="APE40" s="472"/>
      <c r="APF40" s="472"/>
      <c r="APG40" s="472"/>
      <c r="APH40" s="472"/>
      <c r="API40" s="472"/>
      <c r="APJ40" s="472"/>
      <c r="APK40" s="472"/>
      <c r="APL40" s="472"/>
      <c r="APM40" s="472"/>
      <c r="APN40" s="472"/>
      <c r="APO40" s="472"/>
      <c r="APP40" s="472"/>
      <c r="APQ40" s="472"/>
      <c r="APR40" s="472"/>
      <c r="APS40" s="472"/>
      <c r="APT40" s="472"/>
      <c r="APU40" s="472"/>
      <c r="APV40" s="472"/>
      <c r="APW40" s="472"/>
      <c r="APX40" s="472"/>
      <c r="APY40" s="472"/>
      <c r="APZ40" s="472"/>
      <c r="AQA40" s="472"/>
      <c r="AQB40" s="472"/>
      <c r="AQC40" s="472"/>
      <c r="AQD40" s="472"/>
      <c r="AQE40" s="472"/>
      <c r="AQF40" s="472"/>
      <c r="AQG40" s="472"/>
      <c r="AQH40" s="472"/>
      <c r="AQI40" s="472"/>
      <c r="AQJ40" s="472"/>
      <c r="AQK40" s="472"/>
      <c r="AQL40" s="472"/>
      <c r="AQM40" s="472"/>
      <c r="AQN40" s="472"/>
      <c r="AQO40" s="472"/>
      <c r="AQP40" s="472"/>
      <c r="AQQ40" s="472"/>
      <c r="AQR40" s="472"/>
      <c r="AQS40" s="472"/>
      <c r="AQT40" s="472"/>
      <c r="AQU40" s="472"/>
      <c r="AQV40" s="472"/>
      <c r="AQW40" s="472"/>
      <c r="AQX40" s="472"/>
      <c r="AQY40" s="472"/>
      <c r="AQZ40" s="472"/>
      <c r="ARA40" s="472"/>
      <c r="ARB40" s="472"/>
      <c r="ARC40" s="472"/>
      <c r="ARD40" s="472"/>
      <c r="ARE40" s="472"/>
      <c r="ARF40" s="472"/>
      <c r="ARG40" s="472"/>
      <c r="ARH40" s="472"/>
      <c r="ARI40" s="472"/>
      <c r="ARJ40" s="472"/>
      <c r="ARK40" s="472"/>
      <c r="ARL40" s="472"/>
      <c r="ARM40" s="472"/>
      <c r="ARN40" s="472"/>
      <c r="ARO40" s="472"/>
      <c r="ARP40" s="472"/>
      <c r="ARQ40" s="472"/>
      <c r="ARR40" s="472"/>
      <c r="ARS40" s="472"/>
      <c r="ART40" s="472"/>
      <c r="ARU40" s="472"/>
      <c r="ARV40" s="472"/>
      <c r="ARW40" s="472"/>
      <c r="ARX40" s="472"/>
      <c r="ARY40" s="472"/>
      <c r="ARZ40" s="472"/>
      <c r="ASA40" s="472"/>
      <c r="ASB40" s="472"/>
      <c r="ASC40" s="472"/>
      <c r="ASD40" s="472"/>
      <c r="ASE40" s="472"/>
      <c r="ASF40" s="472"/>
      <c r="ASG40" s="472"/>
      <c r="ASH40" s="472"/>
      <c r="ASI40" s="472"/>
      <c r="ASJ40" s="472"/>
      <c r="ASK40" s="472"/>
      <c r="ASL40" s="472"/>
      <c r="ASM40" s="472"/>
      <c r="ASN40" s="472"/>
      <c r="ASO40" s="472"/>
      <c r="ASP40" s="472"/>
      <c r="ASQ40" s="472"/>
      <c r="ASR40" s="472"/>
      <c r="ASS40" s="472"/>
      <c r="AST40" s="472"/>
      <c r="ASU40" s="472"/>
      <c r="ASV40" s="472"/>
      <c r="ASW40" s="472"/>
      <c r="ASX40" s="472"/>
      <c r="ASY40" s="472"/>
      <c r="ASZ40" s="472"/>
      <c r="ATA40" s="472"/>
      <c r="ATB40" s="472"/>
      <c r="ATC40" s="472"/>
      <c r="ATD40" s="472"/>
      <c r="ATE40" s="472"/>
      <c r="ATF40" s="472"/>
      <c r="ATG40" s="472"/>
      <c r="ATH40" s="472"/>
      <c r="ATI40" s="472"/>
      <c r="ATJ40" s="472"/>
      <c r="ATK40" s="472"/>
      <c r="ATL40" s="472"/>
      <c r="ATM40" s="472"/>
      <c r="ATN40" s="472"/>
      <c r="ATO40" s="472"/>
      <c r="ATP40" s="472"/>
      <c r="ATQ40" s="472"/>
      <c r="ATR40" s="472"/>
      <c r="ATS40" s="472"/>
      <c r="ATT40" s="472"/>
      <c r="ATU40" s="472"/>
      <c r="ATV40" s="472"/>
      <c r="ATW40" s="472"/>
      <c r="ATX40" s="472"/>
      <c r="ATY40" s="472"/>
      <c r="ATZ40" s="472"/>
      <c r="AUA40" s="472"/>
      <c r="AUB40" s="472"/>
      <c r="AUC40" s="472"/>
      <c r="AUD40" s="472"/>
      <c r="AUE40" s="472"/>
      <c r="AUF40" s="472"/>
      <c r="AUG40" s="472"/>
      <c r="AUH40" s="472"/>
      <c r="AUI40" s="472"/>
      <c r="AUJ40" s="472"/>
      <c r="AUK40" s="472"/>
      <c r="AUL40" s="472"/>
      <c r="AUM40" s="472"/>
      <c r="AUN40" s="472"/>
      <c r="AUO40" s="472"/>
      <c r="AUP40" s="472"/>
      <c r="AUQ40" s="472"/>
      <c r="AUR40" s="472"/>
      <c r="AUS40" s="472"/>
      <c r="AUT40" s="472"/>
      <c r="AUU40" s="472"/>
      <c r="AUV40" s="472"/>
      <c r="AUW40" s="472"/>
      <c r="AUX40" s="472"/>
      <c r="AUY40" s="472"/>
      <c r="AUZ40" s="472"/>
      <c r="AVA40" s="472"/>
      <c r="AVB40" s="472"/>
      <c r="AVC40" s="472"/>
      <c r="AVD40" s="472"/>
      <c r="AVE40" s="472"/>
      <c r="AVF40" s="472"/>
      <c r="AVG40" s="472"/>
      <c r="AVH40" s="472"/>
      <c r="AVI40" s="472"/>
      <c r="AVJ40" s="472"/>
      <c r="AVK40" s="472"/>
      <c r="AVL40" s="472"/>
      <c r="AVM40" s="472"/>
      <c r="AVN40" s="472"/>
      <c r="AVO40" s="472"/>
      <c r="AVP40" s="472"/>
      <c r="AVQ40" s="472"/>
      <c r="AVR40" s="472"/>
      <c r="AVS40" s="472"/>
      <c r="AVT40" s="472"/>
      <c r="AVU40" s="472"/>
      <c r="AVV40" s="472"/>
      <c r="AVW40" s="472"/>
      <c r="AVX40" s="472"/>
      <c r="AVY40" s="472"/>
      <c r="AVZ40" s="472"/>
      <c r="AWA40" s="472"/>
      <c r="AWB40" s="472"/>
      <c r="AWC40" s="472"/>
      <c r="AWD40" s="472"/>
      <c r="AWE40" s="472"/>
      <c r="AWF40" s="472"/>
      <c r="AWG40" s="472"/>
      <c r="AWH40" s="472"/>
      <c r="AWI40" s="472"/>
      <c r="AWJ40" s="472"/>
      <c r="AWK40" s="472"/>
      <c r="AWL40" s="472"/>
      <c r="AWM40" s="472"/>
      <c r="AWN40" s="472"/>
      <c r="AWO40" s="472"/>
      <c r="AWP40" s="472"/>
      <c r="AWQ40" s="472"/>
      <c r="AWR40" s="472"/>
      <c r="AWS40" s="472"/>
      <c r="AWT40" s="472"/>
      <c r="AWU40" s="472"/>
      <c r="AWV40" s="472"/>
      <c r="AWW40" s="472"/>
      <c r="AWX40" s="472"/>
      <c r="AWY40" s="472"/>
      <c r="AWZ40" s="472"/>
      <c r="AXA40" s="472"/>
      <c r="AXB40" s="472"/>
      <c r="AXC40" s="472"/>
      <c r="AXD40" s="472"/>
      <c r="AXE40" s="472"/>
      <c r="AXF40" s="472"/>
      <c r="AXG40" s="472"/>
      <c r="AXH40" s="472"/>
      <c r="AXI40" s="472"/>
      <c r="AXJ40" s="472"/>
      <c r="AXK40" s="472"/>
      <c r="AXL40" s="472"/>
      <c r="AXM40" s="472"/>
      <c r="AXN40" s="472"/>
      <c r="AXO40" s="472"/>
      <c r="AXP40" s="472"/>
      <c r="AXQ40" s="472"/>
      <c r="AXR40" s="472"/>
      <c r="AXS40" s="472"/>
      <c r="AXT40" s="472"/>
      <c r="AXU40" s="472"/>
      <c r="AXV40" s="472"/>
      <c r="AXW40" s="472"/>
      <c r="AXX40" s="472"/>
      <c r="AXY40" s="472"/>
      <c r="AXZ40" s="472"/>
      <c r="AYA40" s="472"/>
      <c r="AYB40" s="472"/>
      <c r="AYC40" s="472"/>
      <c r="AYD40" s="472"/>
      <c r="AYE40" s="472"/>
      <c r="AYF40" s="472"/>
      <c r="AYG40" s="472"/>
      <c r="AYH40" s="472"/>
      <c r="AYI40" s="472"/>
      <c r="AYJ40" s="472"/>
      <c r="AYK40" s="472"/>
      <c r="AYL40" s="472"/>
      <c r="AYM40" s="472"/>
      <c r="AYN40" s="472"/>
      <c r="AYO40" s="472"/>
      <c r="AYP40" s="472"/>
      <c r="AYQ40" s="472"/>
      <c r="AYR40" s="472"/>
      <c r="AYS40" s="472"/>
      <c r="AYT40" s="472"/>
      <c r="AYU40" s="472"/>
      <c r="AYV40" s="472"/>
      <c r="AYW40" s="472"/>
      <c r="AYX40" s="472"/>
      <c r="AYY40" s="472"/>
      <c r="AYZ40" s="472"/>
      <c r="AZA40" s="472"/>
      <c r="AZB40" s="472"/>
      <c r="AZC40" s="472"/>
      <c r="AZD40" s="472"/>
      <c r="AZE40" s="472"/>
      <c r="AZF40" s="472"/>
      <c r="AZG40" s="472"/>
      <c r="AZH40" s="472"/>
      <c r="AZI40" s="472"/>
      <c r="AZJ40" s="472"/>
      <c r="AZK40" s="472"/>
      <c r="AZL40" s="472"/>
      <c r="AZM40" s="472"/>
      <c r="AZN40" s="472"/>
      <c r="AZO40" s="472"/>
      <c r="AZP40" s="472"/>
      <c r="AZQ40" s="472"/>
      <c r="AZR40" s="472"/>
      <c r="AZS40" s="472"/>
      <c r="AZT40" s="472"/>
      <c r="AZU40" s="472"/>
      <c r="AZV40" s="472"/>
      <c r="AZW40" s="472"/>
      <c r="AZX40" s="472"/>
      <c r="AZY40" s="472"/>
      <c r="AZZ40" s="472"/>
      <c r="BAA40" s="472"/>
      <c r="BAB40" s="472"/>
      <c r="BAC40" s="472"/>
      <c r="BAD40" s="472"/>
      <c r="BAE40" s="472"/>
      <c r="BAF40" s="472"/>
      <c r="BAG40" s="472"/>
      <c r="BAH40" s="472"/>
      <c r="BAI40" s="472"/>
      <c r="BAJ40" s="472"/>
      <c r="BAK40" s="472"/>
      <c r="BAL40" s="472"/>
      <c r="BAM40" s="472"/>
      <c r="BAN40" s="472"/>
      <c r="BAO40" s="472"/>
      <c r="BAP40" s="472"/>
      <c r="BAQ40" s="472"/>
      <c r="BAR40" s="472"/>
      <c r="BAS40" s="472"/>
      <c r="BAT40" s="472"/>
      <c r="BAU40" s="472"/>
      <c r="BAV40" s="472"/>
      <c r="BAW40" s="472"/>
      <c r="BAX40" s="472"/>
      <c r="BAY40" s="472"/>
      <c r="BAZ40" s="472"/>
      <c r="BBA40" s="472"/>
      <c r="BBB40" s="472"/>
      <c r="BBC40" s="472"/>
      <c r="BBD40" s="472"/>
      <c r="BBE40" s="472"/>
      <c r="BBF40" s="472"/>
      <c r="BBG40" s="472"/>
      <c r="BBH40" s="472"/>
      <c r="BBI40" s="472"/>
      <c r="BBJ40" s="472"/>
      <c r="BBK40" s="472"/>
      <c r="BBL40" s="472"/>
      <c r="BBM40" s="472"/>
      <c r="BBN40" s="472"/>
      <c r="BBO40" s="472"/>
      <c r="BBP40" s="472"/>
      <c r="BBQ40" s="472"/>
      <c r="BBR40" s="472"/>
      <c r="BBS40" s="472"/>
      <c r="BBT40" s="472"/>
      <c r="BBU40" s="472"/>
      <c r="BBV40" s="472"/>
      <c r="BBW40" s="472"/>
      <c r="BBX40" s="472"/>
      <c r="BBY40" s="472"/>
      <c r="BBZ40" s="472"/>
      <c r="BCA40" s="472"/>
      <c r="BCB40" s="472"/>
      <c r="BCC40" s="472"/>
      <c r="BCD40" s="472"/>
      <c r="BCE40" s="472"/>
      <c r="BCF40" s="472"/>
      <c r="BCG40" s="472"/>
      <c r="BCH40" s="472"/>
      <c r="BCI40" s="472"/>
      <c r="BCJ40" s="472"/>
      <c r="BCK40" s="472"/>
      <c r="BCL40" s="472"/>
      <c r="BCM40" s="472"/>
      <c r="BCN40" s="472"/>
      <c r="BCO40" s="472"/>
      <c r="BCP40" s="472"/>
      <c r="BCQ40" s="472"/>
      <c r="BCR40" s="472"/>
      <c r="BCS40" s="472"/>
      <c r="BCT40" s="472"/>
      <c r="BCU40" s="472"/>
      <c r="BCV40" s="472"/>
      <c r="BCW40" s="472"/>
      <c r="BCX40" s="472"/>
      <c r="BCY40" s="472"/>
      <c r="BCZ40" s="472"/>
      <c r="BDA40" s="472"/>
      <c r="BDB40" s="472"/>
      <c r="BDC40" s="472"/>
      <c r="BDD40" s="472"/>
      <c r="BDE40" s="472"/>
      <c r="BDF40" s="472"/>
      <c r="BDG40" s="472"/>
      <c r="BDH40" s="472"/>
      <c r="BDI40" s="472"/>
      <c r="BDJ40" s="472"/>
      <c r="BDK40" s="472"/>
      <c r="BDL40" s="472"/>
      <c r="BDM40" s="472"/>
      <c r="BDN40" s="472"/>
      <c r="BDO40" s="472"/>
      <c r="BDP40" s="472"/>
      <c r="BDQ40" s="472"/>
      <c r="BDR40" s="472"/>
      <c r="BDS40" s="472"/>
      <c r="BDT40" s="472"/>
      <c r="BDU40" s="472"/>
      <c r="BDV40" s="472"/>
      <c r="BDW40" s="472"/>
      <c r="BDX40" s="472"/>
      <c r="BDY40" s="472"/>
      <c r="BDZ40" s="472"/>
      <c r="BEA40" s="472"/>
      <c r="BEB40" s="472"/>
      <c r="BEC40" s="472"/>
      <c r="BED40" s="472"/>
      <c r="BEE40" s="472"/>
      <c r="BEF40" s="472"/>
      <c r="BEG40" s="472"/>
      <c r="BEH40" s="472"/>
      <c r="BEI40" s="472"/>
      <c r="BEJ40" s="472"/>
      <c r="BEK40" s="472"/>
      <c r="BEL40" s="472"/>
      <c r="BEM40" s="472"/>
      <c r="BEN40" s="472"/>
      <c r="BEO40" s="472"/>
      <c r="BEP40" s="472"/>
      <c r="BEQ40" s="472"/>
      <c r="BER40" s="472"/>
      <c r="BES40" s="472"/>
      <c r="BET40" s="472"/>
      <c r="BEU40" s="472"/>
      <c r="BEV40" s="472"/>
      <c r="BEW40" s="472"/>
      <c r="BEX40" s="472"/>
      <c r="BEY40" s="472"/>
      <c r="BEZ40" s="472"/>
      <c r="BFA40" s="472"/>
      <c r="BFB40" s="472"/>
      <c r="BFC40" s="472"/>
      <c r="BFD40" s="472"/>
      <c r="BFE40" s="472"/>
      <c r="BFF40" s="472"/>
      <c r="BFG40" s="472"/>
      <c r="BFH40" s="472"/>
      <c r="BFI40" s="472"/>
      <c r="BFJ40" s="472"/>
      <c r="BFK40" s="472"/>
      <c r="BFL40" s="472"/>
      <c r="BFM40" s="472"/>
      <c r="BFN40" s="472"/>
      <c r="BFO40" s="472"/>
      <c r="BFP40" s="472"/>
      <c r="BFQ40" s="472"/>
      <c r="BFR40" s="472"/>
      <c r="BFS40" s="472"/>
      <c r="BFT40" s="472"/>
      <c r="BFU40" s="472"/>
      <c r="BFV40" s="472"/>
      <c r="BFW40" s="472"/>
      <c r="BFX40" s="472"/>
      <c r="BFY40" s="472"/>
      <c r="BFZ40" s="472"/>
      <c r="BGA40" s="472"/>
      <c r="BGB40" s="472"/>
      <c r="BGC40" s="472"/>
      <c r="BGD40" s="472"/>
      <c r="BGE40" s="472"/>
      <c r="BGF40" s="472"/>
      <c r="BGG40" s="472"/>
      <c r="BGH40" s="472"/>
      <c r="BGI40" s="472"/>
      <c r="BGJ40" s="472"/>
      <c r="BGK40" s="472"/>
      <c r="BGL40" s="472"/>
      <c r="BGM40" s="472"/>
      <c r="BGN40" s="472"/>
      <c r="BGO40" s="472"/>
      <c r="BGP40" s="472"/>
      <c r="BGQ40" s="472"/>
      <c r="BGR40" s="472"/>
      <c r="BGS40" s="472"/>
      <c r="BGT40" s="472"/>
      <c r="BGU40" s="472"/>
      <c r="BGV40" s="472"/>
      <c r="BGW40" s="472"/>
      <c r="BGX40" s="472"/>
      <c r="BGY40" s="472"/>
      <c r="BGZ40" s="472"/>
      <c r="BHA40" s="472"/>
      <c r="BHB40" s="472"/>
      <c r="BHC40" s="472"/>
      <c r="BHD40" s="472"/>
      <c r="BHE40" s="472"/>
      <c r="BHF40" s="472"/>
      <c r="BHG40" s="472"/>
      <c r="BHH40" s="472"/>
      <c r="BHI40" s="472"/>
      <c r="BHJ40" s="472"/>
      <c r="BHK40" s="472"/>
      <c r="BHL40" s="472"/>
      <c r="BHM40" s="472"/>
      <c r="BHN40" s="472"/>
      <c r="BHO40" s="472"/>
      <c r="BHP40" s="472"/>
      <c r="BHQ40" s="472"/>
      <c r="BHR40" s="472"/>
      <c r="BHS40" s="472"/>
      <c r="BHT40" s="472"/>
      <c r="BHU40" s="472"/>
      <c r="BHV40" s="472"/>
      <c r="BHW40" s="472"/>
      <c r="BHX40" s="472"/>
      <c r="BHY40" s="472"/>
      <c r="BHZ40" s="472"/>
      <c r="BIA40" s="472"/>
      <c r="BIB40" s="472"/>
      <c r="BIC40" s="472"/>
      <c r="BID40" s="472"/>
      <c r="BIE40" s="472"/>
      <c r="BIF40" s="472"/>
      <c r="BIG40" s="472"/>
      <c r="BIH40" s="472"/>
      <c r="BII40" s="472"/>
      <c r="BIJ40" s="472"/>
      <c r="BIK40" s="472"/>
      <c r="BIL40" s="472"/>
      <c r="BIM40" s="472"/>
      <c r="BIN40" s="472"/>
      <c r="BIO40" s="472"/>
      <c r="BIP40" s="472"/>
      <c r="BIQ40" s="472"/>
      <c r="BIR40" s="472"/>
      <c r="BIS40" s="472"/>
      <c r="BIT40" s="472"/>
      <c r="BIU40" s="472"/>
      <c r="BIV40" s="472"/>
      <c r="BIW40" s="472"/>
      <c r="BIX40" s="472"/>
      <c r="BIY40" s="472"/>
      <c r="BIZ40" s="472"/>
      <c r="BJA40" s="472"/>
      <c r="BJB40" s="472"/>
      <c r="BJC40" s="472"/>
      <c r="BJD40" s="472"/>
      <c r="BJE40" s="472"/>
      <c r="BJF40" s="472"/>
      <c r="BJG40" s="472"/>
      <c r="BJH40" s="472"/>
      <c r="BJI40" s="472"/>
      <c r="BJJ40" s="472"/>
      <c r="BJK40" s="472"/>
      <c r="BJL40" s="472"/>
      <c r="BJM40" s="472"/>
      <c r="BJN40" s="472"/>
      <c r="BJO40" s="472"/>
      <c r="BJP40" s="472"/>
      <c r="BJQ40" s="472"/>
      <c r="BJR40" s="472"/>
      <c r="BJS40" s="472"/>
      <c r="BJT40" s="472"/>
      <c r="BJU40" s="472"/>
      <c r="BJV40" s="472"/>
      <c r="BJW40" s="472"/>
      <c r="BJX40" s="472"/>
      <c r="BJY40" s="472"/>
      <c r="BJZ40" s="472"/>
      <c r="BKA40" s="472"/>
      <c r="BKB40" s="472"/>
      <c r="BKC40" s="472"/>
      <c r="BKD40" s="472"/>
      <c r="BKE40" s="472"/>
      <c r="BKF40" s="472"/>
      <c r="BKG40" s="472"/>
      <c r="BKH40" s="472"/>
      <c r="BKI40" s="472"/>
      <c r="BKJ40" s="472"/>
      <c r="BKK40" s="472"/>
      <c r="BKL40" s="472"/>
      <c r="BKM40" s="472"/>
      <c r="BKN40" s="472"/>
      <c r="BKO40" s="472"/>
      <c r="BKP40" s="472"/>
      <c r="BKQ40" s="472"/>
      <c r="BKR40" s="472"/>
      <c r="BKS40" s="472"/>
      <c r="BKT40" s="472"/>
      <c r="BKU40" s="472"/>
      <c r="BKV40" s="472"/>
      <c r="BKW40" s="472"/>
      <c r="BKX40" s="472"/>
      <c r="BKY40" s="472"/>
      <c r="BKZ40" s="472"/>
      <c r="BLA40" s="472"/>
      <c r="BLB40" s="472"/>
      <c r="BLC40" s="472"/>
      <c r="BLD40" s="472"/>
      <c r="BLE40" s="472"/>
      <c r="BLF40" s="472"/>
      <c r="BLG40" s="472"/>
      <c r="BLH40" s="472"/>
      <c r="BLI40" s="472"/>
      <c r="BLJ40" s="472"/>
      <c r="BLK40" s="472"/>
      <c r="BLL40" s="472"/>
      <c r="BLM40" s="472"/>
      <c r="BLN40" s="472"/>
      <c r="BLO40" s="472"/>
      <c r="BLP40" s="472"/>
      <c r="BLQ40" s="472"/>
      <c r="BLR40" s="472"/>
      <c r="BLS40" s="472"/>
      <c r="BLT40" s="472"/>
      <c r="BLU40" s="472"/>
      <c r="BLV40" s="472"/>
      <c r="BLW40" s="472"/>
      <c r="BLX40" s="472"/>
      <c r="BLY40" s="472"/>
      <c r="BLZ40" s="472"/>
      <c r="BMA40" s="472"/>
      <c r="BMB40" s="472"/>
      <c r="BMC40" s="472"/>
      <c r="BMD40" s="472"/>
      <c r="BME40" s="472"/>
      <c r="BMF40" s="472"/>
      <c r="BMG40" s="472"/>
      <c r="BMH40" s="472"/>
      <c r="BMI40" s="472"/>
      <c r="BMJ40" s="472"/>
      <c r="BMK40" s="472"/>
      <c r="BML40" s="472"/>
      <c r="BMM40" s="472"/>
      <c r="BMN40" s="472"/>
      <c r="BMO40" s="472"/>
      <c r="BMP40" s="472"/>
      <c r="BMQ40" s="472"/>
      <c r="BMR40" s="472"/>
      <c r="BMS40" s="472"/>
      <c r="BMT40" s="472"/>
      <c r="BMU40" s="472"/>
      <c r="BMV40" s="472"/>
      <c r="BMW40" s="472"/>
      <c r="BMX40" s="472"/>
      <c r="BMY40" s="472"/>
      <c r="BMZ40" s="472"/>
      <c r="BNA40" s="472"/>
      <c r="BNB40" s="472"/>
      <c r="BNC40" s="472"/>
      <c r="BND40" s="472"/>
      <c r="BNE40" s="472"/>
      <c r="BNF40" s="472"/>
      <c r="BNG40" s="472"/>
      <c r="BNH40" s="472"/>
      <c r="BNI40" s="472"/>
      <c r="BNJ40" s="472"/>
      <c r="BNK40" s="472"/>
      <c r="BNL40" s="472"/>
      <c r="BNM40" s="472"/>
      <c r="BNN40" s="472"/>
      <c r="BNO40" s="472"/>
      <c r="BNP40" s="472"/>
      <c r="BNQ40" s="472"/>
      <c r="BNR40" s="472"/>
      <c r="BNS40" s="472"/>
      <c r="BNT40" s="472"/>
      <c r="BNU40" s="472"/>
      <c r="BNV40" s="472"/>
      <c r="BNW40" s="472"/>
      <c r="BNX40" s="472"/>
      <c r="BNY40" s="472"/>
      <c r="BNZ40" s="472"/>
      <c r="BOA40" s="472"/>
      <c r="BOB40" s="472"/>
      <c r="BOC40" s="472"/>
      <c r="BOD40" s="472"/>
      <c r="BOE40" s="472"/>
      <c r="BOF40" s="472"/>
      <c r="BOG40" s="472"/>
      <c r="BOH40" s="472"/>
      <c r="BOI40" s="472"/>
      <c r="BOJ40" s="472"/>
      <c r="BOK40" s="472"/>
      <c r="BOL40" s="472"/>
      <c r="BOM40" s="472"/>
      <c r="BON40" s="472"/>
      <c r="BOO40" s="472"/>
      <c r="BOP40" s="472"/>
      <c r="BOQ40" s="472"/>
      <c r="BOR40" s="472"/>
      <c r="BOS40" s="472"/>
      <c r="BOT40" s="472"/>
      <c r="BOU40" s="472"/>
      <c r="BOV40" s="472"/>
      <c r="BOW40" s="472"/>
      <c r="BOX40" s="472"/>
      <c r="BOY40" s="472"/>
      <c r="BOZ40" s="472"/>
      <c r="BPA40" s="472"/>
      <c r="BPB40" s="472"/>
      <c r="BPC40" s="472"/>
      <c r="BPD40" s="472"/>
      <c r="BPE40" s="472"/>
      <c r="BPF40" s="472"/>
      <c r="BPG40" s="472"/>
      <c r="BPH40" s="472"/>
      <c r="BPI40" s="472"/>
      <c r="BPJ40" s="472"/>
      <c r="BPK40" s="472"/>
      <c r="BPL40" s="472"/>
      <c r="BPM40" s="472"/>
      <c r="BPN40" s="472"/>
      <c r="BPO40" s="472"/>
      <c r="BPP40" s="472"/>
      <c r="BPQ40" s="472"/>
      <c r="BPR40" s="472"/>
      <c r="BPS40" s="472"/>
      <c r="BPT40" s="472"/>
      <c r="BPU40" s="472"/>
      <c r="BPV40" s="472"/>
      <c r="BPW40" s="472"/>
      <c r="BPX40" s="472"/>
      <c r="BPY40" s="472"/>
      <c r="BPZ40" s="472"/>
      <c r="BQA40" s="472"/>
      <c r="BQB40" s="472"/>
      <c r="BQC40" s="472"/>
      <c r="BQD40" s="472"/>
      <c r="BQE40" s="472"/>
      <c r="BQF40" s="472"/>
      <c r="BQG40" s="472"/>
      <c r="BQH40" s="472"/>
      <c r="BQI40" s="472"/>
      <c r="BQJ40" s="472"/>
      <c r="BQK40" s="472"/>
      <c r="BQL40" s="472"/>
      <c r="BQM40" s="472"/>
      <c r="BQN40" s="472"/>
      <c r="BQO40" s="472"/>
      <c r="BQP40" s="472"/>
      <c r="BQQ40" s="472"/>
      <c r="BQR40" s="472"/>
      <c r="BQS40" s="472"/>
      <c r="BQT40" s="472"/>
      <c r="BQU40" s="472"/>
      <c r="BQV40" s="472"/>
      <c r="BQW40" s="472"/>
      <c r="BQX40" s="472"/>
      <c r="BQY40" s="472"/>
      <c r="BQZ40" s="472"/>
      <c r="BRA40" s="472"/>
      <c r="BRB40" s="472"/>
      <c r="BRC40" s="472"/>
      <c r="BRD40" s="472"/>
      <c r="BRE40" s="472"/>
      <c r="BRF40" s="472"/>
      <c r="BRG40" s="472"/>
      <c r="BRH40" s="472"/>
      <c r="BRI40" s="472"/>
      <c r="BRJ40" s="472"/>
      <c r="BRK40" s="472"/>
      <c r="BRL40" s="472"/>
      <c r="BRM40" s="472"/>
      <c r="BRN40" s="472"/>
      <c r="BRO40" s="472"/>
      <c r="BRP40" s="472"/>
      <c r="BRQ40" s="472"/>
      <c r="BRR40" s="472"/>
      <c r="BRS40" s="472"/>
      <c r="BRT40" s="472"/>
      <c r="BRU40" s="472"/>
      <c r="BRV40" s="472"/>
      <c r="BRW40" s="472"/>
      <c r="BRX40" s="472"/>
      <c r="BRY40" s="472"/>
      <c r="BRZ40" s="472"/>
      <c r="BSA40" s="472"/>
      <c r="BSB40" s="472"/>
      <c r="BSC40" s="472"/>
      <c r="BSD40" s="472"/>
      <c r="BSE40" s="472"/>
      <c r="BSF40" s="472"/>
      <c r="BSG40" s="472"/>
      <c r="BSH40" s="472"/>
      <c r="BSI40" s="472"/>
      <c r="BSJ40" s="472"/>
      <c r="BSK40" s="472"/>
      <c r="BSL40" s="472"/>
      <c r="BSM40" s="472"/>
      <c r="BSN40" s="472"/>
      <c r="BSO40" s="472"/>
      <c r="BSP40" s="472"/>
      <c r="BSQ40" s="472"/>
      <c r="BSR40" s="472"/>
      <c r="BSS40" s="472"/>
      <c r="BST40" s="472"/>
      <c r="BSU40" s="472"/>
      <c r="BSV40" s="472"/>
      <c r="BSW40" s="472"/>
      <c r="BSX40" s="472"/>
      <c r="BSY40" s="472"/>
      <c r="BSZ40" s="472"/>
      <c r="BTA40" s="472"/>
      <c r="BTB40" s="472"/>
      <c r="BTC40" s="472"/>
      <c r="BTD40" s="472"/>
      <c r="BTE40" s="472"/>
      <c r="BTF40" s="472"/>
      <c r="BTG40" s="472"/>
      <c r="BTH40" s="472"/>
      <c r="BTI40" s="472"/>
      <c r="BTJ40" s="472"/>
      <c r="BTK40" s="472"/>
      <c r="BTL40" s="472"/>
      <c r="BTM40" s="472"/>
      <c r="BTN40" s="472"/>
      <c r="BTO40" s="472"/>
      <c r="BTP40" s="472"/>
      <c r="BTQ40" s="472"/>
      <c r="BTR40" s="472"/>
      <c r="BTS40" s="472"/>
      <c r="BTT40" s="472"/>
      <c r="BTU40" s="472"/>
      <c r="BTV40" s="472"/>
      <c r="BTW40" s="472"/>
      <c r="BTX40" s="472"/>
      <c r="BTY40" s="472"/>
      <c r="BTZ40" s="472"/>
      <c r="BUA40" s="472"/>
      <c r="BUB40" s="472"/>
      <c r="BUC40" s="472"/>
      <c r="BUD40" s="472"/>
      <c r="BUE40" s="472"/>
      <c r="BUF40" s="472"/>
      <c r="BUG40" s="472"/>
      <c r="BUH40" s="472"/>
      <c r="BUI40" s="472"/>
      <c r="BUJ40" s="472"/>
      <c r="BUK40" s="472"/>
      <c r="BUL40" s="472"/>
      <c r="BUM40" s="472"/>
      <c r="BUN40" s="472"/>
      <c r="BUO40" s="472"/>
      <c r="BUP40" s="472"/>
      <c r="BUQ40" s="472"/>
      <c r="BUR40" s="472"/>
      <c r="BUS40" s="472"/>
      <c r="BUT40" s="472"/>
      <c r="BUU40" s="472"/>
      <c r="BUV40" s="472"/>
      <c r="BUW40" s="472"/>
      <c r="BUX40" s="472"/>
      <c r="BUY40" s="472"/>
      <c r="BUZ40" s="472"/>
      <c r="BVA40" s="472"/>
      <c r="BVB40" s="472"/>
      <c r="BVC40" s="472"/>
      <c r="BVD40" s="472"/>
      <c r="BVE40" s="472"/>
      <c r="BVF40" s="472"/>
      <c r="BVG40" s="472"/>
      <c r="BVH40" s="472"/>
      <c r="BVI40" s="472"/>
      <c r="BVJ40" s="472"/>
      <c r="BVK40" s="472"/>
      <c r="BVL40" s="472"/>
      <c r="BVM40" s="472"/>
      <c r="BVN40" s="472"/>
      <c r="BVO40" s="472"/>
      <c r="BVP40" s="472"/>
      <c r="BVQ40" s="472"/>
      <c r="BVR40" s="472"/>
      <c r="BVS40" s="472"/>
      <c r="BVT40" s="472"/>
      <c r="BVU40" s="472"/>
      <c r="BVV40" s="472"/>
      <c r="BVW40" s="472"/>
      <c r="BVX40" s="472"/>
      <c r="BVY40" s="472"/>
      <c r="BVZ40" s="472"/>
      <c r="BWA40" s="472"/>
      <c r="BWB40" s="472"/>
      <c r="BWC40" s="472"/>
      <c r="BWD40" s="472"/>
      <c r="BWE40" s="472"/>
      <c r="BWF40" s="472"/>
      <c r="BWG40" s="472"/>
      <c r="BWH40" s="472"/>
      <c r="BWI40" s="472"/>
      <c r="BWJ40" s="472"/>
      <c r="BWK40" s="472"/>
      <c r="BWL40" s="472"/>
      <c r="BWM40" s="472"/>
      <c r="BWN40" s="472"/>
      <c r="BWO40" s="472"/>
      <c r="BWP40" s="472"/>
      <c r="BWQ40" s="472"/>
      <c r="BWR40" s="472"/>
      <c r="BWS40" s="472"/>
      <c r="BWT40" s="472"/>
      <c r="BWU40" s="472"/>
      <c r="BWV40" s="472"/>
      <c r="BWW40" s="472"/>
      <c r="BWX40" s="472"/>
      <c r="BWY40" s="472"/>
      <c r="BWZ40" s="472"/>
      <c r="BXA40" s="472"/>
      <c r="BXB40" s="472"/>
      <c r="BXC40" s="472"/>
      <c r="BXD40" s="472"/>
      <c r="BXE40" s="472"/>
      <c r="BXF40" s="472"/>
      <c r="BXG40" s="472"/>
      <c r="BXH40" s="472"/>
      <c r="BXI40" s="472"/>
      <c r="BXJ40" s="472"/>
      <c r="BXK40" s="472"/>
      <c r="BXL40" s="472"/>
      <c r="BXM40" s="472"/>
      <c r="BXN40" s="472"/>
      <c r="BXO40" s="472"/>
      <c r="BXP40" s="472"/>
      <c r="BXQ40" s="472"/>
      <c r="BXR40" s="472"/>
      <c r="BXS40" s="472"/>
      <c r="BXT40" s="472"/>
      <c r="BXU40" s="472"/>
      <c r="BXV40" s="472"/>
      <c r="BXW40" s="472"/>
      <c r="BXX40" s="472"/>
      <c r="BXY40" s="472"/>
      <c r="BXZ40" s="472"/>
      <c r="BYA40" s="472"/>
      <c r="BYB40" s="472"/>
      <c r="BYC40" s="472"/>
      <c r="BYD40" s="472"/>
      <c r="BYE40" s="472"/>
      <c r="BYF40" s="472"/>
      <c r="BYG40" s="472"/>
      <c r="BYH40" s="472"/>
      <c r="BYI40" s="472"/>
      <c r="BYJ40" s="472"/>
      <c r="BYK40" s="472"/>
      <c r="BYL40" s="472"/>
      <c r="BYM40" s="472"/>
      <c r="BYN40" s="472"/>
      <c r="BYO40" s="472"/>
      <c r="BYP40" s="472"/>
      <c r="BYQ40" s="472"/>
      <c r="BYR40" s="472"/>
      <c r="BYS40" s="472"/>
      <c r="BYT40" s="472"/>
      <c r="BYU40" s="472"/>
      <c r="BYV40" s="472"/>
      <c r="BYW40" s="472"/>
      <c r="BYX40" s="472"/>
      <c r="BYY40" s="472"/>
      <c r="BYZ40" s="472"/>
      <c r="BZA40" s="472"/>
      <c r="BZB40" s="472"/>
      <c r="BZC40" s="472"/>
      <c r="BZD40" s="472"/>
      <c r="BZE40" s="472"/>
      <c r="BZF40" s="472"/>
      <c r="BZG40" s="472"/>
      <c r="BZH40" s="472"/>
      <c r="BZI40" s="472"/>
      <c r="BZJ40" s="472"/>
      <c r="BZK40" s="472"/>
      <c r="BZL40" s="472"/>
      <c r="BZM40" s="472"/>
      <c r="BZN40" s="472"/>
      <c r="BZO40" s="472"/>
      <c r="BZP40" s="472"/>
      <c r="BZQ40" s="472"/>
      <c r="BZR40" s="472"/>
      <c r="BZS40" s="472"/>
      <c r="BZT40" s="472"/>
      <c r="BZU40" s="472"/>
      <c r="BZV40" s="472"/>
      <c r="BZW40" s="472"/>
      <c r="BZX40" s="472"/>
      <c r="BZY40" s="472"/>
      <c r="BZZ40" s="472"/>
      <c r="CAA40" s="472"/>
      <c r="CAB40" s="472"/>
      <c r="CAC40" s="472"/>
      <c r="CAD40" s="472"/>
      <c r="CAE40" s="472"/>
      <c r="CAF40" s="472"/>
      <c r="CAG40" s="472"/>
      <c r="CAH40" s="472"/>
      <c r="CAI40" s="472"/>
      <c r="CAJ40" s="472"/>
      <c r="CAK40" s="472"/>
      <c r="CAL40" s="472"/>
      <c r="CAM40" s="472"/>
      <c r="CAN40" s="472"/>
      <c r="CAO40" s="472"/>
      <c r="CAP40" s="472"/>
      <c r="CAQ40" s="472"/>
      <c r="CAR40" s="472"/>
      <c r="CAS40" s="472"/>
      <c r="CAT40" s="472"/>
      <c r="CAU40" s="472"/>
      <c r="CAV40" s="472"/>
      <c r="CAW40" s="472"/>
      <c r="CAX40" s="472"/>
      <c r="CAY40" s="472"/>
      <c r="CAZ40" s="472"/>
      <c r="CBA40" s="472"/>
      <c r="CBB40" s="472"/>
      <c r="CBC40" s="472"/>
      <c r="CBD40" s="472"/>
      <c r="CBE40" s="472"/>
      <c r="CBF40" s="472"/>
      <c r="CBG40" s="472"/>
      <c r="CBH40" s="472"/>
      <c r="CBI40" s="472"/>
      <c r="CBJ40" s="472"/>
      <c r="CBK40" s="472"/>
      <c r="CBL40" s="472"/>
      <c r="CBM40" s="472"/>
      <c r="CBN40" s="472"/>
      <c r="CBO40" s="472"/>
      <c r="CBP40" s="472"/>
      <c r="CBQ40" s="472"/>
      <c r="CBR40" s="472"/>
      <c r="CBS40" s="472"/>
      <c r="CBT40" s="472"/>
      <c r="CBU40" s="472"/>
      <c r="CBV40" s="472"/>
      <c r="CBW40" s="472"/>
      <c r="CBX40" s="472"/>
      <c r="CBY40" s="472"/>
      <c r="CBZ40" s="472"/>
      <c r="CCA40" s="472"/>
      <c r="CCB40" s="472"/>
      <c r="CCC40" s="472"/>
      <c r="CCD40" s="472"/>
      <c r="CCE40" s="472"/>
      <c r="CCF40" s="472"/>
      <c r="CCG40" s="472"/>
      <c r="CCH40" s="472"/>
      <c r="CCI40" s="472"/>
      <c r="CCJ40" s="472"/>
      <c r="CCK40" s="472"/>
      <c r="CCL40" s="472"/>
      <c r="CCM40" s="472"/>
      <c r="CCN40" s="472"/>
      <c r="CCO40" s="472"/>
      <c r="CCP40" s="472"/>
      <c r="CCQ40" s="472"/>
      <c r="CCR40" s="472"/>
      <c r="CCS40" s="472"/>
      <c r="CCT40" s="472"/>
      <c r="CCU40" s="472"/>
      <c r="CCV40" s="472"/>
      <c r="CCW40" s="472"/>
      <c r="CCX40" s="472"/>
      <c r="CCY40" s="472"/>
      <c r="CCZ40" s="472"/>
      <c r="CDA40" s="472"/>
      <c r="CDB40" s="472"/>
      <c r="CDC40" s="472"/>
      <c r="CDD40" s="472"/>
      <c r="CDE40" s="472"/>
      <c r="CDF40" s="472"/>
      <c r="CDG40" s="472"/>
      <c r="CDH40" s="472"/>
      <c r="CDI40" s="472"/>
      <c r="CDJ40" s="472"/>
      <c r="CDK40" s="472"/>
      <c r="CDL40" s="472"/>
      <c r="CDM40" s="472"/>
      <c r="CDN40" s="472"/>
      <c r="CDO40" s="472"/>
      <c r="CDP40" s="472"/>
      <c r="CDQ40" s="472"/>
      <c r="CDR40" s="472"/>
      <c r="CDS40" s="472"/>
      <c r="CDT40" s="472"/>
      <c r="CDU40" s="472"/>
      <c r="CDV40" s="472"/>
      <c r="CDW40" s="472"/>
      <c r="CDX40" s="472"/>
      <c r="CDY40" s="472"/>
      <c r="CDZ40" s="472"/>
      <c r="CEA40" s="472"/>
      <c r="CEB40" s="472"/>
      <c r="CEC40" s="472"/>
      <c r="CED40" s="472"/>
      <c r="CEE40" s="472"/>
      <c r="CEF40" s="472"/>
      <c r="CEG40" s="472"/>
      <c r="CEH40" s="472"/>
      <c r="CEI40" s="472"/>
      <c r="CEJ40" s="472"/>
      <c r="CEK40" s="472"/>
      <c r="CEL40" s="472"/>
      <c r="CEM40" s="472"/>
      <c r="CEN40" s="472"/>
      <c r="CEO40" s="472"/>
      <c r="CEP40" s="472"/>
      <c r="CEQ40" s="472"/>
      <c r="CER40" s="472"/>
      <c r="CES40" s="472"/>
      <c r="CET40" s="472"/>
      <c r="CEU40" s="472"/>
      <c r="CEV40" s="472"/>
      <c r="CEW40" s="472"/>
      <c r="CEX40" s="472"/>
      <c r="CEY40" s="472"/>
      <c r="CEZ40" s="472"/>
      <c r="CFA40" s="472"/>
      <c r="CFB40" s="472"/>
      <c r="CFC40" s="472"/>
      <c r="CFD40" s="472"/>
      <c r="CFE40" s="472"/>
      <c r="CFF40" s="472"/>
      <c r="CFG40" s="472"/>
      <c r="CFH40" s="472"/>
      <c r="CFI40" s="472"/>
      <c r="CFJ40" s="472"/>
      <c r="CFK40" s="472"/>
      <c r="CFL40" s="472"/>
      <c r="CFM40" s="472"/>
      <c r="CFN40" s="472"/>
      <c r="CFO40" s="472"/>
      <c r="CFP40" s="472"/>
      <c r="CFQ40" s="472"/>
      <c r="CFR40" s="472"/>
      <c r="CFS40" s="472"/>
      <c r="CFT40" s="472"/>
      <c r="CFU40" s="472"/>
      <c r="CFV40" s="472"/>
      <c r="CFW40" s="472"/>
      <c r="CFX40" s="472"/>
      <c r="CFY40" s="472"/>
      <c r="CFZ40" s="472"/>
      <c r="CGA40" s="472"/>
      <c r="CGB40" s="472"/>
      <c r="CGC40" s="472"/>
      <c r="CGD40" s="472"/>
      <c r="CGE40" s="472"/>
      <c r="CGF40" s="472"/>
      <c r="CGG40" s="472"/>
      <c r="CGH40" s="472"/>
      <c r="CGI40" s="472"/>
      <c r="CGJ40" s="472"/>
      <c r="CGK40" s="472"/>
      <c r="CGL40" s="472"/>
      <c r="CGM40" s="472"/>
      <c r="CGN40" s="472"/>
      <c r="CGO40" s="472"/>
      <c r="CGP40" s="472"/>
      <c r="CGQ40" s="472"/>
      <c r="CGR40" s="472"/>
      <c r="CGS40" s="472"/>
      <c r="CGT40" s="472"/>
      <c r="CGU40" s="472"/>
      <c r="CGV40" s="472"/>
      <c r="CGW40" s="472"/>
      <c r="CGX40" s="472"/>
      <c r="CGY40" s="472"/>
      <c r="CGZ40" s="472"/>
      <c r="CHA40" s="472"/>
      <c r="CHB40" s="472"/>
      <c r="CHC40" s="472"/>
      <c r="CHD40" s="472"/>
      <c r="CHE40" s="472"/>
      <c r="CHF40" s="472"/>
      <c r="CHG40" s="472"/>
      <c r="CHH40" s="472"/>
      <c r="CHI40" s="472"/>
      <c r="CHJ40" s="472"/>
      <c r="CHK40" s="472"/>
      <c r="CHL40" s="472"/>
      <c r="CHM40" s="472"/>
      <c r="CHN40" s="472"/>
      <c r="CHO40" s="472"/>
      <c r="CHP40" s="472"/>
      <c r="CHQ40" s="472"/>
      <c r="CHR40" s="472"/>
      <c r="CHS40" s="472"/>
      <c r="CHT40" s="472"/>
      <c r="CHU40" s="472"/>
      <c r="CHV40" s="472"/>
      <c r="CHW40" s="472"/>
      <c r="CHX40" s="472"/>
      <c r="CHY40" s="472"/>
      <c r="CHZ40" s="472"/>
      <c r="CIA40" s="472"/>
      <c r="CIB40" s="472"/>
      <c r="CIC40" s="472"/>
      <c r="CID40" s="472"/>
      <c r="CIE40" s="472"/>
      <c r="CIF40" s="472"/>
      <c r="CIG40" s="472"/>
      <c r="CIH40" s="472"/>
      <c r="CII40" s="472"/>
      <c r="CIJ40" s="472"/>
      <c r="CIK40" s="472"/>
      <c r="CIL40" s="472"/>
      <c r="CIM40" s="472"/>
      <c r="CIN40" s="472"/>
      <c r="CIO40" s="472"/>
      <c r="CIP40" s="472"/>
      <c r="CIQ40" s="472"/>
      <c r="CIR40" s="472"/>
      <c r="CIS40" s="472"/>
      <c r="CIT40" s="472"/>
      <c r="CIU40" s="472"/>
      <c r="CIV40" s="472"/>
      <c r="CIW40" s="472"/>
      <c r="CIX40" s="472"/>
      <c r="CIY40" s="472"/>
      <c r="CIZ40" s="472"/>
      <c r="CJA40" s="472"/>
      <c r="CJB40" s="472"/>
      <c r="CJC40" s="472"/>
      <c r="CJD40" s="472"/>
      <c r="CJE40" s="472"/>
      <c r="CJF40" s="472"/>
      <c r="CJG40" s="472"/>
      <c r="CJH40" s="472"/>
      <c r="CJI40" s="472"/>
      <c r="CJJ40" s="472"/>
      <c r="CJK40" s="472"/>
      <c r="CJL40" s="472"/>
      <c r="CJM40" s="472"/>
      <c r="CJN40" s="472"/>
      <c r="CJO40" s="472"/>
      <c r="CJP40" s="472"/>
      <c r="CJQ40" s="472"/>
      <c r="CJR40" s="472"/>
      <c r="CJS40" s="472"/>
      <c r="CJT40" s="472"/>
      <c r="CJU40" s="472"/>
      <c r="CJV40" s="472"/>
      <c r="CJW40" s="472"/>
      <c r="CJX40" s="472"/>
      <c r="CJY40" s="472"/>
      <c r="CJZ40" s="472"/>
      <c r="CKA40" s="472"/>
      <c r="CKB40" s="472"/>
      <c r="CKC40" s="472"/>
      <c r="CKD40" s="472"/>
      <c r="CKE40" s="472"/>
      <c r="CKF40" s="472"/>
      <c r="CKG40" s="472"/>
      <c r="CKH40" s="472"/>
      <c r="CKI40" s="472"/>
      <c r="CKJ40" s="472"/>
      <c r="CKK40" s="472"/>
      <c r="CKL40" s="472"/>
      <c r="CKM40" s="472"/>
      <c r="CKN40" s="472"/>
      <c r="CKO40" s="472"/>
      <c r="CKP40" s="472"/>
      <c r="CKQ40" s="472"/>
      <c r="CKR40" s="472"/>
      <c r="CKS40" s="472"/>
      <c r="CKT40" s="472"/>
      <c r="CKU40" s="472"/>
      <c r="CKV40" s="472"/>
      <c r="CKW40" s="472"/>
      <c r="CKX40" s="472"/>
      <c r="CKY40" s="472"/>
      <c r="CKZ40" s="472"/>
      <c r="CLA40" s="472"/>
      <c r="CLB40" s="472"/>
      <c r="CLC40" s="472"/>
      <c r="CLD40" s="472"/>
      <c r="CLE40" s="472"/>
      <c r="CLF40" s="472"/>
      <c r="CLG40" s="472"/>
      <c r="CLH40" s="472"/>
      <c r="CLI40" s="472"/>
      <c r="CLJ40" s="472"/>
      <c r="CLK40" s="472"/>
      <c r="CLL40" s="472"/>
      <c r="CLM40" s="472"/>
      <c r="CLN40" s="472"/>
      <c r="CLO40" s="472"/>
      <c r="CLP40" s="472"/>
      <c r="CLQ40" s="472"/>
      <c r="CLR40" s="472"/>
      <c r="CLS40" s="472"/>
      <c r="CLT40" s="472"/>
      <c r="CLU40" s="472"/>
      <c r="CLV40" s="472"/>
      <c r="CLW40" s="472"/>
      <c r="CLX40" s="472"/>
      <c r="CLY40" s="472"/>
      <c r="CLZ40" s="472"/>
      <c r="CMA40" s="472"/>
      <c r="CMB40" s="472"/>
      <c r="CMC40" s="472"/>
      <c r="CMD40" s="472"/>
      <c r="CME40" s="472"/>
      <c r="CMF40" s="472"/>
      <c r="CMG40" s="472"/>
      <c r="CMH40" s="472"/>
      <c r="CMI40" s="472"/>
      <c r="CMJ40" s="472"/>
      <c r="CMK40" s="472"/>
      <c r="CML40" s="472"/>
      <c r="CMM40" s="472"/>
      <c r="CMN40" s="472"/>
      <c r="CMO40" s="472"/>
      <c r="CMP40" s="472"/>
      <c r="CMQ40" s="472"/>
      <c r="CMR40" s="472"/>
      <c r="CMS40" s="472"/>
      <c r="CMT40" s="472"/>
      <c r="CMU40" s="472"/>
      <c r="CMV40" s="472"/>
      <c r="CMW40" s="472"/>
      <c r="CMX40" s="472"/>
      <c r="CMY40" s="472"/>
      <c r="CMZ40" s="472"/>
      <c r="CNA40" s="472"/>
      <c r="CNB40" s="472"/>
      <c r="CNC40" s="472"/>
      <c r="CND40" s="472"/>
      <c r="CNE40" s="472"/>
      <c r="CNF40" s="472"/>
      <c r="CNG40" s="472"/>
      <c r="CNH40" s="472"/>
      <c r="CNI40" s="472"/>
      <c r="CNJ40" s="472"/>
      <c r="CNK40" s="472"/>
      <c r="CNL40" s="472"/>
      <c r="CNM40" s="472"/>
      <c r="CNN40" s="472"/>
      <c r="CNO40" s="472"/>
      <c r="CNP40" s="472"/>
      <c r="CNQ40" s="472"/>
      <c r="CNR40" s="472"/>
      <c r="CNS40" s="472"/>
      <c r="CNT40" s="472"/>
      <c r="CNU40" s="472"/>
      <c r="CNV40" s="472"/>
      <c r="CNW40" s="472"/>
      <c r="CNX40" s="472"/>
      <c r="CNY40" s="472"/>
      <c r="CNZ40" s="472"/>
      <c r="COA40" s="472"/>
      <c r="COB40" s="472"/>
      <c r="COC40" s="472"/>
      <c r="COD40" s="472"/>
      <c r="COE40" s="472"/>
      <c r="COF40" s="472"/>
      <c r="COG40" s="472"/>
      <c r="COH40" s="472"/>
      <c r="COI40" s="472"/>
      <c r="COJ40" s="472"/>
      <c r="COK40" s="472"/>
      <c r="COL40" s="472"/>
      <c r="COM40" s="472"/>
      <c r="CON40" s="472"/>
      <c r="COO40" s="472"/>
      <c r="COP40" s="472"/>
      <c r="COQ40" s="472"/>
      <c r="COR40" s="472"/>
      <c r="COS40" s="472"/>
      <c r="COT40" s="472"/>
      <c r="COU40" s="472"/>
      <c r="COV40" s="472"/>
      <c r="COW40" s="472"/>
      <c r="COX40" s="472"/>
      <c r="COY40" s="472"/>
      <c r="COZ40" s="472"/>
      <c r="CPA40" s="472"/>
      <c r="CPB40" s="472"/>
      <c r="CPC40" s="472"/>
      <c r="CPD40" s="472"/>
      <c r="CPE40" s="472"/>
      <c r="CPF40" s="472"/>
      <c r="CPG40" s="472"/>
      <c r="CPH40" s="472"/>
      <c r="CPI40" s="472"/>
      <c r="CPJ40" s="472"/>
      <c r="CPK40" s="472"/>
      <c r="CPL40" s="472"/>
      <c r="CPM40" s="472"/>
      <c r="CPN40" s="472"/>
      <c r="CPO40" s="472"/>
      <c r="CPP40" s="472"/>
      <c r="CPQ40" s="472"/>
      <c r="CPR40" s="472"/>
      <c r="CPS40" s="472"/>
      <c r="CPT40" s="472"/>
      <c r="CPU40" s="472"/>
      <c r="CPV40" s="472"/>
      <c r="CPW40" s="472"/>
      <c r="CPX40" s="472"/>
      <c r="CPY40" s="472"/>
      <c r="CPZ40" s="472"/>
      <c r="CQA40" s="472"/>
      <c r="CQB40" s="472"/>
      <c r="CQC40" s="472"/>
      <c r="CQD40" s="472"/>
      <c r="CQE40" s="472"/>
      <c r="CQF40" s="472"/>
      <c r="CQG40" s="472"/>
      <c r="CQH40" s="472"/>
      <c r="CQI40" s="472"/>
      <c r="CQJ40" s="472"/>
      <c r="CQK40" s="472"/>
      <c r="CQL40" s="472"/>
      <c r="CQM40" s="472"/>
      <c r="CQN40" s="472"/>
      <c r="CQO40" s="472"/>
      <c r="CQP40" s="472"/>
      <c r="CQQ40" s="472"/>
      <c r="CQR40" s="472"/>
      <c r="CQS40" s="472"/>
      <c r="CQT40" s="472"/>
      <c r="CQU40" s="472"/>
      <c r="CQV40" s="472"/>
      <c r="CQW40" s="472"/>
      <c r="CQX40" s="472"/>
      <c r="CQY40" s="472"/>
      <c r="CQZ40" s="472"/>
      <c r="CRA40" s="472"/>
      <c r="CRB40" s="472"/>
      <c r="CRC40" s="472"/>
      <c r="CRD40" s="472"/>
      <c r="CRE40" s="472"/>
      <c r="CRF40" s="472"/>
      <c r="CRG40" s="472"/>
      <c r="CRH40" s="472"/>
      <c r="CRI40" s="472"/>
      <c r="CRJ40" s="472"/>
      <c r="CRK40" s="472"/>
      <c r="CRL40" s="472"/>
      <c r="CRM40" s="472"/>
      <c r="CRN40" s="472"/>
      <c r="CRO40" s="472"/>
      <c r="CRP40" s="472"/>
      <c r="CRQ40" s="472"/>
      <c r="CRR40" s="472"/>
      <c r="CRS40" s="472"/>
      <c r="CRT40" s="472"/>
      <c r="CRU40" s="472"/>
      <c r="CRV40" s="472"/>
      <c r="CRW40" s="472"/>
      <c r="CRX40" s="472"/>
      <c r="CRY40" s="472"/>
      <c r="CRZ40" s="472"/>
      <c r="CSA40" s="472"/>
      <c r="CSB40" s="472"/>
      <c r="CSC40" s="472"/>
      <c r="CSD40" s="472"/>
      <c r="CSE40" s="472"/>
      <c r="CSF40" s="472"/>
      <c r="CSG40" s="472"/>
      <c r="CSH40" s="472"/>
      <c r="CSI40" s="472"/>
      <c r="CSJ40" s="472"/>
      <c r="CSK40" s="472"/>
      <c r="CSL40" s="472"/>
      <c r="CSM40" s="472"/>
      <c r="CSN40" s="472"/>
      <c r="CSO40" s="472"/>
      <c r="CSP40" s="472"/>
      <c r="CSQ40" s="472"/>
      <c r="CSR40" s="472"/>
      <c r="CSS40" s="472"/>
      <c r="CST40" s="472"/>
      <c r="CSU40" s="472"/>
      <c r="CSV40" s="472"/>
      <c r="CSW40" s="472"/>
      <c r="CSX40" s="472"/>
      <c r="CSY40" s="472"/>
      <c r="CSZ40" s="472"/>
      <c r="CTA40" s="472"/>
      <c r="CTB40" s="472"/>
      <c r="CTC40" s="472"/>
      <c r="CTD40" s="472"/>
      <c r="CTE40" s="472"/>
      <c r="CTF40" s="472"/>
      <c r="CTG40" s="472"/>
      <c r="CTH40" s="472"/>
      <c r="CTI40" s="472"/>
      <c r="CTJ40" s="472"/>
      <c r="CTK40" s="472"/>
      <c r="CTL40" s="472"/>
      <c r="CTM40" s="472"/>
      <c r="CTN40" s="472"/>
      <c r="CTO40" s="472"/>
      <c r="CTP40" s="472"/>
      <c r="CTQ40" s="472"/>
      <c r="CTR40" s="472"/>
      <c r="CTS40" s="472"/>
      <c r="CTT40" s="472"/>
      <c r="CTU40" s="472"/>
      <c r="CTV40" s="472"/>
      <c r="CTW40" s="472"/>
      <c r="CTX40" s="472"/>
      <c r="CTY40" s="472"/>
      <c r="CTZ40" s="472"/>
      <c r="CUA40" s="472"/>
      <c r="CUB40" s="472"/>
      <c r="CUC40" s="472"/>
      <c r="CUD40" s="472"/>
      <c r="CUE40" s="472"/>
      <c r="CUF40" s="472"/>
      <c r="CUG40" s="472"/>
      <c r="CUH40" s="472"/>
      <c r="CUI40" s="472"/>
      <c r="CUJ40" s="472"/>
      <c r="CUK40" s="472"/>
      <c r="CUL40" s="472"/>
      <c r="CUM40" s="472"/>
      <c r="CUN40" s="472"/>
      <c r="CUO40" s="472"/>
      <c r="CUP40" s="472"/>
      <c r="CUQ40" s="472"/>
      <c r="CUR40" s="472"/>
      <c r="CUS40" s="472"/>
      <c r="CUT40" s="472"/>
      <c r="CUU40" s="472"/>
      <c r="CUV40" s="472"/>
      <c r="CUW40" s="472"/>
      <c r="CUX40" s="472"/>
      <c r="CUY40" s="472"/>
      <c r="CUZ40" s="472"/>
      <c r="CVA40" s="472"/>
      <c r="CVB40" s="472"/>
      <c r="CVC40" s="472"/>
      <c r="CVD40" s="472"/>
      <c r="CVE40" s="472"/>
      <c r="CVF40" s="472"/>
      <c r="CVG40" s="472"/>
      <c r="CVH40" s="472"/>
      <c r="CVI40" s="472"/>
      <c r="CVJ40" s="472"/>
      <c r="CVK40" s="472"/>
      <c r="CVL40" s="472"/>
      <c r="CVM40" s="472"/>
      <c r="CVN40" s="472"/>
      <c r="CVO40" s="472"/>
      <c r="CVP40" s="472"/>
      <c r="CVQ40" s="472"/>
      <c r="CVR40" s="472"/>
      <c r="CVS40" s="472"/>
      <c r="CVT40" s="472"/>
      <c r="CVU40" s="472"/>
      <c r="CVV40" s="472"/>
      <c r="CVW40" s="472"/>
      <c r="CVX40" s="472"/>
      <c r="CVY40" s="472"/>
      <c r="CVZ40" s="472"/>
      <c r="CWA40" s="472"/>
      <c r="CWB40" s="472"/>
      <c r="CWC40" s="472"/>
      <c r="CWD40" s="472"/>
      <c r="CWE40" s="472"/>
      <c r="CWF40" s="472"/>
      <c r="CWG40" s="472"/>
      <c r="CWH40" s="472"/>
      <c r="CWI40" s="472"/>
      <c r="CWJ40" s="472"/>
      <c r="CWK40" s="472"/>
      <c r="CWL40" s="472"/>
      <c r="CWM40" s="472"/>
      <c r="CWN40" s="472"/>
      <c r="CWO40" s="472"/>
      <c r="CWP40" s="472"/>
      <c r="CWQ40" s="472"/>
      <c r="CWR40" s="472"/>
      <c r="CWS40" s="472"/>
      <c r="CWT40" s="472"/>
      <c r="CWU40" s="472"/>
      <c r="CWV40" s="472"/>
      <c r="CWW40" s="472"/>
      <c r="CWX40" s="472"/>
      <c r="CWY40" s="472"/>
      <c r="CWZ40" s="472"/>
      <c r="CXA40" s="472"/>
      <c r="CXB40" s="472"/>
      <c r="CXC40" s="472"/>
      <c r="CXD40" s="472"/>
      <c r="CXE40" s="472"/>
      <c r="CXF40" s="472"/>
      <c r="CXG40" s="472"/>
      <c r="CXH40" s="472"/>
      <c r="CXI40" s="472"/>
      <c r="CXJ40" s="472"/>
      <c r="CXK40" s="472"/>
      <c r="CXL40" s="472"/>
      <c r="CXM40" s="472"/>
      <c r="CXN40" s="472"/>
      <c r="CXO40" s="472"/>
      <c r="CXP40" s="472"/>
      <c r="CXQ40" s="472"/>
      <c r="CXR40" s="472"/>
      <c r="CXS40" s="472"/>
      <c r="CXT40" s="472"/>
      <c r="CXU40" s="472"/>
      <c r="CXV40" s="472"/>
      <c r="CXW40" s="472"/>
      <c r="CXX40" s="472"/>
      <c r="CXY40" s="472"/>
      <c r="CXZ40" s="472"/>
      <c r="CYA40" s="472"/>
      <c r="CYB40" s="472"/>
      <c r="CYC40" s="472"/>
      <c r="CYD40" s="472"/>
      <c r="CYE40" s="472"/>
      <c r="CYF40" s="472"/>
      <c r="CYG40" s="472"/>
      <c r="CYH40" s="472"/>
      <c r="CYI40" s="472"/>
      <c r="CYJ40" s="472"/>
      <c r="CYK40" s="472"/>
      <c r="CYL40" s="472"/>
      <c r="CYM40" s="472"/>
      <c r="CYN40" s="472"/>
      <c r="CYO40" s="472"/>
      <c r="CYP40" s="472"/>
      <c r="CYQ40" s="472"/>
      <c r="CYR40" s="472"/>
      <c r="CYS40" s="472"/>
      <c r="CYT40" s="472"/>
      <c r="CYU40" s="472"/>
      <c r="CYV40" s="472"/>
      <c r="CYW40" s="472"/>
      <c r="CYX40" s="472"/>
      <c r="CYY40" s="472"/>
      <c r="CYZ40" s="472"/>
      <c r="CZA40" s="472"/>
      <c r="CZB40" s="472"/>
      <c r="CZC40" s="472"/>
      <c r="CZD40" s="472"/>
      <c r="CZE40" s="472"/>
      <c r="CZF40" s="472"/>
      <c r="CZG40" s="472"/>
      <c r="CZH40" s="472"/>
      <c r="CZI40" s="472"/>
      <c r="CZJ40" s="472"/>
      <c r="CZK40" s="472"/>
      <c r="CZL40" s="472"/>
      <c r="CZM40" s="472"/>
      <c r="CZN40" s="472"/>
      <c r="CZO40" s="472"/>
      <c r="CZP40" s="472"/>
      <c r="CZQ40" s="472"/>
      <c r="CZR40" s="472"/>
      <c r="CZS40" s="472"/>
      <c r="CZT40" s="472"/>
      <c r="CZU40" s="472"/>
      <c r="CZV40" s="472"/>
      <c r="CZW40" s="472"/>
      <c r="CZX40" s="472"/>
      <c r="CZY40" s="472"/>
      <c r="CZZ40" s="472"/>
      <c r="DAA40" s="472"/>
      <c r="DAB40" s="472"/>
      <c r="DAC40" s="472"/>
      <c r="DAD40" s="472"/>
      <c r="DAE40" s="472"/>
      <c r="DAF40" s="472"/>
      <c r="DAG40" s="472"/>
      <c r="DAH40" s="472"/>
      <c r="DAI40" s="472"/>
      <c r="DAJ40" s="472"/>
      <c r="DAK40" s="472"/>
      <c r="DAL40" s="472"/>
      <c r="DAM40" s="472"/>
      <c r="DAN40" s="472"/>
      <c r="DAO40" s="472"/>
      <c r="DAP40" s="472"/>
      <c r="DAQ40" s="472"/>
      <c r="DAR40" s="472"/>
      <c r="DAS40" s="472"/>
      <c r="DAT40" s="472"/>
      <c r="DAU40" s="472"/>
      <c r="DAV40" s="472"/>
      <c r="DAW40" s="472"/>
      <c r="DAX40" s="472"/>
      <c r="DAY40" s="472"/>
      <c r="DAZ40" s="472"/>
      <c r="DBA40" s="472"/>
      <c r="DBB40" s="472"/>
      <c r="DBC40" s="472"/>
      <c r="DBD40" s="472"/>
      <c r="DBE40" s="472"/>
      <c r="DBF40" s="472"/>
      <c r="DBG40" s="472"/>
      <c r="DBH40" s="472"/>
      <c r="DBI40" s="472"/>
      <c r="DBJ40" s="472"/>
      <c r="DBK40" s="472"/>
      <c r="DBL40" s="472"/>
      <c r="DBM40" s="472"/>
      <c r="DBN40" s="472"/>
      <c r="DBO40" s="472"/>
      <c r="DBP40" s="472"/>
      <c r="DBQ40" s="472"/>
      <c r="DBR40" s="472"/>
      <c r="DBS40" s="472"/>
      <c r="DBT40" s="472"/>
      <c r="DBU40" s="472"/>
      <c r="DBV40" s="472"/>
      <c r="DBW40" s="472"/>
      <c r="DBX40" s="472"/>
      <c r="DBY40" s="472"/>
      <c r="DBZ40" s="472"/>
      <c r="DCA40" s="472"/>
      <c r="DCB40" s="472"/>
      <c r="DCC40" s="472"/>
      <c r="DCD40" s="472"/>
      <c r="DCE40" s="472"/>
      <c r="DCF40" s="472"/>
      <c r="DCG40" s="472"/>
      <c r="DCH40" s="472"/>
      <c r="DCI40" s="472"/>
      <c r="DCJ40" s="472"/>
      <c r="DCK40" s="472"/>
      <c r="DCL40" s="472"/>
      <c r="DCM40" s="472"/>
      <c r="DCN40" s="472"/>
      <c r="DCO40" s="472"/>
      <c r="DCP40" s="472"/>
      <c r="DCQ40" s="472"/>
      <c r="DCR40" s="472"/>
      <c r="DCS40" s="472"/>
      <c r="DCT40" s="472"/>
      <c r="DCU40" s="472"/>
      <c r="DCV40" s="472"/>
      <c r="DCW40" s="472"/>
      <c r="DCX40" s="472"/>
      <c r="DCY40" s="472"/>
      <c r="DCZ40" s="472"/>
      <c r="DDA40" s="472"/>
      <c r="DDB40" s="472"/>
      <c r="DDC40" s="472"/>
      <c r="DDD40" s="472"/>
      <c r="DDE40" s="472"/>
      <c r="DDF40" s="472"/>
      <c r="DDG40" s="472"/>
      <c r="DDH40" s="472"/>
      <c r="DDI40" s="472"/>
      <c r="DDJ40" s="472"/>
      <c r="DDK40" s="472"/>
      <c r="DDL40" s="472"/>
      <c r="DDM40" s="472"/>
      <c r="DDN40" s="472"/>
      <c r="DDO40" s="472"/>
      <c r="DDP40" s="472"/>
      <c r="DDQ40" s="472"/>
      <c r="DDR40" s="472"/>
      <c r="DDS40" s="472"/>
      <c r="DDT40" s="472"/>
      <c r="DDU40" s="472"/>
      <c r="DDV40" s="472"/>
      <c r="DDW40" s="472"/>
      <c r="DDX40" s="472"/>
      <c r="DDY40" s="472"/>
      <c r="DDZ40" s="472"/>
      <c r="DEA40" s="472"/>
      <c r="DEB40" s="472"/>
      <c r="DEC40" s="472"/>
      <c r="DED40" s="472"/>
      <c r="DEE40" s="472"/>
      <c r="DEF40" s="472"/>
      <c r="DEG40" s="472"/>
      <c r="DEH40" s="472"/>
      <c r="DEI40" s="472"/>
      <c r="DEJ40" s="472"/>
      <c r="DEK40" s="472"/>
      <c r="DEL40" s="472"/>
      <c r="DEM40" s="472"/>
      <c r="DEN40" s="472"/>
      <c r="DEO40" s="472"/>
      <c r="DEP40" s="472"/>
      <c r="DEQ40" s="472"/>
      <c r="DER40" s="472"/>
      <c r="DES40" s="472"/>
      <c r="DET40" s="472"/>
      <c r="DEU40" s="472"/>
      <c r="DEV40" s="472"/>
      <c r="DEW40" s="472"/>
      <c r="DEX40" s="472"/>
      <c r="DEY40" s="472"/>
      <c r="DEZ40" s="472"/>
      <c r="DFA40" s="472"/>
      <c r="DFB40" s="472"/>
      <c r="DFC40" s="472"/>
      <c r="DFD40" s="472"/>
      <c r="DFE40" s="472"/>
      <c r="DFF40" s="472"/>
      <c r="DFG40" s="472"/>
      <c r="DFH40" s="472"/>
      <c r="DFI40" s="472"/>
      <c r="DFJ40" s="472"/>
      <c r="DFK40" s="472"/>
      <c r="DFL40" s="472"/>
      <c r="DFM40" s="472"/>
      <c r="DFN40" s="472"/>
      <c r="DFO40" s="472"/>
      <c r="DFP40" s="472"/>
      <c r="DFQ40" s="472"/>
      <c r="DFR40" s="472"/>
      <c r="DFS40" s="472"/>
      <c r="DFT40" s="472"/>
      <c r="DFU40" s="472"/>
      <c r="DFV40" s="472"/>
      <c r="DFW40" s="472"/>
      <c r="DFX40" s="472"/>
      <c r="DFY40" s="472"/>
      <c r="DFZ40" s="472"/>
      <c r="DGA40" s="472"/>
      <c r="DGB40" s="472"/>
      <c r="DGC40" s="472"/>
      <c r="DGD40" s="472"/>
      <c r="DGE40" s="472"/>
      <c r="DGF40" s="472"/>
      <c r="DGG40" s="472"/>
      <c r="DGH40" s="472"/>
      <c r="DGI40" s="472"/>
      <c r="DGJ40" s="472"/>
      <c r="DGK40" s="472"/>
      <c r="DGL40" s="472"/>
      <c r="DGM40" s="472"/>
      <c r="DGN40" s="472"/>
      <c r="DGO40" s="472"/>
      <c r="DGP40" s="472"/>
      <c r="DGQ40" s="472"/>
      <c r="DGR40" s="472"/>
      <c r="DGS40" s="472"/>
      <c r="DGT40" s="472"/>
      <c r="DGU40" s="472"/>
      <c r="DGV40" s="472"/>
      <c r="DGW40" s="472"/>
      <c r="DGX40" s="472"/>
      <c r="DGY40" s="472"/>
      <c r="DGZ40" s="472"/>
      <c r="DHA40" s="472"/>
      <c r="DHB40" s="472"/>
      <c r="DHC40" s="472"/>
      <c r="DHD40" s="472"/>
      <c r="DHE40" s="472"/>
      <c r="DHF40" s="472"/>
      <c r="DHG40" s="472"/>
      <c r="DHH40" s="472"/>
      <c r="DHI40" s="472"/>
      <c r="DHJ40" s="472"/>
      <c r="DHK40" s="472"/>
      <c r="DHL40" s="472"/>
      <c r="DHM40" s="472"/>
      <c r="DHN40" s="472"/>
      <c r="DHO40" s="472"/>
      <c r="DHP40" s="472"/>
      <c r="DHQ40" s="472"/>
      <c r="DHR40" s="472"/>
      <c r="DHS40" s="472"/>
      <c r="DHT40" s="472"/>
      <c r="DHU40" s="472"/>
      <c r="DHV40" s="472"/>
      <c r="DHW40" s="472"/>
      <c r="DHX40" s="472"/>
      <c r="DHY40" s="472"/>
      <c r="DHZ40" s="472"/>
      <c r="DIA40" s="472"/>
      <c r="DIB40" s="472"/>
      <c r="DIC40" s="472"/>
      <c r="DID40" s="472"/>
      <c r="DIE40" s="472"/>
      <c r="DIF40" s="472"/>
      <c r="DIG40" s="472"/>
      <c r="DIH40" s="472"/>
      <c r="DII40" s="472"/>
      <c r="DIJ40" s="472"/>
      <c r="DIK40" s="472"/>
      <c r="DIL40" s="472"/>
      <c r="DIM40" s="472"/>
      <c r="DIN40" s="472"/>
      <c r="DIO40" s="472"/>
      <c r="DIP40" s="472"/>
      <c r="DIQ40" s="472"/>
      <c r="DIR40" s="472"/>
      <c r="DIS40" s="472"/>
      <c r="DIT40" s="472"/>
      <c r="DIU40" s="472"/>
      <c r="DIV40" s="472"/>
      <c r="DIW40" s="472"/>
      <c r="DIX40" s="472"/>
      <c r="DIY40" s="472"/>
      <c r="DIZ40" s="472"/>
      <c r="DJA40" s="472"/>
      <c r="DJB40" s="472"/>
      <c r="DJC40" s="472"/>
      <c r="DJD40" s="472"/>
      <c r="DJE40" s="472"/>
      <c r="DJF40" s="472"/>
      <c r="DJG40" s="472"/>
      <c r="DJH40" s="472"/>
      <c r="DJI40" s="472"/>
      <c r="DJJ40" s="472"/>
      <c r="DJK40" s="472"/>
      <c r="DJL40" s="472"/>
      <c r="DJM40" s="472"/>
      <c r="DJN40" s="472"/>
      <c r="DJO40" s="472"/>
      <c r="DJP40" s="472"/>
      <c r="DJQ40" s="472"/>
      <c r="DJR40" s="472"/>
      <c r="DJS40" s="472"/>
      <c r="DJT40" s="472"/>
      <c r="DJU40" s="472"/>
      <c r="DJV40" s="472"/>
      <c r="DJW40" s="472"/>
      <c r="DJX40" s="472"/>
      <c r="DJY40" s="472"/>
      <c r="DJZ40" s="472"/>
      <c r="DKA40" s="472"/>
      <c r="DKB40" s="472"/>
      <c r="DKC40" s="472"/>
      <c r="DKD40" s="472"/>
      <c r="DKE40" s="472"/>
      <c r="DKF40" s="472"/>
      <c r="DKG40" s="472"/>
      <c r="DKH40" s="472"/>
      <c r="DKI40" s="472"/>
      <c r="DKJ40" s="472"/>
      <c r="DKK40" s="472"/>
      <c r="DKL40" s="472"/>
      <c r="DKM40" s="472"/>
      <c r="DKN40" s="472"/>
      <c r="DKO40" s="472"/>
      <c r="DKP40" s="472"/>
      <c r="DKQ40" s="472"/>
      <c r="DKR40" s="472"/>
      <c r="DKS40" s="472"/>
      <c r="DKT40" s="472"/>
      <c r="DKU40" s="472"/>
      <c r="DKV40" s="472"/>
      <c r="DKW40" s="472"/>
      <c r="DKX40" s="472"/>
      <c r="DKY40" s="472"/>
      <c r="DKZ40" s="472"/>
      <c r="DLA40" s="472"/>
      <c r="DLB40" s="472"/>
      <c r="DLC40" s="472"/>
      <c r="DLD40" s="472"/>
      <c r="DLE40" s="472"/>
      <c r="DLF40" s="472"/>
      <c r="DLG40" s="472"/>
      <c r="DLH40" s="472"/>
      <c r="DLI40" s="472"/>
      <c r="DLJ40" s="472"/>
      <c r="DLK40" s="472"/>
      <c r="DLL40" s="472"/>
      <c r="DLM40" s="472"/>
      <c r="DLN40" s="472"/>
      <c r="DLO40" s="472"/>
      <c r="DLP40" s="472"/>
      <c r="DLQ40" s="472"/>
      <c r="DLR40" s="472"/>
      <c r="DLS40" s="472"/>
      <c r="DLT40" s="472"/>
      <c r="DLU40" s="472"/>
      <c r="DLV40" s="472"/>
      <c r="DLW40" s="472"/>
      <c r="DLX40" s="472"/>
      <c r="DLY40" s="472"/>
      <c r="DLZ40" s="472"/>
      <c r="DMA40" s="472"/>
      <c r="DMB40" s="472"/>
      <c r="DMC40" s="472"/>
      <c r="DMD40" s="472"/>
      <c r="DME40" s="472"/>
      <c r="DMF40" s="472"/>
      <c r="DMG40" s="472"/>
      <c r="DMH40" s="472"/>
      <c r="DMI40" s="472"/>
      <c r="DMJ40" s="472"/>
      <c r="DMK40" s="472"/>
      <c r="DML40" s="472"/>
      <c r="DMM40" s="472"/>
      <c r="DMN40" s="472"/>
      <c r="DMO40" s="472"/>
      <c r="DMP40" s="472"/>
      <c r="DMQ40" s="472"/>
      <c r="DMR40" s="472"/>
      <c r="DMS40" s="472"/>
      <c r="DMT40" s="472"/>
      <c r="DMU40" s="472"/>
      <c r="DMV40" s="472"/>
      <c r="DMW40" s="472"/>
      <c r="DMX40" s="472"/>
      <c r="DMY40" s="472"/>
      <c r="DMZ40" s="472"/>
      <c r="DNA40" s="472"/>
      <c r="DNB40" s="472"/>
      <c r="DNC40" s="472"/>
      <c r="DND40" s="472"/>
      <c r="DNE40" s="472"/>
      <c r="DNF40" s="472"/>
      <c r="DNG40" s="472"/>
      <c r="DNH40" s="472"/>
      <c r="DNI40" s="472"/>
      <c r="DNJ40" s="472"/>
      <c r="DNK40" s="472"/>
      <c r="DNL40" s="472"/>
      <c r="DNM40" s="472"/>
      <c r="DNN40" s="472"/>
      <c r="DNO40" s="472"/>
      <c r="DNP40" s="472"/>
      <c r="DNQ40" s="472"/>
      <c r="DNR40" s="472"/>
      <c r="DNS40" s="472"/>
      <c r="DNT40" s="472"/>
      <c r="DNU40" s="472"/>
      <c r="DNV40" s="472"/>
      <c r="DNW40" s="472"/>
      <c r="DNX40" s="472"/>
      <c r="DNY40" s="472"/>
      <c r="DNZ40" s="472"/>
      <c r="DOA40" s="472"/>
      <c r="DOB40" s="472"/>
      <c r="DOC40" s="472"/>
      <c r="DOD40" s="472"/>
      <c r="DOE40" s="472"/>
      <c r="DOF40" s="472"/>
      <c r="DOG40" s="472"/>
      <c r="DOH40" s="472"/>
      <c r="DOI40" s="472"/>
      <c r="DOJ40" s="472"/>
      <c r="DOK40" s="472"/>
      <c r="DOL40" s="472"/>
      <c r="DOM40" s="472"/>
      <c r="DON40" s="472"/>
      <c r="DOO40" s="472"/>
      <c r="DOP40" s="472"/>
      <c r="DOQ40" s="472"/>
      <c r="DOR40" s="472"/>
      <c r="DOS40" s="472"/>
      <c r="DOT40" s="472"/>
      <c r="DOU40" s="472"/>
      <c r="DOV40" s="472"/>
      <c r="DOW40" s="472"/>
      <c r="DOX40" s="472"/>
      <c r="DOY40" s="472"/>
      <c r="DOZ40" s="472"/>
      <c r="DPA40" s="472"/>
      <c r="DPB40" s="472"/>
      <c r="DPC40" s="472"/>
      <c r="DPD40" s="472"/>
      <c r="DPE40" s="472"/>
      <c r="DPF40" s="472"/>
      <c r="DPG40" s="472"/>
      <c r="DPH40" s="472"/>
      <c r="DPI40" s="472"/>
      <c r="DPJ40" s="472"/>
      <c r="DPK40" s="472"/>
      <c r="DPL40" s="472"/>
      <c r="DPM40" s="472"/>
      <c r="DPN40" s="472"/>
      <c r="DPO40" s="472"/>
      <c r="DPP40" s="472"/>
      <c r="DPQ40" s="472"/>
      <c r="DPR40" s="472"/>
      <c r="DPS40" s="472"/>
      <c r="DPT40" s="472"/>
      <c r="DPU40" s="472"/>
      <c r="DPV40" s="472"/>
      <c r="DPW40" s="472"/>
      <c r="DPX40" s="472"/>
      <c r="DPY40" s="472"/>
      <c r="DPZ40" s="472"/>
      <c r="DQA40" s="472"/>
      <c r="DQB40" s="472"/>
      <c r="DQC40" s="472"/>
      <c r="DQD40" s="472"/>
      <c r="DQE40" s="472"/>
      <c r="DQF40" s="472"/>
      <c r="DQG40" s="472"/>
      <c r="DQH40" s="472"/>
      <c r="DQI40" s="472"/>
      <c r="DQJ40" s="472"/>
      <c r="DQK40" s="472"/>
      <c r="DQL40" s="472"/>
      <c r="DQM40" s="472"/>
      <c r="DQN40" s="472"/>
      <c r="DQO40" s="472"/>
      <c r="DQP40" s="472"/>
      <c r="DQQ40" s="472"/>
      <c r="DQR40" s="472"/>
      <c r="DQS40" s="472"/>
      <c r="DQT40" s="472"/>
      <c r="DQU40" s="472"/>
      <c r="DQV40" s="472"/>
      <c r="DQW40" s="472"/>
      <c r="DQX40" s="472"/>
      <c r="DQY40" s="472"/>
      <c r="DQZ40" s="472"/>
      <c r="DRA40" s="472"/>
      <c r="DRB40" s="472"/>
      <c r="DRC40" s="472"/>
      <c r="DRD40" s="472"/>
      <c r="DRE40" s="472"/>
      <c r="DRF40" s="472"/>
      <c r="DRG40" s="472"/>
      <c r="DRH40" s="472"/>
      <c r="DRI40" s="472"/>
      <c r="DRJ40" s="472"/>
      <c r="DRK40" s="472"/>
      <c r="DRL40" s="472"/>
      <c r="DRM40" s="472"/>
      <c r="DRN40" s="472"/>
      <c r="DRO40" s="472"/>
      <c r="DRP40" s="472"/>
      <c r="DRQ40" s="472"/>
      <c r="DRR40" s="472"/>
      <c r="DRS40" s="472"/>
      <c r="DRT40" s="472"/>
      <c r="DRU40" s="472"/>
      <c r="DRV40" s="472"/>
      <c r="DRW40" s="472"/>
      <c r="DRX40" s="472"/>
      <c r="DRY40" s="472"/>
      <c r="DRZ40" s="472"/>
      <c r="DSA40" s="472"/>
      <c r="DSB40" s="472"/>
      <c r="DSC40" s="472"/>
      <c r="DSD40" s="472"/>
      <c r="DSE40" s="472"/>
      <c r="DSF40" s="472"/>
      <c r="DSG40" s="472"/>
      <c r="DSH40" s="472"/>
      <c r="DSI40" s="472"/>
      <c r="DSJ40" s="472"/>
      <c r="DSK40" s="472"/>
      <c r="DSL40" s="472"/>
      <c r="DSM40" s="472"/>
      <c r="DSN40" s="472"/>
      <c r="DSO40" s="472"/>
      <c r="DSP40" s="472"/>
      <c r="DSQ40" s="472"/>
      <c r="DSR40" s="472"/>
      <c r="DSS40" s="472"/>
      <c r="DST40" s="472"/>
      <c r="DSU40" s="472"/>
      <c r="DSV40" s="472"/>
      <c r="DSW40" s="472"/>
      <c r="DSX40" s="472"/>
      <c r="DSY40" s="472"/>
      <c r="DSZ40" s="472"/>
      <c r="DTA40" s="472"/>
      <c r="DTB40" s="472"/>
      <c r="DTC40" s="472"/>
      <c r="DTD40" s="472"/>
      <c r="DTE40" s="472"/>
      <c r="DTF40" s="472"/>
      <c r="DTG40" s="472"/>
      <c r="DTH40" s="472"/>
      <c r="DTI40" s="472"/>
      <c r="DTJ40" s="472"/>
      <c r="DTK40" s="472"/>
      <c r="DTL40" s="472"/>
      <c r="DTM40" s="472"/>
      <c r="DTN40" s="472"/>
      <c r="DTO40" s="472"/>
      <c r="DTP40" s="472"/>
      <c r="DTQ40" s="472"/>
      <c r="DTR40" s="472"/>
      <c r="DTS40" s="472"/>
      <c r="DTT40" s="472"/>
      <c r="DTU40" s="472"/>
      <c r="DTV40" s="472"/>
      <c r="DTW40" s="472"/>
      <c r="DTX40" s="472"/>
      <c r="DTY40" s="472"/>
      <c r="DTZ40" s="472"/>
      <c r="DUA40" s="472"/>
      <c r="DUB40" s="472"/>
      <c r="DUC40" s="472"/>
      <c r="DUD40" s="472"/>
      <c r="DUE40" s="472"/>
      <c r="DUF40" s="472"/>
      <c r="DUG40" s="472"/>
      <c r="DUH40" s="472"/>
      <c r="DUI40" s="472"/>
      <c r="DUJ40" s="472"/>
      <c r="DUK40" s="472"/>
      <c r="DUL40" s="472"/>
      <c r="DUM40" s="472"/>
      <c r="DUN40" s="472"/>
      <c r="DUO40" s="472"/>
      <c r="DUP40" s="472"/>
      <c r="DUQ40" s="472"/>
      <c r="DUR40" s="472"/>
      <c r="DUS40" s="472"/>
      <c r="DUT40" s="472"/>
      <c r="DUU40" s="472"/>
      <c r="DUV40" s="472"/>
      <c r="DUW40" s="472"/>
      <c r="DUX40" s="472"/>
      <c r="DUY40" s="472"/>
      <c r="DUZ40" s="472"/>
      <c r="DVA40" s="472"/>
      <c r="DVB40" s="472"/>
      <c r="DVC40" s="472"/>
      <c r="DVD40" s="472"/>
      <c r="DVE40" s="472"/>
      <c r="DVF40" s="472"/>
      <c r="DVG40" s="472"/>
      <c r="DVH40" s="472"/>
      <c r="DVI40" s="472"/>
      <c r="DVJ40" s="472"/>
      <c r="DVK40" s="472"/>
      <c r="DVL40" s="472"/>
      <c r="DVM40" s="472"/>
      <c r="DVN40" s="472"/>
      <c r="DVO40" s="472"/>
      <c r="DVP40" s="472"/>
      <c r="DVQ40" s="472"/>
      <c r="DVR40" s="472"/>
      <c r="DVS40" s="472"/>
      <c r="DVT40" s="472"/>
      <c r="DVU40" s="472"/>
      <c r="DVV40" s="472"/>
      <c r="DVW40" s="472"/>
      <c r="DVX40" s="472"/>
      <c r="DVY40" s="472"/>
      <c r="DVZ40" s="472"/>
      <c r="DWA40" s="472"/>
      <c r="DWB40" s="472"/>
      <c r="DWC40" s="472"/>
      <c r="DWD40" s="472"/>
      <c r="DWE40" s="472"/>
      <c r="DWF40" s="472"/>
      <c r="DWG40" s="472"/>
      <c r="DWH40" s="472"/>
      <c r="DWI40" s="472"/>
      <c r="DWJ40" s="472"/>
      <c r="DWK40" s="472"/>
      <c r="DWL40" s="472"/>
      <c r="DWM40" s="472"/>
      <c r="DWN40" s="472"/>
      <c r="DWO40" s="472"/>
      <c r="DWP40" s="472"/>
      <c r="DWQ40" s="472"/>
      <c r="DWR40" s="472"/>
      <c r="DWS40" s="472"/>
      <c r="DWT40" s="472"/>
      <c r="DWU40" s="472"/>
      <c r="DWV40" s="472"/>
      <c r="DWW40" s="472"/>
      <c r="DWX40" s="472"/>
      <c r="DWY40" s="472"/>
      <c r="DWZ40" s="472"/>
      <c r="DXA40" s="472"/>
      <c r="DXB40" s="472"/>
      <c r="DXC40" s="472"/>
      <c r="DXD40" s="472"/>
      <c r="DXE40" s="472"/>
      <c r="DXF40" s="472"/>
      <c r="DXG40" s="472"/>
      <c r="DXH40" s="472"/>
      <c r="DXI40" s="472"/>
      <c r="DXJ40" s="472"/>
      <c r="DXK40" s="472"/>
      <c r="DXL40" s="472"/>
      <c r="DXM40" s="472"/>
      <c r="DXN40" s="472"/>
      <c r="DXO40" s="472"/>
      <c r="DXP40" s="472"/>
      <c r="DXQ40" s="472"/>
      <c r="DXR40" s="472"/>
      <c r="DXS40" s="472"/>
      <c r="DXT40" s="472"/>
      <c r="DXU40" s="472"/>
      <c r="DXV40" s="472"/>
      <c r="DXW40" s="472"/>
      <c r="DXX40" s="472"/>
      <c r="DXY40" s="472"/>
      <c r="DXZ40" s="472"/>
      <c r="DYA40" s="472"/>
      <c r="DYB40" s="472"/>
      <c r="DYC40" s="472"/>
      <c r="DYD40" s="472"/>
      <c r="DYE40" s="472"/>
      <c r="DYF40" s="472"/>
      <c r="DYG40" s="472"/>
      <c r="DYH40" s="472"/>
      <c r="DYI40" s="472"/>
      <c r="DYJ40" s="472"/>
      <c r="DYK40" s="472"/>
      <c r="DYL40" s="472"/>
      <c r="DYM40" s="472"/>
      <c r="DYN40" s="472"/>
      <c r="DYO40" s="472"/>
      <c r="DYP40" s="472"/>
      <c r="DYQ40" s="472"/>
      <c r="DYR40" s="472"/>
      <c r="DYS40" s="472"/>
      <c r="DYT40" s="472"/>
      <c r="DYU40" s="472"/>
      <c r="DYV40" s="472"/>
      <c r="DYW40" s="472"/>
      <c r="DYX40" s="472"/>
      <c r="DYY40" s="472"/>
      <c r="DYZ40" s="472"/>
      <c r="DZA40" s="472"/>
      <c r="DZB40" s="472"/>
      <c r="DZC40" s="472"/>
      <c r="DZD40" s="472"/>
      <c r="DZE40" s="472"/>
      <c r="DZF40" s="472"/>
      <c r="DZG40" s="472"/>
      <c r="DZH40" s="472"/>
      <c r="DZI40" s="472"/>
      <c r="DZJ40" s="472"/>
      <c r="DZK40" s="472"/>
      <c r="DZL40" s="472"/>
      <c r="DZM40" s="472"/>
      <c r="DZN40" s="472"/>
      <c r="DZO40" s="472"/>
      <c r="DZP40" s="472"/>
      <c r="DZQ40" s="472"/>
      <c r="DZR40" s="472"/>
      <c r="DZS40" s="472"/>
      <c r="DZT40" s="472"/>
      <c r="DZU40" s="472"/>
      <c r="DZV40" s="472"/>
      <c r="DZW40" s="472"/>
      <c r="DZX40" s="472"/>
      <c r="DZY40" s="472"/>
      <c r="DZZ40" s="472"/>
      <c r="EAA40" s="472"/>
      <c r="EAB40" s="472"/>
      <c r="EAC40" s="472"/>
      <c r="EAD40" s="472"/>
      <c r="EAE40" s="472"/>
      <c r="EAF40" s="472"/>
      <c r="EAG40" s="472"/>
      <c r="EAH40" s="472"/>
      <c r="EAI40" s="472"/>
      <c r="EAJ40" s="472"/>
      <c r="EAK40" s="472"/>
      <c r="EAL40" s="472"/>
      <c r="EAM40" s="472"/>
      <c r="EAN40" s="472"/>
      <c r="EAO40" s="472"/>
      <c r="EAP40" s="472"/>
      <c r="EAQ40" s="472"/>
      <c r="EAR40" s="472"/>
      <c r="EAS40" s="472"/>
      <c r="EAT40" s="472"/>
      <c r="EAU40" s="472"/>
      <c r="EAV40" s="472"/>
      <c r="EAW40" s="472"/>
      <c r="EAX40" s="472"/>
      <c r="EAY40" s="472"/>
      <c r="EAZ40" s="472"/>
      <c r="EBA40" s="472"/>
      <c r="EBB40" s="472"/>
      <c r="EBC40" s="472"/>
      <c r="EBD40" s="472"/>
      <c r="EBE40" s="472"/>
      <c r="EBF40" s="472"/>
      <c r="EBG40" s="472"/>
      <c r="EBH40" s="472"/>
      <c r="EBI40" s="472"/>
      <c r="EBJ40" s="472"/>
      <c r="EBK40" s="472"/>
      <c r="EBL40" s="472"/>
      <c r="EBM40" s="472"/>
      <c r="EBN40" s="472"/>
      <c r="EBO40" s="472"/>
      <c r="EBP40" s="472"/>
      <c r="EBQ40" s="472"/>
      <c r="EBR40" s="472"/>
      <c r="EBS40" s="472"/>
      <c r="EBT40" s="472"/>
      <c r="EBU40" s="472"/>
      <c r="EBV40" s="472"/>
      <c r="EBW40" s="472"/>
      <c r="EBX40" s="472"/>
      <c r="EBY40" s="472"/>
      <c r="EBZ40" s="472"/>
      <c r="ECA40" s="472"/>
      <c r="ECB40" s="472"/>
      <c r="ECC40" s="472"/>
      <c r="ECD40" s="472"/>
      <c r="ECE40" s="472"/>
      <c r="ECF40" s="472"/>
      <c r="ECG40" s="472"/>
      <c r="ECH40" s="472"/>
      <c r="ECI40" s="472"/>
      <c r="ECJ40" s="472"/>
      <c r="ECK40" s="472"/>
      <c r="ECL40" s="472"/>
      <c r="ECM40" s="472"/>
      <c r="ECN40" s="472"/>
      <c r="ECO40" s="472"/>
      <c r="ECP40" s="472"/>
      <c r="ECQ40" s="472"/>
      <c r="ECR40" s="472"/>
      <c r="ECS40" s="472"/>
      <c r="ECT40" s="472"/>
      <c r="ECU40" s="472"/>
      <c r="ECV40" s="472"/>
      <c r="ECW40" s="472"/>
      <c r="ECX40" s="472"/>
      <c r="ECY40" s="472"/>
      <c r="ECZ40" s="472"/>
      <c r="EDA40" s="472"/>
      <c r="EDB40" s="472"/>
      <c r="EDC40" s="472"/>
      <c r="EDD40" s="472"/>
      <c r="EDE40" s="472"/>
      <c r="EDF40" s="472"/>
      <c r="EDG40" s="472"/>
      <c r="EDH40" s="472"/>
      <c r="EDI40" s="472"/>
      <c r="EDJ40" s="472"/>
      <c r="EDK40" s="472"/>
      <c r="EDL40" s="472"/>
      <c r="EDM40" s="472"/>
      <c r="EDN40" s="472"/>
      <c r="EDO40" s="472"/>
      <c r="EDP40" s="472"/>
      <c r="EDQ40" s="472"/>
      <c r="EDR40" s="472"/>
      <c r="EDS40" s="472"/>
      <c r="EDT40" s="472"/>
      <c r="EDU40" s="472"/>
      <c r="EDV40" s="472"/>
      <c r="EDW40" s="472"/>
      <c r="EDX40" s="472"/>
      <c r="EDY40" s="472"/>
      <c r="EDZ40" s="472"/>
      <c r="EEA40" s="472"/>
      <c r="EEB40" s="472"/>
      <c r="EEC40" s="472"/>
      <c r="EED40" s="472"/>
      <c r="EEE40" s="472"/>
      <c r="EEF40" s="472"/>
      <c r="EEG40" s="472"/>
      <c r="EEH40" s="472"/>
      <c r="EEI40" s="472"/>
      <c r="EEJ40" s="472"/>
      <c r="EEK40" s="472"/>
      <c r="EEL40" s="472"/>
      <c r="EEM40" s="472"/>
      <c r="EEN40" s="472"/>
      <c r="EEO40" s="472"/>
      <c r="EEP40" s="472"/>
      <c r="EEQ40" s="472"/>
      <c r="EER40" s="472"/>
      <c r="EES40" s="472"/>
      <c r="EET40" s="472"/>
      <c r="EEU40" s="472"/>
      <c r="EEV40" s="472"/>
      <c r="EEW40" s="472"/>
      <c r="EEX40" s="472"/>
      <c r="EEY40" s="472"/>
      <c r="EEZ40" s="472"/>
      <c r="EFA40" s="472"/>
      <c r="EFB40" s="472"/>
      <c r="EFC40" s="472"/>
      <c r="EFD40" s="472"/>
      <c r="EFE40" s="472"/>
      <c r="EFF40" s="472"/>
      <c r="EFG40" s="472"/>
      <c r="EFH40" s="472"/>
      <c r="EFI40" s="472"/>
      <c r="EFJ40" s="472"/>
      <c r="EFK40" s="472"/>
      <c r="EFL40" s="472"/>
      <c r="EFM40" s="472"/>
      <c r="EFN40" s="472"/>
      <c r="EFO40" s="472"/>
      <c r="EFP40" s="472"/>
      <c r="EFQ40" s="472"/>
      <c r="EFR40" s="472"/>
      <c r="EFS40" s="472"/>
      <c r="EFT40" s="472"/>
      <c r="EFU40" s="472"/>
      <c r="EFV40" s="472"/>
      <c r="EFW40" s="472"/>
      <c r="EFX40" s="472"/>
      <c r="EFY40" s="472"/>
      <c r="EFZ40" s="472"/>
      <c r="EGA40" s="472"/>
      <c r="EGB40" s="472"/>
      <c r="EGC40" s="472"/>
      <c r="EGD40" s="472"/>
      <c r="EGE40" s="472"/>
      <c r="EGF40" s="472"/>
      <c r="EGG40" s="472"/>
      <c r="EGH40" s="472"/>
      <c r="EGI40" s="472"/>
      <c r="EGJ40" s="472"/>
      <c r="EGK40" s="472"/>
      <c r="EGL40" s="472"/>
      <c r="EGM40" s="472"/>
      <c r="EGN40" s="472"/>
      <c r="EGO40" s="472"/>
      <c r="EGP40" s="472"/>
      <c r="EGQ40" s="472"/>
      <c r="EGR40" s="472"/>
      <c r="EGS40" s="472"/>
      <c r="EGT40" s="472"/>
      <c r="EGU40" s="472"/>
      <c r="EGV40" s="472"/>
      <c r="EGW40" s="472"/>
      <c r="EGX40" s="472"/>
      <c r="EGY40" s="472"/>
      <c r="EGZ40" s="472"/>
      <c r="EHA40" s="472"/>
      <c r="EHB40" s="472"/>
      <c r="EHC40" s="472"/>
      <c r="EHD40" s="472"/>
      <c r="EHE40" s="472"/>
      <c r="EHF40" s="472"/>
      <c r="EHG40" s="472"/>
      <c r="EHH40" s="472"/>
      <c r="EHI40" s="472"/>
      <c r="EHJ40" s="472"/>
      <c r="EHK40" s="472"/>
      <c r="EHL40" s="472"/>
      <c r="EHM40" s="472"/>
      <c r="EHN40" s="472"/>
      <c r="EHO40" s="472"/>
      <c r="EHP40" s="472"/>
      <c r="EHQ40" s="472"/>
      <c r="EHR40" s="472"/>
      <c r="EHS40" s="472"/>
      <c r="EHT40" s="472"/>
      <c r="EHU40" s="472"/>
      <c r="EHV40" s="472"/>
      <c r="EHW40" s="472"/>
      <c r="EHX40" s="472"/>
      <c r="EHY40" s="472"/>
      <c r="EHZ40" s="472"/>
      <c r="EIA40" s="472"/>
      <c r="EIB40" s="472"/>
      <c r="EIC40" s="472"/>
      <c r="EID40" s="472"/>
      <c r="EIE40" s="472"/>
      <c r="EIF40" s="472"/>
      <c r="EIG40" s="472"/>
      <c r="EIH40" s="472"/>
      <c r="EII40" s="472"/>
      <c r="EIJ40" s="472"/>
      <c r="EIK40" s="472"/>
      <c r="EIL40" s="472"/>
      <c r="EIM40" s="472"/>
      <c r="EIN40" s="472"/>
      <c r="EIO40" s="472"/>
      <c r="EIP40" s="472"/>
      <c r="EIQ40" s="472"/>
      <c r="EIR40" s="472"/>
      <c r="EIS40" s="472"/>
      <c r="EIT40" s="472"/>
      <c r="EIU40" s="472"/>
      <c r="EIV40" s="472"/>
      <c r="EIW40" s="472"/>
      <c r="EIX40" s="472"/>
      <c r="EIY40" s="472"/>
      <c r="EIZ40" s="472"/>
      <c r="EJA40" s="472"/>
      <c r="EJB40" s="472"/>
      <c r="EJC40" s="472"/>
      <c r="EJD40" s="472"/>
      <c r="EJE40" s="472"/>
      <c r="EJF40" s="472"/>
      <c r="EJG40" s="472"/>
      <c r="EJH40" s="472"/>
      <c r="EJI40" s="472"/>
      <c r="EJJ40" s="472"/>
      <c r="EJK40" s="472"/>
      <c r="EJL40" s="472"/>
      <c r="EJM40" s="472"/>
      <c r="EJN40" s="472"/>
      <c r="EJO40" s="472"/>
      <c r="EJP40" s="472"/>
      <c r="EJQ40" s="472"/>
      <c r="EJR40" s="472"/>
      <c r="EJS40" s="472"/>
      <c r="EJT40" s="472"/>
      <c r="EJU40" s="472"/>
      <c r="EJV40" s="472"/>
      <c r="EJW40" s="472"/>
      <c r="EJX40" s="472"/>
      <c r="EJY40" s="472"/>
      <c r="EJZ40" s="472"/>
      <c r="EKA40" s="472"/>
      <c r="EKB40" s="472"/>
      <c r="EKC40" s="472"/>
      <c r="EKD40" s="472"/>
      <c r="EKE40" s="472"/>
      <c r="EKF40" s="472"/>
      <c r="EKG40" s="472"/>
      <c r="EKH40" s="472"/>
      <c r="EKI40" s="472"/>
      <c r="EKJ40" s="472"/>
      <c r="EKK40" s="472"/>
      <c r="EKL40" s="472"/>
      <c r="EKM40" s="472"/>
      <c r="EKN40" s="472"/>
      <c r="EKO40" s="472"/>
      <c r="EKP40" s="472"/>
      <c r="EKQ40" s="472"/>
      <c r="EKR40" s="472"/>
      <c r="EKS40" s="472"/>
      <c r="EKT40" s="472"/>
      <c r="EKU40" s="472"/>
      <c r="EKV40" s="472"/>
      <c r="EKW40" s="472"/>
      <c r="EKX40" s="472"/>
      <c r="EKY40" s="472"/>
      <c r="EKZ40" s="472"/>
      <c r="ELA40" s="472"/>
      <c r="ELB40" s="472"/>
      <c r="ELC40" s="472"/>
      <c r="ELD40" s="472"/>
      <c r="ELE40" s="472"/>
      <c r="ELF40" s="472"/>
      <c r="ELG40" s="472"/>
      <c r="ELH40" s="472"/>
      <c r="ELI40" s="472"/>
      <c r="ELJ40" s="472"/>
      <c r="ELK40" s="472"/>
      <c r="ELL40" s="472"/>
      <c r="ELM40" s="472"/>
      <c r="ELN40" s="472"/>
      <c r="ELO40" s="472"/>
      <c r="ELP40" s="472"/>
      <c r="ELQ40" s="472"/>
      <c r="ELR40" s="472"/>
      <c r="ELS40" s="472"/>
      <c r="ELT40" s="472"/>
      <c r="ELU40" s="472"/>
      <c r="ELV40" s="472"/>
      <c r="ELW40" s="472"/>
      <c r="ELX40" s="472"/>
      <c r="ELY40" s="472"/>
      <c r="ELZ40" s="472"/>
      <c r="EMA40" s="472"/>
      <c r="EMB40" s="472"/>
      <c r="EMC40" s="472"/>
      <c r="EMD40" s="472"/>
      <c r="EME40" s="472"/>
      <c r="EMF40" s="472"/>
      <c r="EMG40" s="472"/>
      <c r="EMH40" s="472"/>
      <c r="EMI40" s="472"/>
      <c r="EMJ40" s="472"/>
      <c r="EMK40" s="472"/>
      <c r="EML40" s="472"/>
      <c r="EMM40" s="472"/>
      <c r="EMN40" s="472"/>
      <c r="EMO40" s="472"/>
      <c r="EMP40" s="472"/>
      <c r="EMQ40" s="472"/>
      <c r="EMR40" s="472"/>
      <c r="EMS40" s="472"/>
      <c r="EMT40" s="472"/>
      <c r="EMU40" s="472"/>
      <c r="EMV40" s="472"/>
      <c r="EMW40" s="472"/>
      <c r="EMX40" s="472"/>
      <c r="EMY40" s="472"/>
      <c r="EMZ40" s="472"/>
      <c r="ENA40" s="472"/>
      <c r="ENB40" s="472"/>
      <c r="ENC40" s="472"/>
      <c r="END40" s="472"/>
      <c r="ENE40" s="472"/>
      <c r="ENF40" s="472"/>
      <c r="ENG40" s="472"/>
      <c r="ENH40" s="472"/>
      <c r="ENI40" s="472"/>
      <c r="ENJ40" s="472"/>
      <c r="ENK40" s="472"/>
      <c r="ENL40" s="472"/>
      <c r="ENM40" s="472"/>
      <c r="ENN40" s="472"/>
      <c r="ENO40" s="472"/>
      <c r="ENP40" s="472"/>
      <c r="ENQ40" s="472"/>
      <c r="ENR40" s="472"/>
      <c r="ENS40" s="472"/>
      <c r="ENT40" s="472"/>
      <c r="ENU40" s="472"/>
      <c r="ENV40" s="472"/>
      <c r="ENW40" s="472"/>
      <c r="ENX40" s="472"/>
      <c r="ENY40" s="472"/>
      <c r="ENZ40" s="472"/>
      <c r="EOA40" s="472"/>
      <c r="EOB40" s="472"/>
      <c r="EOC40" s="472"/>
      <c r="EOD40" s="472"/>
      <c r="EOE40" s="472"/>
      <c r="EOF40" s="472"/>
      <c r="EOG40" s="472"/>
      <c r="EOH40" s="472"/>
      <c r="EOI40" s="472"/>
      <c r="EOJ40" s="472"/>
      <c r="EOK40" s="472"/>
      <c r="EOL40" s="472"/>
      <c r="EOM40" s="472"/>
      <c r="EON40" s="472"/>
      <c r="EOO40" s="472"/>
      <c r="EOP40" s="472"/>
      <c r="EOQ40" s="472"/>
      <c r="EOR40" s="472"/>
      <c r="EOS40" s="472"/>
      <c r="EOT40" s="472"/>
      <c r="EOU40" s="472"/>
      <c r="EOV40" s="472"/>
      <c r="EOW40" s="472"/>
      <c r="EOX40" s="472"/>
      <c r="EOY40" s="472"/>
      <c r="EOZ40" s="472"/>
      <c r="EPA40" s="472"/>
      <c r="EPB40" s="472"/>
      <c r="EPC40" s="472"/>
      <c r="EPD40" s="472"/>
      <c r="EPE40" s="472"/>
      <c r="EPF40" s="472"/>
      <c r="EPG40" s="472"/>
      <c r="EPH40" s="472"/>
      <c r="EPI40" s="472"/>
      <c r="EPJ40" s="472"/>
      <c r="EPK40" s="472"/>
      <c r="EPL40" s="472"/>
      <c r="EPM40" s="472"/>
      <c r="EPN40" s="472"/>
      <c r="EPO40" s="472"/>
      <c r="EPP40" s="472"/>
      <c r="EPQ40" s="472"/>
      <c r="EPR40" s="472"/>
      <c r="EPS40" s="472"/>
      <c r="EPT40" s="472"/>
      <c r="EPU40" s="472"/>
      <c r="EPV40" s="472"/>
      <c r="EPW40" s="472"/>
      <c r="EPX40" s="472"/>
      <c r="EPY40" s="472"/>
      <c r="EPZ40" s="472"/>
      <c r="EQA40" s="472"/>
      <c r="EQB40" s="472"/>
      <c r="EQC40" s="472"/>
      <c r="EQD40" s="472"/>
      <c r="EQE40" s="472"/>
      <c r="EQF40" s="472"/>
      <c r="EQG40" s="472"/>
      <c r="EQH40" s="472"/>
      <c r="EQI40" s="472"/>
      <c r="EQJ40" s="472"/>
      <c r="EQK40" s="472"/>
      <c r="EQL40" s="472"/>
      <c r="EQM40" s="472"/>
      <c r="EQN40" s="472"/>
      <c r="EQO40" s="472"/>
      <c r="EQP40" s="472"/>
      <c r="EQQ40" s="472"/>
      <c r="EQR40" s="472"/>
      <c r="EQS40" s="472"/>
      <c r="EQT40" s="472"/>
      <c r="EQU40" s="472"/>
      <c r="EQV40" s="472"/>
      <c r="EQW40" s="472"/>
      <c r="EQX40" s="472"/>
      <c r="EQY40" s="472"/>
      <c r="EQZ40" s="472"/>
      <c r="ERA40" s="472"/>
      <c r="ERB40" s="472"/>
      <c r="ERC40" s="472"/>
      <c r="ERD40" s="472"/>
      <c r="ERE40" s="472"/>
      <c r="ERF40" s="472"/>
      <c r="ERG40" s="472"/>
      <c r="ERH40" s="472"/>
      <c r="ERI40" s="472"/>
      <c r="ERJ40" s="472"/>
      <c r="ERK40" s="472"/>
      <c r="ERL40" s="472"/>
      <c r="ERM40" s="472"/>
      <c r="ERN40" s="472"/>
      <c r="ERO40" s="472"/>
      <c r="ERP40" s="472"/>
      <c r="ERQ40" s="472"/>
      <c r="ERR40" s="472"/>
      <c r="ERS40" s="472"/>
      <c r="ERT40" s="472"/>
      <c r="ERU40" s="472"/>
      <c r="ERV40" s="472"/>
      <c r="ERW40" s="472"/>
      <c r="ERX40" s="472"/>
      <c r="ERY40" s="472"/>
      <c r="ERZ40" s="472"/>
      <c r="ESA40" s="472"/>
      <c r="ESB40" s="472"/>
      <c r="ESC40" s="472"/>
      <c r="ESD40" s="472"/>
      <c r="ESE40" s="472"/>
      <c r="ESF40" s="472"/>
      <c r="ESG40" s="472"/>
      <c r="ESH40" s="472"/>
      <c r="ESI40" s="472"/>
      <c r="ESJ40" s="472"/>
      <c r="ESK40" s="472"/>
      <c r="ESL40" s="472"/>
      <c r="ESM40" s="472"/>
      <c r="ESN40" s="472"/>
      <c r="ESO40" s="472"/>
      <c r="ESP40" s="472"/>
      <c r="ESQ40" s="472"/>
      <c r="ESR40" s="472"/>
      <c r="ESS40" s="472"/>
      <c r="EST40" s="472"/>
      <c r="ESU40" s="472"/>
      <c r="ESV40" s="472"/>
      <c r="ESW40" s="472"/>
      <c r="ESX40" s="472"/>
      <c r="ESY40" s="472"/>
      <c r="ESZ40" s="472"/>
      <c r="ETA40" s="472"/>
      <c r="ETB40" s="472"/>
      <c r="ETC40" s="472"/>
      <c r="ETD40" s="472"/>
      <c r="ETE40" s="472"/>
      <c r="ETF40" s="472"/>
      <c r="ETG40" s="472"/>
      <c r="ETH40" s="472"/>
      <c r="ETI40" s="472"/>
      <c r="ETJ40" s="472"/>
      <c r="ETK40" s="472"/>
      <c r="ETL40" s="472"/>
      <c r="ETM40" s="472"/>
      <c r="ETN40" s="472"/>
      <c r="ETO40" s="472"/>
      <c r="ETP40" s="472"/>
      <c r="ETQ40" s="472"/>
      <c r="ETR40" s="472"/>
      <c r="ETS40" s="472"/>
      <c r="ETT40" s="472"/>
      <c r="ETU40" s="472"/>
      <c r="ETV40" s="472"/>
      <c r="ETW40" s="472"/>
      <c r="ETX40" s="472"/>
      <c r="ETY40" s="472"/>
      <c r="ETZ40" s="472"/>
      <c r="EUA40" s="472"/>
      <c r="EUB40" s="472"/>
      <c r="EUC40" s="472"/>
      <c r="EUD40" s="472"/>
      <c r="EUE40" s="472"/>
      <c r="EUF40" s="472"/>
      <c r="EUG40" s="472"/>
      <c r="EUH40" s="472"/>
      <c r="EUI40" s="472"/>
      <c r="EUJ40" s="472"/>
      <c r="EUK40" s="472"/>
      <c r="EUL40" s="472"/>
      <c r="EUM40" s="472"/>
      <c r="EUN40" s="472"/>
      <c r="EUO40" s="472"/>
      <c r="EUP40" s="472"/>
      <c r="EUQ40" s="472"/>
      <c r="EUR40" s="472"/>
      <c r="EUS40" s="472"/>
      <c r="EUT40" s="472"/>
      <c r="EUU40" s="472"/>
      <c r="EUV40" s="472"/>
      <c r="EUW40" s="472"/>
      <c r="EUX40" s="472"/>
      <c r="EUY40" s="472"/>
      <c r="EUZ40" s="472"/>
      <c r="EVA40" s="472"/>
      <c r="EVB40" s="472"/>
      <c r="EVC40" s="472"/>
      <c r="EVD40" s="472"/>
      <c r="EVE40" s="472"/>
      <c r="EVF40" s="472"/>
      <c r="EVG40" s="472"/>
      <c r="EVH40" s="472"/>
      <c r="EVI40" s="472"/>
      <c r="EVJ40" s="472"/>
      <c r="EVK40" s="472"/>
      <c r="EVL40" s="472"/>
      <c r="EVM40" s="472"/>
      <c r="EVN40" s="472"/>
      <c r="EVO40" s="472"/>
      <c r="EVP40" s="472"/>
      <c r="EVQ40" s="472"/>
      <c r="EVR40" s="472"/>
      <c r="EVS40" s="472"/>
      <c r="EVT40" s="472"/>
      <c r="EVU40" s="472"/>
      <c r="EVV40" s="472"/>
      <c r="EVW40" s="472"/>
      <c r="EVX40" s="472"/>
      <c r="EVY40" s="472"/>
      <c r="EVZ40" s="472"/>
      <c r="EWA40" s="472"/>
      <c r="EWB40" s="472"/>
      <c r="EWC40" s="472"/>
      <c r="EWD40" s="472"/>
      <c r="EWE40" s="472"/>
      <c r="EWF40" s="472"/>
      <c r="EWG40" s="472"/>
      <c r="EWH40" s="472"/>
      <c r="EWI40" s="472"/>
      <c r="EWJ40" s="472"/>
      <c r="EWK40" s="472"/>
      <c r="EWL40" s="472"/>
      <c r="EWM40" s="472"/>
      <c r="EWN40" s="472"/>
      <c r="EWO40" s="472"/>
      <c r="EWP40" s="472"/>
      <c r="EWQ40" s="472"/>
      <c r="EWR40" s="472"/>
      <c r="EWS40" s="472"/>
      <c r="EWT40" s="472"/>
      <c r="EWU40" s="472"/>
      <c r="EWV40" s="472"/>
      <c r="EWW40" s="472"/>
      <c r="EWX40" s="472"/>
      <c r="EWY40" s="472"/>
      <c r="EWZ40" s="472"/>
      <c r="EXA40" s="472"/>
      <c r="EXB40" s="472"/>
      <c r="EXC40" s="472"/>
      <c r="EXD40" s="472"/>
      <c r="EXE40" s="472"/>
      <c r="EXF40" s="472"/>
      <c r="EXG40" s="472"/>
      <c r="EXH40" s="472"/>
      <c r="EXI40" s="472"/>
      <c r="EXJ40" s="472"/>
      <c r="EXK40" s="472"/>
      <c r="EXL40" s="472"/>
      <c r="EXM40" s="472"/>
      <c r="EXN40" s="472"/>
      <c r="EXO40" s="472"/>
      <c r="EXP40" s="472"/>
      <c r="EXQ40" s="472"/>
      <c r="EXR40" s="472"/>
      <c r="EXS40" s="472"/>
      <c r="EXT40" s="472"/>
      <c r="EXU40" s="472"/>
      <c r="EXV40" s="472"/>
      <c r="EXW40" s="472"/>
      <c r="EXX40" s="472"/>
      <c r="EXY40" s="472"/>
      <c r="EXZ40" s="472"/>
      <c r="EYA40" s="472"/>
      <c r="EYB40" s="472"/>
      <c r="EYC40" s="472"/>
      <c r="EYD40" s="472"/>
      <c r="EYE40" s="472"/>
      <c r="EYF40" s="472"/>
      <c r="EYG40" s="472"/>
      <c r="EYH40" s="472"/>
      <c r="EYI40" s="472"/>
      <c r="EYJ40" s="472"/>
      <c r="EYK40" s="472"/>
      <c r="EYL40" s="472"/>
      <c r="EYM40" s="472"/>
      <c r="EYN40" s="472"/>
      <c r="EYO40" s="472"/>
      <c r="EYP40" s="472"/>
      <c r="EYQ40" s="472"/>
      <c r="EYR40" s="472"/>
      <c r="EYS40" s="472"/>
      <c r="EYT40" s="472"/>
      <c r="EYU40" s="472"/>
      <c r="EYV40" s="472"/>
      <c r="EYW40" s="472"/>
      <c r="EYX40" s="472"/>
      <c r="EYY40" s="472"/>
      <c r="EYZ40" s="472"/>
      <c r="EZA40" s="472"/>
      <c r="EZB40" s="472"/>
      <c r="EZC40" s="472"/>
      <c r="EZD40" s="472"/>
      <c r="EZE40" s="472"/>
      <c r="EZF40" s="472"/>
      <c r="EZG40" s="472"/>
      <c r="EZH40" s="472"/>
      <c r="EZI40" s="472"/>
      <c r="EZJ40" s="472"/>
      <c r="EZK40" s="472"/>
      <c r="EZL40" s="472"/>
      <c r="EZM40" s="472"/>
      <c r="EZN40" s="472"/>
      <c r="EZO40" s="472"/>
      <c r="EZP40" s="472"/>
      <c r="EZQ40" s="472"/>
      <c r="EZR40" s="472"/>
      <c r="EZS40" s="472"/>
      <c r="EZT40" s="472"/>
      <c r="EZU40" s="472"/>
      <c r="EZV40" s="472"/>
      <c r="EZW40" s="472"/>
      <c r="EZX40" s="472"/>
      <c r="EZY40" s="472"/>
      <c r="EZZ40" s="472"/>
      <c r="FAA40" s="472"/>
      <c r="FAB40" s="472"/>
      <c r="FAC40" s="472"/>
      <c r="FAD40" s="472"/>
      <c r="FAE40" s="472"/>
      <c r="FAF40" s="472"/>
      <c r="FAG40" s="472"/>
      <c r="FAH40" s="472"/>
      <c r="FAI40" s="472"/>
      <c r="FAJ40" s="472"/>
      <c r="FAK40" s="472"/>
      <c r="FAL40" s="472"/>
      <c r="FAM40" s="472"/>
      <c r="FAN40" s="472"/>
      <c r="FAO40" s="472"/>
      <c r="FAP40" s="472"/>
      <c r="FAQ40" s="472"/>
      <c r="FAR40" s="472"/>
      <c r="FAS40" s="472"/>
      <c r="FAT40" s="472"/>
      <c r="FAU40" s="472"/>
      <c r="FAV40" s="472"/>
      <c r="FAW40" s="472"/>
      <c r="FAX40" s="472"/>
      <c r="FAY40" s="472"/>
      <c r="FAZ40" s="472"/>
      <c r="FBA40" s="472"/>
      <c r="FBB40" s="472"/>
      <c r="FBC40" s="472"/>
      <c r="FBD40" s="472"/>
      <c r="FBE40" s="472"/>
      <c r="FBF40" s="472"/>
      <c r="FBG40" s="472"/>
      <c r="FBH40" s="472"/>
      <c r="FBI40" s="472"/>
      <c r="FBJ40" s="472"/>
      <c r="FBK40" s="472"/>
      <c r="FBL40" s="472"/>
      <c r="FBM40" s="472"/>
      <c r="FBN40" s="472"/>
      <c r="FBO40" s="472"/>
      <c r="FBP40" s="472"/>
      <c r="FBQ40" s="472"/>
      <c r="FBR40" s="472"/>
      <c r="FBS40" s="472"/>
      <c r="FBT40" s="472"/>
      <c r="FBU40" s="472"/>
      <c r="FBV40" s="472"/>
      <c r="FBW40" s="472"/>
      <c r="FBX40" s="472"/>
      <c r="FBY40" s="472"/>
      <c r="FBZ40" s="472"/>
      <c r="FCA40" s="472"/>
      <c r="FCB40" s="472"/>
      <c r="FCC40" s="472"/>
      <c r="FCD40" s="472"/>
      <c r="FCE40" s="472"/>
      <c r="FCF40" s="472"/>
      <c r="FCG40" s="472"/>
      <c r="FCH40" s="472"/>
      <c r="FCI40" s="472"/>
      <c r="FCJ40" s="472"/>
      <c r="FCK40" s="472"/>
      <c r="FCL40" s="472"/>
      <c r="FCM40" s="472"/>
      <c r="FCN40" s="472"/>
      <c r="FCO40" s="472"/>
      <c r="FCP40" s="472"/>
      <c r="FCQ40" s="472"/>
      <c r="FCR40" s="472"/>
      <c r="FCS40" s="472"/>
      <c r="FCT40" s="472"/>
      <c r="FCU40" s="472"/>
      <c r="FCV40" s="472"/>
      <c r="FCW40" s="472"/>
      <c r="FCX40" s="472"/>
      <c r="FCY40" s="472"/>
      <c r="FCZ40" s="472"/>
      <c r="FDA40" s="472"/>
      <c r="FDB40" s="472"/>
      <c r="FDC40" s="472"/>
      <c r="FDD40" s="472"/>
      <c r="FDE40" s="472"/>
      <c r="FDF40" s="472"/>
      <c r="FDG40" s="472"/>
      <c r="FDH40" s="472"/>
      <c r="FDI40" s="472"/>
      <c r="FDJ40" s="472"/>
      <c r="FDK40" s="472"/>
      <c r="FDL40" s="472"/>
      <c r="FDM40" s="472"/>
      <c r="FDN40" s="472"/>
      <c r="FDO40" s="472"/>
      <c r="FDP40" s="472"/>
      <c r="FDQ40" s="472"/>
      <c r="FDR40" s="472"/>
      <c r="FDS40" s="472"/>
      <c r="FDT40" s="472"/>
      <c r="FDU40" s="472"/>
      <c r="FDV40" s="472"/>
      <c r="FDW40" s="472"/>
      <c r="FDX40" s="472"/>
      <c r="FDY40" s="472"/>
      <c r="FDZ40" s="472"/>
      <c r="FEA40" s="472"/>
      <c r="FEB40" s="472"/>
      <c r="FEC40" s="472"/>
      <c r="FED40" s="472"/>
      <c r="FEE40" s="472"/>
      <c r="FEF40" s="472"/>
      <c r="FEG40" s="472"/>
      <c r="FEH40" s="472"/>
      <c r="FEI40" s="472"/>
      <c r="FEJ40" s="472"/>
      <c r="FEK40" s="472"/>
      <c r="FEL40" s="472"/>
      <c r="FEM40" s="472"/>
      <c r="FEN40" s="472"/>
      <c r="FEO40" s="472"/>
      <c r="FEP40" s="472"/>
      <c r="FEQ40" s="472"/>
      <c r="FER40" s="472"/>
      <c r="FES40" s="472"/>
      <c r="FET40" s="472"/>
      <c r="FEU40" s="472"/>
      <c r="FEV40" s="472"/>
      <c r="FEW40" s="472"/>
      <c r="FEX40" s="472"/>
      <c r="FEY40" s="472"/>
      <c r="FEZ40" s="472"/>
      <c r="FFA40" s="472"/>
      <c r="FFB40" s="472"/>
      <c r="FFC40" s="472"/>
      <c r="FFD40" s="472"/>
      <c r="FFE40" s="472"/>
      <c r="FFF40" s="472"/>
      <c r="FFG40" s="472"/>
      <c r="FFH40" s="472"/>
      <c r="FFI40" s="472"/>
      <c r="FFJ40" s="472"/>
      <c r="FFK40" s="472"/>
      <c r="FFL40" s="472"/>
      <c r="FFM40" s="472"/>
      <c r="FFN40" s="472"/>
      <c r="FFO40" s="472"/>
      <c r="FFP40" s="472"/>
      <c r="FFQ40" s="472"/>
      <c r="FFR40" s="472"/>
      <c r="FFS40" s="472"/>
      <c r="FFT40" s="472"/>
      <c r="FFU40" s="472"/>
      <c r="FFV40" s="472"/>
      <c r="FFW40" s="472"/>
      <c r="FFX40" s="472"/>
      <c r="FFY40" s="472"/>
      <c r="FFZ40" s="472"/>
      <c r="FGA40" s="472"/>
      <c r="FGB40" s="472"/>
      <c r="FGC40" s="472"/>
      <c r="FGD40" s="472"/>
      <c r="FGE40" s="472"/>
      <c r="FGF40" s="472"/>
      <c r="FGG40" s="472"/>
      <c r="FGH40" s="472"/>
      <c r="FGI40" s="472"/>
      <c r="FGJ40" s="472"/>
      <c r="FGK40" s="472"/>
      <c r="FGL40" s="472"/>
      <c r="FGM40" s="472"/>
      <c r="FGN40" s="472"/>
      <c r="FGO40" s="472"/>
      <c r="FGP40" s="472"/>
      <c r="FGQ40" s="472"/>
      <c r="FGR40" s="472"/>
      <c r="FGS40" s="472"/>
      <c r="FGT40" s="472"/>
      <c r="FGU40" s="472"/>
      <c r="FGV40" s="472"/>
      <c r="FGW40" s="472"/>
      <c r="FGX40" s="472"/>
      <c r="FGY40" s="472"/>
      <c r="FGZ40" s="472"/>
      <c r="FHA40" s="472"/>
      <c r="FHB40" s="472"/>
      <c r="FHC40" s="472"/>
      <c r="FHD40" s="472"/>
      <c r="FHE40" s="472"/>
      <c r="FHF40" s="472"/>
      <c r="FHG40" s="472"/>
      <c r="FHH40" s="472"/>
      <c r="FHI40" s="472"/>
      <c r="FHJ40" s="472"/>
      <c r="FHK40" s="472"/>
      <c r="FHL40" s="472"/>
      <c r="FHM40" s="472"/>
      <c r="FHN40" s="472"/>
      <c r="FHO40" s="472"/>
      <c r="FHP40" s="472"/>
      <c r="FHQ40" s="472"/>
      <c r="FHR40" s="472"/>
      <c r="FHS40" s="472"/>
      <c r="FHT40" s="472"/>
      <c r="FHU40" s="472"/>
      <c r="FHV40" s="472"/>
      <c r="FHW40" s="472"/>
      <c r="FHX40" s="472"/>
      <c r="FHY40" s="472"/>
      <c r="FHZ40" s="472"/>
      <c r="FIA40" s="472"/>
      <c r="FIB40" s="472"/>
      <c r="FIC40" s="472"/>
      <c r="FID40" s="472"/>
      <c r="FIE40" s="472"/>
      <c r="FIF40" s="472"/>
      <c r="FIG40" s="472"/>
      <c r="FIH40" s="472"/>
      <c r="FII40" s="472"/>
      <c r="FIJ40" s="472"/>
      <c r="FIK40" s="472"/>
      <c r="FIL40" s="472"/>
      <c r="FIM40" s="472"/>
      <c r="FIN40" s="472"/>
      <c r="FIO40" s="472"/>
      <c r="FIP40" s="472"/>
      <c r="FIQ40" s="472"/>
      <c r="FIR40" s="472"/>
      <c r="FIS40" s="472"/>
      <c r="FIT40" s="472"/>
      <c r="FIU40" s="472"/>
      <c r="FIV40" s="472"/>
      <c r="FIW40" s="472"/>
      <c r="FIX40" s="472"/>
      <c r="FIY40" s="472"/>
      <c r="FIZ40" s="472"/>
      <c r="FJA40" s="472"/>
      <c r="FJB40" s="472"/>
      <c r="FJC40" s="472"/>
      <c r="FJD40" s="472"/>
      <c r="FJE40" s="472"/>
      <c r="FJF40" s="472"/>
      <c r="FJG40" s="472"/>
      <c r="FJH40" s="472"/>
      <c r="FJI40" s="472"/>
      <c r="FJJ40" s="472"/>
      <c r="FJK40" s="472"/>
      <c r="FJL40" s="472"/>
      <c r="FJM40" s="472"/>
      <c r="FJN40" s="472"/>
      <c r="FJO40" s="472"/>
      <c r="FJP40" s="472"/>
      <c r="FJQ40" s="472"/>
      <c r="FJR40" s="472"/>
      <c r="FJS40" s="472"/>
      <c r="FJT40" s="472"/>
      <c r="FJU40" s="472"/>
      <c r="FJV40" s="472"/>
      <c r="FJW40" s="472"/>
      <c r="FJX40" s="472"/>
      <c r="FJY40" s="472"/>
      <c r="FJZ40" s="472"/>
      <c r="FKA40" s="472"/>
      <c r="FKB40" s="472"/>
      <c r="FKC40" s="472"/>
      <c r="FKD40" s="472"/>
      <c r="FKE40" s="472"/>
      <c r="FKF40" s="472"/>
      <c r="FKG40" s="472"/>
      <c r="FKH40" s="472"/>
      <c r="FKI40" s="472"/>
      <c r="FKJ40" s="472"/>
      <c r="FKK40" s="472"/>
      <c r="FKL40" s="472"/>
      <c r="FKM40" s="472"/>
      <c r="FKN40" s="472"/>
      <c r="FKO40" s="472"/>
      <c r="FKP40" s="472"/>
      <c r="FKQ40" s="472"/>
      <c r="FKR40" s="472"/>
      <c r="FKS40" s="472"/>
      <c r="FKT40" s="472"/>
      <c r="FKU40" s="472"/>
      <c r="FKV40" s="472"/>
      <c r="FKW40" s="472"/>
      <c r="FKX40" s="472"/>
      <c r="FKY40" s="472"/>
      <c r="FKZ40" s="472"/>
      <c r="FLA40" s="472"/>
      <c r="FLB40" s="472"/>
      <c r="FLC40" s="472"/>
      <c r="FLD40" s="472"/>
      <c r="FLE40" s="472"/>
      <c r="FLF40" s="472"/>
      <c r="FLG40" s="472"/>
      <c r="FLH40" s="472"/>
      <c r="FLI40" s="472"/>
      <c r="FLJ40" s="472"/>
      <c r="FLK40" s="472"/>
      <c r="FLL40" s="472"/>
      <c r="FLM40" s="472"/>
      <c r="FLN40" s="472"/>
      <c r="FLO40" s="472"/>
      <c r="FLP40" s="472"/>
      <c r="FLQ40" s="472"/>
      <c r="FLR40" s="472"/>
      <c r="FLS40" s="472"/>
      <c r="FLT40" s="472"/>
      <c r="FLU40" s="472"/>
      <c r="FLV40" s="472"/>
      <c r="FLW40" s="472"/>
      <c r="FLX40" s="472"/>
      <c r="FLY40" s="472"/>
      <c r="FLZ40" s="472"/>
      <c r="FMA40" s="472"/>
      <c r="FMB40" s="472"/>
      <c r="FMC40" s="472"/>
      <c r="FMD40" s="472"/>
      <c r="FME40" s="472"/>
      <c r="FMF40" s="472"/>
      <c r="FMG40" s="472"/>
      <c r="FMH40" s="472"/>
      <c r="FMI40" s="472"/>
      <c r="FMJ40" s="472"/>
      <c r="FMK40" s="472"/>
      <c r="FML40" s="472"/>
      <c r="FMM40" s="472"/>
      <c r="FMN40" s="472"/>
      <c r="FMO40" s="472"/>
      <c r="FMP40" s="472"/>
      <c r="FMQ40" s="472"/>
      <c r="FMR40" s="472"/>
      <c r="FMS40" s="472"/>
      <c r="FMT40" s="472"/>
      <c r="FMU40" s="472"/>
      <c r="FMV40" s="472"/>
      <c r="FMW40" s="472"/>
      <c r="FMX40" s="472"/>
      <c r="FMY40" s="472"/>
      <c r="FMZ40" s="472"/>
      <c r="FNA40" s="472"/>
      <c r="FNB40" s="472"/>
      <c r="FNC40" s="472"/>
      <c r="FND40" s="472"/>
      <c r="FNE40" s="472"/>
      <c r="FNF40" s="472"/>
      <c r="FNG40" s="472"/>
      <c r="FNH40" s="472"/>
      <c r="FNI40" s="472"/>
      <c r="FNJ40" s="472"/>
      <c r="FNK40" s="472"/>
      <c r="FNL40" s="472"/>
      <c r="FNM40" s="472"/>
      <c r="FNN40" s="472"/>
      <c r="FNO40" s="472"/>
      <c r="FNP40" s="472"/>
      <c r="FNQ40" s="472"/>
      <c r="FNR40" s="472"/>
      <c r="FNS40" s="472"/>
      <c r="FNT40" s="472"/>
      <c r="FNU40" s="472"/>
      <c r="FNV40" s="472"/>
      <c r="FNW40" s="472"/>
      <c r="FNX40" s="472"/>
      <c r="FNY40" s="472"/>
      <c r="FNZ40" s="472"/>
      <c r="FOA40" s="472"/>
      <c r="FOB40" s="472"/>
      <c r="FOC40" s="472"/>
      <c r="FOD40" s="472"/>
      <c r="FOE40" s="472"/>
      <c r="FOF40" s="472"/>
      <c r="FOG40" s="472"/>
      <c r="FOH40" s="472"/>
      <c r="FOI40" s="472"/>
      <c r="FOJ40" s="472"/>
      <c r="FOK40" s="472"/>
      <c r="FOL40" s="472"/>
      <c r="FOM40" s="472"/>
      <c r="FON40" s="472"/>
      <c r="FOO40" s="472"/>
      <c r="FOP40" s="472"/>
      <c r="FOQ40" s="472"/>
      <c r="FOR40" s="472"/>
      <c r="FOS40" s="472"/>
      <c r="FOT40" s="472"/>
      <c r="FOU40" s="472"/>
      <c r="FOV40" s="472"/>
      <c r="FOW40" s="472"/>
      <c r="FOX40" s="472"/>
      <c r="FOY40" s="472"/>
      <c r="FOZ40" s="472"/>
      <c r="FPA40" s="472"/>
      <c r="FPB40" s="472"/>
      <c r="FPC40" s="472"/>
      <c r="FPD40" s="472"/>
      <c r="FPE40" s="472"/>
      <c r="FPF40" s="472"/>
      <c r="FPG40" s="472"/>
      <c r="FPH40" s="472"/>
      <c r="FPI40" s="472"/>
      <c r="FPJ40" s="472"/>
      <c r="FPK40" s="472"/>
      <c r="FPL40" s="472"/>
      <c r="FPM40" s="472"/>
      <c r="FPN40" s="472"/>
      <c r="FPO40" s="472"/>
      <c r="FPP40" s="472"/>
      <c r="FPQ40" s="472"/>
      <c r="FPR40" s="472"/>
      <c r="FPS40" s="472"/>
      <c r="FPT40" s="472"/>
      <c r="FPU40" s="472"/>
      <c r="FPV40" s="472"/>
      <c r="FPW40" s="472"/>
      <c r="FPX40" s="472"/>
      <c r="FPY40" s="472"/>
      <c r="FPZ40" s="472"/>
      <c r="FQA40" s="472"/>
      <c r="FQB40" s="472"/>
      <c r="FQC40" s="472"/>
      <c r="FQD40" s="472"/>
      <c r="FQE40" s="472"/>
      <c r="FQF40" s="472"/>
      <c r="FQG40" s="472"/>
      <c r="FQH40" s="472"/>
      <c r="FQI40" s="472"/>
      <c r="FQJ40" s="472"/>
      <c r="FQK40" s="472"/>
      <c r="FQL40" s="472"/>
      <c r="FQM40" s="472"/>
      <c r="FQN40" s="472"/>
      <c r="FQO40" s="472"/>
      <c r="FQP40" s="472"/>
      <c r="FQQ40" s="472"/>
      <c r="FQR40" s="472"/>
      <c r="FQS40" s="472"/>
      <c r="FQT40" s="472"/>
      <c r="FQU40" s="472"/>
      <c r="FQV40" s="472"/>
      <c r="FQW40" s="472"/>
      <c r="FQX40" s="472"/>
      <c r="FQY40" s="472"/>
      <c r="FQZ40" s="472"/>
      <c r="FRA40" s="472"/>
      <c r="FRB40" s="472"/>
      <c r="FRC40" s="472"/>
      <c r="FRD40" s="472"/>
      <c r="FRE40" s="472"/>
      <c r="FRF40" s="472"/>
      <c r="FRG40" s="472"/>
      <c r="FRH40" s="472"/>
      <c r="FRI40" s="472"/>
      <c r="FRJ40" s="472"/>
      <c r="FRK40" s="472"/>
      <c r="FRL40" s="472"/>
      <c r="FRM40" s="472"/>
      <c r="FRN40" s="472"/>
      <c r="FRO40" s="472"/>
      <c r="FRP40" s="472"/>
      <c r="FRQ40" s="472"/>
      <c r="FRR40" s="472"/>
      <c r="FRS40" s="472"/>
      <c r="FRT40" s="472"/>
      <c r="FRU40" s="472"/>
      <c r="FRV40" s="472"/>
      <c r="FRW40" s="472"/>
      <c r="FRX40" s="472"/>
      <c r="FRY40" s="472"/>
      <c r="FRZ40" s="472"/>
      <c r="FSA40" s="472"/>
      <c r="FSB40" s="472"/>
      <c r="FSC40" s="472"/>
      <c r="FSD40" s="472"/>
      <c r="FSE40" s="472"/>
      <c r="FSF40" s="472"/>
      <c r="FSG40" s="472"/>
      <c r="FSH40" s="472"/>
      <c r="FSI40" s="472"/>
      <c r="FSJ40" s="472"/>
      <c r="FSK40" s="472"/>
      <c r="FSL40" s="472"/>
      <c r="FSM40" s="472"/>
      <c r="FSN40" s="472"/>
      <c r="FSO40" s="472"/>
      <c r="FSP40" s="472"/>
      <c r="FSQ40" s="472"/>
      <c r="FSR40" s="472"/>
      <c r="FSS40" s="472"/>
      <c r="FST40" s="472"/>
      <c r="FSU40" s="472"/>
      <c r="FSV40" s="472"/>
      <c r="FSW40" s="472"/>
      <c r="FSX40" s="472"/>
      <c r="FSY40" s="472"/>
      <c r="FSZ40" s="472"/>
      <c r="FTA40" s="472"/>
      <c r="FTB40" s="472"/>
      <c r="FTC40" s="472"/>
      <c r="FTD40" s="472"/>
      <c r="FTE40" s="472"/>
      <c r="FTF40" s="472"/>
      <c r="FTG40" s="472"/>
      <c r="FTH40" s="472"/>
      <c r="FTI40" s="472"/>
      <c r="FTJ40" s="472"/>
      <c r="FTK40" s="472"/>
      <c r="FTL40" s="472"/>
      <c r="FTM40" s="472"/>
      <c r="FTN40" s="472"/>
      <c r="FTO40" s="472"/>
      <c r="FTP40" s="472"/>
      <c r="FTQ40" s="472"/>
      <c r="FTR40" s="472"/>
      <c r="FTS40" s="472"/>
      <c r="FTT40" s="472"/>
      <c r="FTU40" s="472"/>
      <c r="FTV40" s="472"/>
      <c r="FTW40" s="472"/>
      <c r="FTX40" s="472"/>
      <c r="FTY40" s="472"/>
      <c r="FTZ40" s="472"/>
      <c r="FUA40" s="472"/>
      <c r="FUB40" s="472"/>
      <c r="FUC40" s="472"/>
      <c r="FUD40" s="472"/>
      <c r="FUE40" s="472"/>
      <c r="FUF40" s="472"/>
      <c r="FUG40" s="472"/>
      <c r="FUH40" s="472"/>
      <c r="FUI40" s="472"/>
      <c r="FUJ40" s="472"/>
      <c r="FUK40" s="472"/>
      <c r="FUL40" s="472"/>
      <c r="FUM40" s="472"/>
      <c r="FUN40" s="472"/>
      <c r="FUO40" s="472"/>
      <c r="FUP40" s="472"/>
      <c r="FUQ40" s="472"/>
      <c r="FUR40" s="472"/>
      <c r="FUS40" s="472"/>
      <c r="FUT40" s="472"/>
      <c r="FUU40" s="472"/>
      <c r="FUV40" s="472"/>
      <c r="FUW40" s="472"/>
      <c r="FUX40" s="472"/>
      <c r="FUY40" s="472"/>
      <c r="FUZ40" s="472"/>
      <c r="FVA40" s="472"/>
      <c r="FVB40" s="472"/>
      <c r="FVC40" s="472"/>
      <c r="FVD40" s="472"/>
      <c r="FVE40" s="472"/>
      <c r="FVF40" s="472"/>
      <c r="FVG40" s="472"/>
      <c r="FVH40" s="472"/>
      <c r="FVI40" s="472"/>
      <c r="FVJ40" s="472"/>
      <c r="FVK40" s="472"/>
      <c r="FVL40" s="472"/>
      <c r="FVM40" s="472"/>
      <c r="FVN40" s="472"/>
      <c r="FVO40" s="472"/>
      <c r="FVP40" s="472"/>
      <c r="FVQ40" s="472"/>
      <c r="FVR40" s="472"/>
      <c r="FVS40" s="472"/>
      <c r="FVT40" s="472"/>
      <c r="FVU40" s="472"/>
      <c r="FVV40" s="472"/>
      <c r="FVW40" s="472"/>
      <c r="FVX40" s="472"/>
      <c r="FVY40" s="472"/>
      <c r="FVZ40" s="472"/>
      <c r="FWA40" s="472"/>
      <c r="FWB40" s="472"/>
      <c r="FWC40" s="472"/>
      <c r="FWD40" s="472"/>
      <c r="FWE40" s="472"/>
      <c r="FWF40" s="472"/>
      <c r="FWG40" s="472"/>
      <c r="FWH40" s="472"/>
      <c r="FWI40" s="472"/>
      <c r="FWJ40" s="472"/>
      <c r="FWK40" s="472"/>
      <c r="FWL40" s="472"/>
      <c r="FWM40" s="472"/>
      <c r="FWN40" s="472"/>
      <c r="FWO40" s="472"/>
      <c r="FWP40" s="472"/>
      <c r="FWQ40" s="472"/>
      <c r="FWR40" s="472"/>
      <c r="FWS40" s="472"/>
      <c r="FWT40" s="472"/>
      <c r="FWU40" s="472"/>
      <c r="FWV40" s="472"/>
      <c r="FWW40" s="472"/>
      <c r="FWX40" s="472"/>
      <c r="FWY40" s="472"/>
      <c r="FWZ40" s="472"/>
      <c r="FXA40" s="472"/>
      <c r="FXB40" s="472"/>
      <c r="FXC40" s="472"/>
      <c r="FXD40" s="472"/>
      <c r="FXE40" s="472"/>
      <c r="FXF40" s="472"/>
      <c r="FXG40" s="472"/>
      <c r="FXH40" s="472"/>
      <c r="FXI40" s="472"/>
      <c r="FXJ40" s="472"/>
      <c r="FXK40" s="472"/>
      <c r="FXL40" s="472"/>
      <c r="FXM40" s="472"/>
      <c r="FXN40" s="472"/>
      <c r="FXO40" s="472"/>
      <c r="FXP40" s="472"/>
      <c r="FXQ40" s="472"/>
      <c r="FXR40" s="472"/>
      <c r="FXS40" s="472"/>
      <c r="FXT40" s="472"/>
      <c r="FXU40" s="472"/>
      <c r="FXV40" s="472"/>
      <c r="FXW40" s="472"/>
      <c r="FXX40" s="472"/>
      <c r="FXY40" s="472"/>
      <c r="FXZ40" s="472"/>
      <c r="FYA40" s="472"/>
      <c r="FYB40" s="472"/>
      <c r="FYC40" s="472"/>
      <c r="FYD40" s="472"/>
      <c r="FYE40" s="472"/>
      <c r="FYF40" s="472"/>
      <c r="FYG40" s="472"/>
      <c r="FYH40" s="472"/>
      <c r="FYI40" s="472"/>
      <c r="FYJ40" s="472"/>
      <c r="FYK40" s="472"/>
      <c r="FYL40" s="472"/>
      <c r="FYM40" s="472"/>
      <c r="FYN40" s="472"/>
      <c r="FYO40" s="472"/>
      <c r="FYP40" s="472"/>
      <c r="FYQ40" s="472"/>
      <c r="FYR40" s="472"/>
      <c r="FYS40" s="472"/>
      <c r="FYT40" s="472"/>
      <c r="FYU40" s="472"/>
      <c r="FYV40" s="472"/>
      <c r="FYW40" s="472"/>
      <c r="FYX40" s="472"/>
      <c r="FYY40" s="472"/>
      <c r="FYZ40" s="472"/>
      <c r="FZA40" s="472"/>
      <c r="FZB40" s="472"/>
      <c r="FZC40" s="472"/>
      <c r="FZD40" s="472"/>
      <c r="FZE40" s="472"/>
      <c r="FZF40" s="472"/>
      <c r="FZG40" s="472"/>
      <c r="FZH40" s="472"/>
      <c r="FZI40" s="472"/>
      <c r="FZJ40" s="472"/>
      <c r="FZK40" s="472"/>
      <c r="FZL40" s="472"/>
      <c r="FZM40" s="472"/>
      <c r="FZN40" s="472"/>
      <c r="FZO40" s="472"/>
      <c r="FZP40" s="472"/>
      <c r="FZQ40" s="472"/>
      <c r="FZR40" s="472"/>
      <c r="FZS40" s="472"/>
      <c r="FZT40" s="472"/>
      <c r="FZU40" s="472"/>
      <c r="FZV40" s="472"/>
      <c r="FZW40" s="472"/>
      <c r="FZX40" s="472"/>
      <c r="FZY40" s="472"/>
      <c r="FZZ40" s="472"/>
      <c r="GAA40" s="472"/>
      <c r="GAB40" s="472"/>
      <c r="GAC40" s="472"/>
      <c r="GAD40" s="472"/>
      <c r="GAE40" s="472"/>
      <c r="GAF40" s="472"/>
      <c r="GAG40" s="472"/>
      <c r="GAH40" s="472"/>
      <c r="GAI40" s="472"/>
      <c r="GAJ40" s="472"/>
      <c r="GAK40" s="472"/>
      <c r="GAL40" s="472"/>
      <c r="GAM40" s="472"/>
      <c r="GAN40" s="472"/>
      <c r="GAO40" s="472"/>
      <c r="GAP40" s="472"/>
      <c r="GAQ40" s="472"/>
      <c r="GAR40" s="472"/>
      <c r="GAS40" s="472"/>
      <c r="GAT40" s="472"/>
      <c r="GAU40" s="472"/>
      <c r="GAV40" s="472"/>
      <c r="GAW40" s="472"/>
      <c r="GAX40" s="472"/>
      <c r="GAY40" s="472"/>
      <c r="GAZ40" s="472"/>
      <c r="GBA40" s="472"/>
      <c r="GBB40" s="472"/>
      <c r="GBC40" s="472"/>
      <c r="GBD40" s="472"/>
      <c r="GBE40" s="472"/>
      <c r="GBF40" s="472"/>
      <c r="GBG40" s="472"/>
      <c r="GBH40" s="472"/>
      <c r="GBI40" s="472"/>
      <c r="GBJ40" s="472"/>
      <c r="GBK40" s="472"/>
      <c r="GBL40" s="472"/>
      <c r="GBM40" s="472"/>
      <c r="GBN40" s="472"/>
      <c r="GBO40" s="472"/>
      <c r="GBP40" s="472"/>
      <c r="GBQ40" s="472"/>
      <c r="GBR40" s="472"/>
      <c r="GBS40" s="472"/>
      <c r="GBT40" s="472"/>
      <c r="GBU40" s="472"/>
      <c r="GBV40" s="472"/>
      <c r="GBW40" s="472"/>
      <c r="GBX40" s="472"/>
      <c r="GBY40" s="472"/>
      <c r="GBZ40" s="472"/>
      <c r="GCA40" s="472"/>
      <c r="GCB40" s="472"/>
      <c r="GCC40" s="472"/>
      <c r="GCD40" s="472"/>
      <c r="GCE40" s="472"/>
      <c r="GCF40" s="472"/>
      <c r="GCG40" s="472"/>
      <c r="GCH40" s="472"/>
      <c r="GCI40" s="472"/>
      <c r="GCJ40" s="472"/>
      <c r="GCK40" s="472"/>
      <c r="GCL40" s="472"/>
      <c r="GCM40" s="472"/>
      <c r="GCN40" s="472"/>
      <c r="GCO40" s="472"/>
      <c r="GCP40" s="472"/>
      <c r="GCQ40" s="472"/>
      <c r="GCR40" s="472"/>
      <c r="GCS40" s="472"/>
      <c r="GCT40" s="472"/>
      <c r="GCU40" s="472"/>
      <c r="GCV40" s="472"/>
      <c r="GCW40" s="472"/>
      <c r="GCX40" s="472"/>
      <c r="GCY40" s="472"/>
      <c r="GCZ40" s="472"/>
      <c r="GDA40" s="472"/>
      <c r="GDB40" s="472"/>
      <c r="GDC40" s="472"/>
      <c r="GDD40" s="472"/>
      <c r="GDE40" s="472"/>
      <c r="GDF40" s="472"/>
      <c r="GDG40" s="472"/>
      <c r="GDH40" s="472"/>
      <c r="GDI40" s="472"/>
      <c r="GDJ40" s="472"/>
      <c r="GDK40" s="472"/>
      <c r="GDL40" s="472"/>
      <c r="GDM40" s="472"/>
      <c r="GDN40" s="472"/>
      <c r="GDO40" s="472"/>
      <c r="GDP40" s="472"/>
      <c r="GDQ40" s="472"/>
      <c r="GDR40" s="472"/>
      <c r="GDS40" s="472"/>
      <c r="GDT40" s="472"/>
      <c r="GDU40" s="472"/>
      <c r="GDV40" s="472"/>
      <c r="GDW40" s="472"/>
      <c r="GDX40" s="472"/>
      <c r="GDY40" s="472"/>
      <c r="GDZ40" s="472"/>
      <c r="GEA40" s="472"/>
      <c r="GEB40" s="472"/>
      <c r="GEC40" s="472"/>
      <c r="GED40" s="472"/>
      <c r="GEE40" s="472"/>
      <c r="GEF40" s="472"/>
      <c r="GEG40" s="472"/>
      <c r="GEH40" s="472"/>
      <c r="GEI40" s="472"/>
      <c r="GEJ40" s="472"/>
      <c r="GEK40" s="472"/>
      <c r="GEL40" s="472"/>
      <c r="GEM40" s="472"/>
      <c r="GEN40" s="472"/>
      <c r="GEO40" s="472"/>
      <c r="GEP40" s="472"/>
      <c r="GEQ40" s="472"/>
      <c r="GER40" s="472"/>
      <c r="GES40" s="472"/>
      <c r="GET40" s="472"/>
      <c r="GEU40" s="472"/>
      <c r="GEV40" s="472"/>
      <c r="GEW40" s="472"/>
      <c r="GEX40" s="472"/>
      <c r="GEY40" s="472"/>
      <c r="GEZ40" s="472"/>
      <c r="GFA40" s="472"/>
      <c r="GFB40" s="472"/>
      <c r="GFC40" s="472"/>
      <c r="GFD40" s="472"/>
      <c r="GFE40" s="472"/>
      <c r="GFF40" s="472"/>
      <c r="GFG40" s="472"/>
      <c r="GFH40" s="472"/>
      <c r="GFI40" s="472"/>
      <c r="GFJ40" s="472"/>
      <c r="GFK40" s="472"/>
      <c r="GFL40" s="472"/>
      <c r="GFM40" s="472"/>
      <c r="GFN40" s="472"/>
      <c r="GFO40" s="472"/>
      <c r="GFP40" s="472"/>
      <c r="GFQ40" s="472"/>
      <c r="GFR40" s="472"/>
      <c r="GFS40" s="472"/>
      <c r="GFT40" s="472"/>
      <c r="GFU40" s="472"/>
      <c r="GFV40" s="472"/>
      <c r="GFW40" s="472"/>
      <c r="GFX40" s="472"/>
      <c r="GFY40" s="472"/>
      <c r="GFZ40" s="472"/>
      <c r="GGA40" s="472"/>
      <c r="GGB40" s="472"/>
      <c r="GGC40" s="472"/>
      <c r="GGD40" s="472"/>
      <c r="GGE40" s="472"/>
      <c r="GGF40" s="472"/>
      <c r="GGG40" s="472"/>
      <c r="GGH40" s="472"/>
      <c r="GGI40" s="472"/>
      <c r="GGJ40" s="472"/>
      <c r="GGK40" s="472"/>
      <c r="GGL40" s="472"/>
      <c r="GGM40" s="472"/>
      <c r="GGN40" s="472"/>
      <c r="GGO40" s="472"/>
      <c r="GGP40" s="472"/>
      <c r="GGQ40" s="472"/>
      <c r="GGR40" s="472"/>
      <c r="GGS40" s="472"/>
      <c r="GGT40" s="472"/>
      <c r="GGU40" s="472"/>
      <c r="GGV40" s="472"/>
      <c r="GGW40" s="472"/>
      <c r="GGX40" s="472"/>
      <c r="GGY40" s="472"/>
      <c r="GGZ40" s="472"/>
      <c r="GHA40" s="472"/>
      <c r="GHB40" s="472"/>
      <c r="GHC40" s="472"/>
      <c r="GHD40" s="472"/>
      <c r="GHE40" s="472"/>
      <c r="GHF40" s="472"/>
      <c r="GHG40" s="472"/>
      <c r="GHH40" s="472"/>
      <c r="GHI40" s="472"/>
      <c r="GHJ40" s="472"/>
      <c r="GHK40" s="472"/>
      <c r="GHL40" s="472"/>
      <c r="GHM40" s="472"/>
      <c r="GHN40" s="472"/>
      <c r="GHO40" s="472"/>
      <c r="GHP40" s="472"/>
      <c r="GHQ40" s="472"/>
      <c r="GHR40" s="472"/>
      <c r="GHS40" s="472"/>
      <c r="GHT40" s="472"/>
      <c r="GHU40" s="472"/>
      <c r="GHV40" s="472"/>
      <c r="GHW40" s="472"/>
      <c r="GHX40" s="472"/>
      <c r="GHY40" s="472"/>
      <c r="GHZ40" s="472"/>
      <c r="GIA40" s="472"/>
      <c r="GIB40" s="472"/>
      <c r="GIC40" s="472"/>
      <c r="GID40" s="472"/>
      <c r="GIE40" s="472"/>
      <c r="GIF40" s="472"/>
      <c r="GIG40" s="472"/>
      <c r="GIH40" s="472"/>
      <c r="GII40" s="472"/>
      <c r="GIJ40" s="472"/>
      <c r="GIK40" s="472"/>
      <c r="GIL40" s="472"/>
      <c r="GIM40" s="472"/>
      <c r="GIN40" s="472"/>
      <c r="GIO40" s="472"/>
      <c r="GIP40" s="472"/>
      <c r="GIQ40" s="472"/>
      <c r="GIR40" s="472"/>
      <c r="GIS40" s="472"/>
      <c r="GIT40" s="472"/>
      <c r="GIU40" s="472"/>
      <c r="GIV40" s="472"/>
      <c r="GIW40" s="472"/>
      <c r="GIX40" s="472"/>
      <c r="GIY40" s="472"/>
      <c r="GIZ40" s="472"/>
      <c r="GJA40" s="472"/>
      <c r="GJB40" s="472"/>
      <c r="GJC40" s="472"/>
      <c r="GJD40" s="472"/>
      <c r="GJE40" s="472"/>
      <c r="GJF40" s="472"/>
      <c r="GJG40" s="472"/>
      <c r="GJH40" s="472"/>
      <c r="GJI40" s="472"/>
      <c r="GJJ40" s="472"/>
      <c r="GJK40" s="472"/>
      <c r="GJL40" s="472"/>
      <c r="GJM40" s="472"/>
      <c r="GJN40" s="472"/>
      <c r="GJO40" s="472"/>
      <c r="GJP40" s="472"/>
      <c r="GJQ40" s="472"/>
      <c r="GJR40" s="472"/>
      <c r="GJS40" s="472"/>
      <c r="GJT40" s="472"/>
      <c r="GJU40" s="472"/>
      <c r="GJV40" s="472"/>
      <c r="GJW40" s="472"/>
      <c r="GJX40" s="472"/>
      <c r="GJY40" s="472"/>
      <c r="GJZ40" s="472"/>
      <c r="GKA40" s="472"/>
      <c r="GKB40" s="472"/>
      <c r="GKC40" s="472"/>
      <c r="GKD40" s="472"/>
      <c r="GKE40" s="472"/>
      <c r="GKF40" s="472"/>
      <c r="GKG40" s="472"/>
      <c r="GKH40" s="472"/>
      <c r="GKI40" s="472"/>
      <c r="GKJ40" s="472"/>
      <c r="GKK40" s="472"/>
      <c r="GKL40" s="472"/>
      <c r="GKM40" s="472"/>
      <c r="GKN40" s="472"/>
      <c r="GKO40" s="472"/>
      <c r="GKP40" s="472"/>
      <c r="GKQ40" s="472"/>
      <c r="GKR40" s="472"/>
      <c r="GKS40" s="472"/>
      <c r="GKT40" s="472"/>
      <c r="GKU40" s="472"/>
      <c r="GKV40" s="472"/>
      <c r="GKW40" s="472"/>
      <c r="GKX40" s="472"/>
      <c r="GKY40" s="472"/>
      <c r="GKZ40" s="472"/>
      <c r="GLA40" s="472"/>
      <c r="GLB40" s="472"/>
      <c r="GLC40" s="472"/>
      <c r="GLD40" s="472"/>
      <c r="GLE40" s="472"/>
      <c r="GLF40" s="472"/>
      <c r="GLG40" s="472"/>
      <c r="GLH40" s="472"/>
      <c r="GLI40" s="472"/>
      <c r="GLJ40" s="472"/>
      <c r="GLK40" s="472"/>
      <c r="GLL40" s="472"/>
      <c r="GLM40" s="472"/>
      <c r="GLN40" s="472"/>
      <c r="GLO40" s="472"/>
      <c r="GLP40" s="472"/>
      <c r="GLQ40" s="472"/>
      <c r="GLR40" s="472"/>
      <c r="GLS40" s="472"/>
      <c r="GLT40" s="472"/>
      <c r="GLU40" s="472"/>
      <c r="GLV40" s="472"/>
      <c r="GLW40" s="472"/>
      <c r="GLX40" s="472"/>
      <c r="GLY40" s="472"/>
      <c r="GLZ40" s="472"/>
      <c r="GMA40" s="472"/>
      <c r="GMB40" s="472"/>
      <c r="GMC40" s="472"/>
      <c r="GMD40" s="472"/>
      <c r="GME40" s="472"/>
      <c r="GMF40" s="472"/>
      <c r="GMG40" s="472"/>
      <c r="GMH40" s="472"/>
      <c r="GMI40" s="472"/>
      <c r="GMJ40" s="472"/>
      <c r="GMK40" s="472"/>
      <c r="GML40" s="472"/>
      <c r="GMM40" s="472"/>
      <c r="GMN40" s="472"/>
      <c r="GMO40" s="472"/>
      <c r="GMP40" s="472"/>
      <c r="GMQ40" s="472"/>
      <c r="GMR40" s="472"/>
      <c r="GMS40" s="472"/>
      <c r="GMT40" s="472"/>
      <c r="GMU40" s="472"/>
      <c r="GMV40" s="472"/>
      <c r="GMW40" s="472"/>
      <c r="GMX40" s="472"/>
      <c r="GMY40" s="472"/>
      <c r="GMZ40" s="472"/>
      <c r="GNA40" s="472"/>
      <c r="GNB40" s="472"/>
      <c r="GNC40" s="472"/>
      <c r="GND40" s="472"/>
      <c r="GNE40" s="472"/>
      <c r="GNF40" s="472"/>
      <c r="GNG40" s="472"/>
      <c r="GNH40" s="472"/>
      <c r="GNI40" s="472"/>
      <c r="GNJ40" s="472"/>
      <c r="GNK40" s="472"/>
      <c r="GNL40" s="472"/>
      <c r="GNM40" s="472"/>
      <c r="GNN40" s="472"/>
      <c r="GNO40" s="472"/>
      <c r="GNP40" s="472"/>
      <c r="GNQ40" s="472"/>
      <c r="GNR40" s="472"/>
      <c r="GNS40" s="472"/>
      <c r="GNT40" s="472"/>
      <c r="GNU40" s="472"/>
      <c r="GNV40" s="472"/>
      <c r="GNW40" s="472"/>
      <c r="GNX40" s="472"/>
      <c r="GNY40" s="472"/>
      <c r="GNZ40" s="472"/>
      <c r="GOA40" s="472"/>
      <c r="GOB40" s="472"/>
      <c r="GOC40" s="472"/>
      <c r="GOD40" s="472"/>
      <c r="GOE40" s="472"/>
      <c r="GOF40" s="472"/>
      <c r="GOG40" s="472"/>
      <c r="GOH40" s="472"/>
      <c r="GOI40" s="472"/>
      <c r="GOJ40" s="472"/>
      <c r="GOK40" s="472"/>
      <c r="GOL40" s="472"/>
      <c r="GOM40" s="472"/>
      <c r="GON40" s="472"/>
      <c r="GOO40" s="472"/>
      <c r="GOP40" s="472"/>
      <c r="GOQ40" s="472"/>
      <c r="GOR40" s="472"/>
      <c r="GOS40" s="472"/>
      <c r="GOT40" s="472"/>
      <c r="GOU40" s="472"/>
      <c r="GOV40" s="472"/>
      <c r="GOW40" s="472"/>
      <c r="GOX40" s="472"/>
      <c r="GOY40" s="472"/>
      <c r="GOZ40" s="472"/>
      <c r="GPA40" s="472"/>
      <c r="GPB40" s="472"/>
      <c r="GPC40" s="472"/>
      <c r="GPD40" s="472"/>
      <c r="GPE40" s="472"/>
      <c r="GPF40" s="472"/>
      <c r="GPG40" s="472"/>
      <c r="GPH40" s="472"/>
      <c r="GPI40" s="472"/>
      <c r="GPJ40" s="472"/>
      <c r="GPK40" s="472"/>
      <c r="GPL40" s="472"/>
      <c r="GPM40" s="472"/>
      <c r="GPN40" s="472"/>
      <c r="GPO40" s="472"/>
      <c r="GPP40" s="472"/>
      <c r="GPQ40" s="472"/>
      <c r="GPR40" s="472"/>
      <c r="GPS40" s="472"/>
      <c r="GPT40" s="472"/>
      <c r="GPU40" s="472"/>
      <c r="GPV40" s="472"/>
      <c r="GPW40" s="472"/>
      <c r="GPX40" s="472"/>
      <c r="GPY40" s="472"/>
      <c r="GPZ40" s="472"/>
      <c r="GQA40" s="472"/>
      <c r="GQB40" s="472"/>
      <c r="GQC40" s="472"/>
      <c r="GQD40" s="472"/>
      <c r="GQE40" s="472"/>
      <c r="GQF40" s="472"/>
      <c r="GQG40" s="472"/>
      <c r="GQH40" s="472"/>
      <c r="GQI40" s="472"/>
      <c r="GQJ40" s="472"/>
      <c r="GQK40" s="472"/>
      <c r="GQL40" s="472"/>
      <c r="GQM40" s="472"/>
      <c r="GQN40" s="472"/>
      <c r="GQO40" s="472"/>
      <c r="GQP40" s="472"/>
      <c r="GQQ40" s="472"/>
      <c r="GQR40" s="472"/>
      <c r="GQS40" s="472"/>
      <c r="GQT40" s="472"/>
      <c r="GQU40" s="472"/>
      <c r="GQV40" s="472"/>
      <c r="GQW40" s="472"/>
      <c r="GQX40" s="472"/>
      <c r="GQY40" s="472"/>
      <c r="GQZ40" s="472"/>
      <c r="GRA40" s="472"/>
      <c r="GRB40" s="472"/>
      <c r="GRC40" s="472"/>
      <c r="GRD40" s="472"/>
      <c r="GRE40" s="472"/>
      <c r="GRF40" s="472"/>
      <c r="GRG40" s="472"/>
      <c r="GRH40" s="472"/>
      <c r="GRI40" s="472"/>
      <c r="GRJ40" s="472"/>
      <c r="GRK40" s="472"/>
      <c r="GRL40" s="472"/>
      <c r="GRM40" s="472"/>
      <c r="GRN40" s="472"/>
      <c r="GRO40" s="472"/>
      <c r="GRP40" s="472"/>
      <c r="GRQ40" s="472"/>
      <c r="GRR40" s="472"/>
      <c r="GRS40" s="472"/>
      <c r="GRT40" s="472"/>
      <c r="GRU40" s="472"/>
      <c r="GRV40" s="472"/>
      <c r="GRW40" s="472"/>
      <c r="GRX40" s="472"/>
      <c r="GRY40" s="472"/>
      <c r="GRZ40" s="472"/>
      <c r="GSA40" s="472"/>
      <c r="GSB40" s="472"/>
      <c r="GSC40" s="472"/>
      <c r="GSD40" s="472"/>
      <c r="GSE40" s="472"/>
      <c r="GSF40" s="472"/>
      <c r="GSG40" s="472"/>
      <c r="GSH40" s="472"/>
      <c r="GSI40" s="472"/>
      <c r="GSJ40" s="472"/>
      <c r="GSK40" s="472"/>
      <c r="GSL40" s="472"/>
      <c r="GSM40" s="472"/>
      <c r="GSN40" s="472"/>
      <c r="GSO40" s="472"/>
      <c r="GSP40" s="472"/>
      <c r="GSQ40" s="472"/>
      <c r="GSR40" s="472"/>
      <c r="GSS40" s="472"/>
      <c r="GST40" s="472"/>
      <c r="GSU40" s="472"/>
      <c r="GSV40" s="472"/>
      <c r="GSW40" s="472"/>
      <c r="GSX40" s="472"/>
      <c r="GSY40" s="472"/>
      <c r="GSZ40" s="472"/>
      <c r="GTA40" s="472"/>
      <c r="GTB40" s="472"/>
      <c r="GTC40" s="472"/>
      <c r="GTD40" s="472"/>
      <c r="GTE40" s="472"/>
      <c r="GTF40" s="472"/>
      <c r="GTG40" s="472"/>
      <c r="GTH40" s="472"/>
      <c r="GTI40" s="472"/>
      <c r="GTJ40" s="472"/>
      <c r="GTK40" s="472"/>
      <c r="GTL40" s="472"/>
      <c r="GTM40" s="472"/>
      <c r="GTN40" s="472"/>
      <c r="GTO40" s="472"/>
      <c r="GTP40" s="472"/>
      <c r="GTQ40" s="472"/>
      <c r="GTR40" s="472"/>
      <c r="GTS40" s="472"/>
      <c r="GTT40" s="472"/>
      <c r="GTU40" s="472"/>
      <c r="GTV40" s="472"/>
      <c r="GTW40" s="472"/>
      <c r="GTX40" s="472"/>
      <c r="GTY40" s="472"/>
      <c r="GTZ40" s="472"/>
      <c r="GUA40" s="472"/>
      <c r="GUB40" s="472"/>
      <c r="GUC40" s="472"/>
      <c r="GUD40" s="472"/>
      <c r="GUE40" s="472"/>
      <c r="GUF40" s="472"/>
      <c r="GUG40" s="472"/>
      <c r="GUH40" s="472"/>
      <c r="GUI40" s="472"/>
      <c r="GUJ40" s="472"/>
      <c r="GUK40" s="472"/>
      <c r="GUL40" s="472"/>
      <c r="GUM40" s="472"/>
      <c r="GUN40" s="472"/>
      <c r="GUO40" s="472"/>
      <c r="GUP40" s="472"/>
      <c r="GUQ40" s="472"/>
      <c r="GUR40" s="472"/>
      <c r="GUS40" s="472"/>
      <c r="GUT40" s="472"/>
      <c r="GUU40" s="472"/>
      <c r="GUV40" s="472"/>
      <c r="GUW40" s="472"/>
      <c r="GUX40" s="472"/>
      <c r="GUY40" s="472"/>
      <c r="GUZ40" s="472"/>
      <c r="GVA40" s="472"/>
      <c r="GVB40" s="472"/>
      <c r="GVC40" s="472"/>
      <c r="GVD40" s="472"/>
      <c r="GVE40" s="472"/>
      <c r="GVF40" s="472"/>
      <c r="GVG40" s="472"/>
      <c r="GVH40" s="472"/>
      <c r="GVI40" s="472"/>
      <c r="GVJ40" s="472"/>
      <c r="GVK40" s="472"/>
      <c r="GVL40" s="472"/>
      <c r="GVM40" s="472"/>
      <c r="GVN40" s="472"/>
      <c r="GVO40" s="472"/>
      <c r="GVP40" s="472"/>
      <c r="GVQ40" s="472"/>
      <c r="GVR40" s="472"/>
      <c r="GVS40" s="472"/>
      <c r="GVT40" s="472"/>
      <c r="GVU40" s="472"/>
      <c r="GVV40" s="472"/>
      <c r="GVW40" s="472"/>
      <c r="GVX40" s="472"/>
      <c r="GVY40" s="472"/>
      <c r="GVZ40" s="472"/>
      <c r="GWA40" s="472"/>
      <c r="GWB40" s="472"/>
      <c r="GWC40" s="472"/>
      <c r="GWD40" s="472"/>
      <c r="GWE40" s="472"/>
      <c r="GWF40" s="472"/>
      <c r="GWG40" s="472"/>
      <c r="GWH40" s="472"/>
      <c r="GWI40" s="472"/>
      <c r="GWJ40" s="472"/>
      <c r="GWK40" s="472"/>
      <c r="GWL40" s="472"/>
      <c r="GWM40" s="472"/>
      <c r="GWN40" s="472"/>
      <c r="GWO40" s="472"/>
      <c r="GWP40" s="472"/>
      <c r="GWQ40" s="472"/>
      <c r="GWR40" s="472"/>
      <c r="GWS40" s="472"/>
      <c r="GWT40" s="472"/>
      <c r="GWU40" s="472"/>
      <c r="GWV40" s="472"/>
      <c r="GWW40" s="472"/>
      <c r="GWX40" s="472"/>
      <c r="GWY40" s="472"/>
      <c r="GWZ40" s="472"/>
      <c r="GXA40" s="472"/>
      <c r="GXB40" s="472"/>
      <c r="GXC40" s="472"/>
      <c r="GXD40" s="472"/>
      <c r="GXE40" s="472"/>
      <c r="GXF40" s="472"/>
      <c r="GXG40" s="472"/>
      <c r="GXH40" s="472"/>
      <c r="GXI40" s="472"/>
      <c r="GXJ40" s="472"/>
      <c r="GXK40" s="472"/>
      <c r="GXL40" s="472"/>
      <c r="GXM40" s="472"/>
      <c r="GXN40" s="472"/>
      <c r="GXO40" s="472"/>
      <c r="GXP40" s="472"/>
      <c r="GXQ40" s="472"/>
      <c r="GXR40" s="472"/>
      <c r="GXS40" s="472"/>
      <c r="GXT40" s="472"/>
      <c r="GXU40" s="472"/>
      <c r="GXV40" s="472"/>
      <c r="GXW40" s="472"/>
      <c r="GXX40" s="472"/>
      <c r="GXY40" s="472"/>
      <c r="GXZ40" s="472"/>
      <c r="GYA40" s="472"/>
      <c r="GYB40" s="472"/>
      <c r="GYC40" s="472"/>
      <c r="GYD40" s="472"/>
      <c r="GYE40" s="472"/>
      <c r="GYF40" s="472"/>
      <c r="GYG40" s="472"/>
      <c r="GYH40" s="472"/>
      <c r="GYI40" s="472"/>
      <c r="GYJ40" s="472"/>
      <c r="GYK40" s="472"/>
      <c r="GYL40" s="472"/>
      <c r="GYM40" s="472"/>
      <c r="GYN40" s="472"/>
      <c r="GYO40" s="472"/>
      <c r="GYP40" s="472"/>
      <c r="GYQ40" s="472"/>
      <c r="GYR40" s="472"/>
      <c r="GYS40" s="472"/>
      <c r="GYT40" s="472"/>
      <c r="GYU40" s="472"/>
      <c r="GYV40" s="472"/>
      <c r="GYW40" s="472"/>
      <c r="GYX40" s="472"/>
      <c r="GYY40" s="472"/>
      <c r="GYZ40" s="472"/>
      <c r="GZA40" s="472"/>
      <c r="GZB40" s="472"/>
      <c r="GZC40" s="472"/>
      <c r="GZD40" s="472"/>
      <c r="GZE40" s="472"/>
      <c r="GZF40" s="472"/>
      <c r="GZG40" s="472"/>
      <c r="GZH40" s="472"/>
      <c r="GZI40" s="472"/>
      <c r="GZJ40" s="472"/>
      <c r="GZK40" s="472"/>
      <c r="GZL40" s="472"/>
      <c r="GZM40" s="472"/>
      <c r="GZN40" s="472"/>
      <c r="GZO40" s="472"/>
      <c r="GZP40" s="472"/>
      <c r="GZQ40" s="472"/>
      <c r="GZR40" s="472"/>
      <c r="GZS40" s="472"/>
      <c r="GZT40" s="472"/>
      <c r="GZU40" s="472"/>
      <c r="GZV40" s="472"/>
      <c r="GZW40" s="472"/>
      <c r="GZX40" s="472"/>
      <c r="GZY40" s="472"/>
      <c r="GZZ40" s="472"/>
      <c r="HAA40" s="472"/>
      <c r="HAB40" s="472"/>
      <c r="HAC40" s="472"/>
      <c r="HAD40" s="472"/>
      <c r="HAE40" s="472"/>
      <c r="HAF40" s="472"/>
      <c r="HAG40" s="472"/>
      <c r="HAH40" s="472"/>
      <c r="HAI40" s="472"/>
      <c r="HAJ40" s="472"/>
      <c r="HAK40" s="472"/>
      <c r="HAL40" s="472"/>
      <c r="HAM40" s="472"/>
      <c r="HAN40" s="472"/>
      <c r="HAO40" s="472"/>
      <c r="HAP40" s="472"/>
      <c r="HAQ40" s="472"/>
      <c r="HAR40" s="472"/>
      <c r="HAS40" s="472"/>
      <c r="HAT40" s="472"/>
      <c r="HAU40" s="472"/>
      <c r="HAV40" s="472"/>
      <c r="HAW40" s="472"/>
      <c r="HAX40" s="472"/>
      <c r="HAY40" s="472"/>
      <c r="HAZ40" s="472"/>
      <c r="HBA40" s="472"/>
      <c r="HBB40" s="472"/>
      <c r="HBC40" s="472"/>
      <c r="HBD40" s="472"/>
      <c r="HBE40" s="472"/>
      <c r="HBF40" s="472"/>
      <c r="HBG40" s="472"/>
      <c r="HBH40" s="472"/>
      <c r="HBI40" s="472"/>
      <c r="HBJ40" s="472"/>
      <c r="HBK40" s="472"/>
      <c r="HBL40" s="472"/>
      <c r="HBM40" s="472"/>
      <c r="HBN40" s="472"/>
      <c r="HBO40" s="472"/>
      <c r="HBP40" s="472"/>
      <c r="HBQ40" s="472"/>
      <c r="HBR40" s="472"/>
      <c r="HBS40" s="472"/>
      <c r="HBT40" s="472"/>
      <c r="HBU40" s="472"/>
      <c r="HBV40" s="472"/>
      <c r="HBW40" s="472"/>
      <c r="HBX40" s="472"/>
      <c r="HBY40" s="472"/>
      <c r="HBZ40" s="472"/>
      <c r="HCA40" s="472"/>
      <c r="HCB40" s="472"/>
      <c r="HCC40" s="472"/>
      <c r="HCD40" s="472"/>
      <c r="HCE40" s="472"/>
      <c r="HCF40" s="472"/>
      <c r="HCG40" s="472"/>
      <c r="HCH40" s="472"/>
      <c r="HCI40" s="472"/>
      <c r="HCJ40" s="472"/>
      <c r="HCK40" s="472"/>
      <c r="HCL40" s="472"/>
      <c r="HCM40" s="472"/>
      <c r="HCN40" s="472"/>
      <c r="HCO40" s="472"/>
      <c r="HCP40" s="472"/>
      <c r="HCQ40" s="472"/>
      <c r="HCR40" s="472"/>
      <c r="HCS40" s="472"/>
      <c r="HCT40" s="472"/>
      <c r="HCU40" s="472"/>
      <c r="HCV40" s="472"/>
      <c r="HCW40" s="472"/>
      <c r="HCX40" s="472"/>
      <c r="HCY40" s="472"/>
      <c r="HCZ40" s="472"/>
      <c r="HDA40" s="472"/>
      <c r="HDB40" s="472"/>
      <c r="HDC40" s="472"/>
      <c r="HDD40" s="472"/>
      <c r="HDE40" s="472"/>
      <c r="HDF40" s="472"/>
      <c r="HDG40" s="472"/>
      <c r="HDH40" s="472"/>
      <c r="HDI40" s="472"/>
      <c r="HDJ40" s="472"/>
      <c r="HDK40" s="472"/>
      <c r="HDL40" s="472"/>
      <c r="HDM40" s="472"/>
      <c r="HDN40" s="472"/>
      <c r="HDO40" s="472"/>
      <c r="HDP40" s="472"/>
      <c r="HDQ40" s="472"/>
      <c r="HDR40" s="472"/>
      <c r="HDS40" s="472"/>
      <c r="HDT40" s="472"/>
      <c r="HDU40" s="472"/>
      <c r="HDV40" s="472"/>
      <c r="HDW40" s="472"/>
      <c r="HDX40" s="472"/>
      <c r="HDY40" s="472"/>
      <c r="HDZ40" s="472"/>
      <c r="HEA40" s="472"/>
      <c r="HEB40" s="472"/>
      <c r="HEC40" s="472"/>
      <c r="HED40" s="472"/>
      <c r="HEE40" s="472"/>
      <c r="HEF40" s="472"/>
      <c r="HEG40" s="472"/>
      <c r="HEH40" s="472"/>
      <c r="HEI40" s="472"/>
      <c r="HEJ40" s="472"/>
      <c r="HEK40" s="472"/>
      <c r="HEL40" s="472"/>
      <c r="HEM40" s="472"/>
      <c r="HEN40" s="472"/>
      <c r="HEO40" s="472"/>
      <c r="HEP40" s="472"/>
      <c r="HEQ40" s="472"/>
      <c r="HER40" s="472"/>
      <c r="HES40" s="472"/>
      <c r="HET40" s="472"/>
      <c r="HEU40" s="472"/>
      <c r="HEV40" s="472"/>
      <c r="HEW40" s="472"/>
      <c r="HEX40" s="472"/>
      <c r="HEY40" s="472"/>
      <c r="HEZ40" s="472"/>
      <c r="HFA40" s="472"/>
      <c r="HFB40" s="472"/>
      <c r="HFC40" s="472"/>
      <c r="HFD40" s="472"/>
      <c r="HFE40" s="472"/>
      <c r="HFF40" s="472"/>
      <c r="HFG40" s="472"/>
      <c r="HFH40" s="472"/>
      <c r="HFI40" s="472"/>
      <c r="HFJ40" s="472"/>
      <c r="HFK40" s="472"/>
      <c r="HFL40" s="472"/>
      <c r="HFM40" s="472"/>
      <c r="HFN40" s="472"/>
      <c r="HFO40" s="472"/>
      <c r="HFP40" s="472"/>
      <c r="HFQ40" s="472"/>
      <c r="HFR40" s="472"/>
      <c r="HFS40" s="472"/>
      <c r="HFT40" s="472"/>
      <c r="HFU40" s="472"/>
      <c r="HFV40" s="472"/>
      <c r="HFW40" s="472"/>
      <c r="HFX40" s="472"/>
      <c r="HFY40" s="472"/>
      <c r="HFZ40" s="472"/>
      <c r="HGA40" s="472"/>
      <c r="HGB40" s="472"/>
      <c r="HGC40" s="472"/>
      <c r="HGD40" s="472"/>
      <c r="HGE40" s="472"/>
      <c r="HGF40" s="472"/>
      <c r="HGG40" s="472"/>
      <c r="HGH40" s="472"/>
      <c r="HGI40" s="472"/>
      <c r="HGJ40" s="472"/>
      <c r="HGK40" s="472"/>
      <c r="HGL40" s="472"/>
      <c r="HGM40" s="472"/>
      <c r="HGN40" s="472"/>
      <c r="HGO40" s="472"/>
      <c r="HGP40" s="472"/>
      <c r="HGQ40" s="472"/>
      <c r="HGR40" s="472"/>
      <c r="HGS40" s="472"/>
      <c r="HGT40" s="472"/>
      <c r="HGU40" s="472"/>
      <c r="HGV40" s="472"/>
      <c r="HGW40" s="472"/>
      <c r="HGX40" s="472"/>
      <c r="HGY40" s="472"/>
      <c r="HGZ40" s="472"/>
      <c r="HHA40" s="472"/>
      <c r="HHB40" s="472"/>
      <c r="HHC40" s="472"/>
      <c r="HHD40" s="472"/>
      <c r="HHE40" s="472"/>
      <c r="HHF40" s="472"/>
      <c r="HHG40" s="472"/>
      <c r="HHH40" s="472"/>
      <c r="HHI40" s="472"/>
      <c r="HHJ40" s="472"/>
      <c r="HHK40" s="472"/>
      <c r="HHL40" s="472"/>
      <c r="HHM40" s="472"/>
      <c r="HHN40" s="472"/>
      <c r="HHO40" s="472"/>
      <c r="HHP40" s="472"/>
      <c r="HHQ40" s="472"/>
      <c r="HHR40" s="472"/>
      <c r="HHS40" s="472"/>
      <c r="HHT40" s="472"/>
      <c r="HHU40" s="472"/>
      <c r="HHV40" s="472"/>
      <c r="HHW40" s="472"/>
      <c r="HHX40" s="472"/>
      <c r="HHY40" s="472"/>
      <c r="HHZ40" s="472"/>
      <c r="HIA40" s="472"/>
      <c r="HIB40" s="472"/>
      <c r="HIC40" s="472"/>
      <c r="HID40" s="472"/>
      <c r="HIE40" s="472"/>
      <c r="HIF40" s="472"/>
      <c r="HIG40" s="472"/>
      <c r="HIH40" s="472"/>
      <c r="HII40" s="472"/>
      <c r="HIJ40" s="472"/>
      <c r="HIK40" s="472"/>
      <c r="HIL40" s="472"/>
      <c r="HIM40" s="472"/>
      <c r="HIN40" s="472"/>
      <c r="HIO40" s="472"/>
      <c r="HIP40" s="472"/>
      <c r="HIQ40" s="472"/>
      <c r="HIR40" s="472"/>
      <c r="HIS40" s="472"/>
      <c r="HIT40" s="472"/>
      <c r="HIU40" s="472"/>
      <c r="HIV40" s="472"/>
      <c r="HIW40" s="472"/>
      <c r="HIX40" s="472"/>
      <c r="HIY40" s="472"/>
      <c r="HIZ40" s="472"/>
      <c r="HJA40" s="472"/>
      <c r="HJB40" s="472"/>
      <c r="HJC40" s="472"/>
      <c r="HJD40" s="472"/>
      <c r="HJE40" s="472"/>
      <c r="HJF40" s="472"/>
      <c r="HJG40" s="472"/>
      <c r="HJH40" s="472"/>
      <c r="HJI40" s="472"/>
      <c r="HJJ40" s="472"/>
      <c r="HJK40" s="472"/>
      <c r="HJL40" s="472"/>
      <c r="HJM40" s="472"/>
      <c r="HJN40" s="472"/>
      <c r="HJO40" s="472"/>
      <c r="HJP40" s="472"/>
      <c r="HJQ40" s="472"/>
      <c r="HJR40" s="472"/>
      <c r="HJS40" s="472"/>
      <c r="HJT40" s="472"/>
      <c r="HJU40" s="472"/>
      <c r="HJV40" s="472"/>
      <c r="HJW40" s="472"/>
      <c r="HJX40" s="472"/>
      <c r="HJY40" s="472"/>
      <c r="HJZ40" s="472"/>
      <c r="HKA40" s="472"/>
      <c r="HKB40" s="472"/>
      <c r="HKC40" s="472"/>
      <c r="HKD40" s="472"/>
      <c r="HKE40" s="472"/>
      <c r="HKF40" s="472"/>
      <c r="HKG40" s="472"/>
      <c r="HKH40" s="472"/>
      <c r="HKI40" s="472"/>
      <c r="HKJ40" s="472"/>
      <c r="HKK40" s="472"/>
      <c r="HKL40" s="472"/>
      <c r="HKM40" s="472"/>
      <c r="HKN40" s="472"/>
      <c r="HKO40" s="472"/>
      <c r="HKP40" s="472"/>
      <c r="HKQ40" s="472"/>
      <c r="HKR40" s="472"/>
      <c r="HKS40" s="472"/>
      <c r="HKT40" s="472"/>
      <c r="HKU40" s="472"/>
      <c r="HKV40" s="472"/>
      <c r="HKW40" s="472"/>
      <c r="HKX40" s="472"/>
      <c r="HKY40" s="472"/>
      <c r="HKZ40" s="472"/>
      <c r="HLA40" s="472"/>
      <c r="HLB40" s="472"/>
      <c r="HLC40" s="472"/>
      <c r="HLD40" s="472"/>
      <c r="HLE40" s="472"/>
      <c r="HLF40" s="472"/>
      <c r="HLG40" s="472"/>
      <c r="HLH40" s="472"/>
      <c r="HLI40" s="472"/>
      <c r="HLJ40" s="472"/>
      <c r="HLK40" s="472"/>
      <c r="HLL40" s="472"/>
      <c r="HLM40" s="472"/>
      <c r="HLN40" s="472"/>
      <c r="HLO40" s="472"/>
      <c r="HLP40" s="472"/>
      <c r="HLQ40" s="472"/>
      <c r="HLR40" s="472"/>
      <c r="HLS40" s="472"/>
      <c r="HLT40" s="472"/>
      <c r="HLU40" s="472"/>
      <c r="HLV40" s="472"/>
      <c r="HLW40" s="472"/>
      <c r="HLX40" s="472"/>
      <c r="HLY40" s="472"/>
      <c r="HLZ40" s="472"/>
      <c r="HMA40" s="472"/>
      <c r="HMB40" s="472"/>
      <c r="HMC40" s="472"/>
      <c r="HMD40" s="472"/>
      <c r="HME40" s="472"/>
      <c r="HMF40" s="472"/>
      <c r="HMG40" s="472"/>
      <c r="HMH40" s="472"/>
      <c r="HMI40" s="472"/>
      <c r="HMJ40" s="472"/>
      <c r="HMK40" s="472"/>
      <c r="HML40" s="472"/>
      <c r="HMM40" s="472"/>
      <c r="HMN40" s="472"/>
      <c r="HMO40" s="472"/>
      <c r="HMP40" s="472"/>
      <c r="HMQ40" s="472"/>
      <c r="HMR40" s="472"/>
      <c r="HMS40" s="472"/>
      <c r="HMT40" s="472"/>
      <c r="HMU40" s="472"/>
      <c r="HMV40" s="472"/>
      <c r="HMW40" s="472"/>
      <c r="HMX40" s="472"/>
      <c r="HMY40" s="472"/>
      <c r="HMZ40" s="472"/>
      <c r="HNA40" s="472"/>
      <c r="HNB40" s="472"/>
      <c r="HNC40" s="472"/>
      <c r="HND40" s="472"/>
      <c r="HNE40" s="472"/>
      <c r="HNF40" s="472"/>
      <c r="HNG40" s="472"/>
      <c r="HNH40" s="472"/>
      <c r="HNI40" s="472"/>
      <c r="HNJ40" s="472"/>
      <c r="HNK40" s="472"/>
      <c r="HNL40" s="472"/>
      <c r="HNM40" s="472"/>
      <c r="HNN40" s="472"/>
      <c r="HNO40" s="472"/>
      <c r="HNP40" s="472"/>
      <c r="HNQ40" s="472"/>
      <c r="HNR40" s="472"/>
      <c r="HNS40" s="472"/>
      <c r="HNT40" s="472"/>
      <c r="HNU40" s="472"/>
      <c r="HNV40" s="472"/>
      <c r="HNW40" s="472"/>
      <c r="HNX40" s="472"/>
      <c r="HNY40" s="472"/>
      <c r="HNZ40" s="472"/>
      <c r="HOA40" s="472"/>
      <c r="HOB40" s="472"/>
      <c r="HOC40" s="472"/>
      <c r="HOD40" s="472"/>
      <c r="HOE40" s="472"/>
      <c r="HOF40" s="472"/>
      <c r="HOG40" s="472"/>
      <c r="HOH40" s="472"/>
      <c r="HOI40" s="472"/>
      <c r="HOJ40" s="472"/>
      <c r="HOK40" s="472"/>
      <c r="HOL40" s="472"/>
      <c r="HOM40" s="472"/>
      <c r="HON40" s="472"/>
      <c r="HOO40" s="472"/>
      <c r="HOP40" s="472"/>
      <c r="HOQ40" s="472"/>
      <c r="HOR40" s="472"/>
      <c r="HOS40" s="472"/>
      <c r="HOT40" s="472"/>
      <c r="HOU40" s="472"/>
      <c r="HOV40" s="472"/>
      <c r="HOW40" s="472"/>
      <c r="HOX40" s="472"/>
      <c r="HOY40" s="472"/>
      <c r="HOZ40" s="472"/>
      <c r="HPA40" s="472"/>
      <c r="HPB40" s="472"/>
      <c r="HPC40" s="472"/>
      <c r="HPD40" s="472"/>
      <c r="HPE40" s="472"/>
      <c r="HPF40" s="472"/>
      <c r="HPG40" s="472"/>
      <c r="HPH40" s="472"/>
      <c r="HPI40" s="472"/>
      <c r="HPJ40" s="472"/>
      <c r="HPK40" s="472"/>
      <c r="HPL40" s="472"/>
      <c r="HPM40" s="472"/>
      <c r="HPN40" s="472"/>
      <c r="HPO40" s="472"/>
      <c r="HPP40" s="472"/>
      <c r="HPQ40" s="472"/>
      <c r="HPR40" s="472"/>
      <c r="HPS40" s="472"/>
      <c r="HPT40" s="472"/>
      <c r="HPU40" s="472"/>
      <c r="HPV40" s="472"/>
      <c r="HPW40" s="472"/>
      <c r="HPX40" s="472"/>
      <c r="HPY40" s="472"/>
      <c r="HPZ40" s="472"/>
      <c r="HQA40" s="472"/>
      <c r="HQB40" s="472"/>
      <c r="HQC40" s="472"/>
      <c r="HQD40" s="472"/>
      <c r="HQE40" s="472"/>
      <c r="HQF40" s="472"/>
      <c r="HQG40" s="472"/>
      <c r="HQH40" s="472"/>
      <c r="HQI40" s="472"/>
      <c r="HQJ40" s="472"/>
      <c r="HQK40" s="472"/>
      <c r="HQL40" s="472"/>
      <c r="HQM40" s="472"/>
      <c r="HQN40" s="472"/>
      <c r="HQO40" s="472"/>
      <c r="HQP40" s="472"/>
      <c r="HQQ40" s="472"/>
      <c r="HQR40" s="472"/>
      <c r="HQS40" s="472"/>
      <c r="HQT40" s="472"/>
      <c r="HQU40" s="472"/>
      <c r="HQV40" s="472"/>
      <c r="HQW40" s="472"/>
      <c r="HQX40" s="472"/>
      <c r="HQY40" s="472"/>
      <c r="HQZ40" s="472"/>
      <c r="HRA40" s="472"/>
      <c r="HRB40" s="472"/>
      <c r="HRC40" s="472"/>
      <c r="HRD40" s="472"/>
      <c r="HRE40" s="472"/>
      <c r="HRF40" s="472"/>
      <c r="HRG40" s="472"/>
      <c r="HRH40" s="472"/>
      <c r="HRI40" s="472"/>
      <c r="HRJ40" s="472"/>
      <c r="HRK40" s="472"/>
      <c r="HRL40" s="472"/>
      <c r="HRM40" s="472"/>
      <c r="HRN40" s="472"/>
      <c r="HRO40" s="472"/>
      <c r="HRP40" s="472"/>
      <c r="HRQ40" s="472"/>
      <c r="HRR40" s="472"/>
      <c r="HRS40" s="472"/>
      <c r="HRT40" s="472"/>
      <c r="HRU40" s="472"/>
      <c r="HRV40" s="472"/>
      <c r="HRW40" s="472"/>
      <c r="HRX40" s="472"/>
      <c r="HRY40" s="472"/>
      <c r="HRZ40" s="472"/>
      <c r="HSA40" s="472"/>
      <c r="HSB40" s="472"/>
      <c r="HSC40" s="472"/>
      <c r="HSD40" s="472"/>
      <c r="HSE40" s="472"/>
      <c r="HSF40" s="472"/>
      <c r="HSG40" s="472"/>
      <c r="HSH40" s="472"/>
      <c r="HSI40" s="472"/>
      <c r="HSJ40" s="472"/>
      <c r="HSK40" s="472"/>
      <c r="HSL40" s="472"/>
      <c r="HSM40" s="472"/>
      <c r="HSN40" s="472"/>
      <c r="HSO40" s="472"/>
      <c r="HSP40" s="472"/>
      <c r="HSQ40" s="472"/>
      <c r="HSR40" s="472"/>
      <c r="HSS40" s="472"/>
      <c r="HST40" s="472"/>
      <c r="HSU40" s="472"/>
      <c r="HSV40" s="472"/>
      <c r="HSW40" s="472"/>
      <c r="HSX40" s="472"/>
      <c r="HSY40" s="472"/>
      <c r="HSZ40" s="472"/>
      <c r="HTA40" s="472"/>
      <c r="HTB40" s="472"/>
      <c r="HTC40" s="472"/>
      <c r="HTD40" s="472"/>
      <c r="HTE40" s="472"/>
      <c r="HTF40" s="472"/>
      <c r="HTG40" s="472"/>
      <c r="HTH40" s="472"/>
      <c r="HTI40" s="472"/>
      <c r="HTJ40" s="472"/>
      <c r="HTK40" s="472"/>
      <c r="HTL40" s="472"/>
      <c r="HTM40" s="472"/>
      <c r="HTN40" s="472"/>
      <c r="HTO40" s="472"/>
      <c r="HTP40" s="472"/>
      <c r="HTQ40" s="472"/>
      <c r="HTR40" s="472"/>
      <c r="HTS40" s="472"/>
      <c r="HTT40" s="472"/>
      <c r="HTU40" s="472"/>
      <c r="HTV40" s="472"/>
      <c r="HTW40" s="472"/>
      <c r="HTX40" s="472"/>
      <c r="HTY40" s="472"/>
      <c r="HTZ40" s="472"/>
      <c r="HUA40" s="472"/>
      <c r="HUB40" s="472"/>
      <c r="HUC40" s="472"/>
      <c r="HUD40" s="472"/>
      <c r="HUE40" s="472"/>
      <c r="HUF40" s="472"/>
      <c r="HUG40" s="472"/>
      <c r="HUH40" s="472"/>
      <c r="HUI40" s="472"/>
      <c r="HUJ40" s="472"/>
      <c r="HUK40" s="472"/>
      <c r="HUL40" s="472"/>
      <c r="HUM40" s="472"/>
      <c r="HUN40" s="472"/>
      <c r="HUO40" s="472"/>
      <c r="HUP40" s="472"/>
      <c r="HUQ40" s="472"/>
      <c r="HUR40" s="472"/>
      <c r="HUS40" s="472"/>
      <c r="HUT40" s="472"/>
      <c r="HUU40" s="472"/>
      <c r="HUV40" s="472"/>
      <c r="HUW40" s="472"/>
      <c r="HUX40" s="472"/>
      <c r="HUY40" s="472"/>
      <c r="HUZ40" s="472"/>
      <c r="HVA40" s="472"/>
      <c r="HVB40" s="472"/>
      <c r="HVC40" s="472"/>
      <c r="HVD40" s="472"/>
      <c r="HVE40" s="472"/>
      <c r="HVF40" s="472"/>
      <c r="HVG40" s="472"/>
      <c r="HVH40" s="472"/>
      <c r="HVI40" s="472"/>
      <c r="HVJ40" s="472"/>
      <c r="HVK40" s="472"/>
      <c r="HVL40" s="472"/>
      <c r="HVM40" s="472"/>
      <c r="HVN40" s="472"/>
      <c r="HVO40" s="472"/>
      <c r="HVP40" s="472"/>
      <c r="HVQ40" s="472"/>
      <c r="HVR40" s="472"/>
      <c r="HVS40" s="472"/>
      <c r="HVT40" s="472"/>
      <c r="HVU40" s="472"/>
      <c r="HVV40" s="472"/>
      <c r="HVW40" s="472"/>
      <c r="HVX40" s="472"/>
      <c r="HVY40" s="472"/>
      <c r="HVZ40" s="472"/>
      <c r="HWA40" s="472"/>
      <c r="HWB40" s="472"/>
      <c r="HWC40" s="472"/>
      <c r="HWD40" s="472"/>
      <c r="HWE40" s="472"/>
      <c r="HWF40" s="472"/>
      <c r="HWG40" s="472"/>
      <c r="HWH40" s="472"/>
      <c r="HWI40" s="472"/>
      <c r="HWJ40" s="472"/>
      <c r="HWK40" s="472"/>
      <c r="HWL40" s="472"/>
      <c r="HWM40" s="472"/>
      <c r="HWN40" s="472"/>
      <c r="HWO40" s="472"/>
      <c r="HWP40" s="472"/>
      <c r="HWQ40" s="472"/>
      <c r="HWR40" s="472"/>
      <c r="HWS40" s="472"/>
      <c r="HWT40" s="472"/>
      <c r="HWU40" s="472"/>
      <c r="HWV40" s="472"/>
      <c r="HWW40" s="472"/>
      <c r="HWX40" s="472"/>
      <c r="HWY40" s="472"/>
      <c r="HWZ40" s="472"/>
      <c r="HXA40" s="472"/>
      <c r="HXB40" s="472"/>
      <c r="HXC40" s="472"/>
      <c r="HXD40" s="472"/>
      <c r="HXE40" s="472"/>
      <c r="HXF40" s="472"/>
      <c r="HXG40" s="472"/>
      <c r="HXH40" s="472"/>
      <c r="HXI40" s="472"/>
      <c r="HXJ40" s="472"/>
      <c r="HXK40" s="472"/>
      <c r="HXL40" s="472"/>
      <c r="HXM40" s="472"/>
      <c r="HXN40" s="472"/>
      <c r="HXO40" s="472"/>
      <c r="HXP40" s="472"/>
      <c r="HXQ40" s="472"/>
      <c r="HXR40" s="472"/>
      <c r="HXS40" s="472"/>
      <c r="HXT40" s="472"/>
      <c r="HXU40" s="472"/>
      <c r="HXV40" s="472"/>
      <c r="HXW40" s="472"/>
      <c r="HXX40" s="472"/>
      <c r="HXY40" s="472"/>
      <c r="HXZ40" s="472"/>
      <c r="HYA40" s="472"/>
      <c r="HYB40" s="472"/>
      <c r="HYC40" s="472"/>
      <c r="HYD40" s="472"/>
      <c r="HYE40" s="472"/>
      <c r="HYF40" s="472"/>
      <c r="HYG40" s="472"/>
      <c r="HYH40" s="472"/>
      <c r="HYI40" s="472"/>
      <c r="HYJ40" s="472"/>
      <c r="HYK40" s="472"/>
      <c r="HYL40" s="472"/>
      <c r="HYM40" s="472"/>
      <c r="HYN40" s="472"/>
      <c r="HYO40" s="472"/>
      <c r="HYP40" s="472"/>
      <c r="HYQ40" s="472"/>
      <c r="HYR40" s="472"/>
      <c r="HYS40" s="472"/>
      <c r="HYT40" s="472"/>
      <c r="HYU40" s="472"/>
      <c r="HYV40" s="472"/>
      <c r="HYW40" s="472"/>
      <c r="HYX40" s="472"/>
      <c r="HYY40" s="472"/>
      <c r="HYZ40" s="472"/>
      <c r="HZA40" s="472"/>
      <c r="HZB40" s="472"/>
      <c r="HZC40" s="472"/>
      <c r="HZD40" s="472"/>
      <c r="HZE40" s="472"/>
      <c r="HZF40" s="472"/>
      <c r="HZG40" s="472"/>
      <c r="HZH40" s="472"/>
      <c r="HZI40" s="472"/>
      <c r="HZJ40" s="472"/>
      <c r="HZK40" s="472"/>
      <c r="HZL40" s="472"/>
      <c r="HZM40" s="472"/>
      <c r="HZN40" s="472"/>
      <c r="HZO40" s="472"/>
      <c r="HZP40" s="472"/>
      <c r="HZQ40" s="472"/>
      <c r="HZR40" s="472"/>
      <c r="HZS40" s="472"/>
      <c r="HZT40" s="472"/>
      <c r="HZU40" s="472"/>
      <c r="HZV40" s="472"/>
      <c r="HZW40" s="472"/>
      <c r="HZX40" s="472"/>
      <c r="HZY40" s="472"/>
      <c r="HZZ40" s="472"/>
      <c r="IAA40" s="472"/>
      <c r="IAB40" s="472"/>
      <c r="IAC40" s="472"/>
      <c r="IAD40" s="472"/>
      <c r="IAE40" s="472"/>
      <c r="IAF40" s="472"/>
      <c r="IAG40" s="472"/>
      <c r="IAH40" s="472"/>
      <c r="IAI40" s="472"/>
      <c r="IAJ40" s="472"/>
      <c r="IAK40" s="472"/>
      <c r="IAL40" s="472"/>
      <c r="IAM40" s="472"/>
      <c r="IAN40" s="472"/>
      <c r="IAO40" s="472"/>
      <c r="IAP40" s="472"/>
      <c r="IAQ40" s="472"/>
      <c r="IAR40" s="472"/>
      <c r="IAS40" s="472"/>
      <c r="IAT40" s="472"/>
      <c r="IAU40" s="472"/>
      <c r="IAV40" s="472"/>
      <c r="IAW40" s="472"/>
      <c r="IAX40" s="472"/>
      <c r="IAY40" s="472"/>
      <c r="IAZ40" s="472"/>
      <c r="IBA40" s="472"/>
      <c r="IBB40" s="472"/>
      <c r="IBC40" s="472"/>
      <c r="IBD40" s="472"/>
      <c r="IBE40" s="472"/>
      <c r="IBF40" s="472"/>
      <c r="IBG40" s="472"/>
      <c r="IBH40" s="472"/>
      <c r="IBI40" s="472"/>
      <c r="IBJ40" s="472"/>
      <c r="IBK40" s="472"/>
      <c r="IBL40" s="472"/>
      <c r="IBM40" s="472"/>
      <c r="IBN40" s="472"/>
      <c r="IBO40" s="472"/>
      <c r="IBP40" s="472"/>
      <c r="IBQ40" s="472"/>
      <c r="IBR40" s="472"/>
      <c r="IBS40" s="472"/>
      <c r="IBT40" s="472"/>
      <c r="IBU40" s="472"/>
      <c r="IBV40" s="472"/>
      <c r="IBW40" s="472"/>
      <c r="IBX40" s="472"/>
      <c r="IBY40" s="472"/>
      <c r="IBZ40" s="472"/>
      <c r="ICA40" s="472"/>
      <c r="ICB40" s="472"/>
      <c r="ICC40" s="472"/>
      <c r="ICD40" s="472"/>
      <c r="ICE40" s="472"/>
      <c r="ICF40" s="472"/>
      <c r="ICG40" s="472"/>
      <c r="ICH40" s="472"/>
      <c r="ICI40" s="472"/>
      <c r="ICJ40" s="472"/>
      <c r="ICK40" s="472"/>
      <c r="ICL40" s="472"/>
      <c r="ICM40" s="472"/>
      <c r="ICN40" s="472"/>
      <c r="ICO40" s="472"/>
      <c r="ICP40" s="472"/>
      <c r="ICQ40" s="472"/>
      <c r="ICR40" s="472"/>
      <c r="ICS40" s="472"/>
      <c r="ICT40" s="472"/>
      <c r="ICU40" s="472"/>
      <c r="ICV40" s="472"/>
      <c r="ICW40" s="472"/>
      <c r="ICX40" s="472"/>
      <c r="ICY40" s="472"/>
      <c r="ICZ40" s="472"/>
      <c r="IDA40" s="472"/>
      <c r="IDB40" s="472"/>
      <c r="IDC40" s="472"/>
      <c r="IDD40" s="472"/>
      <c r="IDE40" s="472"/>
      <c r="IDF40" s="472"/>
      <c r="IDG40" s="472"/>
      <c r="IDH40" s="472"/>
      <c r="IDI40" s="472"/>
      <c r="IDJ40" s="472"/>
      <c r="IDK40" s="472"/>
      <c r="IDL40" s="472"/>
      <c r="IDM40" s="472"/>
      <c r="IDN40" s="472"/>
      <c r="IDO40" s="472"/>
      <c r="IDP40" s="472"/>
      <c r="IDQ40" s="472"/>
      <c r="IDR40" s="472"/>
      <c r="IDS40" s="472"/>
      <c r="IDT40" s="472"/>
      <c r="IDU40" s="472"/>
      <c r="IDV40" s="472"/>
      <c r="IDW40" s="472"/>
      <c r="IDX40" s="472"/>
      <c r="IDY40" s="472"/>
      <c r="IDZ40" s="472"/>
      <c r="IEA40" s="472"/>
      <c r="IEB40" s="472"/>
      <c r="IEC40" s="472"/>
      <c r="IED40" s="472"/>
      <c r="IEE40" s="472"/>
      <c r="IEF40" s="472"/>
      <c r="IEG40" s="472"/>
      <c r="IEH40" s="472"/>
      <c r="IEI40" s="472"/>
      <c r="IEJ40" s="472"/>
      <c r="IEK40" s="472"/>
      <c r="IEL40" s="472"/>
      <c r="IEM40" s="472"/>
      <c r="IEN40" s="472"/>
      <c r="IEO40" s="472"/>
      <c r="IEP40" s="472"/>
      <c r="IEQ40" s="472"/>
      <c r="IER40" s="472"/>
      <c r="IES40" s="472"/>
      <c r="IET40" s="472"/>
      <c r="IEU40" s="472"/>
      <c r="IEV40" s="472"/>
      <c r="IEW40" s="472"/>
      <c r="IEX40" s="472"/>
      <c r="IEY40" s="472"/>
      <c r="IEZ40" s="472"/>
      <c r="IFA40" s="472"/>
      <c r="IFB40" s="472"/>
      <c r="IFC40" s="472"/>
      <c r="IFD40" s="472"/>
      <c r="IFE40" s="472"/>
      <c r="IFF40" s="472"/>
      <c r="IFG40" s="472"/>
      <c r="IFH40" s="472"/>
      <c r="IFI40" s="472"/>
      <c r="IFJ40" s="472"/>
      <c r="IFK40" s="472"/>
      <c r="IFL40" s="472"/>
      <c r="IFM40" s="472"/>
      <c r="IFN40" s="472"/>
      <c r="IFO40" s="472"/>
      <c r="IFP40" s="472"/>
      <c r="IFQ40" s="472"/>
      <c r="IFR40" s="472"/>
      <c r="IFS40" s="472"/>
      <c r="IFT40" s="472"/>
      <c r="IFU40" s="472"/>
      <c r="IFV40" s="472"/>
      <c r="IFW40" s="472"/>
      <c r="IFX40" s="472"/>
      <c r="IFY40" s="472"/>
      <c r="IFZ40" s="472"/>
      <c r="IGA40" s="472"/>
      <c r="IGB40" s="472"/>
      <c r="IGC40" s="472"/>
      <c r="IGD40" s="472"/>
      <c r="IGE40" s="472"/>
      <c r="IGF40" s="472"/>
      <c r="IGG40" s="472"/>
      <c r="IGH40" s="472"/>
      <c r="IGI40" s="472"/>
      <c r="IGJ40" s="472"/>
      <c r="IGK40" s="472"/>
      <c r="IGL40" s="472"/>
      <c r="IGM40" s="472"/>
      <c r="IGN40" s="472"/>
      <c r="IGO40" s="472"/>
      <c r="IGP40" s="472"/>
      <c r="IGQ40" s="472"/>
      <c r="IGR40" s="472"/>
      <c r="IGS40" s="472"/>
      <c r="IGT40" s="472"/>
      <c r="IGU40" s="472"/>
      <c r="IGV40" s="472"/>
      <c r="IGW40" s="472"/>
      <c r="IGX40" s="472"/>
      <c r="IGY40" s="472"/>
      <c r="IGZ40" s="472"/>
      <c r="IHA40" s="472"/>
      <c r="IHB40" s="472"/>
      <c r="IHC40" s="472"/>
      <c r="IHD40" s="472"/>
      <c r="IHE40" s="472"/>
      <c r="IHF40" s="472"/>
      <c r="IHG40" s="472"/>
      <c r="IHH40" s="472"/>
      <c r="IHI40" s="472"/>
      <c r="IHJ40" s="472"/>
      <c r="IHK40" s="472"/>
      <c r="IHL40" s="472"/>
      <c r="IHM40" s="472"/>
      <c r="IHN40" s="472"/>
      <c r="IHO40" s="472"/>
      <c r="IHP40" s="472"/>
      <c r="IHQ40" s="472"/>
      <c r="IHR40" s="472"/>
      <c r="IHS40" s="472"/>
      <c r="IHT40" s="472"/>
      <c r="IHU40" s="472"/>
      <c r="IHV40" s="472"/>
      <c r="IHW40" s="472"/>
      <c r="IHX40" s="472"/>
      <c r="IHY40" s="472"/>
      <c r="IHZ40" s="472"/>
      <c r="IIA40" s="472"/>
      <c r="IIB40" s="472"/>
      <c r="IIC40" s="472"/>
      <c r="IID40" s="472"/>
      <c r="IIE40" s="472"/>
      <c r="IIF40" s="472"/>
      <c r="IIG40" s="472"/>
      <c r="IIH40" s="472"/>
      <c r="III40" s="472"/>
      <c r="IIJ40" s="472"/>
      <c r="IIK40" s="472"/>
      <c r="IIL40" s="472"/>
      <c r="IIM40" s="472"/>
      <c r="IIN40" s="472"/>
      <c r="IIO40" s="472"/>
      <c r="IIP40" s="472"/>
      <c r="IIQ40" s="472"/>
      <c r="IIR40" s="472"/>
      <c r="IIS40" s="472"/>
      <c r="IIT40" s="472"/>
      <c r="IIU40" s="472"/>
      <c r="IIV40" s="472"/>
      <c r="IIW40" s="472"/>
      <c r="IIX40" s="472"/>
      <c r="IIY40" s="472"/>
      <c r="IIZ40" s="472"/>
      <c r="IJA40" s="472"/>
      <c r="IJB40" s="472"/>
      <c r="IJC40" s="472"/>
      <c r="IJD40" s="472"/>
      <c r="IJE40" s="472"/>
      <c r="IJF40" s="472"/>
      <c r="IJG40" s="472"/>
      <c r="IJH40" s="472"/>
      <c r="IJI40" s="472"/>
      <c r="IJJ40" s="472"/>
      <c r="IJK40" s="472"/>
      <c r="IJL40" s="472"/>
      <c r="IJM40" s="472"/>
      <c r="IJN40" s="472"/>
      <c r="IJO40" s="472"/>
      <c r="IJP40" s="472"/>
      <c r="IJQ40" s="472"/>
      <c r="IJR40" s="472"/>
      <c r="IJS40" s="472"/>
      <c r="IJT40" s="472"/>
      <c r="IJU40" s="472"/>
      <c r="IJV40" s="472"/>
      <c r="IJW40" s="472"/>
      <c r="IJX40" s="472"/>
      <c r="IJY40" s="472"/>
      <c r="IJZ40" s="472"/>
      <c r="IKA40" s="472"/>
      <c r="IKB40" s="472"/>
      <c r="IKC40" s="472"/>
      <c r="IKD40" s="472"/>
      <c r="IKE40" s="472"/>
      <c r="IKF40" s="472"/>
      <c r="IKG40" s="472"/>
      <c r="IKH40" s="472"/>
      <c r="IKI40" s="472"/>
      <c r="IKJ40" s="472"/>
      <c r="IKK40" s="472"/>
      <c r="IKL40" s="472"/>
      <c r="IKM40" s="472"/>
      <c r="IKN40" s="472"/>
      <c r="IKO40" s="472"/>
      <c r="IKP40" s="472"/>
      <c r="IKQ40" s="472"/>
      <c r="IKR40" s="472"/>
      <c r="IKS40" s="472"/>
      <c r="IKT40" s="472"/>
      <c r="IKU40" s="472"/>
      <c r="IKV40" s="472"/>
      <c r="IKW40" s="472"/>
      <c r="IKX40" s="472"/>
      <c r="IKY40" s="472"/>
      <c r="IKZ40" s="472"/>
      <c r="ILA40" s="472"/>
      <c r="ILB40" s="472"/>
      <c r="ILC40" s="472"/>
      <c r="ILD40" s="472"/>
      <c r="ILE40" s="472"/>
      <c r="ILF40" s="472"/>
      <c r="ILG40" s="472"/>
      <c r="ILH40" s="472"/>
      <c r="ILI40" s="472"/>
      <c r="ILJ40" s="472"/>
      <c r="ILK40" s="472"/>
      <c r="ILL40" s="472"/>
      <c r="ILM40" s="472"/>
      <c r="ILN40" s="472"/>
      <c r="ILO40" s="472"/>
      <c r="ILP40" s="472"/>
      <c r="ILQ40" s="472"/>
      <c r="ILR40" s="472"/>
      <c r="ILS40" s="472"/>
      <c r="ILT40" s="472"/>
      <c r="ILU40" s="472"/>
      <c r="ILV40" s="472"/>
      <c r="ILW40" s="472"/>
      <c r="ILX40" s="472"/>
      <c r="ILY40" s="472"/>
      <c r="ILZ40" s="472"/>
      <c r="IMA40" s="472"/>
      <c r="IMB40" s="472"/>
      <c r="IMC40" s="472"/>
      <c r="IMD40" s="472"/>
      <c r="IME40" s="472"/>
      <c r="IMF40" s="472"/>
      <c r="IMG40" s="472"/>
      <c r="IMH40" s="472"/>
      <c r="IMI40" s="472"/>
      <c r="IMJ40" s="472"/>
      <c r="IMK40" s="472"/>
      <c r="IML40" s="472"/>
      <c r="IMM40" s="472"/>
      <c r="IMN40" s="472"/>
      <c r="IMO40" s="472"/>
      <c r="IMP40" s="472"/>
      <c r="IMQ40" s="472"/>
      <c r="IMR40" s="472"/>
      <c r="IMS40" s="472"/>
      <c r="IMT40" s="472"/>
      <c r="IMU40" s="472"/>
      <c r="IMV40" s="472"/>
      <c r="IMW40" s="472"/>
      <c r="IMX40" s="472"/>
      <c r="IMY40" s="472"/>
      <c r="IMZ40" s="472"/>
      <c r="INA40" s="472"/>
      <c r="INB40" s="472"/>
      <c r="INC40" s="472"/>
      <c r="IND40" s="472"/>
      <c r="INE40" s="472"/>
      <c r="INF40" s="472"/>
      <c r="ING40" s="472"/>
      <c r="INH40" s="472"/>
      <c r="INI40" s="472"/>
      <c r="INJ40" s="472"/>
      <c r="INK40" s="472"/>
      <c r="INL40" s="472"/>
      <c r="INM40" s="472"/>
      <c r="INN40" s="472"/>
      <c r="INO40" s="472"/>
      <c r="INP40" s="472"/>
      <c r="INQ40" s="472"/>
      <c r="INR40" s="472"/>
      <c r="INS40" s="472"/>
      <c r="INT40" s="472"/>
      <c r="INU40" s="472"/>
      <c r="INV40" s="472"/>
      <c r="INW40" s="472"/>
      <c r="INX40" s="472"/>
      <c r="INY40" s="472"/>
      <c r="INZ40" s="472"/>
      <c r="IOA40" s="472"/>
      <c r="IOB40" s="472"/>
      <c r="IOC40" s="472"/>
      <c r="IOD40" s="472"/>
      <c r="IOE40" s="472"/>
      <c r="IOF40" s="472"/>
      <c r="IOG40" s="472"/>
      <c r="IOH40" s="472"/>
      <c r="IOI40" s="472"/>
      <c r="IOJ40" s="472"/>
      <c r="IOK40" s="472"/>
      <c r="IOL40" s="472"/>
      <c r="IOM40" s="472"/>
      <c r="ION40" s="472"/>
      <c r="IOO40" s="472"/>
      <c r="IOP40" s="472"/>
      <c r="IOQ40" s="472"/>
      <c r="IOR40" s="472"/>
      <c r="IOS40" s="472"/>
      <c r="IOT40" s="472"/>
      <c r="IOU40" s="472"/>
      <c r="IOV40" s="472"/>
      <c r="IOW40" s="472"/>
      <c r="IOX40" s="472"/>
      <c r="IOY40" s="472"/>
      <c r="IOZ40" s="472"/>
      <c r="IPA40" s="472"/>
      <c r="IPB40" s="472"/>
      <c r="IPC40" s="472"/>
      <c r="IPD40" s="472"/>
      <c r="IPE40" s="472"/>
      <c r="IPF40" s="472"/>
      <c r="IPG40" s="472"/>
      <c r="IPH40" s="472"/>
      <c r="IPI40" s="472"/>
      <c r="IPJ40" s="472"/>
      <c r="IPK40" s="472"/>
      <c r="IPL40" s="472"/>
      <c r="IPM40" s="472"/>
      <c r="IPN40" s="472"/>
      <c r="IPO40" s="472"/>
      <c r="IPP40" s="472"/>
      <c r="IPQ40" s="472"/>
      <c r="IPR40" s="472"/>
      <c r="IPS40" s="472"/>
      <c r="IPT40" s="472"/>
      <c r="IPU40" s="472"/>
      <c r="IPV40" s="472"/>
      <c r="IPW40" s="472"/>
      <c r="IPX40" s="472"/>
      <c r="IPY40" s="472"/>
      <c r="IPZ40" s="472"/>
      <c r="IQA40" s="472"/>
      <c r="IQB40" s="472"/>
      <c r="IQC40" s="472"/>
      <c r="IQD40" s="472"/>
      <c r="IQE40" s="472"/>
      <c r="IQF40" s="472"/>
      <c r="IQG40" s="472"/>
      <c r="IQH40" s="472"/>
      <c r="IQI40" s="472"/>
      <c r="IQJ40" s="472"/>
      <c r="IQK40" s="472"/>
      <c r="IQL40" s="472"/>
      <c r="IQM40" s="472"/>
      <c r="IQN40" s="472"/>
      <c r="IQO40" s="472"/>
      <c r="IQP40" s="472"/>
      <c r="IQQ40" s="472"/>
      <c r="IQR40" s="472"/>
      <c r="IQS40" s="472"/>
      <c r="IQT40" s="472"/>
      <c r="IQU40" s="472"/>
      <c r="IQV40" s="472"/>
      <c r="IQW40" s="472"/>
      <c r="IQX40" s="472"/>
      <c r="IQY40" s="472"/>
      <c r="IQZ40" s="472"/>
      <c r="IRA40" s="472"/>
      <c r="IRB40" s="472"/>
      <c r="IRC40" s="472"/>
      <c r="IRD40" s="472"/>
      <c r="IRE40" s="472"/>
      <c r="IRF40" s="472"/>
      <c r="IRG40" s="472"/>
      <c r="IRH40" s="472"/>
      <c r="IRI40" s="472"/>
      <c r="IRJ40" s="472"/>
      <c r="IRK40" s="472"/>
      <c r="IRL40" s="472"/>
      <c r="IRM40" s="472"/>
      <c r="IRN40" s="472"/>
      <c r="IRO40" s="472"/>
      <c r="IRP40" s="472"/>
      <c r="IRQ40" s="472"/>
      <c r="IRR40" s="472"/>
      <c r="IRS40" s="472"/>
      <c r="IRT40" s="472"/>
      <c r="IRU40" s="472"/>
      <c r="IRV40" s="472"/>
      <c r="IRW40" s="472"/>
      <c r="IRX40" s="472"/>
      <c r="IRY40" s="472"/>
      <c r="IRZ40" s="472"/>
      <c r="ISA40" s="472"/>
      <c r="ISB40" s="472"/>
      <c r="ISC40" s="472"/>
      <c r="ISD40" s="472"/>
      <c r="ISE40" s="472"/>
      <c r="ISF40" s="472"/>
      <c r="ISG40" s="472"/>
      <c r="ISH40" s="472"/>
      <c r="ISI40" s="472"/>
      <c r="ISJ40" s="472"/>
      <c r="ISK40" s="472"/>
      <c r="ISL40" s="472"/>
      <c r="ISM40" s="472"/>
      <c r="ISN40" s="472"/>
      <c r="ISO40" s="472"/>
      <c r="ISP40" s="472"/>
      <c r="ISQ40" s="472"/>
      <c r="ISR40" s="472"/>
      <c r="ISS40" s="472"/>
      <c r="IST40" s="472"/>
      <c r="ISU40" s="472"/>
      <c r="ISV40" s="472"/>
      <c r="ISW40" s="472"/>
      <c r="ISX40" s="472"/>
      <c r="ISY40" s="472"/>
      <c r="ISZ40" s="472"/>
      <c r="ITA40" s="472"/>
      <c r="ITB40" s="472"/>
      <c r="ITC40" s="472"/>
      <c r="ITD40" s="472"/>
      <c r="ITE40" s="472"/>
      <c r="ITF40" s="472"/>
      <c r="ITG40" s="472"/>
      <c r="ITH40" s="472"/>
      <c r="ITI40" s="472"/>
      <c r="ITJ40" s="472"/>
      <c r="ITK40" s="472"/>
      <c r="ITL40" s="472"/>
      <c r="ITM40" s="472"/>
      <c r="ITN40" s="472"/>
      <c r="ITO40" s="472"/>
      <c r="ITP40" s="472"/>
      <c r="ITQ40" s="472"/>
      <c r="ITR40" s="472"/>
      <c r="ITS40" s="472"/>
      <c r="ITT40" s="472"/>
      <c r="ITU40" s="472"/>
      <c r="ITV40" s="472"/>
      <c r="ITW40" s="472"/>
      <c r="ITX40" s="472"/>
      <c r="ITY40" s="472"/>
      <c r="ITZ40" s="472"/>
      <c r="IUA40" s="472"/>
      <c r="IUB40" s="472"/>
      <c r="IUC40" s="472"/>
      <c r="IUD40" s="472"/>
      <c r="IUE40" s="472"/>
      <c r="IUF40" s="472"/>
      <c r="IUG40" s="472"/>
      <c r="IUH40" s="472"/>
      <c r="IUI40" s="472"/>
      <c r="IUJ40" s="472"/>
      <c r="IUK40" s="472"/>
      <c r="IUL40" s="472"/>
      <c r="IUM40" s="472"/>
      <c r="IUN40" s="472"/>
      <c r="IUO40" s="472"/>
      <c r="IUP40" s="472"/>
      <c r="IUQ40" s="472"/>
      <c r="IUR40" s="472"/>
      <c r="IUS40" s="472"/>
      <c r="IUT40" s="472"/>
      <c r="IUU40" s="472"/>
      <c r="IUV40" s="472"/>
      <c r="IUW40" s="472"/>
      <c r="IUX40" s="472"/>
      <c r="IUY40" s="472"/>
      <c r="IUZ40" s="472"/>
      <c r="IVA40" s="472"/>
      <c r="IVB40" s="472"/>
      <c r="IVC40" s="472"/>
      <c r="IVD40" s="472"/>
      <c r="IVE40" s="472"/>
      <c r="IVF40" s="472"/>
      <c r="IVG40" s="472"/>
      <c r="IVH40" s="472"/>
      <c r="IVI40" s="472"/>
      <c r="IVJ40" s="472"/>
      <c r="IVK40" s="472"/>
      <c r="IVL40" s="472"/>
      <c r="IVM40" s="472"/>
      <c r="IVN40" s="472"/>
      <c r="IVO40" s="472"/>
      <c r="IVP40" s="472"/>
      <c r="IVQ40" s="472"/>
      <c r="IVR40" s="472"/>
      <c r="IVS40" s="472"/>
      <c r="IVT40" s="472"/>
      <c r="IVU40" s="472"/>
      <c r="IVV40" s="472"/>
      <c r="IVW40" s="472"/>
      <c r="IVX40" s="472"/>
      <c r="IVY40" s="472"/>
      <c r="IVZ40" s="472"/>
      <c r="IWA40" s="472"/>
      <c r="IWB40" s="472"/>
      <c r="IWC40" s="472"/>
      <c r="IWD40" s="472"/>
      <c r="IWE40" s="472"/>
      <c r="IWF40" s="472"/>
      <c r="IWG40" s="472"/>
      <c r="IWH40" s="472"/>
      <c r="IWI40" s="472"/>
      <c r="IWJ40" s="472"/>
      <c r="IWK40" s="472"/>
      <c r="IWL40" s="472"/>
      <c r="IWM40" s="472"/>
      <c r="IWN40" s="472"/>
      <c r="IWO40" s="472"/>
      <c r="IWP40" s="472"/>
      <c r="IWQ40" s="472"/>
      <c r="IWR40" s="472"/>
      <c r="IWS40" s="472"/>
      <c r="IWT40" s="472"/>
      <c r="IWU40" s="472"/>
      <c r="IWV40" s="472"/>
      <c r="IWW40" s="472"/>
      <c r="IWX40" s="472"/>
      <c r="IWY40" s="472"/>
      <c r="IWZ40" s="472"/>
      <c r="IXA40" s="472"/>
      <c r="IXB40" s="472"/>
      <c r="IXC40" s="472"/>
      <c r="IXD40" s="472"/>
      <c r="IXE40" s="472"/>
      <c r="IXF40" s="472"/>
      <c r="IXG40" s="472"/>
      <c r="IXH40" s="472"/>
      <c r="IXI40" s="472"/>
      <c r="IXJ40" s="472"/>
      <c r="IXK40" s="472"/>
      <c r="IXL40" s="472"/>
      <c r="IXM40" s="472"/>
      <c r="IXN40" s="472"/>
      <c r="IXO40" s="472"/>
      <c r="IXP40" s="472"/>
      <c r="IXQ40" s="472"/>
      <c r="IXR40" s="472"/>
      <c r="IXS40" s="472"/>
      <c r="IXT40" s="472"/>
      <c r="IXU40" s="472"/>
      <c r="IXV40" s="472"/>
      <c r="IXW40" s="472"/>
      <c r="IXX40" s="472"/>
      <c r="IXY40" s="472"/>
      <c r="IXZ40" s="472"/>
      <c r="IYA40" s="472"/>
      <c r="IYB40" s="472"/>
      <c r="IYC40" s="472"/>
      <c r="IYD40" s="472"/>
      <c r="IYE40" s="472"/>
      <c r="IYF40" s="472"/>
      <c r="IYG40" s="472"/>
      <c r="IYH40" s="472"/>
      <c r="IYI40" s="472"/>
      <c r="IYJ40" s="472"/>
      <c r="IYK40" s="472"/>
      <c r="IYL40" s="472"/>
      <c r="IYM40" s="472"/>
      <c r="IYN40" s="472"/>
      <c r="IYO40" s="472"/>
      <c r="IYP40" s="472"/>
      <c r="IYQ40" s="472"/>
      <c r="IYR40" s="472"/>
      <c r="IYS40" s="472"/>
      <c r="IYT40" s="472"/>
      <c r="IYU40" s="472"/>
      <c r="IYV40" s="472"/>
      <c r="IYW40" s="472"/>
      <c r="IYX40" s="472"/>
      <c r="IYY40" s="472"/>
      <c r="IYZ40" s="472"/>
      <c r="IZA40" s="472"/>
      <c r="IZB40" s="472"/>
      <c r="IZC40" s="472"/>
      <c r="IZD40" s="472"/>
      <c r="IZE40" s="472"/>
      <c r="IZF40" s="472"/>
      <c r="IZG40" s="472"/>
      <c r="IZH40" s="472"/>
      <c r="IZI40" s="472"/>
      <c r="IZJ40" s="472"/>
      <c r="IZK40" s="472"/>
      <c r="IZL40" s="472"/>
      <c r="IZM40" s="472"/>
      <c r="IZN40" s="472"/>
      <c r="IZO40" s="472"/>
      <c r="IZP40" s="472"/>
      <c r="IZQ40" s="472"/>
      <c r="IZR40" s="472"/>
      <c r="IZS40" s="472"/>
      <c r="IZT40" s="472"/>
      <c r="IZU40" s="472"/>
      <c r="IZV40" s="472"/>
      <c r="IZW40" s="472"/>
      <c r="IZX40" s="472"/>
      <c r="IZY40" s="472"/>
      <c r="IZZ40" s="472"/>
      <c r="JAA40" s="472"/>
      <c r="JAB40" s="472"/>
      <c r="JAC40" s="472"/>
      <c r="JAD40" s="472"/>
      <c r="JAE40" s="472"/>
      <c r="JAF40" s="472"/>
      <c r="JAG40" s="472"/>
      <c r="JAH40" s="472"/>
      <c r="JAI40" s="472"/>
      <c r="JAJ40" s="472"/>
      <c r="JAK40" s="472"/>
      <c r="JAL40" s="472"/>
      <c r="JAM40" s="472"/>
      <c r="JAN40" s="472"/>
      <c r="JAO40" s="472"/>
      <c r="JAP40" s="472"/>
      <c r="JAQ40" s="472"/>
      <c r="JAR40" s="472"/>
      <c r="JAS40" s="472"/>
      <c r="JAT40" s="472"/>
      <c r="JAU40" s="472"/>
      <c r="JAV40" s="472"/>
      <c r="JAW40" s="472"/>
      <c r="JAX40" s="472"/>
      <c r="JAY40" s="472"/>
      <c r="JAZ40" s="472"/>
      <c r="JBA40" s="472"/>
      <c r="JBB40" s="472"/>
      <c r="JBC40" s="472"/>
      <c r="JBD40" s="472"/>
      <c r="JBE40" s="472"/>
      <c r="JBF40" s="472"/>
      <c r="JBG40" s="472"/>
      <c r="JBH40" s="472"/>
      <c r="JBI40" s="472"/>
      <c r="JBJ40" s="472"/>
      <c r="JBK40" s="472"/>
      <c r="JBL40" s="472"/>
      <c r="JBM40" s="472"/>
      <c r="JBN40" s="472"/>
      <c r="JBO40" s="472"/>
      <c r="JBP40" s="472"/>
      <c r="JBQ40" s="472"/>
      <c r="JBR40" s="472"/>
      <c r="JBS40" s="472"/>
      <c r="JBT40" s="472"/>
      <c r="JBU40" s="472"/>
      <c r="JBV40" s="472"/>
      <c r="JBW40" s="472"/>
      <c r="JBX40" s="472"/>
      <c r="JBY40" s="472"/>
      <c r="JBZ40" s="472"/>
      <c r="JCA40" s="472"/>
      <c r="JCB40" s="472"/>
      <c r="JCC40" s="472"/>
      <c r="JCD40" s="472"/>
      <c r="JCE40" s="472"/>
      <c r="JCF40" s="472"/>
      <c r="JCG40" s="472"/>
      <c r="JCH40" s="472"/>
      <c r="JCI40" s="472"/>
      <c r="JCJ40" s="472"/>
      <c r="JCK40" s="472"/>
      <c r="JCL40" s="472"/>
      <c r="JCM40" s="472"/>
      <c r="JCN40" s="472"/>
      <c r="JCO40" s="472"/>
      <c r="JCP40" s="472"/>
      <c r="JCQ40" s="472"/>
      <c r="JCR40" s="472"/>
      <c r="JCS40" s="472"/>
      <c r="JCT40" s="472"/>
      <c r="JCU40" s="472"/>
      <c r="JCV40" s="472"/>
      <c r="JCW40" s="472"/>
      <c r="JCX40" s="472"/>
      <c r="JCY40" s="472"/>
      <c r="JCZ40" s="472"/>
      <c r="JDA40" s="472"/>
      <c r="JDB40" s="472"/>
      <c r="JDC40" s="472"/>
      <c r="JDD40" s="472"/>
      <c r="JDE40" s="472"/>
      <c r="JDF40" s="472"/>
      <c r="JDG40" s="472"/>
      <c r="JDH40" s="472"/>
      <c r="JDI40" s="472"/>
      <c r="JDJ40" s="472"/>
      <c r="JDK40" s="472"/>
      <c r="JDL40" s="472"/>
      <c r="JDM40" s="472"/>
      <c r="JDN40" s="472"/>
      <c r="JDO40" s="472"/>
      <c r="JDP40" s="472"/>
      <c r="JDQ40" s="472"/>
      <c r="JDR40" s="472"/>
      <c r="JDS40" s="472"/>
      <c r="JDT40" s="472"/>
      <c r="JDU40" s="472"/>
      <c r="JDV40" s="472"/>
      <c r="JDW40" s="472"/>
      <c r="JDX40" s="472"/>
      <c r="JDY40" s="472"/>
      <c r="JDZ40" s="472"/>
      <c r="JEA40" s="472"/>
      <c r="JEB40" s="472"/>
      <c r="JEC40" s="472"/>
      <c r="JED40" s="472"/>
      <c r="JEE40" s="472"/>
      <c r="JEF40" s="472"/>
      <c r="JEG40" s="472"/>
      <c r="JEH40" s="472"/>
      <c r="JEI40" s="472"/>
      <c r="JEJ40" s="472"/>
      <c r="JEK40" s="472"/>
      <c r="JEL40" s="472"/>
      <c r="JEM40" s="472"/>
      <c r="JEN40" s="472"/>
      <c r="JEO40" s="472"/>
      <c r="JEP40" s="472"/>
      <c r="JEQ40" s="472"/>
      <c r="JER40" s="472"/>
      <c r="JES40" s="472"/>
      <c r="JET40" s="472"/>
      <c r="JEU40" s="472"/>
      <c r="JEV40" s="472"/>
      <c r="JEW40" s="472"/>
      <c r="JEX40" s="472"/>
      <c r="JEY40" s="472"/>
      <c r="JEZ40" s="472"/>
      <c r="JFA40" s="472"/>
      <c r="JFB40" s="472"/>
      <c r="JFC40" s="472"/>
      <c r="JFD40" s="472"/>
      <c r="JFE40" s="472"/>
      <c r="JFF40" s="472"/>
      <c r="JFG40" s="472"/>
      <c r="JFH40" s="472"/>
      <c r="JFI40" s="472"/>
      <c r="JFJ40" s="472"/>
      <c r="JFK40" s="472"/>
      <c r="JFL40" s="472"/>
      <c r="JFM40" s="472"/>
      <c r="JFN40" s="472"/>
      <c r="JFO40" s="472"/>
      <c r="JFP40" s="472"/>
      <c r="JFQ40" s="472"/>
      <c r="JFR40" s="472"/>
      <c r="JFS40" s="472"/>
      <c r="JFT40" s="472"/>
      <c r="JFU40" s="472"/>
      <c r="JFV40" s="472"/>
      <c r="JFW40" s="472"/>
      <c r="JFX40" s="472"/>
      <c r="JFY40" s="472"/>
      <c r="JFZ40" s="472"/>
      <c r="JGA40" s="472"/>
      <c r="JGB40" s="472"/>
      <c r="JGC40" s="472"/>
      <c r="JGD40" s="472"/>
      <c r="JGE40" s="472"/>
      <c r="JGF40" s="472"/>
      <c r="JGG40" s="472"/>
      <c r="JGH40" s="472"/>
      <c r="JGI40" s="472"/>
      <c r="JGJ40" s="472"/>
      <c r="JGK40" s="472"/>
      <c r="JGL40" s="472"/>
      <c r="JGM40" s="472"/>
      <c r="JGN40" s="472"/>
      <c r="JGO40" s="472"/>
      <c r="JGP40" s="472"/>
      <c r="JGQ40" s="472"/>
      <c r="JGR40" s="472"/>
      <c r="JGS40" s="472"/>
      <c r="JGT40" s="472"/>
      <c r="JGU40" s="472"/>
      <c r="JGV40" s="472"/>
      <c r="JGW40" s="472"/>
      <c r="JGX40" s="472"/>
      <c r="JGY40" s="472"/>
      <c r="JGZ40" s="472"/>
      <c r="JHA40" s="472"/>
      <c r="JHB40" s="472"/>
      <c r="JHC40" s="472"/>
      <c r="JHD40" s="472"/>
      <c r="JHE40" s="472"/>
      <c r="JHF40" s="472"/>
      <c r="JHG40" s="472"/>
      <c r="JHH40" s="472"/>
      <c r="JHI40" s="472"/>
      <c r="JHJ40" s="472"/>
      <c r="JHK40" s="472"/>
      <c r="JHL40" s="472"/>
      <c r="JHM40" s="472"/>
      <c r="JHN40" s="472"/>
      <c r="JHO40" s="472"/>
      <c r="JHP40" s="472"/>
      <c r="JHQ40" s="472"/>
      <c r="JHR40" s="472"/>
      <c r="JHS40" s="472"/>
      <c r="JHT40" s="472"/>
      <c r="JHU40" s="472"/>
      <c r="JHV40" s="472"/>
      <c r="JHW40" s="472"/>
      <c r="JHX40" s="472"/>
      <c r="JHY40" s="472"/>
      <c r="JHZ40" s="472"/>
      <c r="JIA40" s="472"/>
      <c r="JIB40" s="472"/>
      <c r="JIC40" s="472"/>
      <c r="JID40" s="472"/>
      <c r="JIE40" s="472"/>
      <c r="JIF40" s="472"/>
      <c r="JIG40" s="472"/>
      <c r="JIH40" s="472"/>
      <c r="JII40" s="472"/>
      <c r="JIJ40" s="472"/>
      <c r="JIK40" s="472"/>
      <c r="JIL40" s="472"/>
      <c r="JIM40" s="472"/>
      <c r="JIN40" s="472"/>
      <c r="JIO40" s="472"/>
      <c r="JIP40" s="472"/>
      <c r="JIQ40" s="472"/>
      <c r="JIR40" s="472"/>
      <c r="JIS40" s="472"/>
      <c r="JIT40" s="472"/>
      <c r="JIU40" s="472"/>
      <c r="JIV40" s="472"/>
      <c r="JIW40" s="472"/>
      <c r="JIX40" s="472"/>
      <c r="JIY40" s="472"/>
      <c r="JIZ40" s="472"/>
      <c r="JJA40" s="472"/>
      <c r="JJB40" s="472"/>
      <c r="JJC40" s="472"/>
      <c r="JJD40" s="472"/>
      <c r="JJE40" s="472"/>
      <c r="JJF40" s="472"/>
      <c r="JJG40" s="472"/>
      <c r="JJH40" s="472"/>
      <c r="JJI40" s="472"/>
      <c r="JJJ40" s="472"/>
      <c r="JJK40" s="472"/>
      <c r="JJL40" s="472"/>
      <c r="JJM40" s="472"/>
      <c r="JJN40" s="472"/>
      <c r="JJO40" s="472"/>
      <c r="JJP40" s="472"/>
      <c r="JJQ40" s="472"/>
      <c r="JJR40" s="472"/>
      <c r="JJS40" s="472"/>
      <c r="JJT40" s="472"/>
      <c r="JJU40" s="472"/>
      <c r="JJV40" s="472"/>
      <c r="JJW40" s="472"/>
      <c r="JJX40" s="472"/>
      <c r="JJY40" s="472"/>
      <c r="JJZ40" s="472"/>
      <c r="JKA40" s="472"/>
      <c r="JKB40" s="472"/>
      <c r="JKC40" s="472"/>
      <c r="JKD40" s="472"/>
      <c r="JKE40" s="472"/>
      <c r="JKF40" s="472"/>
      <c r="JKG40" s="472"/>
      <c r="JKH40" s="472"/>
      <c r="JKI40" s="472"/>
      <c r="JKJ40" s="472"/>
      <c r="JKK40" s="472"/>
      <c r="JKL40" s="472"/>
      <c r="JKM40" s="472"/>
      <c r="JKN40" s="472"/>
      <c r="JKO40" s="472"/>
      <c r="JKP40" s="472"/>
      <c r="JKQ40" s="472"/>
      <c r="JKR40" s="472"/>
      <c r="JKS40" s="472"/>
      <c r="JKT40" s="472"/>
      <c r="JKU40" s="472"/>
      <c r="JKV40" s="472"/>
      <c r="JKW40" s="472"/>
      <c r="JKX40" s="472"/>
      <c r="JKY40" s="472"/>
      <c r="JKZ40" s="472"/>
      <c r="JLA40" s="472"/>
      <c r="JLB40" s="472"/>
      <c r="JLC40" s="472"/>
      <c r="JLD40" s="472"/>
      <c r="JLE40" s="472"/>
      <c r="JLF40" s="472"/>
      <c r="JLG40" s="472"/>
      <c r="JLH40" s="472"/>
      <c r="JLI40" s="472"/>
      <c r="JLJ40" s="472"/>
      <c r="JLK40" s="472"/>
      <c r="JLL40" s="472"/>
      <c r="JLM40" s="472"/>
      <c r="JLN40" s="472"/>
      <c r="JLO40" s="472"/>
      <c r="JLP40" s="472"/>
      <c r="JLQ40" s="472"/>
      <c r="JLR40" s="472"/>
      <c r="JLS40" s="472"/>
      <c r="JLT40" s="472"/>
      <c r="JLU40" s="472"/>
      <c r="JLV40" s="472"/>
      <c r="JLW40" s="472"/>
      <c r="JLX40" s="472"/>
      <c r="JLY40" s="472"/>
      <c r="JLZ40" s="472"/>
      <c r="JMA40" s="472"/>
      <c r="JMB40" s="472"/>
      <c r="JMC40" s="472"/>
      <c r="JMD40" s="472"/>
      <c r="JME40" s="472"/>
      <c r="JMF40" s="472"/>
      <c r="JMG40" s="472"/>
      <c r="JMH40" s="472"/>
      <c r="JMI40" s="472"/>
      <c r="JMJ40" s="472"/>
      <c r="JMK40" s="472"/>
      <c r="JML40" s="472"/>
      <c r="JMM40" s="472"/>
      <c r="JMN40" s="472"/>
      <c r="JMO40" s="472"/>
      <c r="JMP40" s="472"/>
      <c r="JMQ40" s="472"/>
      <c r="JMR40" s="472"/>
      <c r="JMS40" s="472"/>
      <c r="JMT40" s="472"/>
      <c r="JMU40" s="472"/>
      <c r="JMV40" s="472"/>
      <c r="JMW40" s="472"/>
      <c r="JMX40" s="472"/>
      <c r="JMY40" s="472"/>
      <c r="JMZ40" s="472"/>
      <c r="JNA40" s="472"/>
      <c r="JNB40" s="472"/>
      <c r="JNC40" s="472"/>
      <c r="JND40" s="472"/>
      <c r="JNE40" s="472"/>
      <c r="JNF40" s="472"/>
      <c r="JNG40" s="472"/>
      <c r="JNH40" s="472"/>
      <c r="JNI40" s="472"/>
      <c r="JNJ40" s="472"/>
      <c r="JNK40" s="472"/>
      <c r="JNL40" s="472"/>
      <c r="JNM40" s="472"/>
      <c r="JNN40" s="472"/>
      <c r="JNO40" s="472"/>
      <c r="JNP40" s="472"/>
      <c r="JNQ40" s="472"/>
      <c r="JNR40" s="472"/>
      <c r="JNS40" s="472"/>
      <c r="JNT40" s="472"/>
      <c r="JNU40" s="472"/>
      <c r="JNV40" s="472"/>
      <c r="JNW40" s="472"/>
      <c r="JNX40" s="472"/>
      <c r="JNY40" s="472"/>
      <c r="JNZ40" s="472"/>
      <c r="JOA40" s="472"/>
      <c r="JOB40" s="472"/>
      <c r="JOC40" s="472"/>
      <c r="JOD40" s="472"/>
      <c r="JOE40" s="472"/>
      <c r="JOF40" s="472"/>
      <c r="JOG40" s="472"/>
      <c r="JOH40" s="472"/>
      <c r="JOI40" s="472"/>
      <c r="JOJ40" s="472"/>
      <c r="JOK40" s="472"/>
      <c r="JOL40" s="472"/>
      <c r="JOM40" s="472"/>
      <c r="JON40" s="472"/>
      <c r="JOO40" s="472"/>
      <c r="JOP40" s="472"/>
      <c r="JOQ40" s="472"/>
      <c r="JOR40" s="472"/>
      <c r="JOS40" s="472"/>
      <c r="JOT40" s="472"/>
      <c r="JOU40" s="472"/>
      <c r="JOV40" s="472"/>
      <c r="JOW40" s="472"/>
      <c r="JOX40" s="472"/>
      <c r="JOY40" s="472"/>
      <c r="JOZ40" s="472"/>
      <c r="JPA40" s="472"/>
      <c r="JPB40" s="472"/>
      <c r="JPC40" s="472"/>
      <c r="JPD40" s="472"/>
      <c r="JPE40" s="472"/>
      <c r="JPF40" s="472"/>
      <c r="JPG40" s="472"/>
      <c r="JPH40" s="472"/>
      <c r="JPI40" s="472"/>
      <c r="JPJ40" s="472"/>
      <c r="JPK40" s="472"/>
      <c r="JPL40" s="472"/>
      <c r="JPM40" s="472"/>
      <c r="JPN40" s="472"/>
      <c r="JPO40" s="472"/>
      <c r="JPP40" s="472"/>
      <c r="JPQ40" s="472"/>
      <c r="JPR40" s="472"/>
      <c r="JPS40" s="472"/>
      <c r="JPT40" s="472"/>
      <c r="JPU40" s="472"/>
      <c r="JPV40" s="472"/>
      <c r="JPW40" s="472"/>
      <c r="JPX40" s="472"/>
      <c r="JPY40" s="472"/>
      <c r="JPZ40" s="472"/>
      <c r="JQA40" s="472"/>
      <c r="JQB40" s="472"/>
      <c r="JQC40" s="472"/>
      <c r="JQD40" s="472"/>
      <c r="JQE40" s="472"/>
      <c r="JQF40" s="472"/>
      <c r="JQG40" s="472"/>
      <c r="JQH40" s="472"/>
      <c r="JQI40" s="472"/>
      <c r="JQJ40" s="472"/>
      <c r="JQK40" s="472"/>
      <c r="JQL40" s="472"/>
      <c r="JQM40" s="472"/>
      <c r="JQN40" s="472"/>
      <c r="JQO40" s="472"/>
      <c r="JQP40" s="472"/>
      <c r="JQQ40" s="472"/>
      <c r="JQR40" s="472"/>
      <c r="JQS40" s="472"/>
      <c r="JQT40" s="472"/>
      <c r="JQU40" s="472"/>
      <c r="JQV40" s="472"/>
      <c r="JQW40" s="472"/>
      <c r="JQX40" s="472"/>
      <c r="JQY40" s="472"/>
      <c r="JQZ40" s="472"/>
      <c r="JRA40" s="472"/>
      <c r="JRB40" s="472"/>
      <c r="JRC40" s="472"/>
      <c r="JRD40" s="472"/>
      <c r="JRE40" s="472"/>
      <c r="JRF40" s="472"/>
      <c r="JRG40" s="472"/>
      <c r="JRH40" s="472"/>
      <c r="JRI40" s="472"/>
      <c r="JRJ40" s="472"/>
      <c r="JRK40" s="472"/>
      <c r="JRL40" s="472"/>
      <c r="JRM40" s="472"/>
      <c r="JRN40" s="472"/>
      <c r="JRO40" s="472"/>
      <c r="JRP40" s="472"/>
      <c r="JRQ40" s="472"/>
      <c r="JRR40" s="472"/>
      <c r="JRS40" s="472"/>
      <c r="JRT40" s="472"/>
      <c r="JRU40" s="472"/>
      <c r="JRV40" s="472"/>
      <c r="JRW40" s="472"/>
      <c r="JRX40" s="472"/>
      <c r="JRY40" s="472"/>
      <c r="JRZ40" s="472"/>
      <c r="JSA40" s="472"/>
      <c r="JSB40" s="472"/>
      <c r="JSC40" s="472"/>
      <c r="JSD40" s="472"/>
      <c r="JSE40" s="472"/>
      <c r="JSF40" s="472"/>
      <c r="JSG40" s="472"/>
      <c r="JSH40" s="472"/>
      <c r="JSI40" s="472"/>
      <c r="JSJ40" s="472"/>
      <c r="JSK40" s="472"/>
      <c r="JSL40" s="472"/>
      <c r="JSM40" s="472"/>
      <c r="JSN40" s="472"/>
      <c r="JSO40" s="472"/>
      <c r="JSP40" s="472"/>
      <c r="JSQ40" s="472"/>
      <c r="JSR40" s="472"/>
      <c r="JSS40" s="472"/>
      <c r="JST40" s="472"/>
      <c r="JSU40" s="472"/>
      <c r="JSV40" s="472"/>
      <c r="JSW40" s="472"/>
      <c r="JSX40" s="472"/>
      <c r="JSY40" s="472"/>
      <c r="JSZ40" s="472"/>
      <c r="JTA40" s="472"/>
      <c r="JTB40" s="472"/>
      <c r="JTC40" s="472"/>
      <c r="JTD40" s="472"/>
      <c r="JTE40" s="472"/>
      <c r="JTF40" s="472"/>
      <c r="JTG40" s="472"/>
      <c r="JTH40" s="472"/>
      <c r="JTI40" s="472"/>
      <c r="JTJ40" s="472"/>
      <c r="JTK40" s="472"/>
      <c r="JTL40" s="472"/>
      <c r="JTM40" s="472"/>
      <c r="JTN40" s="472"/>
      <c r="JTO40" s="472"/>
      <c r="JTP40" s="472"/>
      <c r="JTQ40" s="472"/>
      <c r="JTR40" s="472"/>
      <c r="JTS40" s="472"/>
      <c r="JTT40" s="472"/>
      <c r="JTU40" s="472"/>
      <c r="JTV40" s="472"/>
      <c r="JTW40" s="472"/>
      <c r="JTX40" s="472"/>
      <c r="JTY40" s="472"/>
      <c r="JTZ40" s="472"/>
      <c r="JUA40" s="472"/>
      <c r="JUB40" s="472"/>
      <c r="JUC40" s="472"/>
      <c r="JUD40" s="472"/>
      <c r="JUE40" s="472"/>
      <c r="JUF40" s="472"/>
      <c r="JUG40" s="472"/>
      <c r="JUH40" s="472"/>
      <c r="JUI40" s="472"/>
      <c r="JUJ40" s="472"/>
      <c r="JUK40" s="472"/>
      <c r="JUL40" s="472"/>
      <c r="JUM40" s="472"/>
      <c r="JUN40" s="472"/>
      <c r="JUO40" s="472"/>
      <c r="JUP40" s="472"/>
      <c r="JUQ40" s="472"/>
      <c r="JUR40" s="472"/>
      <c r="JUS40" s="472"/>
      <c r="JUT40" s="472"/>
      <c r="JUU40" s="472"/>
      <c r="JUV40" s="472"/>
      <c r="JUW40" s="472"/>
      <c r="JUX40" s="472"/>
      <c r="JUY40" s="472"/>
      <c r="JUZ40" s="472"/>
      <c r="JVA40" s="472"/>
      <c r="JVB40" s="472"/>
      <c r="JVC40" s="472"/>
      <c r="JVD40" s="472"/>
      <c r="JVE40" s="472"/>
      <c r="JVF40" s="472"/>
      <c r="JVG40" s="472"/>
      <c r="JVH40" s="472"/>
      <c r="JVI40" s="472"/>
      <c r="JVJ40" s="472"/>
      <c r="JVK40" s="472"/>
      <c r="JVL40" s="472"/>
      <c r="JVM40" s="472"/>
      <c r="JVN40" s="472"/>
      <c r="JVO40" s="472"/>
      <c r="JVP40" s="472"/>
      <c r="JVQ40" s="472"/>
      <c r="JVR40" s="472"/>
      <c r="JVS40" s="472"/>
      <c r="JVT40" s="472"/>
      <c r="JVU40" s="472"/>
      <c r="JVV40" s="472"/>
      <c r="JVW40" s="472"/>
      <c r="JVX40" s="472"/>
      <c r="JVY40" s="472"/>
      <c r="JVZ40" s="472"/>
      <c r="JWA40" s="472"/>
      <c r="JWB40" s="472"/>
      <c r="JWC40" s="472"/>
      <c r="JWD40" s="472"/>
      <c r="JWE40" s="472"/>
      <c r="JWF40" s="472"/>
      <c r="JWG40" s="472"/>
      <c r="JWH40" s="472"/>
      <c r="JWI40" s="472"/>
      <c r="JWJ40" s="472"/>
      <c r="JWK40" s="472"/>
      <c r="JWL40" s="472"/>
      <c r="JWM40" s="472"/>
      <c r="JWN40" s="472"/>
      <c r="JWO40" s="472"/>
      <c r="JWP40" s="472"/>
      <c r="JWQ40" s="472"/>
      <c r="JWR40" s="472"/>
      <c r="JWS40" s="472"/>
      <c r="JWT40" s="472"/>
      <c r="JWU40" s="472"/>
      <c r="JWV40" s="472"/>
      <c r="JWW40" s="472"/>
      <c r="JWX40" s="472"/>
      <c r="JWY40" s="472"/>
      <c r="JWZ40" s="472"/>
      <c r="JXA40" s="472"/>
      <c r="JXB40" s="472"/>
      <c r="JXC40" s="472"/>
      <c r="JXD40" s="472"/>
      <c r="JXE40" s="472"/>
      <c r="JXF40" s="472"/>
      <c r="JXG40" s="472"/>
      <c r="JXH40" s="472"/>
      <c r="JXI40" s="472"/>
      <c r="JXJ40" s="472"/>
      <c r="JXK40" s="472"/>
      <c r="JXL40" s="472"/>
      <c r="JXM40" s="472"/>
      <c r="JXN40" s="472"/>
      <c r="JXO40" s="472"/>
      <c r="JXP40" s="472"/>
      <c r="JXQ40" s="472"/>
      <c r="JXR40" s="472"/>
      <c r="JXS40" s="472"/>
      <c r="JXT40" s="472"/>
      <c r="JXU40" s="472"/>
      <c r="JXV40" s="472"/>
      <c r="JXW40" s="472"/>
      <c r="JXX40" s="472"/>
      <c r="JXY40" s="472"/>
      <c r="JXZ40" s="472"/>
      <c r="JYA40" s="472"/>
      <c r="JYB40" s="472"/>
      <c r="JYC40" s="472"/>
      <c r="JYD40" s="472"/>
      <c r="JYE40" s="472"/>
      <c r="JYF40" s="472"/>
      <c r="JYG40" s="472"/>
      <c r="JYH40" s="472"/>
      <c r="JYI40" s="472"/>
      <c r="JYJ40" s="472"/>
      <c r="JYK40" s="472"/>
      <c r="JYL40" s="472"/>
      <c r="JYM40" s="472"/>
      <c r="JYN40" s="472"/>
      <c r="JYO40" s="472"/>
      <c r="JYP40" s="472"/>
      <c r="JYQ40" s="472"/>
      <c r="JYR40" s="472"/>
      <c r="JYS40" s="472"/>
      <c r="JYT40" s="472"/>
      <c r="JYU40" s="472"/>
      <c r="JYV40" s="472"/>
      <c r="JYW40" s="472"/>
      <c r="JYX40" s="472"/>
      <c r="JYY40" s="472"/>
      <c r="JYZ40" s="472"/>
      <c r="JZA40" s="472"/>
      <c r="JZB40" s="472"/>
      <c r="JZC40" s="472"/>
      <c r="JZD40" s="472"/>
      <c r="JZE40" s="472"/>
      <c r="JZF40" s="472"/>
      <c r="JZG40" s="472"/>
      <c r="JZH40" s="472"/>
      <c r="JZI40" s="472"/>
      <c r="JZJ40" s="472"/>
      <c r="JZK40" s="472"/>
      <c r="JZL40" s="472"/>
      <c r="JZM40" s="472"/>
      <c r="JZN40" s="472"/>
      <c r="JZO40" s="472"/>
      <c r="JZP40" s="472"/>
      <c r="JZQ40" s="472"/>
      <c r="JZR40" s="472"/>
      <c r="JZS40" s="472"/>
      <c r="JZT40" s="472"/>
      <c r="JZU40" s="472"/>
      <c r="JZV40" s="472"/>
      <c r="JZW40" s="472"/>
      <c r="JZX40" s="472"/>
      <c r="JZY40" s="472"/>
      <c r="JZZ40" s="472"/>
      <c r="KAA40" s="472"/>
      <c r="KAB40" s="472"/>
      <c r="KAC40" s="472"/>
      <c r="KAD40" s="472"/>
      <c r="KAE40" s="472"/>
      <c r="KAF40" s="472"/>
      <c r="KAG40" s="472"/>
      <c r="KAH40" s="472"/>
      <c r="KAI40" s="472"/>
      <c r="KAJ40" s="472"/>
      <c r="KAK40" s="472"/>
      <c r="KAL40" s="472"/>
      <c r="KAM40" s="472"/>
      <c r="KAN40" s="472"/>
      <c r="KAO40" s="472"/>
      <c r="KAP40" s="472"/>
      <c r="KAQ40" s="472"/>
      <c r="KAR40" s="472"/>
      <c r="KAS40" s="472"/>
      <c r="KAT40" s="472"/>
      <c r="KAU40" s="472"/>
      <c r="KAV40" s="472"/>
      <c r="KAW40" s="472"/>
      <c r="KAX40" s="472"/>
      <c r="KAY40" s="472"/>
      <c r="KAZ40" s="472"/>
      <c r="KBA40" s="472"/>
      <c r="KBB40" s="472"/>
      <c r="KBC40" s="472"/>
      <c r="KBD40" s="472"/>
      <c r="KBE40" s="472"/>
      <c r="KBF40" s="472"/>
      <c r="KBG40" s="472"/>
      <c r="KBH40" s="472"/>
      <c r="KBI40" s="472"/>
      <c r="KBJ40" s="472"/>
      <c r="KBK40" s="472"/>
      <c r="KBL40" s="472"/>
      <c r="KBM40" s="472"/>
      <c r="KBN40" s="472"/>
      <c r="KBO40" s="472"/>
      <c r="KBP40" s="472"/>
      <c r="KBQ40" s="472"/>
      <c r="KBR40" s="472"/>
      <c r="KBS40" s="472"/>
      <c r="KBT40" s="472"/>
      <c r="KBU40" s="472"/>
      <c r="KBV40" s="472"/>
      <c r="KBW40" s="472"/>
      <c r="KBX40" s="472"/>
      <c r="KBY40" s="472"/>
      <c r="KBZ40" s="472"/>
      <c r="KCA40" s="472"/>
      <c r="KCB40" s="472"/>
      <c r="KCC40" s="472"/>
      <c r="KCD40" s="472"/>
      <c r="KCE40" s="472"/>
      <c r="KCF40" s="472"/>
      <c r="KCG40" s="472"/>
      <c r="KCH40" s="472"/>
      <c r="KCI40" s="472"/>
      <c r="KCJ40" s="472"/>
      <c r="KCK40" s="472"/>
      <c r="KCL40" s="472"/>
      <c r="KCM40" s="472"/>
      <c r="KCN40" s="472"/>
      <c r="KCO40" s="472"/>
      <c r="KCP40" s="472"/>
      <c r="KCQ40" s="472"/>
      <c r="KCR40" s="472"/>
      <c r="KCS40" s="472"/>
      <c r="KCT40" s="472"/>
      <c r="KCU40" s="472"/>
      <c r="KCV40" s="472"/>
      <c r="KCW40" s="472"/>
      <c r="KCX40" s="472"/>
      <c r="KCY40" s="472"/>
      <c r="KCZ40" s="472"/>
      <c r="KDA40" s="472"/>
      <c r="KDB40" s="472"/>
      <c r="KDC40" s="472"/>
      <c r="KDD40" s="472"/>
      <c r="KDE40" s="472"/>
      <c r="KDF40" s="472"/>
      <c r="KDG40" s="472"/>
      <c r="KDH40" s="472"/>
      <c r="KDI40" s="472"/>
      <c r="KDJ40" s="472"/>
      <c r="KDK40" s="472"/>
      <c r="KDL40" s="472"/>
      <c r="KDM40" s="472"/>
      <c r="KDN40" s="472"/>
      <c r="KDO40" s="472"/>
      <c r="KDP40" s="472"/>
      <c r="KDQ40" s="472"/>
      <c r="KDR40" s="472"/>
      <c r="KDS40" s="472"/>
      <c r="KDT40" s="472"/>
      <c r="KDU40" s="472"/>
      <c r="KDV40" s="472"/>
      <c r="KDW40" s="472"/>
      <c r="KDX40" s="472"/>
      <c r="KDY40" s="472"/>
      <c r="KDZ40" s="472"/>
      <c r="KEA40" s="472"/>
      <c r="KEB40" s="472"/>
      <c r="KEC40" s="472"/>
      <c r="KED40" s="472"/>
      <c r="KEE40" s="472"/>
      <c r="KEF40" s="472"/>
      <c r="KEG40" s="472"/>
      <c r="KEH40" s="472"/>
      <c r="KEI40" s="472"/>
      <c r="KEJ40" s="472"/>
      <c r="KEK40" s="472"/>
      <c r="KEL40" s="472"/>
      <c r="KEM40" s="472"/>
      <c r="KEN40" s="472"/>
      <c r="KEO40" s="472"/>
      <c r="KEP40" s="472"/>
      <c r="KEQ40" s="472"/>
      <c r="KER40" s="472"/>
      <c r="KES40" s="472"/>
      <c r="KET40" s="472"/>
      <c r="KEU40" s="472"/>
      <c r="KEV40" s="472"/>
      <c r="KEW40" s="472"/>
      <c r="KEX40" s="472"/>
      <c r="KEY40" s="472"/>
      <c r="KEZ40" s="472"/>
      <c r="KFA40" s="472"/>
      <c r="KFB40" s="472"/>
      <c r="KFC40" s="472"/>
      <c r="KFD40" s="472"/>
      <c r="KFE40" s="472"/>
      <c r="KFF40" s="472"/>
      <c r="KFG40" s="472"/>
      <c r="KFH40" s="472"/>
      <c r="KFI40" s="472"/>
      <c r="KFJ40" s="472"/>
      <c r="KFK40" s="472"/>
      <c r="KFL40" s="472"/>
      <c r="KFM40" s="472"/>
      <c r="KFN40" s="472"/>
      <c r="KFO40" s="472"/>
      <c r="KFP40" s="472"/>
      <c r="KFQ40" s="472"/>
      <c r="KFR40" s="472"/>
      <c r="KFS40" s="472"/>
      <c r="KFT40" s="472"/>
      <c r="KFU40" s="472"/>
      <c r="KFV40" s="472"/>
      <c r="KFW40" s="472"/>
      <c r="KFX40" s="472"/>
      <c r="KFY40" s="472"/>
      <c r="KFZ40" s="472"/>
      <c r="KGA40" s="472"/>
      <c r="KGB40" s="472"/>
      <c r="KGC40" s="472"/>
      <c r="KGD40" s="472"/>
      <c r="KGE40" s="472"/>
      <c r="KGF40" s="472"/>
      <c r="KGG40" s="472"/>
      <c r="KGH40" s="472"/>
      <c r="KGI40" s="472"/>
      <c r="KGJ40" s="472"/>
      <c r="KGK40" s="472"/>
      <c r="KGL40" s="472"/>
      <c r="KGM40" s="472"/>
      <c r="KGN40" s="472"/>
      <c r="KGO40" s="472"/>
      <c r="KGP40" s="472"/>
      <c r="KGQ40" s="472"/>
      <c r="KGR40" s="472"/>
      <c r="KGS40" s="472"/>
      <c r="KGT40" s="472"/>
      <c r="KGU40" s="472"/>
      <c r="KGV40" s="472"/>
      <c r="KGW40" s="472"/>
      <c r="KGX40" s="472"/>
      <c r="KGY40" s="472"/>
      <c r="KGZ40" s="472"/>
      <c r="KHA40" s="472"/>
      <c r="KHB40" s="472"/>
      <c r="KHC40" s="472"/>
      <c r="KHD40" s="472"/>
      <c r="KHE40" s="472"/>
      <c r="KHF40" s="472"/>
      <c r="KHG40" s="472"/>
      <c r="KHH40" s="472"/>
      <c r="KHI40" s="472"/>
      <c r="KHJ40" s="472"/>
      <c r="KHK40" s="472"/>
      <c r="KHL40" s="472"/>
      <c r="KHM40" s="472"/>
      <c r="KHN40" s="472"/>
      <c r="KHO40" s="472"/>
      <c r="KHP40" s="472"/>
      <c r="KHQ40" s="472"/>
      <c r="KHR40" s="472"/>
      <c r="KHS40" s="472"/>
      <c r="KHT40" s="472"/>
      <c r="KHU40" s="472"/>
      <c r="KHV40" s="472"/>
      <c r="KHW40" s="472"/>
      <c r="KHX40" s="472"/>
      <c r="KHY40" s="472"/>
      <c r="KHZ40" s="472"/>
      <c r="KIA40" s="472"/>
      <c r="KIB40" s="472"/>
      <c r="KIC40" s="472"/>
      <c r="KID40" s="472"/>
      <c r="KIE40" s="472"/>
      <c r="KIF40" s="472"/>
      <c r="KIG40" s="472"/>
      <c r="KIH40" s="472"/>
      <c r="KII40" s="472"/>
      <c r="KIJ40" s="472"/>
      <c r="KIK40" s="472"/>
      <c r="KIL40" s="472"/>
      <c r="KIM40" s="472"/>
      <c r="KIN40" s="472"/>
      <c r="KIO40" s="472"/>
      <c r="KIP40" s="472"/>
      <c r="KIQ40" s="472"/>
      <c r="KIR40" s="472"/>
      <c r="KIS40" s="472"/>
      <c r="KIT40" s="472"/>
      <c r="KIU40" s="472"/>
      <c r="KIV40" s="472"/>
      <c r="KIW40" s="472"/>
      <c r="KIX40" s="472"/>
      <c r="KIY40" s="472"/>
      <c r="KIZ40" s="472"/>
      <c r="KJA40" s="472"/>
      <c r="KJB40" s="472"/>
      <c r="KJC40" s="472"/>
      <c r="KJD40" s="472"/>
      <c r="KJE40" s="472"/>
      <c r="KJF40" s="472"/>
      <c r="KJG40" s="472"/>
      <c r="KJH40" s="472"/>
      <c r="KJI40" s="472"/>
      <c r="KJJ40" s="472"/>
      <c r="KJK40" s="472"/>
      <c r="KJL40" s="472"/>
      <c r="KJM40" s="472"/>
      <c r="KJN40" s="472"/>
      <c r="KJO40" s="472"/>
      <c r="KJP40" s="472"/>
      <c r="KJQ40" s="472"/>
      <c r="KJR40" s="472"/>
      <c r="KJS40" s="472"/>
      <c r="KJT40" s="472"/>
      <c r="KJU40" s="472"/>
      <c r="KJV40" s="472"/>
      <c r="KJW40" s="472"/>
      <c r="KJX40" s="472"/>
      <c r="KJY40" s="472"/>
      <c r="KJZ40" s="472"/>
      <c r="KKA40" s="472"/>
      <c r="KKB40" s="472"/>
      <c r="KKC40" s="472"/>
      <c r="KKD40" s="472"/>
      <c r="KKE40" s="472"/>
      <c r="KKF40" s="472"/>
      <c r="KKG40" s="472"/>
      <c r="KKH40" s="472"/>
      <c r="KKI40" s="472"/>
      <c r="KKJ40" s="472"/>
      <c r="KKK40" s="472"/>
      <c r="KKL40" s="472"/>
      <c r="KKM40" s="472"/>
      <c r="KKN40" s="472"/>
      <c r="KKO40" s="472"/>
      <c r="KKP40" s="472"/>
      <c r="KKQ40" s="472"/>
      <c r="KKR40" s="472"/>
      <c r="KKS40" s="472"/>
      <c r="KKT40" s="472"/>
      <c r="KKU40" s="472"/>
      <c r="KKV40" s="472"/>
      <c r="KKW40" s="472"/>
      <c r="KKX40" s="472"/>
      <c r="KKY40" s="472"/>
      <c r="KKZ40" s="472"/>
      <c r="KLA40" s="472"/>
      <c r="KLB40" s="472"/>
      <c r="KLC40" s="472"/>
      <c r="KLD40" s="472"/>
      <c r="KLE40" s="472"/>
      <c r="KLF40" s="472"/>
      <c r="KLG40" s="472"/>
      <c r="KLH40" s="472"/>
      <c r="KLI40" s="472"/>
      <c r="KLJ40" s="472"/>
      <c r="KLK40" s="472"/>
      <c r="KLL40" s="472"/>
      <c r="KLM40" s="472"/>
      <c r="KLN40" s="472"/>
      <c r="KLO40" s="472"/>
      <c r="KLP40" s="472"/>
      <c r="KLQ40" s="472"/>
      <c r="KLR40" s="472"/>
      <c r="KLS40" s="472"/>
      <c r="KLT40" s="472"/>
      <c r="KLU40" s="472"/>
      <c r="KLV40" s="472"/>
      <c r="KLW40" s="472"/>
      <c r="KLX40" s="472"/>
      <c r="KLY40" s="472"/>
      <c r="KLZ40" s="472"/>
      <c r="KMA40" s="472"/>
      <c r="KMB40" s="472"/>
      <c r="KMC40" s="472"/>
      <c r="KMD40" s="472"/>
      <c r="KME40" s="472"/>
      <c r="KMF40" s="472"/>
      <c r="KMG40" s="472"/>
      <c r="KMH40" s="472"/>
      <c r="KMI40" s="472"/>
      <c r="KMJ40" s="472"/>
      <c r="KMK40" s="472"/>
      <c r="KML40" s="472"/>
      <c r="KMM40" s="472"/>
      <c r="KMN40" s="472"/>
      <c r="KMO40" s="472"/>
      <c r="KMP40" s="472"/>
      <c r="KMQ40" s="472"/>
      <c r="KMR40" s="472"/>
      <c r="KMS40" s="472"/>
      <c r="KMT40" s="472"/>
      <c r="KMU40" s="472"/>
      <c r="KMV40" s="472"/>
      <c r="KMW40" s="472"/>
      <c r="KMX40" s="472"/>
      <c r="KMY40" s="472"/>
      <c r="KMZ40" s="472"/>
      <c r="KNA40" s="472"/>
      <c r="KNB40" s="472"/>
      <c r="KNC40" s="472"/>
      <c r="KND40" s="472"/>
      <c r="KNE40" s="472"/>
      <c r="KNF40" s="472"/>
      <c r="KNG40" s="472"/>
      <c r="KNH40" s="472"/>
      <c r="KNI40" s="472"/>
      <c r="KNJ40" s="472"/>
      <c r="KNK40" s="472"/>
      <c r="KNL40" s="472"/>
      <c r="KNM40" s="472"/>
      <c r="KNN40" s="472"/>
      <c r="KNO40" s="472"/>
      <c r="KNP40" s="472"/>
      <c r="KNQ40" s="472"/>
      <c r="KNR40" s="472"/>
      <c r="KNS40" s="472"/>
      <c r="KNT40" s="472"/>
      <c r="KNU40" s="472"/>
      <c r="KNV40" s="472"/>
      <c r="KNW40" s="472"/>
      <c r="KNX40" s="472"/>
      <c r="KNY40" s="472"/>
      <c r="KNZ40" s="472"/>
      <c r="KOA40" s="472"/>
      <c r="KOB40" s="472"/>
      <c r="KOC40" s="472"/>
      <c r="KOD40" s="472"/>
      <c r="KOE40" s="472"/>
      <c r="KOF40" s="472"/>
      <c r="KOG40" s="472"/>
      <c r="KOH40" s="472"/>
      <c r="KOI40" s="472"/>
      <c r="KOJ40" s="472"/>
      <c r="KOK40" s="472"/>
      <c r="KOL40" s="472"/>
      <c r="KOM40" s="472"/>
      <c r="KON40" s="472"/>
      <c r="KOO40" s="472"/>
      <c r="KOP40" s="472"/>
      <c r="KOQ40" s="472"/>
      <c r="KOR40" s="472"/>
      <c r="KOS40" s="472"/>
      <c r="KOT40" s="472"/>
      <c r="KOU40" s="472"/>
      <c r="KOV40" s="472"/>
      <c r="KOW40" s="472"/>
      <c r="KOX40" s="472"/>
      <c r="KOY40" s="472"/>
      <c r="KOZ40" s="472"/>
      <c r="KPA40" s="472"/>
      <c r="KPB40" s="472"/>
      <c r="KPC40" s="472"/>
      <c r="KPD40" s="472"/>
      <c r="KPE40" s="472"/>
      <c r="KPF40" s="472"/>
      <c r="KPG40" s="472"/>
      <c r="KPH40" s="472"/>
      <c r="KPI40" s="472"/>
      <c r="KPJ40" s="472"/>
      <c r="KPK40" s="472"/>
      <c r="KPL40" s="472"/>
      <c r="KPM40" s="472"/>
      <c r="KPN40" s="472"/>
      <c r="KPO40" s="472"/>
      <c r="KPP40" s="472"/>
      <c r="KPQ40" s="472"/>
      <c r="KPR40" s="472"/>
      <c r="KPS40" s="472"/>
      <c r="KPT40" s="472"/>
      <c r="KPU40" s="472"/>
      <c r="KPV40" s="472"/>
      <c r="KPW40" s="472"/>
      <c r="KPX40" s="472"/>
      <c r="KPY40" s="472"/>
      <c r="KPZ40" s="472"/>
      <c r="KQA40" s="472"/>
      <c r="KQB40" s="472"/>
      <c r="KQC40" s="472"/>
      <c r="KQD40" s="472"/>
      <c r="KQE40" s="472"/>
      <c r="KQF40" s="472"/>
      <c r="KQG40" s="472"/>
      <c r="KQH40" s="472"/>
      <c r="KQI40" s="472"/>
      <c r="KQJ40" s="472"/>
      <c r="KQK40" s="472"/>
      <c r="KQL40" s="472"/>
      <c r="KQM40" s="472"/>
      <c r="KQN40" s="472"/>
      <c r="KQO40" s="472"/>
      <c r="KQP40" s="472"/>
      <c r="KQQ40" s="472"/>
      <c r="KQR40" s="472"/>
      <c r="KQS40" s="472"/>
      <c r="KQT40" s="472"/>
      <c r="KQU40" s="472"/>
      <c r="KQV40" s="472"/>
      <c r="KQW40" s="472"/>
      <c r="KQX40" s="472"/>
      <c r="KQY40" s="472"/>
      <c r="KQZ40" s="472"/>
      <c r="KRA40" s="472"/>
      <c r="KRB40" s="472"/>
      <c r="KRC40" s="472"/>
      <c r="KRD40" s="472"/>
      <c r="KRE40" s="472"/>
      <c r="KRF40" s="472"/>
      <c r="KRG40" s="472"/>
      <c r="KRH40" s="472"/>
      <c r="KRI40" s="472"/>
      <c r="KRJ40" s="472"/>
      <c r="KRK40" s="472"/>
      <c r="KRL40" s="472"/>
      <c r="KRM40" s="472"/>
      <c r="KRN40" s="472"/>
      <c r="KRO40" s="472"/>
      <c r="KRP40" s="472"/>
      <c r="KRQ40" s="472"/>
      <c r="KRR40" s="472"/>
      <c r="KRS40" s="472"/>
      <c r="KRT40" s="472"/>
      <c r="KRU40" s="472"/>
      <c r="KRV40" s="472"/>
      <c r="KRW40" s="472"/>
      <c r="KRX40" s="472"/>
      <c r="KRY40" s="472"/>
      <c r="KRZ40" s="472"/>
      <c r="KSA40" s="472"/>
      <c r="KSB40" s="472"/>
      <c r="KSC40" s="472"/>
      <c r="KSD40" s="472"/>
      <c r="KSE40" s="472"/>
      <c r="KSF40" s="472"/>
      <c r="KSG40" s="472"/>
      <c r="KSH40" s="472"/>
      <c r="KSI40" s="472"/>
      <c r="KSJ40" s="472"/>
      <c r="KSK40" s="472"/>
      <c r="KSL40" s="472"/>
      <c r="KSM40" s="472"/>
      <c r="KSN40" s="472"/>
      <c r="KSO40" s="472"/>
      <c r="KSP40" s="472"/>
      <c r="KSQ40" s="472"/>
      <c r="KSR40" s="472"/>
      <c r="KSS40" s="472"/>
      <c r="KST40" s="472"/>
      <c r="KSU40" s="472"/>
      <c r="KSV40" s="472"/>
      <c r="KSW40" s="472"/>
      <c r="KSX40" s="472"/>
      <c r="KSY40" s="472"/>
      <c r="KSZ40" s="472"/>
      <c r="KTA40" s="472"/>
      <c r="KTB40" s="472"/>
      <c r="KTC40" s="472"/>
      <c r="KTD40" s="472"/>
      <c r="KTE40" s="472"/>
      <c r="KTF40" s="472"/>
      <c r="KTG40" s="472"/>
      <c r="KTH40" s="472"/>
      <c r="KTI40" s="472"/>
      <c r="KTJ40" s="472"/>
      <c r="KTK40" s="472"/>
      <c r="KTL40" s="472"/>
      <c r="KTM40" s="472"/>
      <c r="KTN40" s="472"/>
      <c r="KTO40" s="472"/>
      <c r="KTP40" s="472"/>
      <c r="KTQ40" s="472"/>
      <c r="KTR40" s="472"/>
      <c r="KTS40" s="472"/>
      <c r="KTT40" s="472"/>
      <c r="KTU40" s="472"/>
      <c r="KTV40" s="472"/>
      <c r="KTW40" s="472"/>
      <c r="KTX40" s="472"/>
      <c r="KTY40" s="472"/>
      <c r="KTZ40" s="472"/>
      <c r="KUA40" s="472"/>
      <c r="KUB40" s="472"/>
      <c r="KUC40" s="472"/>
      <c r="KUD40" s="472"/>
      <c r="KUE40" s="472"/>
      <c r="KUF40" s="472"/>
      <c r="KUG40" s="472"/>
      <c r="KUH40" s="472"/>
      <c r="KUI40" s="472"/>
      <c r="KUJ40" s="472"/>
      <c r="KUK40" s="472"/>
      <c r="KUL40" s="472"/>
      <c r="KUM40" s="472"/>
      <c r="KUN40" s="472"/>
      <c r="KUO40" s="472"/>
      <c r="KUP40" s="472"/>
      <c r="KUQ40" s="472"/>
      <c r="KUR40" s="472"/>
      <c r="KUS40" s="472"/>
      <c r="KUT40" s="472"/>
      <c r="KUU40" s="472"/>
      <c r="KUV40" s="472"/>
      <c r="KUW40" s="472"/>
      <c r="KUX40" s="472"/>
      <c r="KUY40" s="472"/>
      <c r="KUZ40" s="472"/>
      <c r="KVA40" s="472"/>
      <c r="KVB40" s="472"/>
      <c r="KVC40" s="472"/>
      <c r="KVD40" s="472"/>
      <c r="KVE40" s="472"/>
      <c r="KVF40" s="472"/>
      <c r="KVG40" s="472"/>
      <c r="KVH40" s="472"/>
      <c r="KVI40" s="472"/>
      <c r="KVJ40" s="472"/>
      <c r="KVK40" s="472"/>
      <c r="KVL40" s="472"/>
      <c r="KVM40" s="472"/>
      <c r="KVN40" s="472"/>
      <c r="KVO40" s="472"/>
      <c r="KVP40" s="472"/>
      <c r="KVQ40" s="472"/>
      <c r="KVR40" s="472"/>
      <c r="KVS40" s="472"/>
      <c r="KVT40" s="472"/>
      <c r="KVU40" s="472"/>
      <c r="KVV40" s="472"/>
      <c r="KVW40" s="472"/>
      <c r="KVX40" s="472"/>
      <c r="KVY40" s="472"/>
      <c r="KVZ40" s="472"/>
      <c r="KWA40" s="472"/>
      <c r="KWB40" s="472"/>
      <c r="KWC40" s="472"/>
      <c r="KWD40" s="472"/>
      <c r="KWE40" s="472"/>
      <c r="KWF40" s="472"/>
      <c r="KWG40" s="472"/>
      <c r="KWH40" s="472"/>
      <c r="KWI40" s="472"/>
      <c r="KWJ40" s="472"/>
      <c r="KWK40" s="472"/>
      <c r="KWL40" s="472"/>
      <c r="KWM40" s="472"/>
      <c r="KWN40" s="472"/>
      <c r="KWO40" s="472"/>
      <c r="KWP40" s="472"/>
      <c r="KWQ40" s="472"/>
      <c r="KWR40" s="472"/>
      <c r="KWS40" s="472"/>
      <c r="KWT40" s="472"/>
      <c r="KWU40" s="472"/>
      <c r="KWV40" s="472"/>
      <c r="KWW40" s="472"/>
      <c r="KWX40" s="472"/>
      <c r="KWY40" s="472"/>
      <c r="KWZ40" s="472"/>
      <c r="KXA40" s="472"/>
      <c r="KXB40" s="472"/>
      <c r="KXC40" s="472"/>
      <c r="KXD40" s="472"/>
      <c r="KXE40" s="472"/>
      <c r="KXF40" s="472"/>
      <c r="KXG40" s="472"/>
      <c r="KXH40" s="472"/>
      <c r="KXI40" s="472"/>
      <c r="KXJ40" s="472"/>
      <c r="KXK40" s="472"/>
      <c r="KXL40" s="472"/>
      <c r="KXM40" s="472"/>
      <c r="KXN40" s="472"/>
      <c r="KXO40" s="472"/>
      <c r="KXP40" s="472"/>
      <c r="KXQ40" s="472"/>
      <c r="KXR40" s="472"/>
      <c r="KXS40" s="472"/>
      <c r="KXT40" s="472"/>
      <c r="KXU40" s="472"/>
      <c r="KXV40" s="472"/>
      <c r="KXW40" s="472"/>
      <c r="KXX40" s="472"/>
      <c r="KXY40" s="472"/>
      <c r="KXZ40" s="472"/>
      <c r="KYA40" s="472"/>
      <c r="KYB40" s="472"/>
      <c r="KYC40" s="472"/>
      <c r="KYD40" s="472"/>
      <c r="KYE40" s="472"/>
      <c r="KYF40" s="472"/>
      <c r="KYG40" s="472"/>
      <c r="KYH40" s="472"/>
      <c r="KYI40" s="472"/>
      <c r="KYJ40" s="472"/>
      <c r="KYK40" s="472"/>
      <c r="KYL40" s="472"/>
      <c r="KYM40" s="472"/>
      <c r="KYN40" s="472"/>
      <c r="KYO40" s="472"/>
      <c r="KYP40" s="472"/>
      <c r="KYQ40" s="472"/>
      <c r="KYR40" s="472"/>
      <c r="KYS40" s="472"/>
      <c r="KYT40" s="472"/>
      <c r="KYU40" s="472"/>
      <c r="KYV40" s="472"/>
      <c r="KYW40" s="472"/>
      <c r="KYX40" s="472"/>
      <c r="KYY40" s="472"/>
      <c r="KYZ40" s="472"/>
      <c r="KZA40" s="472"/>
      <c r="KZB40" s="472"/>
      <c r="KZC40" s="472"/>
      <c r="KZD40" s="472"/>
      <c r="KZE40" s="472"/>
      <c r="KZF40" s="472"/>
      <c r="KZG40" s="472"/>
      <c r="KZH40" s="472"/>
      <c r="KZI40" s="472"/>
      <c r="KZJ40" s="472"/>
      <c r="KZK40" s="472"/>
      <c r="KZL40" s="472"/>
      <c r="KZM40" s="472"/>
      <c r="KZN40" s="472"/>
      <c r="KZO40" s="472"/>
      <c r="KZP40" s="472"/>
      <c r="KZQ40" s="472"/>
      <c r="KZR40" s="472"/>
      <c r="KZS40" s="472"/>
      <c r="KZT40" s="472"/>
      <c r="KZU40" s="472"/>
      <c r="KZV40" s="472"/>
      <c r="KZW40" s="472"/>
      <c r="KZX40" s="472"/>
      <c r="KZY40" s="472"/>
      <c r="KZZ40" s="472"/>
      <c r="LAA40" s="472"/>
      <c r="LAB40" s="472"/>
      <c r="LAC40" s="472"/>
      <c r="LAD40" s="472"/>
      <c r="LAE40" s="472"/>
      <c r="LAF40" s="472"/>
      <c r="LAG40" s="472"/>
      <c r="LAH40" s="472"/>
      <c r="LAI40" s="472"/>
      <c r="LAJ40" s="472"/>
      <c r="LAK40" s="472"/>
      <c r="LAL40" s="472"/>
      <c r="LAM40" s="472"/>
      <c r="LAN40" s="472"/>
      <c r="LAO40" s="472"/>
      <c r="LAP40" s="472"/>
      <c r="LAQ40" s="472"/>
      <c r="LAR40" s="472"/>
      <c r="LAS40" s="472"/>
      <c r="LAT40" s="472"/>
      <c r="LAU40" s="472"/>
      <c r="LAV40" s="472"/>
      <c r="LAW40" s="472"/>
      <c r="LAX40" s="472"/>
      <c r="LAY40" s="472"/>
      <c r="LAZ40" s="472"/>
      <c r="LBA40" s="472"/>
      <c r="LBB40" s="472"/>
      <c r="LBC40" s="472"/>
      <c r="LBD40" s="472"/>
      <c r="LBE40" s="472"/>
      <c r="LBF40" s="472"/>
      <c r="LBG40" s="472"/>
      <c r="LBH40" s="472"/>
      <c r="LBI40" s="472"/>
      <c r="LBJ40" s="472"/>
      <c r="LBK40" s="472"/>
      <c r="LBL40" s="472"/>
      <c r="LBM40" s="472"/>
      <c r="LBN40" s="472"/>
      <c r="LBO40" s="472"/>
      <c r="LBP40" s="472"/>
      <c r="LBQ40" s="472"/>
      <c r="LBR40" s="472"/>
      <c r="LBS40" s="472"/>
      <c r="LBT40" s="472"/>
      <c r="LBU40" s="472"/>
      <c r="LBV40" s="472"/>
      <c r="LBW40" s="472"/>
      <c r="LBX40" s="472"/>
      <c r="LBY40" s="472"/>
      <c r="LBZ40" s="472"/>
      <c r="LCA40" s="472"/>
      <c r="LCB40" s="472"/>
      <c r="LCC40" s="472"/>
      <c r="LCD40" s="472"/>
      <c r="LCE40" s="472"/>
      <c r="LCF40" s="472"/>
      <c r="LCG40" s="472"/>
      <c r="LCH40" s="472"/>
      <c r="LCI40" s="472"/>
      <c r="LCJ40" s="472"/>
      <c r="LCK40" s="472"/>
      <c r="LCL40" s="472"/>
      <c r="LCM40" s="472"/>
      <c r="LCN40" s="472"/>
      <c r="LCO40" s="472"/>
      <c r="LCP40" s="472"/>
      <c r="LCQ40" s="472"/>
      <c r="LCR40" s="472"/>
      <c r="LCS40" s="472"/>
      <c r="LCT40" s="472"/>
      <c r="LCU40" s="472"/>
      <c r="LCV40" s="472"/>
      <c r="LCW40" s="472"/>
      <c r="LCX40" s="472"/>
      <c r="LCY40" s="472"/>
      <c r="LCZ40" s="472"/>
      <c r="LDA40" s="472"/>
      <c r="LDB40" s="472"/>
      <c r="LDC40" s="472"/>
      <c r="LDD40" s="472"/>
      <c r="LDE40" s="472"/>
      <c r="LDF40" s="472"/>
      <c r="LDG40" s="472"/>
      <c r="LDH40" s="472"/>
      <c r="LDI40" s="472"/>
      <c r="LDJ40" s="472"/>
      <c r="LDK40" s="472"/>
      <c r="LDL40" s="472"/>
      <c r="LDM40" s="472"/>
      <c r="LDN40" s="472"/>
      <c r="LDO40" s="472"/>
      <c r="LDP40" s="472"/>
      <c r="LDQ40" s="472"/>
      <c r="LDR40" s="472"/>
      <c r="LDS40" s="472"/>
      <c r="LDT40" s="472"/>
      <c r="LDU40" s="472"/>
      <c r="LDV40" s="472"/>
      <c r="LDW40" s="472"/>
      <c r="LDX40" s="472"/>
      <c r="LDY40" s="472"/>
      <c r="LDZ40" s="472"/>
      <c r="LEA40" s="472"/>
      <c r="LEB40" s="472"/>
      <c r="LEC40" s="472"/>
      <c r="LED40" s="472"/>
      <c r="LEE40" s="472"/>
      <c r="LEF40" s="472"/>
      <c r="LEG40" s="472"/>
      <c r="LEH40" s="472"/>
      <c r="LEI40" s="472"/>
      <c r="LEJ40" s="472"/>
      <c r="LEK40" s="472"/>
      <c r="LEL40" s="472"/>
      <c r="LEM40" s="472"/>
      <c r="LEN40" s="472"/>
      <c r="LEO40" s="472"/>
      <c r="LEP40" s="472"/>
      <c r="LEQ40" s="472"/>
      <c r="LER40" s="472"/>
      <c r="LES40" s="472"/>
      <c r="LET40" s="472"/>
      <c r="LEU40" s="472"/>
      <c r="LEV40" s="472"/>
      <c r="LEW40" s="472"/>
      <c r="LEX40" s="472"/>
      <c r="LEY40" s="472"/>
      <c r="LEZ40" s="472"/>
      <c r="LFA40" s="472"/>
      <c r="LFB40" s="472"/>
      <c r="LFC40" s="472"/>
      <c r="LFD40" s="472"/>
      <c r="LFE40" s="472"/>
      <c r="LFF40" s="472"/>
      <c r="LFG40" s="472"/>
      <c r="LFH40" s="472"/>
      <c r="LFI40" s="472"/>
      <c r="LFJ40" s="472"/>
      <c r="LFK40" s="472"/>
      <c r="LFL40" s="472"/>
      <c r="LFM40" s="472"/>
      <c r="LFN40" s="472"/>
      <c r="LFO40" s="472"/>
      <c r="LFP40" s="472"/>
      <c r="LFQ40" s="472"/>
      <c r="LFR40" s="472"/>
      <c r="LFS40" s="472"/>
      <c r="LFT40" s="472"/>
      <c r="LFU40" s="472"/>
      <c r="LFV40" s="472"/>
      <c r="LFW40" s="472"/>
      <c r="LFX40" s="472"/>
      <c r="LFY40" s="472"/>
      <c r="LFZ40" s="472"/>
      <c r="LGA40" s="472"/>
      <c r="LGB40" s="472"/>
      <c r="LGC40" s="472"/>
      <c r="LGD40" s="472"/>
      <c r="LGE40" s="472"/>
      <c r="LGF40" s="472"/>
      <c r="LGG40" s="472"/>
      <c r="LGH40" s="472"/>
      <c r="LGI40" s="472"/>
      <c r="LGJ40" s="472"/>
      <c r="LGK40" s="472"/>
      <c r="LGL40" s="472"/>
      <c r="LGM40" s="472"/>
      <c r="LGN40" s="472"/>
      <c r="LGO40" s="472"/>
      <c r="LGP40" s="472"/>
      <c r="LGQ40" s="472"/>
      <c r="LGR40" s="472"/>
      <c r="LGS40" s="472"/>
      <c r="LGT40" s="472"/>
      <c r="LGU40" s="472"/>
      <c r="LGV40" s="472"/>
      <c r="LGW40" s="472"/>
      <c r="LGX40" s="472"/>
      <c r="LGY40" s="472"/>
      <c r="LGZ40" s="472"/>
      <c r="LHA40" s="472"/>
      <c r="LHB40" s="472"/>
      <c r="LHC40" s="472"/>
      <c r="LHD40" s="472"/>
      <c r="LHE40" s="472"/>
      <c r="LHF40" s="472"/>
      <c r="LHG40" s="472"/>
      <c r="LHH40" s="472"/>
      <c r="LHI40" s="472"/>
      <c r="LHJ40" s="472"/>
      <c r="LHK40" s="472"/>
      <c r="LHL40" s="472"/>
      <c r="LHM40" s="472"/>
      <c r="LHN40" s="472"/>
      <c r="LHO40" s="472"/>
      <c r="LHP40" s="472"/>
      <c r="LHQ40" s="472"/>
      <c r="LHR40" s="472"/>
      <c r="LHS40" s="472"/>
      <c r="LHT40" s="472"/>
      <c r="LHU40" s="472"/>
      <c r="LHV40" s="472"/>
      <c r="LHW40" s="472"/>
      <c r="LHX40" s="472"/>
      <c r="LHY40" s="472"/>
      <c r="LHZ40" s="472"/>
      <c r="LIA40" s="472"/>
      <c r="LIB40" s="472"/>
      <c r="LIC40" s="472"/>
      <c r="LID40" s="472"/>
      <c r="LIE40" s="472"/>
      <c r="LIF40" s="472"/>
      <c r="LIG40" s="472"/>
      <c r="LIH40" s="472"/>
      <c r="LII40" s="472"/>
      <c r="LIJ40" s="472"/>
      <c r="LIK40" s="472"/>
      <c r="LIL40" s="472"/>
      <c r="LIM40" s="472"/>
      <c r="LIN40" s="472"/>
      <c r="LIO40" s="472"/>
      <c r="LIP40" s="472"/>
      <c r="LIQ40" s="472"/>
      <c r="LIR40" s="472"/>
      <c r="LIS40" s="472"/>
      <c r="LIT40" s="472"/>
      <c r="LIU40" s="472"/>
      <c r="LIV40" s="472"/>
      <c r="LIW40" s="472"/>
      <c r="LIX40" s="472"/>
      <c r="LIY40" s="472"/>
      <c r="LIZ40" s="472"/>
      <c r="LJA40" s="472"/>
      <c r="LJB40" s="472"/>
      <c r="LJC40" s="472"/>
      <c r="LJD40" s="472"/>
      <c r="LJE40" s="472"/>
      <c r="LJF40" s="472"/>
      <c r="LJG40" s="472"/>
      <c r="LJH40" s="472"/>
      <c r="LJI40" s="472"/>
      <c r="LJJ40" s="472"/>
      <c r="LJK40" s="472"/>
      <c r="LJL40" s="472"/>
      <c r="LJM40" s="472"/>
      <c r="LJN40" s="472"/>
      <c r="LJO40" s="472"/>
      <c r="LJP40" s="472"/>
      <c r="LJQ40" s="472"/>
      <c r="LJR40" s="472"/>
      <c r="LJS40" s="472"/>
      <c r="LJT40" s="472"/>
      <c r="LJU40" s="472"/>
      <c r="LJV40" s="472"/>
      <c r="LJW40" s="472"/>
      <c r="LJX40" s="472"/>
      <c r="LJY40" s="472"/>
      <c r="LJZ40" s="472"/>
      <c r="LKA40" s="472"/>
      <c r="LKB40" s="472"/>
      <c r="LKC40" s="472"/>
      <c r="LKD40" s="472"/>
      <c r="LKE40" s="472"/>
      <c r="LKF40" s="472"/>
      <c r="LKG40" s="472"/>
      <c r="LKH40" s="472"/>
      <c r="LKI40" s="472"/>
      <c r="LKJ40" s="472"/>
      <c r="LKK40" s="472"/>
      <c r="LKL40" s="472"/>
      <c r="LKM40" s="472"/>
      <c r="LKN40" s="472"/>
      <c r="LKO40" s="472"/>
      <c r="LKP40" s="472"/>
      <c r="LKQ40" s="472"/>
      <c r="LKR40" s="472"/>
      <c r="LKS40" s="472"/>
      <c r="LKT40" s="472"/>
      <c r="LKU40" s="472"/>
      <c r="LKV40" s="472"/>
      <c r="LKW40" s="472"/>
      <c r="LKX40" s="472"/>
      <c r="LKY40" s="472"/>
      <c r="LKZ40" s="472"/>
      <c r="LLA40" s="472"/>
      <c r="LLB40" s="472"/>
      <c r="LLC40" s="472"/>
      <c r="LLD40" s="472"/>
      <c r="LLE40" s="472"/>
      <c r="LLF40" s="472"/>
      <c r="LLG40" s="472"/>
      <c r="LLH40" s="472"/>
      <c r="LLI40" s="472"/>
      <c r="LLJ40" s="472"/>
      <c r="LLK40" s="472"/>
      <c r="LLL40" s="472"/>
      <c r="LLM40" s="472"/>
      <c r="LLN40" s="472"/>
      <c r="LLO40" s="472"/>
      <c r="LLP40" s="472"/>
      <c r="LLQ40" s="472"/>
      <c r="LLR40" s="472"/>
      <c r="LLS40" s="472"/>
      <c r="LLT40" s="472"/>
      <c r="LLU40" s="472"/>
      <c r="LLV40" s="472"/>
      <c r="LLW40" s="472"/>
      <c r="LLX40" s="472"/>
      <c r="LLY40" s="472"/>
      <c r="LLZ40" s="472"/>
      <c r="LMA40" s="472"/>
      <c r="LMB40" s="472"/>
      <c r="LMC40" s="472"/>
      <c r="LMD40" s="472"/>
      <c r="LME40" s="472"/>
      <c r="LMF40" s="472"/>
      <c r="LMG40" s="472"/>
      <c r="LMH40" s="472"/>
      <c r="LMI40" s="472"/>
      <c r="LMJ40" s="472"/>
      <c r="LMK40" s="472"/>
      <c r="LML40" s="472"/>
      <c r="LMM40" s="472"/>
      <c r="LMN40" s="472"/>
      <c r="LMO40" s="472"/>
      <c r="LMP40" s="472"/>
      <c r="LMQ40" s="472"/>
      <c r="LMR40" s="472"/>
      <c r="LMS40" s="472"/>
      <c r="LMT40" s="472"/>
      <c r="LMU40" s="472"/>
      <c r="LMV40" s="472"/>
      <c r="LMW40" s="472"/>
      <c r="LMX40" s="472"/>
      <c r="LMY40" s="472"/>
      <c r="LMZ40" s="472"/>
      <c r="LNA40" s="472"/>
      <c r="LNB40" s="472"/>
      <c r="LNC40" s="472"/>
      <c r="LND40" s="472"/>
      <c r="LNE40" s="472"/>
      <c r="LNF40" s="472"/>
      <c r="LNG40" s="472"/>
      <c r="LNH40" s="472"/>
      <c r="LNI40" s="472"/>
      <c r="LNJ40" s="472"/>
      <c r="LNK40" s="472"/>
      <c r="LNL40" s="472"/>
      <c r="LNM40" s="472"/>
      <c r="LNN40" s="472"/>
      <c r="LNO40" s="472"/>
      <c r="LNP40" s="472"/>
      <c r="LNQ40" s="472"/>
      <c r="LNR40" s="472"/>
      <c r="LNS40" s="472"/>
      <c r="LNT40" s="472"/>
      <c r="LNU40" s="472"/>
      <c r="LNV40" s="472"/>
      <c r="LNW40" s="472"/>
      <c r="LNX40" s="472"/>
      <c r="LNY40" s="472"/>
      <c r="LNZ40" s="472"/>
      <c r="LOA40" s="472"/>
      <c r="LOB40" s="472"/>
      <c r="LOC40" s="472"/>
      <c r="LOD40" s="472"/>
      <c r="LOE40" s="472"/>
      <c r="LOF40" s="472"/>
      <c r="LOG40" s="472"/>
      <c r="LOH40" s="472"/>
      <c r="LOI40" s="472"/>
      <c r="LOJ40" s="472"/>
      <c r="LOK40" s="472"/>
      <c r="LOL40" s="472"/>
      <c r="LOM40" s="472"/>
      <c r="LON40" s="472"/>
      <c r="LOO40" s="472"/>
      <c r="LOP40" s="472"/>
      <c r="LOQ40" s="472"/>
      <c r="LOR40" s="472"/>
      <c r="LOS40" s="472"/>
      <c r="LOT40" s="472"/>
      <c r="LOU40" s="472"/>
      <c r="LOV40" s="472"/>
      <c r="LOW40" s="472"/>
      <c r="LOX40" s="472"/>
      <c r="LOY40" s="472"/>
      <c r="LOZ40" s="472"/>
      <c r="LPA40" s="472"/>
      <c r="LPB40" s="472"/>
      <c r="LPC40" s="472"/>
      <c r="LPD40" s="472"/>
      <c r="LPE40" s="472"/>
      <c r="LPF40" s="472"/>
      <c r="LPG40" s="472"/>
      <c r="LPH40" s="472"/>
      <c r="LPI40" s="472"/>
      <c r="LPJ40" s="472"/>
      <c r="LPK40" s="472"/>
      <c r="LPL40" s="472"/>
      <c r="LPM40" s="472"/>
      <c r="LPN40" s="472"/>
      <c r="LPO40" s="472"/>
      <c r="LPP40" s="472"/>
      <c r="LPQ40" s="472"/>
      <c r="LPR40" s="472"/>
      <c r="LPS40" s="472"/>
      <c r="LPT40" s="472"/>
      <c r="LPU40" s="472"/>
      <c r="LPV40" s="472"/>
      <c r="LPW40" s="472"/>
      <c r="LPX40" s="472"/>
      <c r="LPY40" s="472"/>
      <c r="LPZ40" s="472"/>
      <c r="LQA40" s="472"/>
      <c r="LQB40" s="472"/>
      <c r="LQC40" s="472"/>
      <c r="LQD40" s="472"/>
      <c r="LQE40" s="472"/>
      <c r="LQF40" s="472"/>
      <c r="LQG40" s="472"/>
      <c r="LQH40" s="472"/>
      <c r="LQI40" s="472"/>
      <c r="LQJ40" s="472"/>
      <c r="LQK40" s="472"/>
      <c r="LQL40" s="472"/>
      <c r="LQM40" s="472"/>
      <c r="LQN40" s="472"/>
      <c r="LQO40" s="472"/>
      <c r="LQP40" s="472"/>
      <c r="LQQ40" s="472"/>
      <c r="LQR40" s="472"/>
      <c r="LQS40" s="472"/>
      <c r="LQT40" s="472"/>
      <c r="LQU40" s="472"/>
      <c r="LQV40" s="472"/>
      <c r="LQW40" s="472"/>
      <c r="LQX40" s="472"/>
      <c r="LQY40" s="472"/>
      <c r="LQZ40" s="472"/>
      <c r="LRA40" s="472"/>
      <c r="LRB40" s="472"/>
      <c r="LRC40" s="472"/>
      <c r="LRD40" s="472"/>
      <c r="LRE40" s="472"/>
      <c r="LRF40" s="472"/>
      <c r="LRG40" s="472"/>
      <c r="LRH40" s="472"/>
      <c r="LRI40" s="472"/>
      <c r="LRJ40" s="472"/>
      <c r="LRK40" s="472"/>
      <c r="LRL40" s="472"/>
      <c r="LRM40" s="472"/>
      <c r="LRN40" s="472"/>
      <c r="LRO40" s="472"/>
      <c r="LRP40" s="472"/>
      <c r="LRQ40" s="472"/>
      <c r="LRR40" s="472"/>
      <c r="LRS40" s="472"/>
      <c r="LRT40" s="472"/>
      <c r="LRU40" s="472"/>
      <c r="LRV40" s="472"/>
      <c r="LRW40" s="472"/>
      <c r="LRX40" s="472"/>
      <c r="LRY40" s="472"/>
      <c r="LRZ40" s="472"/>
      <c r="LSA40" s="472"/>
      <c r="LSB40" s="472"/>
      <c r="LSC40" s="472"/>
      <c r="LSD40" s="472"/>
      <c r="LSE40" s="472"/>
      <c r="LSF40" s="472"/>
      <c r="LSG40" s="472"/>
      <c r="LSH40" s="472"/>
      <c r="LSI40" s="472"/>
      <c r="LSJ40" s="472"/>
      <c r="LSK40" s="472"/>
      <c r="LSL40" s="472"/>
      <c r="LSM40" s="472"/>
      <c r="LSN40" s="472"/>
      <c r="LSO40" s="472"/>
      <c r="LSP40" s="472"/>
      <c r="LSQ40" s="472"/>
      <c r="LSR40" s="472"/>
      <c r="LSS40" s="472"/>
      <c r="LST40" s="472"/>
      <c r="LSU40" s="472"/>
      <c r="LSV40" s="472"/>
      <c r="LSW40" s="472"/>
      <c r="LSX40" s="472"/>
      <c r="LSY40" s="472"/>
      <c r="LSZ40" s="472"/>
      <c r="LTA40" s="472"/>
      <c r="LTB40" s="472"/>
      <c r="LTC40" s="472"/>
      <c r="LTD40" s="472"/>
      <c r="LTE40" s="472"/>
      <c r="LTF40" s="472"/>
      <c r="LTG40" s="472"/>
      <c r="LTH40" s="472"/>
      <c r="LTI40" s="472"/>
      <c r="LTJ40" s="472"/>
      <c r="LTK40" s="472"/>
      <c r="LTL40" s="472"/>
      <c r="LTM40" s="472"/>
      <c r="LTN40" s="472"/>
      <c r="LTO40" s="472"/>
      <c r="LTP40" s="472"/>
      <c r="LTQ40" s="472"/>
      <c r="LTR40" s="472"/>
      <c r="LTS40" s="472"/>
      <c r="LTT40" s="472"/>
      <c r="LTU40" s="472"/>
      <c r="LTV40" s="472"/>
      <c r="LTW40" s="472"/>
      <c r="LTX40" s="472"/>
      <c r="LTY40" s="472"/>
      <c r="LTZ40" s="472"/>
      <c r="LUA40" s="472"/>
      <c r="LUB40" s="472"/>
      <c r="LUC40" s="472"/>
      <c r="LUD40" s="472"/>
      <c r="LUE40" s="472"/>
      <c r="LUF40" s="472"/>
      <c r="LUG40" s="472"/>
      <c r="LUH40" s="472"/>
      <c r="LUI40" s="472"/>
      <c r="LUJ40" s="472"/>
      <c r="LUK40" s="472"/>
      <c r="LUL40" s="472"/>
      <c r="LUM40" s="472"/>
      <c r="LUN40" s="472"/>
      <c r="LUO40" s="472"/>
      <c r="LUP40" s="472"/>
      <c r="LUQ40" s="472"/>
      <c r="LUR40" s="472"/>
      <c r="LUS40" s="472"/>
      <c r="LUT40" s="472"/>
      <c r="LUU40" s="472"/>
      <c r="LUV40" s="472"/>
      <c r="LUW40" s="472"/>
      <c r="LUX40" s="472"/>
      <c r="LUY40" s="472"/>
      <c r="LUZ40" s="472"/>
      <c r="LVA40" s="472"/>
      <c r="LVB40" s="472"/>
      <c r="LVC40" s="472"/>
      <c r="LVD40" s="472"/>
      <c r="LVE40" s="472"/>
      <c r="LVF40" s="472"/>
      <c r="LVG40" s="472"/>
      <c r="LVH40" s="472"/>
      <c r="LVI40" s="472"/>
      <c r="LVJ40" s="472"/>
      <c r="LVK40" s="472"/>
      <c r="LVL40" s="472"/>
      <c r="LVM40" s="472"/>
      <c r="LVN40" s="472"/>
      <c r="LVO40" s="472"/>
      <c r="LVP40" s="472"/>
      <c r="LVQ40" s="472"/>
      <c r="LVR40" s="472"/>
      <c r="LVS40" s="472"/>
      <c r="LVT40" s="472"/>
      <c r="LVU40" s="472"/>
      <c r="LVV40" s="472"/>
      <c r="LVW40" s="472"/>
      <c r="LVX40" s="472"/>
      <c r="LVY40" s="472"/>
      <c r="LVZ40" s="472"/>
      <c r="LWA40" s="472"/>
      <c r="LWB40" s="472"/>
      <c r="LWC40" s="472"/>
      <c r="LWD40" s="472"/>
      <c r="LWE40" s="472"/>
      <c r="LWF40" s="472"/>
      <c r="LWG40" s="472"/>
      <c r="LWH40" s="472"/>
      <c r="LWI40" s="472"/>
      <c r="LWJ40" s="472"/>
      <c r="LWK40" s="472"/>
      <c r="LWL40" s="472"/>
      <c r="LWM40" s="472"/>
      <c r="LWN40" s="472"/>
      <c r="LWO40" s="472"/>
      <c r="LWP40" s="472"/>
      <c r="LWQ40" s="472"/>
      <c r="LWR40" s="472"/>
      <c r="LWS40" s="472"/>
      <c r="LWT40" s="472"/>
      <c r="LWU40" s="472"/>
      <c r="LWV40" s="472"/>
      <c r="LWW40" s="472"/>
      <c r="LWX40" s="472"/>
      <c r="LWY40" s="472"/>
      <c r="LWZ40" s="472"/>
      <c r="LXA40" s="472"/>
      <c r="LXB40" s="472"/>
      <c r="LXC40" s="472"/>
      <c r="LXD40" s="472"/>
      <c r="LXE40" s="472"/>
      <c r="LXF40" s="472"/>
      <c r="LXG40" s="472"/>
      <c r="LXH40" s="472"/>
      <c r="LXI40" s="472"/>
      <c r="LXJ40" s="472"/>
      <c r="LXK40" s="472"/>
      <c r="LXL40" s="472"/>
      <c r="LXM40" s="472"/>
      <c r="LXN40" s="472"/>
      <c r="LXO40" s="472"/>
      <c r="LXP40" s="472"/>
      <c r="LXQ40" s="472"/>
      <c r="LXR40" s="472"/>
      <c r="LXS40" s="472"/>
      <c r="LXT40" s="472"/>
      <c r="LXU40" s="472"/>
      <c r="LXV40" s="472"/>
      <c r="LXW40" s="472"/>
      <c r="LXX40" s="472"/>
      <c r="LXY40" s="472"/>
      <c r="LXZ40" s="472"/>
      <c r="LYA40" s="472"/>
      <c r="LYB40" s="472"/>
      <c r="LYC40" s="472"/>
      <c r="LYD40" s="472"/>
      <c r="LYE40" s="472"/>
      <c r="LYF40" s="472"/>
      <c r="LYG40" s="472"/>
      <c r="LYH40" s="472"/>
      <c r="LYI40" s="472"/>
      <c r="LYJ40" s="472"/>
      <c r="LYK40" s="472"/>
      <c r="LYL40" s="472"/>
      <c r="LYM40" s="472"/>
      <c r="LYN40" s="472"/>
      <c r="LYO40" s="472"/>
      <c r="LYP40" s="472"/>
      <c r="LYQ40" s="472"/>
      <c r="LYR40" s="472"/>
      <c r="LYS40" s="472"/>
      <c r="LYT40" s="472"/>
      <c r="LYU40" s="472"/>
      <c r="LYV40" s="472"/>
      <c r="LYW40" s="472"/>
      <c r="LYX40" s="472"/>
      <c r="LYY40" s="472"/>
      <c r="LYZ40" s="472"/>
      <c r="LZA40" s="472"/>
      <c r="LZB40" s="472"/>
      <c r="LZC40" s="472"/>
      <c r="LZD40" s="472"/>
      <c r="LZE40" s="472"/>
      <c r="LZF40" s="472"/>
      <c r="LZG40" s="472"/>
      <c r="LZH40" s="472"/>
      <c r="LZI40" s="472"/>
      <c r="LZJ40" s="472"/>
      <c r="LZK40" s="472"/>
      <c r="LZL40" s="472"/>
      <c r="LZM40" s="472"/>
      <c r="LZN40" s="472"/>
      <c r="LZO40" s="472"/>
      <c r="LZP40" s="472"/>
      <c r="LZQ40" s="472"/>
      <c r="LZR40" s="472"/>
      <c r="LZS40" s="472"/>
      <c r="LZT40" s="472"/>
      <c r="LZU40" s="472"/>
      <c r="LZV40" s="472"/>
      <c r="LZW40" s="472"/>
      <c r="LZX40" s="472"/>
      <c r="LZY40" s="472"/>
      <c r="LZZ40" s="472"/>
      <c r="MAA40" s="472"/>
      <c r="MAB40" s="472"/>
      <c r="MAC40" s="472"/>
      <c r="MAD40" s="472"/>
      <c r="MAE40" s="472"/>
      <c r="MAF40" s="472"/>
      <c r="MAG40" s="472"/>
      <c r="MAH40" s="472"/>
      <c r="MAI40" s="472"/>
      <c r="MAJ40" s="472"/>
      <c r="MAK40" s="472"/>
      <c r="MAL40" s="472"/>
      <c r="MAM40" s="472"/>
      <c r="MAN40" s="472"/>
      <c r="MAO40" s="472"/>
      <c r="MAP40" s="472"/>
      <c r="MAQ40" s="472"/>
      <c r="MAR40" s="472"/>
      <c r="MAS40" s="472"/>
      <c r="MAT40" s="472"/>
      <c r="MAU40" s="472"/>
      <c r="MAV40" s="472"/>
      <c r="MAW40" s="472"/>
      <c r="MAX40" s="472"/>
      <c r="MAY40" s="472"/>
      <c r="MAZ40" s="472"/>
      <c r="MBA40" s="472"/>
      <c r="MBB40" s="472"/>
      <c r="MBC40" s="472"/>
      <c r="MBD40" s="472"/>
      <c r="MBE40" s="472"/>
      <c r="MBF40" s="472"/>
      <c r="MBG40" s="472"/>
      <c r="MBH40" s="472"/>
      <c r="MBI40" s="472"/>
      <c r="MBJ40" s="472"/>
      <c r="MBK40" s="472"/>
      <c r="MBL40" s="472"/>
      <c r="MBM40" s="472"/>
      <c r="MBN40" s="472"/>
      <c r="MBO40" s="472"/>
      <c r="MBP40" s="472"/>
      <c r="MBQ40" s="472"/>
      <c r="MBR40" s="472"/>
      <c r="MBS40" s="472"/>
      <c r="MBT40" s="472"/>
      <c r="MBU40" s="472"/>
      <c r="MBV40" s="472"/>
      <c r="MBW40" s="472"/>
      <c r="MBX40" s="472"/>
      <c r="MBY40" s="472"/>
      <c r="MBZ40" s="472"/>
      <c r="MCA40" s="472"/>
      <c r="MCB40" s="472"/>
      <c r="MCC40" s="472"/>
      <c r="MCD40" s="472"/>
      <c r="MCE40" s="472"/>
      <c r="MCF40" s="472"/>
      <c r="MCG40" s="472"/>
      <c r="MCH40" s="472"/>
      <c r="MCI40" s="472"/>
      <c r="MCJ40" s="472"/>
      <c r="MCK40" s="472"/>
      <c r="MCL40" s="472"/>
      <c r="MCM40" s="472"/>
      <c r="MCN40" s="472"/>
      <c r="MCO40" s="472"/>
      <c r="MCP40" s="472"/>
      <c r="MCQ40" s="472"/>
      <c r="MCR40" s="472"/>
      <c r="MCS40" s="472"/>
      <c r="MCT40" s="472"/>
      <c r="MCU40" s="472"/>
      <c r="MCV40" s="472"/>
      <c r="MCW40" s="472"/>
      <c r="MCX40" s="472"/>
      <c r="MCY40" s="472"/>
      <c r="MCZ40" s="472"/>
      <c r="MDA40" s="472"/>
      <c r="MDB40" s="472"/>
      <c r="MDC40" s="472"/>
      <c r="MDD40" s="472"/>
      <c r="MDE40" s="472"/>
      <c r="MDF40" s="472"/>
      <c r="MDG40" s="472"/>
      <c r="MDH40" s="472"/>
      <c r="MDI40" s="472"/>
      <c r="MDJ40" s="472"/>
      <c r="MDK40" s="472"/>
      <c r="MDL40" s="472"/>
      <c r="MDM40" s="472"/>
      <c r="MDN40" s="472"/>
      <c r="MDO40" s="472"/>
      <c r="MDP40" s="472"/>
      <c r="MDQ40" s="472"/>
      <c r="MDR40" s="472"/>
      <c r="MDS40" s="472"/>
      <c r="MDT40" s="472"/>
      <c r="MDU40" s="472"/>
      <c r="MDV40" s="472"/>
      <c r="MDW40" s="472"/>
      <c r="MDX40" s="472"/>
      <c r="MDY40" s="472"/>
      <c r="MDZ40" s="472"/>
      <c r="MEA40" s="472"/>
      <c r="MEB40" s="472"/>
      <c r="MEC40" s="472"/>
      <c r="MED40" s="472"/>
      <c r="MEE40" s="472"/>
      <c r="MEF40" s="472"/>
      <c r="MEG40" s="472"/>
      <c r="MEH40" s="472"/>
      <c r="MEI40" s="472"/>
      <c r="MEJ40" s="472"/>
      <c r="MEK40" s="472"/>
      <c r="MEL40" s="472"/>
      <c r="MEM40" s="472"/>
      <c r="MEN40" s="472"/>
      <c r="MEO40" s="472"/>
      <c r="MEP40" s="472"/>
      <c r="MEQ40" s="472"/>
      <c r="MER40" s="472"/>
      <c r="MES40" s="472"/>
      <c r="MET40" s="472"/>
      <c r="MEU40" s="472"/>
      <c r="MEV40" s="472"/>
      <c r="MEW40" s="472"/>
      <c r="MEX40" s="472"/>
      <c r="MEY40" s="472"/>
      <c r="MEZ40" s="472"/>
      <c r="MFA40" s="472"/>
      <c r="MFB40" s="472"/>
      <c r="MFC40" s="472"/>
      <c r="MFD40" s="472"/>
      <c r="MFE40" s="472"/>
      <c r="MFF40" s="472"/>
      <c r="MFG40" s="472"/>
      <c r="MFH40" s="472"/>
      <c r="MFI40" s="472"/>
      <c r="MFJ40" s="472"/>
      <c r="MFK40" s="472"/>
      <c r="MFL40" s="472"/>
      <c r="MFM40" s="472"/>
      <c r="MFN40" s="472"/>
      <c r="MFO40" s="472"/>
      <c r="MFP40" s="472"/>
      <c r="MFQ40" s="472"/>
      <c r="MFR40" s="472"/>
      <c r="MFS40" s="472"/>
      <c r="MFT40" s="472"/>
      <c r="MFU40" s="472"/>
      <c r="MFV40" s="472"/>
      <c r="MFW40" s="472"/>
      <c r="MFX40" s="472"/>
      <c r="MFY40" s="472"/>
      <c r="MFZ40" s="472"/>
      <c r="MGA40" s="472"/>
      <c r="MGB40" s="472"/>
      <c r="MGC40" s="472"/>
      <c r="MGD40" s="472"/>
      <c r="MGE40" s="472"/>
      <c r="MGF40" s="472"/>
      <c r="MGG40" s="472"/>
      <c r="MGH40" s="472"/>
      <c r="MGI40" s="472"/>
      <c r="MGJ40" s="472"/>
      <c r="MGK40" s="472"/>
      <c r="MGL40" s="472"/>
      <c r="MGM40" s="472"/>
      <c r="MGN40" s="472"/>
      <c r="MGO40" s="472"/>
      <c r="MGP40" s="472"/>
      <c r="MGQ40" s="472"/>
      <c r="MGR40" s="472"/>
      <c r="MGS40" s="472"/>
      <c r="MGT40" s="472"/>
      <c r="MGU40" s="472"/>
      <c r="MGV40" s="472"/>
      <c r="MGW40" s="472"/>
      <c r="MGX40" s="472"/>
      <c r="MGY40" s="472"/>
      <c r="MGZ40" s="472"/>
      <c r="MHA40" s="472"/>
      <c r="MHB40" s="472"/>
      <c r="MHC40" s="472"/>
      <c r="MHD40" s="472"/>
      <c r="MHE40" s="472"/>
      <c r="MHF40" s="472"/>
      <c r="MHG40" s="472"/>
      <c r="MHH40" s="472"/>
      <c r="MHI40" s="472"/>
      <c r="MHJ40" s="472"/>
      <c r="MHK40" s="472"/>
      <c r="MHL40" s="472"/>
      <c r="MHM40" s="472"/>
      <c r="MHN40" s="472"/>
      <c r="MHO40" s="472"/>
      <c r="MHP40" s="472"/>
      <c r="MHQ40" s="472"/>
      <c r="MHR40" s="472"/>
      <c r="MHS40" s="472"/>
      <c r="MHT40" s="472"/>
      <c r="MHU40" s="472"/>
      <c r="MHV40" s="472"/>
      <c r="MHW40" s="472"/>
      <c r="MHX40" s="472"/>
      <c r="MHY40" s="472"/>
      <c r="MHZ40" s="472"/>
      <c r="MIA40" s="472"/>
      <c r="MIB40" s="472"/>
      <c r="MIC40" s="472"/>
      <c r="MID40" s="472"/>
      <c r="MIE40" s="472"/>
      <c r="MIF40" s="472"/>
      <c r="MIG40" s="472"/>
      <c r="MIH40" s="472"/>
      <c r="MII40" s="472"/>
      <c r="MIJ40" s="472"/>
      <c r="MIK40" s="472"/>
      <c r="MIL40" s="472"/>
      <c r="MIM40" s="472"/>
      <c r="MIN40" s="472"/>
      <c r="MIO40" s="472"/>
      <c r="MIP40" s="472"/>
      <c r="MIQ40" s="472"/>
      <c r="MIR40" s="472"/>
      <c r="MIS40" s="472"/>
      <c r="MIT40" s="472"/>
      <c r="MIU40" s="472"/>
      <c r="MIV40" s="472"/>
      <c r="MIW40" s="472"/>
      <c r="MIX40" s="472"/>
      <c r="MIY40" s="472"/>
      <c r="MIZ40" s="472"/>
      <c r="MJA40" s="472"/>
      <c r="MJB40" s="472"/>
      <c r="MJC40" s="472"/>
      <c r="MJD40" s="472"/>
      <c r="MJE40" s="472"/>
      <c r="MJF40" s="472"/>
      <c r="MJG40" s="472"/>
      <c r="MJH40" s="472"/>
      <c r="MJI40" s="472"/>
      <c r="MJJ40" s="472"/>
      <c r="MJK40" s="472"/>
      <c r="MJL40" s="472"/>
      <c r="MJM40" s="472"/>
      <c r="MJN40" s="472"/>
      <c r="MJO40" s="472"/>
      <c r="MJP40" s="472"/>
      <c r="MJQ40" s="472"/>
      <c r="MJR40" s="472"/>
      <c r="MJS40" s="472"/>
      <c r="MJT40" s="472"/>
      <c r="MJU40" s="472"/>
      <c r="MJV40" s="472"/>
      <c r="MJW40" s="472"/>
      <c r="MJX40" s="472"/>
      <c r="MJY40" s="472"/>
      <c r="MJZ40" s="472"/>
      <c r="MKA40" s="472"/>
      <c r="MKB40" s="472"/>
      <c r="MKC40" s="472"/>
      <c r="MKD40" s="472"/>
      <c r="MKE40" s="472"/>
      <c r="MKF40" s="472"/>
      <c r="MKG40" s="472"/>
      <c r="MKH40" s="472"/>
      <c r="MKI40" s="472"/>
      <c r="MKJ40" s="472"/>
      <c r="MKK40" s="472"/>
      <c r="MKL40" s="472"/>
      <c r="MKM40" s="472"/>
      <c r="MKN40" s="472"/>
      <c r="MKO40" s="472"/>
      <c r="MKP40" s="472"/>
      <c r="MKQ40" s="472"/>
      <c r="MKR40" s="472"/>
      <c r="MKS40" s="472"/>
      <c r="MKT40" s="472"/>
      <c r="MKU40" s="472"/>
      <c r="MKV40" s="472"/>
      <c r="MKW40" s="472"/>
      <c r="MKX40" s="472"/>
      <c r="MKY40" s="472"/>
      <c r="MKZ40" s="472"/>
      <c r="MLA40" s="472"/>
      <c r="MLB40" s="472"/>
      <c r="MLC40" s="472"/>
      <c r="MLD40" s="472"/>
      <c r="MLE40" s="472"/>
      <c r="MLF40" s="472"/>
      <c r="MLG40" s="472"/>
      <c r="MLH40" s="472"/>
      <c r="MLI40" s="472"/>
      <c r="MLJ40" s="472"/>
      <c r="MLK40" s="472"/>
      <c r="MLL40" s="472"/>
      <c r="MLM40" s="472"/>
      <c r="MLN40" s="472"/>
      <c r="MLO40" s="472"/>
      <c r="MLP40" s="472"/>
      <c r="MLQ40" s="472"/>
      <c r="MLR40" s="472"/>
      <c r="MLS40" s="472"/>
      <c r="MLT40" s="472"/>
      <c r="MLU40" s="472"/>
      <c r="MLV40" s="472"/>
      <c r="MLW40" s="472"/>
      <c r="MLX40" s="472"/>
      <c r="MLY40" s="472"/>
      <c r="MLZ40" s="472"/>
      <c r="MMA40" s="472"/>
      <c r="MMB40" s="472"/>
      <c r="MMC40" s="472"/>
      <c r="MMD40" s="472"/>
      <c r="MME40" s="472"/>
      <c r="MMF40" s="472"/>
      <c r="MMG40" s="472"/>
      <c r="MMH40" s="472"/>
      <c r="MMI40" s="472"/>
      <c r="MMJ40" s="472"/>
      <c r="MMK40" s="472"/>
      <c r="MML40" s="472"/>
      <c r="MMM40" s="472"/>
      <c r="MMN40" s="472"/>
      <c r="MMO40" s="472"/>
      <c r="MMP40" s="472"/>
      <c r="MMQ40" s="472"/>
      <c r="MMR40" s="472"/>
      <c r="MMS40" s="472"/>
      <c r="MMT40" s="472"/>
      <c r="MMU40" s="472"/>
      <c r="MMV40" s="472"/>
      <c r="MMW40" s="472"/>
      <c r="MMX40" s="472"/>
      <c r="MMY40" s="472"/>
      <c r="MMZ40" s="472"/>
      <c r="MNA40" s="472"/>
      <c r="MNB40" s="472"/>
      <c r="MNC40" s="472"/>
      <c r="MND40" s="472"/>
      <c r="MNE40" s="472"/>
      <c r="MNF40" s="472"/>
      <c r="MNG40" s="472"/>
      <c r="MNH40" s="472"/>
      <c r="MNI40" s="472"/>
      <c r="MNJ40" s="472"/>
      <c r="MNK40" s="472"/>
      <c r="MNL40" s="472"/>
      <c r="MNM40" s="472"/>
      <c r="MNN40" s="472"/>
      <c r="MNO40" s="472"/>
      <c r="MNP40" s="472"/>
      <c r="MNQ40" s="472"/>
      <c r="MNR40" s="472"/>
      <c r="MNS40" s="472"/>
      <c r="MNT40" s="472"/>
      <c r="MNU40" s="472"/>
      <c r="MNV40" s="472"/>
      <c r="MNW40" s="472"/>
      <c r="MNX40" s="472"/>
      <c r="MNY40" s="472"/>
      <c r="MNZ40" s="472"/>
      <c r="MOA40" s="472"/>
      <c r="MOB40" s="472"/>
      <c r="MOC40" s="472"/>
      <c r="MOD40" s="472"/>
      <c r="MOE40" s="472"/>
      <c r="MOF40" s="472"/>
      <c r="MOG40" s="472"/>
      <c r="MOH40" s="472"/>
      <c r="MOI40" s="472"/>
      <c r="MOJ40" s="472"/>
      <c r="MOK40" s="472"/>
      <c r="MOL40" s="472"/>
      <c r="MOM40" s="472"/>
      <c r="MON40" s="472"/>
      <c r="MOO40" s="472"/>
      <c r="MOP40" s="472"/>
      <c r="MOQ40" s="472"/>
      <c r="MOR40" s="472"/>
      <c r="MOS40" s="472"/>
      <c r="MOT40" s="472"/>
      <c r="MOU40" s="472"/>
      <c r="MOV40" s="472"/>
      <c r="MOW40" s="472"/>
      <c r="MOX40" s="472"/>
      <c r="MOY40" s="472"/>
      <c r="MOZ40" s="472"/>
      <c r="MPA40" s="472"/>
      <c r="MPB40" s="472"/>
      <c r="MPC40" s="472"/>
      <c r="MPD40" s="472"/>
      <c r="MPE40" s="472"/>
      <c r="MPF40" s="472"/>
      <c r="MPG40" s="472"/>
      <c r="MPH40" s="472"/>
      <c r="MPI40" s="472"/>
      <c r="MPJ40" s="472"/>
      <c r="MPK40" s="472"/>
      <c r="MPL40" s="472"/>
      <c r="MPM40" s="472"/>
      <c r="MPN40" s="472"/>
      <c r="MPO40" s="472"/>
      <c r="MPP40" s="472"/>
      <c r="MPQ40" s="472"/>
      <c r="MPR40" s="472"/>
      <c r="MPS40" s="472"/>
      <c r="MPT40" s="472"/>
      <c r="MPU40" s="472"/>
      <c r="MPV40" s="472"/>
      <c r="MPW40" s="472"/>
      <c r="MPX40" s="472"/>
      <c r="MPY40" s="472"/>
      <c r="MPZ40" s="472"/>
      <c r="MQA40" s="472"/>
      <c r="MQB40" s="472"/>
      <c r="MQC40" s="472"/>
      <c r="MQD40" s="472"/>
      <c r="MQE40" s="472"/>
      <c r="MQF40" s="472"/>
      <c r="MQG40" s="472"/>
      <c r="MQH40" s="472"/>
      <c r="MQI40" s="472"/>
      <c r="MQJ40" s="472"/>
      <c r="MQK40" s="472"/>
      <c r="MQL40" s="472"/>
      <c r="MQM40" s="472"/>
      <c r="MQN40" s="472"/>
      <c r="MQO40" s="472"/>
      <c r="MQP40" s="472"/>
      <c r="MQQ40" s="472"/>
      <c r="MQR40" s="472"/>
      <c r="MQS40" s="472"/>
      <c r="MQT40" s="472"/>
      <c r="MQU40" s="472"/>
      <c r="MQV40" s="472"/>
      <c r="MQW40" s="472"/>
      <c r="MQX40" s="472"/>
      <c r="MQY40" s="472"/>
      <c r="MQZ40" s="472"/>
      <c r="MRA40" s="472"/>
      <c r="MRB40" s="472"/>
      <c r="MRC40" s="472"/>
      <c r="MRD40" s="472"/>
      <c r="MRE40" s="472"/>
      <c r="MRF40" s="472"/>
      <c r="MRG40" s="472"/>
      <c r="MRH40" s="472"/>
      <c r="MRI40" s="472"/>
      <c r="MRJ40" s="472"/>
      <c r="MRK40" s="472"/>
      <c r="MRL40" s="472"/>
      <c r="MRM40" s="472"/>
      <c r="MRN40" s="472"/>
      <c r="MRO40" s="472"/>
      <c r="MRP40" s="472"/>
      <c r="MRQ40" s="472"/>
      <c r="MRR40" s="472"/>
      <c r="MRS40" s="472"/>
      <c r="MRT40" s="472"/>
      <c r="MRU40" s="472"/>
      <c r="MRV40" s="472"/>
      <c r="MRW40" s="472"/>
      <c r="MRX40" s="472"/>
      <c r="MRY40" s="472"/>
      <c r="MRZ40" s="472"/>
      <c r="MSA40" s="472"/>
      <c r="MSB40" s="472"/>
      <c r="MSC40" s="472"/>
      <c r="MSD40" s="472"/>
      <c r="MSE40" s="472"/>
      <c r="MSF40" s="472"/>
      <c r="MSG40" s="472"/>
      <c r="MSH40" s="472"/>
      <c r="MSI40" s="472"/>
      <c r="MSJ40" s="472"/>
      <c r="MSK40" s="472"/>
      <c r="MSL40" s="472"/>
      <c r="MSM40" s="472"/>
      <c r="MSN40" s="472"/>
      <c r="MSO40" s="472"/>
      <c r="MSP40" s="472"/>
      <c r="MSQ40" s="472"/>
      <c r="MSR40" s="472"/>
      <c r="MSS40" s="472"/>
      <c r="MST40" s="472"/>
      <c r="MSU40" s="472"/>
      <c r="MSV40" s="472"/>
      <c r="MSW40" s="472"/>
      <c r="MSX40" s="472"/>
      <c r="MSY40" s="472"/>
      <c r="MSZ40" s="472"/>
      <c r="MTA40" s="472"/>
      <c r="MTB40" s="472"/>
      <c r="MTC40" s="472"/>
      <c r="MTD40" s="472"/>
      <c r="MTE40" s="472"/>
      <c r="MTF40" s="472"/>
      <c r="MTG40" s="472"/>
      <c r="MTH40" s="472"/>
      <c r="MTI40" s="472"/>
      <c r="MTJ40" s="472"/>
      <c r="MTK40" s="472"/>
      <c r="MTL40" s="472"/>
      <c r="MTM40" s="472"/>
      <c r="MTN40" s="472"/>
      <c r="MTO40" s="472"/>
      <c r="MTP40" s="472"/>
      <c r="MTQ40" s="472"/>
      <c r="MTR40" s="472"/>
      <c r="MTS40" s="472"/>
      <c r="MTT40" s="472"/>
      <c r="MTU40" s="472"/>
      <c r="MTV40" s="472"/>
      <c r="MTW40" s="472"/>
      <c r="MTX40" s="472"/>
      <c r="MTY40" s="472"/>
      <c r="MTZ40" s="472"/>
      <c r="MUA40" s="472"/>
      <c r="MUB40" s="472"/>
      <c r="MUC40" s="472"/>
      <c r="MUD40" s="472"/>
      <c r="MUE40" s="472"/>
      <c r="MUF40" s="472"/>
      <c r="MUG40" s="472"/>
      <c r="MUH40" s="472"/>
      <c r="MUI40" s="472"/>
      <c r="MUJ40" s="472"/>
      <c r="MUK40" s="472"/>
      <c r="MUL40" s="472"/>
      <c r="MUM40" s="472"/>
      <c r="MUN40" s="472"/>
      <c r="MUO40" s="472"/>
      <c r="MUP40" s="472"/>
      <c r="MUQ40" s="472"/>
      <c r="MUR40" s="472"/>
      <c r="MUS40" s="472"/>
      <c r="MUT40" s="472"/>
      <c r="MUU40" s="472"/>
      <c r="MUV40" s="472"/>
      <c r="MUW40" s="472"/>
      <c r="MUX40" s="472"/>
      <c r="MUY40" s="472"/>
      <c r="MUZ40" s="472"/>
      <c r="MVA40" s="472"/>
      <c r="MVB40" s="472"/>
      <c r="MVC40" s="472"/>
      <c r="MVD40" s="472"/>
      <c r="MVE40" s="472"/>
      <c r="MVF40" s="472"/>
      <c r="MVG40" s="472"/>
      <c r="MVH40" s="472"/>
      <c r="MVI40" s="472"/>
      <c r="MVJ40" s="472"/>
      <c r="MVK40" s="472"/>
      <c r="MVL40" s="472"/>
      <c r="MVM40" s="472"/>
      <c r="MVN40" s="472"/>
      <c r="MVO40" s="472"/>
      <c r="MVP40" s="472"/>
      <c r="MVQ40" s="472"/>
      <c r="MVR40" s="472"/>
      <c r="MVS40" s="472"/>
      <c r="MVT40" s="472"/>
      <c r="MVU40" s="472"/>
      <c r="MVV40" s="472"/>
      <c r="MVW40" s="472"/>
      <c r="MVX40" s="472"/>
      <c r="MVY40" s="472"/>
      <c r="MVZ40" s="472"/>
      <c r="MWA40" s="472"/>
      <c r="MWB40" s="472"/>
      <c r="MWC40" s="472"/>
      <c r="MWD40" s="472"/>
      <c r="MWE40" s="472"/>
      <c r="MWF40" s="472"/>
      <c r="MWG40" s="472"/>
      <c r="MWH40" s="472"/>
      <c r="MWI40" s="472"/>
      <c r="MWJ40" s="472"/>
      <c r="MWK40" s="472"/>
      <c r="MWL40" s="472"/>
      <c r="MWM40" s="472"/>
      <c r="MWN40" s="472"/>
      <c r="MWO40" s="472"/>
      <c r="MWP40" s="472"/>
      <c r="MWQ40" s="472"/>
      <c r="MWR40" s="472"/>
      <c r="MWS40" s="472"/>
      <c r="MWT40" s="472"/>
      <c r="MWU40" s="472"/>
      <c r="MWV40" s="472"/>
      <c r="MWW40" s="472"/>
      <c r="MWX40" s="472"/>
      <c r="MWY40" s="472"/>
      <c r="MWZ40" s="472"/>
      <c r="MXA40" s="472"/>
      <c r="MXB40" s="472"/>
      <c r="MXC40" s="472"/>
      <c r="MXD40" s="472"/>
      <c r="MXE40" s="472"/>
      <c r="MXF40" s="472"/>
      <c r="MXG40" s="472"/>
      <c r="MXH40" s="472"/>
      <c r="MXI40" s="472"/>
      <c r="MXJ40" s="472"/>
      <c r="MXK40" s="472"/>
      <c r="MXL40" s="472"/>
      <c r="MXM40" s="472"/>
      <c r="MXN40" s="472"/>
      <c r="MXO40" s="472"/>
      <c r="MXP40" s="472"/>
      <c r="MXQ40" s="472"/>
      <c r="MXR40" s="472"/>
      <c r="MXS40" s="472"/>
      <c r="MXT40" s="472"/>
      <c r="MXU40" s="472"/>
      <c r="MXV40" s="472"/>
      <c r="MXW40" s="472"/>
      <c r="MXX40" s="472"/>
      <c r="MXY40" s="472"/>
      <c r="MXZ40" s="472"/>
      <c r="MYA40" s="472"/>
      <c r="MYB40" s="472"/>
      <c r="MYC40" s="472"/>
      <c r="MYD40" s="472"/>
      <c r="MYE40" s="472"/>
      <c r="MYF40" s="472"/>
      <c r="MYG40" s="472"/>
      <c r="MYH40" s="472"/>
      <c r="MYI40" s="472"/>
      <c r="MYJ40" s="472"/>
      <c r="MYK40" s="472"/>
      <c r="MYL40" s="472"/>
      <c r="MYM40" s="472"/>
      <c r="MYN40" s="472"/>
      <c r="MYO40" s="472"/>
      <c r="MYP40" s="472"/>
      <c r="MYQ40" s="472"/>
      <c r="MYR40" s="472"/>
      <c r="MYS40" s="472"/>
      <c r="MYT40" s="472"/>
      <c r="MYU40" s="472"/>
      <c r="MYV40" s="472"/>
      <c r="MYW40" s="472"/>
      <c r="MYX40" s="472"/>
      <c r="MYY40" s="472"/>
      <c r="MYZ40" s="472"/>
      <c r="MZA40" s="472"/>
      <c r="MZB40" s="472"/>
      <c r="MZC40" s="472"/>
      <c r="MZD40" s="472"/>
      <c r="MZE40" s="472"/>
      <c r="MZF40" s="472"/>
      <c r="MZG40" s="472"/>
      <c r="MZH40" s="472"/>
      <c r="MZI40" s="472"/>
      <c r="MZJ40" s="472"/>
      <c r="MZK40" s="472"/>
      <c r="MZL40" s="472"/>
      <c r="MZM40" s="472"/>
      <c r="MZN40" s="472"/>
      <c r="MZO40" s="472"/>
      <c r="MZP40" s="472"/>
      <c r="MZQ40" s="472"/>
      <c r="MZR40" s="472"/>
      <c r="MZS40" s="472"/>
      <c r="MZT40" s="472"/>
      <c r="MZU40" s="472"/>
      <c r="MZV40" s="472"/>
      <c r="MZW40" s="472"/>
      <c r="MZX40" s="472"/>
      <c r="MZY40" s="472"/>
      <c r="MZZ40" s="472"/>
      <c r="NAA40" s="472"/>
      <c r="NAB40" s="472"/>
      <c r="NAC40" s="472"/>
      <c r="NAD40" s="472"/>
      <c r="NAE40" s="472"/>
      <c r="NAF40" s="472"/>
      <c r="NAG40" s="472"/>
      <c r="NAH40" s="472"/>
      <c r="NAI40" s="472"/>
      <c r="NAJ40" s="472"/>
      <c r="NAK40" s="472"/>
      <c r="NAL40" s="472"/>
      <c r="NAM40" s="472"/>
      <c r="NAN40" s="472"/>
      <c r="NAO40" s="472"/>
      <c r="NAP40" s="472"/>
      <c r="NAQ40" s="472"/>
      <c r="NAR40" s="472"/>
      <c r="NAS40" s="472"/>
      <c r="NAT40" s="472"/>
      <c r="NAU40" s="472"/>
      <c r="NAV40" s="472"/>
      <c r="NAW40" s="472"/>
      <c r="NAX40" s="472"/>
      <c r="NAY40" s="472"/>
      <c r="NAZ40" s="472"/>
      <c r="NBA40" s="472"/>
      <c r="NBB40" s="472"/>
      <c r="NBC40" s="472"/>
      <c r="NBD40" s="472"/>
      <c r="NBE40" s="472"/>
      <c r="NBF40" s="472"/>
      <c r="NBG40" s="472"/>
      <c r="NBH40" s="472"/>
      <c r="NBI40" s="472"/>
      <c r="NBJ40" s="472"/>
      <c r="NBK40" s="472"/>
      <c r="NBL40" s="472"/>
      <c r="NBM40" s="472"/>
      <c r="NBN40" s="472"/>
      <c r="NBO40" s="472"/>
      <c r="NBP40" s="472"/>
      <c r="NBQ40" s="472"/>
      <c r="NBR40" s="472"/>
      <c r="NBS40" s="472"/>
      <c r="NBT40" s="472"/>
      <c r="NBU40" s="472"/>
      <c r="NBV40" s="472"/>
      <c r="NBW40" s="472"/>
      <c r="NBX40" s="472"/>
      <c r="NBY40" s="472"/>
      <c r="NBZ40" s="472"/>
      <c r="NCA40" s="472"/>
      <c r="NCB40" s="472"/>
      <c r="NCC40" s="472"/>
      <c r="NCD40" s="472"/>
      <c r="NCE40" s="472"/>
      <c r="NCF40" s="472"/>
      <c r="NCG40" s="472"/>
      <c r="NCH40" s="472"/>
      <c r="NCI40" s="472"/>
      <c r="NCJ40" s="472"/>
      <c r="NCK40" s="472"/>
      <c r="NCL40" s="472"/>
      <c r="NCM40" s="472"/>
      <c r="NCN40" s="472"/>
      <c r="NCO40" s="472"/>
      <c r="NCP40" s="472"/>
      <c r="NCQ40" s="472"/>
      <c r="NCR40" s="472"/>
      <c r="NCS40" s="472"/>
      <c r="NCT40" s="472"/>
      <c r="NCU40" s="472"/>
      <c r="NCV40" s="472"/>
      <c r="NCW40" s="472"/>
      <c r="NCX40" s="472"/>
      <c r="NCY40" s="472"/>
      <c r="NCZ40" s="472"/>
      <c r="NDA40" s="472"/>
      <c r="NDB40" s="472"/>
      <c r="NDC40" s="472"/>
      <c r="NDD40" s="472"/>
      <c r="NDE40" s="472"/>
      <c r="NDF40" s="472"/>
      <c r="NDG40" s="472"/>
      <c r="NDH40" s="472"/>
      <c r="NDI40" s="472"/>
      <c r="NDJ40" s="472"/>
      <c r="NDK40" s="472"/>
      <c r="NDL40" s="472"/>
      <c r="NDM40" s="472"/>
      <c r="NDN40" s="472"/>
      <c r="NDO40" s="472"/>
      <c r="NDP40" s="472"/>
      <c r="NDQ40" s="472"/>
      <c r="NDR40" s="472"/>
      <c r="NDS40" s="472"/>
      <c r="NDT40" s="472"/>
      <c r="NDU40" s="472"/>
      <c r="NDV40" s="472"/>
      <c r="NDW40" s="472"/>
      <c r="NDX40" s="472"/>
      <c r="NDY40" s="472"/>
      <c r="NDZ40" s="472"/>
      <c r="NEA40" s="472"/>
      <c r="NEB40" s="472"/>
      <c r="NEC40" s="472"/>
      <c r="NED40" s="472"/>
      <c r="NEE40" s="472"/>
      <c r="NEF40" s="472"/>
      <c r="NEG40" s="472"/>
      <c r="NEH40" s="472"/>
      <c r="NEI40" s="472"/>
      <c r="NEJ40" s="472"/>
      <c r="NEK40" s="472"/>
      <c r="NEL40" s="472"/>
      <c r="NEM40" s="472"/>
      <c r="NEN40" s="472"/>
      <c r="NEO40" s="472"/>
      <c r="NEP40" s="472"/>
      <c r="NEQ40" s="472"/>
      <c r="NER40" s="472"/>
      <c r="NES40" s="472"/>
      <c r="NET40" s="472"/>
      <c r="NEU40" s="472"/>
      <c r="NEV40" s="472"/>
      <c r="NEW40" s="472"/>
      <c r="NEX40" s="472"/>
      <c r="NEY40" s="472"/>
      <c r="NEZ40" s="472"/>
      <c r="NFA40" s="472"/>
      <c r="NFB40" s="472"/>
      <c r="NFC40" s="472"/>
      <c r="NFD40" s="472"/>
      <c r="NFE40" s="472"/>
      <c r="NFF40" s="472"/>
      <c r="NFG40" s="472"/>
      <c r="NFH40" s="472"/>
      <c r="NFI40" s="472"/>
      <c r="NFJ40" s="472"/>
      <c r="NFK40" s="472"/>
      <c r="NFL40" s="472"/>
      <c r="NFM40" s="472"/>
      <c r="NFN40" s="472"/>
      <c r="NFO40" s="472"/>
      <c r="NFP40" s="472"/>
      <c r="NFQ40" s="472"/>
      <c r="NFR40" s="472"/>
      <c r="NFS40" s="472"/>
      <c r="NFT40" s="472"/>
      <c r="NFU40" s="472"/>
      <c r="NFV40" s="472"/>
      <c r="NFW40" s="472"/>
      <c r="NFX40" s="472"/>
      <c r="NFY40" s="472"/>
      <c r="NFZ40" s="472"/>
      <c r="NGA40" s="472"/>
      <c r="NGB40" s="472"/>
      <c r="NGC40" s="472"/>
      <c r="NGD40" s="472"/>
      <c r="NGE40" s="472"/>
      <c r="NGF40" s="472"/>
      <c r="NGG40" s="472"/>
      <c r="NGH40" s="472"/>
      <c r="NGI40" s="472"/>
      <c r="NGJ40" s="472"/>
      <c r="NGK40" s="472"/>
      <c r="NGL40" s="472"/>
      <c r="NGM40" s="472"/>
      <c r="NGN40" s="472"/>
      <c r="NGO40" s="472"/>
      <c r="NGP40" s="472"/>
      <c r="NGQ40" s="472"/>
      <c r="NGR40" s="472"/>
      <c r="NGS40" s="472"/>
      <c r="NGT40" s="472"/>
      <c r="NGU40" s="472"/>
      <c r="NGV40" s="472"/>
      <c r="NGW40" s="472"/>
      <c r="NGX40" s="472"/>
      <c r="NGY40" s="472"/>
      <c r="NGZ40" s="472"/>
      <c r="NHA40" s="472"/>
      <c r="NHB40" s="472"/>
      <c r="NHC40" s="472"/>
      <c r="NHD40" s="472"/>
      <c r="NHE40" s="472"/>
      <c r="NHF40" s="472"/>
      <c r="NHG40" s="472"/>
      <c r="NHH40" s="472"/>
      <c r="NHI40" s="472"/>
      <c r="NHJ40" s="472"/>
      <c r="NHK40" s="472"/>
      <c r="NHL40" s="472"/>
      <c r="NHM40" s="472"/>
      <c r="NHN40" s="472"/>
      <c r="NHO40" s="472"/>
      <c r="NHP40" s="472"/>
      <c r="NHQ40" s="472"/>
      <c r="NHR40" s="472"/>
      <c r="NHS40" s="472"/>
      <c r="NHT40" s="472"/>
      <c r="NHU40" s="472"/>
      <c r="NHV40" s="472"/>
      <c r="NHW40" s="472"/>
      <c r="NHX40" s="472"/>
      <c r="NHY40" s="472"/>
      <c r="NHZ40" s="472"/>
      <c r="NIA40" s="472"/>
      <c r="NIB40" s="472"/>
      <c r="NIC40" s="472"/>
      <c r="NID40" s="472"/>
      <c r="NIE40" s="472"/>
      <c r="NIF40" s="472"/>
      <c r="NIG40" s="472"/>
      <c r="NIH40" s="472"/>
      <c r="NII40" s="472"/>
      <c r="NIJ40" s="472"/>
      <c r="NIK40" s="472"/>
      <c r="NIL40" s="472"/>
      <c r="NIM40" s="472"/>
      <c r="NIN40" s="472"/>
      <c r="NIO40" s="472"/>
      <c r="NIP40" s="472"/>
      <c r="NIQ40" s="472"/>
      <c r="NIR40" s="472"/>
      <c r="NIS40" s="472"/>
      <c r="NIT40" s="472"/>
      <c r="NIU40" s="472"/>
      <c r="NIV40" s="472"/>
      <c r="NIW40" s="472"/>
      <c r="NIX40" s="472"/>
      <c r="NIY40" s="472"/>
      <c r="NIZ40" s="472"/>
      <c r="NJA40" s="472"/>
      <c r="NJB40" s="472"/>
      <c r="NJC40" s="472"/>
      <c r="NJD40" s="472"/>
      <c r="NJE40" s="472"/>
      <c r="NJF40" s="472"/>
      <c r="NJG40" s="472"/>
      <c r="NJH40" s="472"/>
      <c r="NJI40" s="472"/>
      <c r="NJJ40" s="472"/>
      <c r="NJK40" s="472"/>
      <c r="NJL40" s="472"/>
      <c r="NJM40" s="472"/>
      <c r="NJN40" s="472"/>
      <c r="NJO40" s="472"/>
      <c r="NJP40" s="472"/>
      <c r="NJQ40" s="472"/>
      <c r="NJR40" s="472"/>
      <c r="NJS40" s="472"/>
      <c r="NJT40" s="472"/>
      <c r="NJU40" s="472"/>
      <c r="NJV40" s="472"/>
      <c r="NJW40" s="472"/>
      <c r="NJX40" s="472"/>
      <c r="NJY40" s="472"/>
      <c r="NJZ40" s="472"/>
      <c r="NKA40" s="472"/>
      <c r="NKB40" s="472"/>
      <c r="NKC40" s="472"/>
      <c r="NKD40" s="472"/>
      <c r="NKE40" s="472"/>
      <c r="NKF40" s="472"/>
      <c r="NKG40" s="472"/>
      <c r="NKH40" s="472"/>
      <c r="NKI40" s="472"/>
      <c r="NKJ40" s="472"/>
      <c r="NKK40" s="472"/>
      <c r="NKL40" s="472"/>
      <c r="NKM40" s="472"/>
      <c r="NKN40" s="472"/>
      <c r="NKO40" s="472"/>
      <c r="NKP40" s="472"/>
      <c r="NKQ40" s="472"/>
      <c r="NKR40" s="472"/>
      <c r="NKS40" s="472"/>
      <c r="NKT40" s="472"/>
      <c r="NKU40" s="472"/>
      <c r="NKV40" s="472"/>
      <c r="NKW40" s="472"/>
      <c r="NKX40" s="472"/>
      <c r="NKY40" s="472"/>
      <c r="NKZ40" s="472"/>
      <c r="NLA40" s="472"/>
      <c r="NLB40" s="472"/>
      <c r="NLC40" s="472"/>
      <c r="NLD40" s="472"/>
      <c r="NLE40" s="472"/>
      <c r="NLF40" s="472"/>
      <c r="NLG40" s="472"/>
      <c r="NLH40" s="472"/>
      <c r="NLI40" s="472"/>
      <c r="NLJ40" s="472"/>
      <c r="NLK40" s="472"/>
      <c r="NLL40" s="472"/>
      <c r="NLM40" s="472"/>
      <c r="NLN40" s="472"/>
      <c r="NLO40" s="472"/>
      <c r="NLP40" s="472"/>
      <c r="NLQ40" s="472"/>
      <c r="NLR40" s="472"/>
      <c r="NLS40" s="472"/>
      <c r="NLT40" s="472"/>
      <c r="NLU40" s="472"/>
      <c r="NLV40" s="472"/>
      <c r="NLW40" s="472"/>
      <c r="NLX40" s="472"/>
      <c r="NLY40" s="472"/>
      <c r="NLZ40" s="472"/>
      <c r="NMA40" s="472"/>
      <c r="NMB40" s="472"/>
      <c r="NMC40" s="472"/>
      <c r="NMD40" s="472"/>
      <c r="NME40" s="472"/>
      <c r="NMF40" s="472"/>
      <c r="NMG40" s="472"/>
      <c r="NMH40" s="472"/>
      <c r="NMI40" s="472"/>
      <c r="NMJ40" s="472"/>
      <c r="NMK40" s="472"/>
      <c r="NML40" s="472"/>
      <c r="NMM40" s="472"/>
      <c r="NMN40" s="472"/>
      <c r="NMO40" s="472"/>
      <c r="NMP40" s="472"/>
      <c r="NMQ40" s="472"/>
      <c r="NMR40" s="472"/>
      <c r="NMS40" s="472"/>
      <c r="NMT40" s="472"/>
      <c r="NMU40" s="472"/>
      <c r="NMV40" s="472"/>
      <c r="NMW40" s="472"/>
      <c r="NMX40" s="472"/>
      <c r="NMY40" s="472"/>
      <c r="NMZ40" s="472"/>
      <c r="NNA40" s="472"/>
      <c r="NNB40" s="472"/>
      <c r="NNC40" s="472"/>
      <c r="NND40" s="472"/>
      <c r="NNE40" s="472"/>
      <c r="NNF40" s="472"/>
      <c r="NNG40" s="472"/>
      <c r="NNH40" s="472"/>
      <c r="NNI40" s="472"/>
      <c r="NNJ40" s="472"/>
      <c r="NNK40" s="472"/>
      <c r="NNL40" s="472"/>
      <c r="NNM40" s="472"/>
      <c r="NNN40" s="472"/>
      <c r="NNO40" s="472"/>
      <c r="NNP40" s="472"/>
      <c r="NNQ40" s="472"/>
      <c r="NNR40" s="472"/>
      <c r="NNS40" s="472"/>
      <c r="NNT40" s="472"/>
      <c r="NNU40" s="472"/>
      <c r="NNV40" s="472"/>
      <c r="NNW40" s="472"/>
      <c r="NNX40" s="472"/>
      <c r="NNY40" s="472"/>
      <c r="NNZ40" s="472"/>
      <c r="NOA40" s="472"/>
      <c r="NOB40" s="472"/>
      <c r="NOC40" s="472"/>
      <c r="NOD40" s="472"/>
      <c r="NOE40" s="472"/>
      <c r="NOF40" s="472"/>
      <c r="NOG40" s="472"/>
      <c r="NOH40" s="472"/>
      <c r="NOI40" s="472"/>
      <c r="NOJ40" s="472"/>
      <c r="NOK40" s="472"/>
      <c r="NOL40" s="472"/>
      <c r="NOM40" s="472"/>
      <c r="NON40" s="472"/>
      <c r="NOO40" s="472"/>
      <c r="NOP40" s="472"/>
      <c r="NOQ40" s="472"/>
      <c r="NOR40" s="472"/>
      <c r="NOS40" s="472"/>
      <c r="NOT40" s="472"/>
      <c r="NOU40" s="472"/>
      <c r="NOV40" s="472"/>
      <c r="NOW40" s="472"/>
      <c r="NOX40" s="472"/>
      <c r="NOY40" s="472"/>
      <c r="NOZ40" s="472"/>
      <c r="NPA40" s="472"/>
      <c r="NPB40" s="472"/>
      <c r="NPC40" s="472"/>
      <c r="NPD40" s="472"/>
      <c r="NPE40" s="472"/>
      <c r="NPF40" s="472"/>
      <c r="NPG40" s="472"/>
      <c r="NPH40" s="472"/>
      <c r="NPI40" s="472"/>
      <c r="NPJ40" s="472"/>
      <c r="NPK40" s="472"/>
      <c r="NPL40" s="472"/>
      <c r="NPM40" s="472"/>
      <c r="NPN40" s="472"/>
      <c r="NPO40" s="472"/>
      <c r="NPP40" s="472"/>
      <c r="NPQ40" s="472"/>
      <c r="NPR40" s="472"/>
      <c r="NPS40" s="472"/>
      <c r="NPT40" s="472"/>
      <c r="NPU40" s="472"/>
      <c r="NPV40" s="472"/>
      <c r="NPW40" s="472"/>
      <c r="NPX40" s="472"/>
      <c r="NPY40" s="472"/>
      <c r="NPZ40" s="472"/>
      <c r="NQA40" s="472"/>
      <c r="NQB40" s="472"/>
      <c r="NQC40" s="472"/>
      <c r="NQD40" s="472"/>
      <c r="NQE40" s="472"/>
      <c r="NQF40" s="472"/>
      <c r="NQG40" s="472"/>
      <c r="NQH40" s="472"/>
      <c r="NQI40" s="472"/>
      <c r="NQJ40" s="472"/>
      <c r="NQK40" s="472"/>
      <c r="NQL40" s="472"/>
      <c r="NQM40" s="472"/>
      <c r="NQN40" s="472"/>
      <c r="NQO40" s="472"/>
      <c r="NQP40" s="472"/>
      <c r="NQQ40" s="472"/>
      <c r="NQR40" s="472"/>
      <c r="NQS40" s="472"/>
      <c r="NQT40" s="472"/>
      <c r="NQU40" s="472"/>
      <c r="NQV40" s="472"/>
      <c r="NQW40" s="472"/>
      <c r="NQX40" s="472"/>
      <c r="NQY40" s="472"/>
      <c r="NQZ40" s="472"/>
      <c r="NRA40" s="472"/>
      <c r="NRB40" s="472"/>
      <c r="NRC40" s="472"/>
      <c r="NRD40" s="472"/>
      <c r="NRE40" s="472"/>
      <c r="NRF40" s="472"/>
      <c r="NRG40" s="472"/>
      <c r="NRH40" s="472"/>
      <c r="NRI40" s="472"/>
      <c r="NRJ40" s="472"/>
      <c r="NRK40" s="472"/>
      <c r="NRL40" s="472"/>
      <c r="NRM40" s="472"/>
      <c r="NRN40" s="472"/>
      <c r="NRO40" s="472"/>
      <c r="NRP40" s="472"/>
      <c r="NRQ40" s="472"/>
      <c r="NRR40" s="472"/>
      <c r="NRS40" s="472"/>
      <c r="NRT40" s="472"/>
      <c r="NRU40" s="472"/>
      <c r="NRV40" s="472"/>
      <c r="NRW40" s="472"/>
      <c r="NRX40" s="472"/>
      <c r="NRY40" s="472"/>
      <c r="NRZ40" s="472"/>
      <c r="NSA40" s="472"/>
      <c r="NSB40" s="472"/>
      <c r="NSC40" s="472"/>
      <c r="NSD40" s="472"/>
      <c r="NSE40" s="472"/>
      <c r="NSF40" s="472"/>
      <c r="NSG40" s="472"/>
      <c r="NSH40" s="472"/>
      <c r="NSI40" s="472"/>
      <c r="NSJ40" s="472"/>
      <c r="NSK40" s="472"/>
      <c r="NSL40" s="472"/>
      <c r="NSM40" s="472"/>
      <c r="NSN40" s="472"/>
      <c r="NSO40" s="472"/>
      <c r="NSP40" s="472"/>
      <c r="NSQ40" s="472"/>
      <c r="NSR40" s="472"/>
      <c r="NSS40" s="472"/>
      <c r="NST40" s="472"/>
      <c r="NSU40" s="472"/>
      <c r="NSV40" s="472"/>
      <c r="NSW40" s="472"/>
      <c r="NSX40" s="472"/>
      <c r="NSY40" s="472"/>
      <c r="NSZ40" s="472"/>
      <c r="NTA40" s="472"/>
      <c r="NTB40" s="472"/>
      <c r="NTC40" s="472"/>
      <c r="NTD40" s="472"/>
      <c r="NTE40" s="472"/>
      <c r="NTF40" s="472"/>
      <c r="NTG40" s="472"/>
      <c r="NTH40" s="472"/>
      <c r="NTI40" s="472"/>
      <c r="NTJ40" s="472"/>
      <c r="NTK40" s="472"/>
      <c r="NTL40" s="472"/>
      <c r="NTM40" s="472"/>
      <c r="NTN40" s="472"/>
      <c r="NTO40" s="472"/>
      <c r="NTP40" s="472"/>
      <c r="NTQ40" s="472"/>
      <c r="NTR40" s="472"/>
      <c r="NTS40" s="472"/>
      <c r="NTT40" s="472"/>
      <c r="NTU40" s="472"/>
      <c r="NTV40" s="472"/>
      <c r="NTW40" s="472"/>
      <c r="NTX40" s="472"/>
      <c r="NTY40" s="472"/>
      <c r="NTZ40" s="472"/>
      <c r="NUA40" s="472"/>
      <c r="NUB40" s="472"/>
      <c r="NUC40" s="472"/>
      <c r="NUD40" s="472"/>
      <c r="NUE40" s="472"/>
      <c r="NUF40" s="472"/>
      <c r="NUG40" s="472"/>
      <c r="NUH40" s="472"/>
      <c r="NUI40" s="472"/>
      <c r="NUJ40" s="472"/>
      <c r="NUK40" s="472"/>
      <c r="NUL40" s="472"/>
      <c r="NUM40" s="472"/>
      <c r="NUN40" s="472"/>
      <c r="NUO40" s="472"/>
      <c r="NUP40" s="472"/>
      <c r="NUQ40" s="472"/>
      <c r="NUR40" s="472"/>
      <c r="NUS40" s="472"/>
      <c r="NUT40" s="472"/>
      <c r="NUU40" s="472"/>
      <c r="NUV40" s="472"/>
      <c r="NUW40" s="472"/>
      <c r="NUX40" s="472"/>
      <c r="NUY40" s="472"/>
      <c r="NUZ40" s="472"/>
      <c r="NVA40" s="472"/>
      <c r="NVB40" s="472"/>
      <c r="NVC40" s="472"/>
      <c r="NVD40" s="472"/>
      <c r="NVE40" s="472"/>
      <c r="NVF40" s="472"/>
      <c r="NVG40" s="472"/>
      <c r="NVH40" s="472"/>
      <c r="NVI40" s="472"/>
      <c r="NVJ40" s="472"/>
      <c r="NVK40" s="472"/>
      <c r="NVL40" s="472"/>
      <c r="NVM40" s="472"/>
      <c r="NVN40" s="472"/>
      <c r="NVO40" s="472"/>
      <c r="NVP40" s="472"/>
      <c r="NVQ40" s="472"/>
      <c r="NVR40" s="472"/>
      <c r="NVS40" s="472"/>
      <c r="NVT40" s="472"/>
      <c r="NVU40" s="472"/>
      <c r="NVV40" s="472"/>
      <c r="NVW40" s="472"/>
      <c r="NVX40" s="472"/>
      <c r="NVY40" s="472"/>
      <c r="NVZ40" s="472"/>
      <c r="NWA40" s="472"/>
      <c r="NWB40" s="472"/>
      <c r="NWC40" s="472"/>
      <c r="NWD40" s="472"/>
      <c r="NWE40" s="472"/>
      <c r="NWF40" s="472"/>
      <c r="NWG40" s="472"/>
      <c r="NWH40" s="472"/>
      <c r="NWI40" s="472"/>
      <c r="NWJ40" s="472"/>
      <c r="NWK40" s="472"/>
      <c r="NWL40" s="472"/>
      <c r="NWM40" s="472"/>
      <c r="NWN40" s="472"/>
      <c r="NWO40" s="472"/>
      <c r="NWP40" s="472"/>
      <c r="NWQ40" s="472"/>
      <c r="NWR40" s="472"/>
      <c r="NWS40" s="472"/>
      <c r="NWT40" s="472"/>
      <c r="NWU40" s="472"/>
      <c r="NWV40" s="472"/>
      <c r="NWW40" s="472"/>
      <c r="NWX40" s="472"/>
      <c r="NWY40" s="472"/>
      <c r="NWZ40" s="472"/>
      <c r="NXA40" s="472"/>
      <c r="NXB40" s="472"/>
      <c r="NXC40" s="472"/>
      <c r="NXD40" s="472"/>
      <c r="NXE40" s="472"/>
      <c r="NXF40" s="472"/>
      <c r="NXG40" s="472"/>
      <c r="NXH40" s="472"/>
      <c r="NXI40" s="472"/>
      <c r="NXJ40" s="472"/>
      <c r="NXK40" s="472"/>
      <c r="NXL40" s="472"/>
      <c r="NXM40" s="472"/>
      <c r="NXN40" s="472"/>
      <c r="NXO40" s="472"/>
      <c r="NXP40" s="472"/>
      <c r="NXQ40" s="472"/>
      <c r="NXR40" s="472"/>
      <c r="NXS40" s="472"/>
      <c r="NXT40" s="472"/>
      <c r="NXU40" s="472"/>
      <c r="NXV40" s="472"/>
      <c r="NXW40" s="472"/>
      <c r="NXX40" s="472"/>
      <c r="NXY40" s="472"/>
      <c r="NXZ40" s="472"/>
      <c r="NYA40" s="472"/>
      <c r="NYB40" s="472"/>
      <c r="NYC40" s="472"/>
      <c r="NYD40" s="472"/>
      <c r="NYE40" s="472"/>
      <c r="NYF40" s="472"/>
      <c r="NYG40" s="472"/>
      <c r="NYH40" s="472"/>
      <c r="NYI40" s="472"/>
      <c r="NYJ40" s="472"/>
      <c r="NYK40" s="472"/>
      <c r="NYL40" s="472"/>
      <c r="NYM40" s="472"/>
      <c r="NYN40" s="472"/>
      <c r="NYO40" s="472"/>
      <c r="NYP40" s="472"/>
      <c r="NYQ40" s="472"/>
      <c r="NYR40" s="472"/>
      <c r="NYS40" s="472"/>
      <c r="NYT40" s="472"/>
      <c r="NYU40" s="472"/>
      <c r="NYV40" s="472"/>
      <c r="NYW40" s="472"/>
      <c r="NYX40" s="472"/>
      <c r="NYY40" s="472"/>
      <c r="NYZ40" s="472"/>
      <c r="NZA40" s="472"/>
      <c r="NZB40" s="472"/>
      <c r="NZC40" s="472"/>
      <c r="NZD40" s="472"/>
      <c r="NZE40" s="472"/>
      <c r="NZF40" s="472"/>
      <c r="NZG40" s="472"/>
      <c r="NZH40" s="472"/>
      <c r="NZI40" s="472"/>
      <c r="NZJ40" s="472"/>
      <c r="NZK40" s="472"/>
      <c r="NZL40" s="472"/>
      <c r="NZM40" s="472"/>
      <c r="NZN40" s="472"/>
      <c r="NZO40" s="472"/>
      <c r="NZP40" s="472"/>
      <c r="NZQ40" s="472"/>
      <c r="NZR40" s="472"/>
      <c r="NZS40" s="472"/>
      <c r="NZT40" s="472"/>
      <c r="NZU40" s="472"/>
      <c r="NZV40" s="472"/>
      <c r="NZW40" s="472"/>
      <c r="NZX40" s="472"/>
      <c r="NZY40" s="472"/>
      <c r="NZZ40" s="472"/>
      <c r="OAA40" s="472"/>
      <c r="OAB40" s="472"/>
      <c r="OAC40" s="472"/>
      <c r="OAD40" s="472"/>
      <c r="OAE40" s="472"/>
      <c r="OAF40" s="472"/>
      <c r="OAG40" s="472"/>
      <c r="OAH40" s="472"/>
      <c r="OAI40" s="472"/>
      <c r="OAJ40" s="472"/>
      <c r="OAK40" s="472"/>
      <c r="OAL40" s="472"/>
      <c r="OAM40" s="472"/>
      <c r="OAN40" s="472"/>
      <c r="OAO40" s="472"/>
      <c r="OAP40" s="472"/>
      <c r="OAQ40" s="472"/>
      <c r="OAR40" s="472"/>
      <c r="OAS40" s="472"/>
      <c r="OAT40" s="472"/>
      <c r="OAU40" s="472"/>
      <c r="OAV40" s="472"/>
      <c r="OAW40" s="472"/>
      <c r="OAX40" s="472"/>
      <c r="OAY40" s="472"/>
      <c r="OAZ40" s="472"/>
      <c r="OBA40" s="472"/>
      <c r="OBB40" s="472"/>
      <c r="OBC40" s="472"/>
      <c r="OBD40" s="472"/>
      <c r="OBE40" s="472"/>
      <c r="OBF40" s="472"/>
      <c r="OBG40" s="472"/>
      <c r="OBH40" s="472"/>
      <c r="OBI40" s="472"/>
      <c r="OBJ40" s="472"/>
      <c r="OBK40" s="472"/>
      <c r="OBL40" s="472"/>
      <c r="OBM40" s="472"/>
      <c r="OBN40" s="472"/>
      <c r="OBO40" s="472"/>
      <c r="OBP40" s="472"/>
      <c r="OBQ40" s="472"/>
      <c r="OBR40" s="472"/>
      <c r="OBS40" s="472"/>
      <c r="OBT40" s="472"/>
      <c r="OBU40" s="472"/>
      <c r="OBV40" s="472"/>
      <c r="OBW40" s="472"/>
      <c r="OBX40" s="472"/>
      <c r="OBY40" s="472"/>
      <c r="OBZ40" s="472"/>
      <c r="OCA40" s="472"/>
      <c r="OCB40" s="472"/>
      <c r="OCC40" s="472"/>
      <c r="OCD40" s="472"/>
      <c r="OCE40" s="472"/>
      <c r="OCF40" s="472"/>
      <c r="OCG40" s="472"/>
      <c r="OCH40" s="472"/>
      <c r="OCI40" s="472"/>
      <c r="OCJ40" s="472"/>
      <c r="OCK40" s="472"/>
      <c r="OCL40" s="472"/>
      <c r="OCM40" s="472"/>
      <c r="OCN40" s="472"/>
      <c r="OCO40" s="472"/>
      <c r="OCP40" s="472"/>
      <c r="OCQ40" s="472"/>
      <c r="OCR40" s="472"/>
      <c r="OCS40" s="472"/>
      <c r="OCT40" s="472"/>
      <c r="OCU40" s="472"/>
      <c r="OCV40" s="472"/>
      <c r="OCW40" s="472"/>
      <c r="OCX40" s="472"/>
      <c r="OCY40" s="472"/>
      <c r="OCZ40" s="472"/>
      <c r="ODA40" s="472"/>
      <c r="ODB40" s="472"/>
      <c r="ODC40" s="472"/>
      <c r="ODD40" s="472"/>
      <c r="ODE40" s="472"/>
      <c r="ODF40" s="472"/>
      <c r="ODG40" s="472"/>
      <c r="ODH40" s="472"/>
      <c r="ODI40" s="472"/>
      <c r="ODJ40" s="472"/>
      <c r="ODK40" s="472"/>
      <c r="ODL40" s="472"/>
      <c r="ODM40" s="472"/>
      <c r="ODN40" s="472"/>
      <c r="ODO40" s="472"/>
      <c r="ODP40" s="472"/>
      <c r="ODQ40" s="472"/>
      <c r="ODR40" s="472"/>
      <c r="ODS40" s="472"/>
      <c r="ODT40" s="472"/>
      <c r="ODU40" s="472"/>
      <c r="ODV40" s="472"/>
      <c r="ODW40" s="472"/>
      <c r="ODX40" s="472"/>
      <c r="ODY40" s="472"/>
      <c r="ODZ40" s="472"/>
      <c r="OEA40" s="472"/>
      <c r="OEB40" s="472"/>
      <c r="OEC40" s="472"/>
      <c r="OED40" s="472"/>
      <c r="OEE40" s="472"/>
      <c r="OEF40" s="472"/>
      <c r="OEG40" s="472"/>
      <c r="OEH40" s="472"/>
      <c r="OEI40" s="472"/>
      <c r="OEJ40" s="472"/>
      <c r="OEK40" s="472"/>
      <c r="OEL40" s="472"/>
      <c r="OEM40" s="472"/>
      <c r="OEN40" s="472"/>
      <c r="OEO40" s="472"/>
      <c r="OEP40" s="472"/>
      <c r="OEQ40" s="472"/>
      <c r="OER40" s="472"/>
      <c r="OES40" s="472"/>
      <c r="OET40" s="472"/>
      <c r="OEU40" s="472"/>
      <c r="OEV40" s="472"/>
      <c r="OEW40" s="472"/>
      <c r="OEX40" s="472"/>
      <c r="OEY40" s="472"/>
      <c r="OEZ40" s="472"/>
      <c r="OFA40" s="472"/>
      <c r="OFB40" s="472"/>
      <c r="OFC40" s="472"/>
      <c r="OFD40" s="472"/>
      <c r="OFE40" s="472"/>
      <c r="OFF40" s="472"/>
      <c r="OFG40" s="472"/>
      <c r="OFH40" s="472"/>
      <c r="OFI40" s="472"/>
      <c r="OFJ40" s="472"/>
      <c r="OFK40" s="472"/>
      <c r="OFL40" s="472"/>
      <c r="OFM40" s="472"/>
      <c r="OFN40" s="472"/>
      <c r="OFO40" s="472"/>
      <c r="OFP40" s="472"/>
      <c r="OFQ40" s="472"/>
      <c r="OFR40" s="472"/>
      <c r="OFS40" s="472"/>
      <c r="OFT40" s="472"/>
      <c r="OFU40" s="472"/>
      <c r="OFV40" s="472"/>
      <c r="OFW40" s="472"/>
      <c r="OFX40" s="472"/>
      <c r="OFY40" s="472"/>
      <c r="OFZ40" s="472"/>
      <c r="OGA40" s="472"/>
      <c r="OGB40" s="472"/>
      <c r="OGC40" s="472"/>
      <c r="OGD40" s="472"/>
      <c r="OGE40" s="472"/>
      <c r="OGF40" s="472"/>
      <c r="OGG40" s="472"/>
      <c r="OGH40" s="472"/>
      <c r="OGI40" s="472"/>
      <c r="OGJ40" s="472"/>
      <c r="OGK40" s="472"/>
      <c r="OGL40" s="472"/>
      <c r="OGM40" s="472"/>
      <c r="OGN40" s="472"/>
      <c r="OGO40" s="472"/>
      <c r="OGP40" s="472"/>
      <c r="OGQ40" s="472"/>
      <c r="OGR40" s="472"/>
      <c r="OGS40" s="472"/>
      <c r="OGT40" s="472"/>
      <c r="OGU40" s="472"/>
      <c r="OGV40" s="472"/>
      <c r="OGW40" s="472"/>
      <c r="OGX40" s="472"/>
      <c r="OGY40" s="472"/>
      <c r="OGZ40" s="472"/>
      <c r="OHA40" s="472"/>
      <c r="OHB40" s="472"/>
      <c r="OHC40" s="472"/>
      <c r="OHD40" s="472"/>
      <c r="OHE40" s="472"/>
      <c r="OHF40" s="472"/>
      <c r="OHG40" s="472"/>
      <c r="OHH40" s="472"/>
      <c r="OHI40" s="472"/>
      <c r="OHJ40" s="472"/>
      <c r="OHK40" s="472"/>
      <c r="OHL40" s="472"/>
      <c r="OHM40" s="472"/>
      <c r="OHN40" s="472"/>
      <c r="OHO40" s="472"/>
      <c r="OHP40" s="472"/>
      <c r="OHQ40" s="472"/>
      <c r="OHR40" s="472"/>
      <c r="OHS40" s="472"/>
      <c r="OHT40" s="472"/>
      <c r="OHU40" s="472"/>
      <c r="OHV40" s="472"/>
      <c r="OHW40" s="472"/>
      <c r="OHX40" s="472"/>
      <c r="OHY40" s="472"/>
      <c r="OHZ40" s="472"/>
      <c r="OIA40" s="472"/>
      <c r="OIB40" s="472"/>
      <c r="OIC40" s="472"/>
      <c r="OID40" s="472"/>
      <c r="OIE40" s="472"/>
      <c r="OIF40" s="472"/>
      <c r="OIG40" s="472"/>
      <c r="OIH40" s="472"/>
      <c r="OII40" s="472"/>
      <c r="OIJ40" s="472"/>
      <c r="OIK40" s="472"/>
      <c r="OIL40" s="472"/>
      <c r="OIM40" s="472"/>
      <c r="OIN40" s="472"/>
      <c r="OIO40" s="472"/>
      <c r="OIP40" s="472"/>
      <c r="OIQ40" s="472"/>
      <c r="OIR40" s="472"/>
      <c r="OIS40" s="472"/>
      <c r="OIT40" s="472"/>
      <c r="OIU40" s="472"/>
      <c r="OIV40" s="472"/>
      <c r="OIW40" s="472"/>
      <c r="OIX40" s="472"/>
      <c r="OIY40" s="472"/>
      <c r="OIZ40" s="472"/>
      <c r="OJA40" s="472"/>
      <c r="OJB40" s="472"/>
      <c r="OJC40" s="472"/>
      <c r="OJD40" s="472"/>
      <c r="OJE40" s="472"/>
      <c r="OJF40" s="472"/>
      <c r="OJG40" s="472"/>
      <c r="OJH40" s="472"/>
      <c r="OJI40" s="472"/>
      <c r="OJJ40" s="472"/>
      <c r="OJK40" s="472"/>
      <c r="OJL40" s="472"/>
      <c r="OJM40" s="472"/>
      <c r="OJN40" s="472"/>
      <c r="OJO40" s="472"/>
      <c r="OJP40" s="472"/>
      <c r="OJQ40" s="472"/>
      <c r="OJR40" s="472"/>
      <c r="OJS40" s="472"/>
      <c r="OJT40" s="472"/>
      <c r="OJU40" s="472"/>
      <c r="OJV40" s="472"/>
      <c r="OJW40" s="472"/>
      <c r="OJX40" s="472"/>
      <c r="OJY40" s="472"/>
      <c r="OJZ40" s="472"/>
      <c r="OKA40" s="472"/>
      <c r="OKB40" s="472"/>
      <c r="OKC40" s="472"/>
      <c r="OKD40" s="472"/>
      <c r="OKE40" s="472"/>
      <c r="OKF40" s="472"/>
      <c r="OKG40" s="472"/>
      <c r="OKH40" s="472"/>
      <c r="OKI40" s="472"/>
      <c r="OKJ40" s="472"/>
      <c r="OKK40" s="472"/>
      <c r="OKL40" s="472"/>
      <c r="OKM40" s="472"/>
      <c r="OKN40" s="472"/>
      <c r="OKO40" s="472"/>
      <c r="OKP40" s="472"/>
      <c r="OKQ40" s="472"/>
      <c r="OKR40" s="472"/>
      <c r="OKS40" s="472"/>
      <c r="OKT40" s="472"/>
      <c r="OKU40" s="472"/>
      <c r="OKV40" s="472"/>
      <c r="OKW40" s="472"/>
      <c r="OKX40" s="472"/>
      <c r="OKY40" s="472"/>
      <c r="OKZ40" s="472"/>
      <c r="OLA40" s="472"/>
      <c r="OLB40" s="472"/>
      <c r="OLC40" s="472"/>
      <c r="OLD40" s="472"/>
      <c r="OLE40" s="472"/>
      <c r="OLF40" s="472"/>
      <c r="OLG40" s="472"/>
      <c r="OLH40" s="472"/>
      <c r="OLI40" s="472"/>
      <c r="OLJ40" s="472"/>
      <c r="OLK40" s="472"/>
      <c r="OLL40" s="472"/>
      <c r="OLM40" s="472"/>
      <c r="OLN40" s="472"/>
      <c r="OLO40" s="472"/>
      <c r="OLP40" s="472"/>
      <c r="OLQ40" s="472"/>
      <c r="OLR40" s="472"/>
      <c r="OLS40" s="472"/>
      <c r="OLT40" s="472"/>
      <c r="OLU40" s="472"/>
      <c r="OLV40" s="472"/>
      <c r="OLW40" s="472"/>
      <c r="OLX40" s="472"/>
      <c r="OLY40" s="472"/>
      <c r="OLZ40" s="472"/>
      <c r="OMA40" s="472"/>
      <c r="OMB40" s="472"/>
      <c r="OMC40" s="472"/>
      <c r="OMD40" s="472"/>
      <c r="OME40" s="472"/>
      <c r="OMF40" s="472"/>
      <c r="OMG40" s="472"/>
      <c r="OMH40" s="472"/>
      <c r="OMI40" s="472"/>
      <c r="OMJ40" s="472"/>
      <c r="OMK40" s="472"/>
      <c r="OML40" s="472"/>
      <c r="OMM40" s="472"/>
      <c r="OMN40" s="472"/>
      <c r="OMO40" s="472"/>
      <c r="OMP40" s="472"/>
      <c r="OMQ40" s="472"/>
      <c r="OMR40" s="472"/>
      <c r="OMS40" s="472"/>
      <c r="OMT40" s="472"/>
      <c r="OMU40" s="472"/>
      <c r="OMV40" s="472"/>
      <c r="OMW40" s="472"/>
      <c r="OMX40" s="472"/>
      <c r="OMY40" s="472"/>
      <c r="OMZ40" s="472"/>
      <c r="ONA40" s="472"/>
      <c r="ONB40" s="472"/>
      <c r="ONC40" s="472"/>
      <c r="OND40" s="472"/>
      <c r="ONE40" s="472"/>
      <c r="ONF40" s="472"/>
      <c r="ONG40" s="472"/>
      <c r="ONH40" s="472"/>
      <c r="ONI40" s="472"/>
      <c r="ONJ40" s="472"/>
      <c r="ONK40" s="472"/>
      <c r="ONL40" s="472"/>
      <c r="ONM40" s="472"/>
      <c r="ONN40" s="472"/>
      <c r="ONO40" s="472"/>
      <c r="ONP40" s="472"/>
      <c r="ONQ40" s="472"/>
      <c r="ONR40" s="472"/>
      <c r="ONS40" s="472"/>
      <c r="ONT40" s="472"/>
      <c r="ONU40" s="472"/>
      <c r="ONV40" s="472"/>
      <c r="ONW40" s="472"/>
      <c r="ONX40" s="472"/>
      <c r="ONY40" s="472"/>
      <c r="ONZ40" s="472"/>
      <c r="OOA40" s="472"/>
      <c r="OOB40" s="472"/>
      <c r="OOC40" s="472"/>
      <c r="OOD40" s="472"/>
      <c r="OOE40" s="472"/>
      <c r="OOF40" s="472"/>
      <c r="OOG40" s="472"/>
      <c r="OOH40" s="472"/>
      <c r="OOI40" s="472"/>
      <c r="OOJ40" s="472"/>
      <c r="OOK40" s="472"/>
      <c r="OOL40" s="472"/>
      <c r="OOM40" s="472"/>
      <c r="OON40" s="472"/>
      <c r="OOO40" s="472"/>
      <c r="OOP40" s="472"/>
      <c r="OOQ40" s="472"/>
      <c r="OOR40" s="472"/>
      <c r="OOS40" s="472"/>
      <c r="OOT40" s="472"/>
      <c r="OOU40" s="472"/>
      <c r="OOV40" s="472"/>
      <c r="OOW40" s="472"/>
      <c r="OOX40" s="472"/>
      <c r="OOY40" s="472"/>
      <c r="OOZ40" s="472"/>
      <c r="OPA40" s="472"/>
      <c r="OPB40" s="472"/>
      <c r="OPC40" s="472"/>
      <c r="OPD40" s="472"/>
      <c r="OPE40" s="472"/>
      <c r="OPF40" s="472"/>
      <c r="OPG40" s="472"/>
      <c r="OPH40" s="472"/>
      <c r="OPI40" s="472"/>
      <c r="OPJ40" s="472"/>
      <c r="OPK40" s="472"/>
      <c r="OPL40" s="472"/>
      <c r="OPM40" s="472"/>
      <c r="OPN40" s="472"/>
      <c r="OPO40" s="472"/>
      <c r="OPP40" s="472"/>
      <c r="OPQ40" s="472"/>
      <c r="OPR40" s="472"/>
      <c r="OPS40" s="472"/>
      <c r="OPT40" s="472"/>
      <c r="OPU40" s="472"/>
      <c r="OPV40" s="472"/>
      <c r="OPW40" s="472"/>
      <c r="OPX40" s="472"/>
      <c r="OPY40" s="472"/>
      <c r="OPZ40" s="472"/>
      <c r="OQA40" s="472"/>
      <c r="OQB40" s="472"/>
      <c r="OQC40" s="472"/>
      <c r="OQD40" s="472"/>
      <c r="OQE40" s="472"/>
      <c r="OQF40" s="472"/>
      <c r="OQG40" s="472"/>
      <c r="OQH40" s="472"/>
      <c r="OQI40" s="472"/>
      <c r="OQJ40" s="472"/>
      <c r="OQK40" s="472"/>
      <c r="OQL40" s="472"/>
      <c r="OQM40" s="472"/>
      <c r="OQN40" s="472"/>
      <c r="OQO40" s="472"/>
      <c r="OQP40" s="472"/>
      <c r="OQQ40" s="472"/>
      <c r="OQR40" s="472"/>
      <c r="OQS40" s="472"/>
      <c r="OQT40" s="472"/>
      <c r="OQU40" s="472"/>
      <c r="OQV40" s="472"/>
      <c r="OQW40" s="472"/>
      <c r="OQX40" s="472"/>
      <c r="OQY40" s="472"/>
      <c r="OQZ40" s="472"/>
      <c r="ORA40" s="472"/>
      <c r="ORB40" s="472"/>
      <c r="ORC40" s="472"/>
      <c r="ORD40" s="472"/>
      <c r="ORE40" s="472"/>
      <c r="ORF40" s="472"/>
      <c r="ORG40" s="472"/>
      <c r="ORH40" s="472"/>
      <c r="ORI40" s="472"/>
      <c r="ORJ40" s="472"/>
      <c r="ORK40" s="472"/>
      <c r="ORL40" s="472"/>
      <c r="ORM40" s="472"/>
      <c r="ORN40" s="472"/>
      <c r="ORO40" s="472"/>
      <c r="ORP40" s="472"/>
      <c r="ORQ40" s="472"/>
      <c r="ORR40" s="472"/>
      <c r="ORS40" s="472"/>
      <c r="ORT40" s="472"/>
      <c r="ORU40" s="472"/>
      <c r="ORV40" s="472"/>
      <c r="ORW40" s="472"/>
      <c r="ORX40" s="472"/>
      <c r="ORY40" s="472"/>
      <c r="ORZ40" s="472"/>
      <c r="OSA40" s="472"/>
      <c r="OSB40" s="472"/>
      <c r="OSC40" s="472"/>
      <c r="OSD40" s="472"/>
      <c r="OSE40" s="472"/>
      <c r="OSF40" s="472"/>
      <c r="OSG40" s="472"/>
      <c r="OSH40" s="472"/>
      <c r="OSI40" s="472"/>
      <c r="OSJ40" s="472"/>
      <c r="OSK40" s="472"/>
      <c r="OSL40" s="472"/>
      <c r="OSM40" s="472"/>
      <c r="OSN40" s="472"/>
      <c r="OSO40" s="472"/>
      <c r="OSP40" s="472"/>
      <c r="OSQ40" s="472"/>
      <c r="OSR40" s="472"/>
      <c r="OSS40" s="472"/>
      <c r="OST40" s="472"/>
      <c r="OSU40" s="472"/>
      <c r="OSV40" s="472"/>
      <c r="OSW40" s="472"/>
      <c r="OSX40" s="472"/>
      <c r="OSY40" s="472"/>
      <c r="OSZ40" s="472"/>
      <c r="OTA40" s="472"/>
      <c r="OTB40" s="472"/>
      <c r="OTC40" s="472"/>
      <c r="OTD40" s="472"/>
      <c r="OTE40" s="472"/>
      <c r="OTF40" s="472"/>
      <c r="OTG40" s="472"/>
      <c r="OTH40" s="472"/>
      <c r="OTI40" s="472"/>
      <c r="OTJ40" s="472"/>
      <c r="OTK40" s="472"/>
      <c r="OTL40" s="472"/>
      <c r="OTM40" s="472"/>
      <c r="OTN40" s="472"/>
      <c r="OTO40" s="472"/>
      <c r="OTP40" s="472"/>
      <c r="OTQ40" s="472"/>
      <c r="OTR40" s="472"/>
      <c r="OTS40" s="472"/>
      <c r="OTT40" s="472"/>
      <c r="OTU40" s="472"/>
      <c r="OTV40" s="472"/>
      <c r="OTW40" s="472"/>
      <c r="OTX40" s="472"/>
      <c r="OTY40" s="472"/>
      <c r="OTZ40" s="472"/>
      <c r="OUA40" s="472"/>
      <c r="OUB40" s="472"/>
      <c r="OUC40" s="472"/>
      <c r="OUD40" s="472"/>
      <c r="OUE40" s="472"/>
      <c r="OUF40" s="472"/>
      <c r="OUG40" s="472"/>
      <c r="OUH40" s="472"/>
      <c r="OUI40" s="472"/>
      <c r="OUJ40" s="472"/>
      <c r="OUK40" s="472"/>
      <c r="OUL40" s="472"/>
      <c r="OUM40" s="472"/>
      <c r="OUN40" s="472"/>
      <c r="OUO40" s="472"/>
      <c r="OUP40" s="472"/>
      <c r="OUQ40" s="472"/>
      <c r="OUR40" s="472"/>
      <c r="OUS40" s="472"/>
      <c r="OUT40" s="472"/>
      <c r="OUU40" s="472"/>
      <c r="OUV40" s="472"/>
      <c r="OUW40" s="472"/>
      <c r="OUX40" s="472"/>
      <c r="OUY40" s="472"/>
      <c r="OUZ40" s="472"/>
      <c r="OVA40" s="472"/>
      <c r="OVB40" s="472"/>
      <c r="OVC40" s="472"/>
      <c r="OVD40" s="472"/>
      <c r="OVE40" s="472"/>
      <c r="OVF40" s="472"/>
      <c r="OVG40" s="472"/>
      <c r="OVH40" s="472"/>
      <c r="OVI40" s="472"/>
      <c r="OVJ40" s="472"/>
      <c r="OVK40" s="472"/>
      <c r="OVL40" s="472"/>
      <c r="OVM40" s="472"/>
      <c r="OVN40" s="472"/>
      <c r="OVO40" s="472"/>
      <c r="OVP40" s="472"/>
      <c r="OVQ40" s="472"/>
      <c r="OVR40" s="472"/>
      <c r="OVS40" s="472"/>
      <c r="OVT40" s="472"/>
      <c r="OVU40" s="472"/>
      <c r="OVV40" s="472"/>
      <c r="OVW40" s="472"/>
      <c r="OVX40" s="472"/>
      <c r="OVY40" s="472"/>
      <c r="OVZ40" s="472"/>
      <c r="OWA40" s="472"/>
      <c r="OWB40" s="472"/>
      <c r="OWC40" s="472"/>
      <c r="OWD40" s="472"/>
      <c r="OWE40" s="472"/>
      <c r="OWF40" s="472"/>
      <c r="OWG40" s="472"/>
      <c r="OWH40" s="472"/>
      <c r="OWI40" s="472"/>
      <c r="OWJ40" s="472"/>
      <c r="OWK40" s="472"/>
      <c r="OWL40" s="472"/>
      <c r="OWM40" s="472"/>
      <c r="OWN40" s="472"/>
      <c r="OWO40" s="472"/>
      <c r="OWP40" s="472"/>
      <c r="OWQ40" s="472"/>
      <c r="OWR40" s="472"/>
      <c r="OWS40" s="472"/>
      <c r="OWT40" s="472"/>
      <c r="OWU40" s="472"/>
      <c r="OWV40" s="472"/>
      <c r="OWW40" s="472"/>
      <c r="OWX40" s="472"/>
      <c r="OWY40" s="472"/>
      <c r="OWZ40" s="472"/>
      <c r="OXA40" s="472"/>
      <c r="OXB40" s="472"/>
      <c r="OXC40" s="472"/>
      <c r="OXD40" s="472"/>
      <c r="OXE40" s="472"/>
      <c r="OXF40" s="472"/>
      <c r="OXG40" s="472"/>
      <c r="OXH40" s="472"/>
      <c r="OXI40" s="472"/>
      <c r="OXJ40" s="472"/>
      <c r="OXK40" s="472"/>
      <c r="OXL40" s="472"/>
      <c r="OXM40" s="472"/>
      <c r="OXN40" s="472"/>
      <c r="OXO40" s="472"/>
      <c r="OXP40" s="472"/>
      <c r="OXQ40" s="472"/>
      <c r="OXR40" s="472"/>
      <c r="OXS40" s="472"/>
      <c r="OXT40" s="472"/>
      <c r="OXU40" s="472"/>
      <c r="OXV40" s="472"/>
      <c r="OXW40" s="472"/>
      <c r="OXX40" s="472"/>
      <c r="OXY40" s="472"/>
      <c r="OXZ40" s="472"/>
      <c r="OYA40" s="472"/>
      <c r="OYB40" s="472"/>
      <c r="OYC40" s="472"/>
      <c r="OYD40" s="472"/>
      <c r="OYE40" s="472"/>
      <c r="OYF40" s="472"/>
      <c r="OYG40" s="472"/>
      <c r="OYH40" s="472"/>
      <c r="OYI40" s="472"/>
      <c r="OYJ40" s="472"/>
      <c r="OYK40" s="472"/>
      <c r="OYL40" s="472"/>
      <c r="OYM40" s="472"/>
      <c r="OYN40" s="472"/>
      <c r="OYO40" s="472"/>
      <c r="OYP40" s="472"/>
      <c r="OYQ40" s="472"/>
      <c r="OYR40" s="472"/>
      <c r="OYS40" s="472"/>
      <c r="OYT40" s="472"/>
      <c r="OYU40" s="472"/>
      <c r="OYV40" s="472"/>
      <c r="OYW40" s="472"/>
      <c r="OYX40" s="472"/>
      <c r="OYY40" s="472"/>
      <c r="OYZ40" s="472"/>
      <c r="OZA40" s="472"/>
      <c r="OZB40" s="472"/>
      <c r="OZC40" s="472"/>
      <c r="OZD40" s="472"/>
      <c r="OZE40" s="472"/>
      <c r="OZF40" s="472"/>
      <c r="OZG40" s="472"/>
      <c r="OZH40" s="472"/>
      <c r="OZI40" s="472"/>
      <c r="OZJ40" s="472"/>
      <c r="OZK40" s="472"/>
      <c r="OZL40" s="472"/>
      <c r="OZM40" s="472"/>
      <c r="OZN40" s="472"/>
      <c r="OZO40" s="472"/>
      <c r="OZP40" s="472"/>
      <c r="OZQ40" s="472"/>
      <c r="OZR40" s="472"/>
      <c r="OZS40" s="472"/>
      <c r="OZT40" s="472"/>
      <c r="OZU40" s="472"/>
      <c r="OZV40" s="472"/>
      <c r="OZW40" s="472"/>
      <c r="OZX40" s="472"/>
      <c r="OZY40" s="472"/>
      <c r="OZZ40" s="472"/>
      <c r="PAA40" s="472"/>
      <c r="PAB40" s="472"/>
      <c r="PAC40" s="472"/>
      <c r="PAD40" s="472"/>
      <c r="PAE40" s="472"/>
      <c r="PAF40" s="472"/>
      <c r="PAG40" s="472"/>
      <c r="PAH40" s="472"/>
      <c r="PAI40" s="472"/>
      <c r="PAJ40" s="472"/>
      <c r="PAK40" s="472"/>
      <c r="PAL40" s="472"/>
      <c r="PAM40" s="472"/>
      <c r="PAN40" s="472"/>
      <c r="PAO40" s="472"/>
      <c r="PAP40" s="472"/>
      <c r="PAQ40" s="472"/>
      <c r="PAR40" s="472"/>
      <c r="PAS40" s="472"/>
      <c r="PAT40" s="472"/>
      <c r="PAU40" s="472"/>
      <c r="PAV40" s="472"/>
      <c r="PAW40" s="472"/>
      <c r="PAX40" s="472"/>
      <c r="PAY40" s="472"/>
      <c r="PAZ40" s="472"/>
      <c r="PBA40" s="472"/>
      <c r="PBB40" s="472"/>
      <c r="PBC40" s="472"/>
      <c r="PBD40" s="472"/>
      <c r="PBE40" s="472"/>
      <c r="PBF40" s="472"/>
      <c r="PBG40" s="472"/>
      <c r="PBH40" s="472"/>
      <c r="PBI40" s="472"/>
      <c r="PBJ40" s="472"/>
      <c r="PBK40" s="472"/>
      <c r="PBL40" s="472"/>
      <c r="PBM40" s="472"/>
      <c r="PBN40" s="472"/>
      <c r="PBO40" s="472"/>
      <c r="PBP40" s="472"/>
      <c r="PBQ40" s="472"/>
      <c r="PBR40" s="472"/>
      <c r="PBS40" s="472"/>
      <c r="PBT40" s="472"/>
      <c r="PBU40" s="472"/>
      <c r="PBV40" s="472"/>
      <c r="PBW40" s="472"/>
      <c r="PBX40" s="472"/>
      <c r="PBY40" s="472"/>
      <c r="PBZ40" s="472"/>
      <c r="PCA40" s="472"/>
      <c r="PCB40" s="472"/>
      <c r="PCC40" s="472"/>
      <c r="PCD40" s="472"/>
      <c r="PCE40" s="472"/>
      <c r="PCF40" s="472"/>
      <c r="PCG40" s="472"/>
      <c r="PCH40" s="472"/>
      <c r="PCI40" s="472"/>
      <c r="PCJ40" s="472"/>
      <c r="PCK40" s="472"/>
      <c r="PCL40" s="472"/>
      <c r="PCM40" s="472"/>
      <c r="PCN40" s="472"/>
      <c r="PCO40" s="472"/>
      <c r="PCP40" s="472"/>
      <c r="PCQ40" s="472"/>
      <c r="PCR40" s="472"/>
      <c r="PCS40" s="472"/>
      <c r="PCT40" s="472"/>
      <c r="PCU40" s="472"/>
      <c r="PCV40" s="472"/>
      <c r="PCW40" s="472"/>
      <c r="PCX40" s="472"/>
      <c r="PCY40" s="472"/>
      <c r="PCZ40" s="472"/>
      <c r="PDA40" s="472"/>
      <c r="PDB40" s="472"/>
      <c r="PDC40" s="472"/>
      <c r="PDD40" s="472"/>
      <c r="PDE40" s="472"/>
      <c r="PDF40" s="472"/>
      <c r="PDG40" s="472"/>
      <c r="PDH40" s="472"/>
      <c r="PDI40" s="472"/>
      <c r="PDJ40" s="472"/>
      <c r="PDK40" s="472"/>
      <c r="PDL40" s="472"/>
      <c r="PDM40" s="472"/>
      <c r="PDN40" s="472"/>
      <c r="PDO40" s="472"/>
      <c r="PDP40" s="472"/>
      <c r="PDQ40" s="472"/>
      <c r="PDR40" s="472"/>
      <c r="PDS40" s="472"/>
      <c r="PDT40" s="472"/>
      <c r="PDU40" s="472"/>
      <c r="PDV40" s="472"/>
      <c r="PDW40" s="472"/>
      <c r="PDX40" s="472"/>
      <c r="PDY40" s="472"/>
      <c r="PDZ40" s="472"/>
      <c r="PEA40" s="472"/>
      <c r="PEB40" s="472"/>
      <c r="PEC40" s="472"/>
      <c r="PED40" s="472"/>
      <c r="PEE40" s="472"/>
      <c r="PEF40" s="472"/>
      <c r="PEG40" s="472"/>
      <c r="PEH40" s="472"/>
      <c r="PEI40" s="472"/>
      <c r="PEJ40" s="472"/>
      <c r="PEK40" s="472"/>
      <c r="PEL40" s="472"/>
      <c r="PEM40" s="472"/>
      <c r="PEN40" s="472"/>
      <c r="PEO40" s="472"/>
      <c r="PEP40" s="472"/>
      <c r="PEQ40" s="472"/>
      <c r="PER40" s="472"/>
      <c r="PES40" s="472"/>
      <c r="PET40" s="472"/>
      <c r="PEU40" s="472"/>
      <c r="PEV40" s="472"/>
      <c r="PEW40" s="472"/>
      <c r="PEX40" s="472"/>
      <c r="PEY40" s="472"/>
      <c r="PEZ40" s="472"/>
      <c r="PFA40" s="472"/>
      <c r="PFB40" s="472"/>
      <c r="PFC40" s="472"/>
      <c r="PFD40" s="472"/>
      <c r="PFE40" s="472"/>
      <c r="PFF40" s="472"/>
      <c r="PFG40" s="472"/>
      <c r="PFH40" s="472"/>
      <c r="PFI40" s="472"/>
      <c r="PFJ40" s="472"/>
      <c r="PFK40" s="472"/>
      <c r="PFL40" s="472"/>
      <c r="PFM40" s="472"/>
      <c r="PFN40" s="472"/>
      <c r="PFO40" s="472"/>
      <c r="PFP40" s="472"/>
      <c r="PFQ40" s="472"/>
      <c r="PFR40" s="472"/>
      <c r="PFS40" s="472"/>
      <c r="PFT40" s="472"/>
      <c r="PFU40" s="472"/>
      <c r="PFV40" s="472"/>
      <c r="PFW40" s="472"/>
      <c r="PFX40" s="472"/>
      <c r="PFY40" s="472"/>
      <c r="PFZ40" s="472"/>
      <c r="PGA40" s="472"/>
      <c r="PGB40" s="472"/>
      <c r="PGC40" s="472"/>
      <c r="PGD40" s="472"/>
      <c r="PGE40" s="472"/>
      <c r="PGF40" s="472"/>
      <c r="PGG40" s="472"/>
      <c r="PGH40" s="472"/>
      <c r="PGI40" s="472"/>
      <c r="PGJ40" s="472"/>
      <c r="PGK40" s="472"/>
      <c r="PGL40" s="472"/>
      <c r="PGM40" s="472"/>
      <c r="PGN40" s="472"/>
      <c r="PGO40" s="472"/>
      <c r="PGP40" s="472"/>
      <c r="PGQ40" s="472"/>
      <c r="PGR40" s="472"/>
      <c r="PGS40" s="472"/>
      <c r="PGT40" s="472"/>
      <c r="PGU40" s="472"/>
      <c r="PGV40" s="472"/>
      <c r="PGW40" s="472"/>
      <c r="PGX40" s="472"/>
      <c r="PGY40" s="472"/>
      <c r="PGZ40" s="472"/>
      <c r="PHA40" s="472"/>
      <c r="PHB40" s="472"/>
      <c r="PHC40" s="472"/>
      <c r="PHD40" s="472"/>
      <c r="PHE40" s="472"/>
      <c r="PHF40" s="472"/>
      <c r="PHG40" s="472"/>
      <c r="PHH40" s="472"/>
      <c r="PHI40" s="472"/>
      <c r="PHJ40" s="472"/>
      <c r="PHK40" s="472"/>
      <c r="PHL40" s="472"/>
      <c r="PHM40" s="472"/>
      <c r="PHN40" s="472"/>
      <c r="PHO40" s="472"/>
      <c r="PHP40" s="472"/>
      <c r="PHQ40" s="472"/>
      <c r="PHR40" s="472"/>
      <c r="PHS40" s="472"/>
      <c r="PHT40" s="472"/>
      <c r="PHU40" s="472"/>
      <c r="PHV40" s="472"/>
      <c r="PHW40" s="472"/>
      <c r="PHX40" s="472"/>
      <c r="PHY40" s="472"/>
      <c r="PHZ40" s="472"/>
      <c r="PIA40" s="472"/>
      <c r="PIB40" s="472"/>
      <c r="PIC40" s="472"/>
      <c r="PID40" s="472"/>
      <c r="PIE40" s="472"/>
      <c r="PIF40" s="472"/>
      <c r="PIG40" s="472"/>
      <c r="PIH40" s="472"/>
      <c r="PII40" s="472"/>
      <c r="PIJ40" s="472"/>
      <c r="PIK40" s="472"/>
      <c r="PIL40" s="472"/>
      <c r="PIM40" s="472"/>
      <c r="PIN40" s="472"/>
      <c r="PIO40" s="472"/>
      <c r="PIP40" s="472"/>
      <c r="PIQ40" s="472"/>
      <c r="PIR40" s="472"/>
      <c r="PIS40" s="472"/>
      <c r="PIT40" s="472"/>
      <c r="PIU40" s="472"/>
      <c r="PIV40" s="472"/>
      <c r="PIW40" s="472"/>
      <c r="PIX40" s="472"/>
      <c r="PIY40" s="472"/>
      <c r="PIZ40" s="472"/>
      <c r="PJA40" s="472"/>
      <c r="PJB40" s="472"/>
      <c r="PJC40" s="472"/>
      <c r="PJD40" s="472"/>
      <c r="PJE40" s="472"/>
      <c r="PJF40" s="472"/>
      <c r="PJG40" s="472"/>
      <c r="PJH40" s="472"/>
      <c r="PJI40" s="472"/>
      <c r="PJJ40" s="472"/>
      <c r="PJK40" s="472"/>
      <c r="PJL40" s="472"/>
      <c r="PJM40" s="472"/>
      <c r="PJN40" s="472"/>
      <c r="PJO40" s="472"/>
      <c r="PJP40" s="472"/>
      <c r="PJQ40" s="472"/>
      <c r="PJR40" s="472"/>
      <c r="PJS40" s="472"/>
      <c r="PJT40" s="472"/>
      <c r="PJU40" s="472"/>
      <c r="PJV40" s="472"/>
      <c r="PJW40" s="472"/>
      <c r="PJX40" s="472"/>
      <c r="PJY40" s="472"/>
      <c r="PJZ40" s="472"/>
      <c r="PKA40" s="472"/>
      <c r="PKB40" s="472"/>
      <c r="PKC40" s="472"/>
      <c r="PKD40" s="472"/>
      <c r="PKE40" s="472"/>
      <c r="PKF40" s="472"/>
      <c r="PKG40" s="472"/>
      <c r="PKH40" s="472"/>
      <c r="PKI40" s="472"/>
      <c r="PKJ40" s="472"/>
      <c r="PKK40" s="472"/>
      <c r="PKL40" s="472"/>
      <c r="PKM40" s="472"/>
      <c r="PKN40" s="472"/>
      <c r="PKO40" s="472"/>
      <c r="PKP40" s="472"/>
      <c r="PKQ40" s="472"/>
      <c r="PKR40" s="472"/>
      <c r="PKS40" s="472"/>
      <c r="PKT40" s="472"/>
      <c r="PKU40" s="472"/>
      <c r="PKV40" s="472"/>
      <c r="PKW40" s="472"/>
      <c r="PKX40" s="472"/>
      <c r="PKY40" s="472"/>
      <c r="PKZ40" s="472"/>
      <c r="PLA40" s="472"/>
      <c r="PLB40" s="472"/>
      <c r="PLC40" s="472"/>
      <c r="PLD40" s="472"/>
      <c r="PLE40" s="472"/>
      <c r="PLF40" s="472"/>
      <c r="PLG40" s="472"/>
      <c r="PLH40" s="472"/>
      <c r="PLI40" s="472"/>
      <c r="PLJ40" s="472"/>
      <c r="PLK40" s="472"/>
      <c r="PLL40" s="472"/>
      <c r="PLM40" s="472"/>
      <c r="PLN40" s="472"/>
      <c r="PLO40" s="472"/>
      <c r="PLP40" s="472"/>
      <c r="PLQ40" s="472"/>
      <c r="PLR40" s="472"/>
      <c r="PLS40" s="472"/>
      <c r="PLT40" s="472"/>
      <c r="PLU40" s="472"/>
      <c r="PLV40" s="472"/>
      <c r="PLW40" s="472"/>
      <c r="PLX40" s="472"/>
      <c r="PLY40" s="472"/>
      <c r="PLZ40" s="472"/>
      <c r="PMA40" s="472"/>
      <c r="PMB40" s="472"/>
      <c r="PMC40" s="472"/>
      <c r="PMD40" s="472"/>
      <c r="PME40" s="472"/>
      <c r="PMF40" s="472"/>
      <c r="PMG40" s="472"/>
      <c r="PMH40" s="472"/>
      <c r="PMI40" s="472"/>
      <c r="PMJ40" s="472"/>
      <c r="PMK40" s="472"/>
      <c r="PML40" s="472"/>
      <c r="PMM40" s="472"/>
      <c r="PMN40" s="472"/>
      <c r="PMO40" s="472"/>
      <c r="PMP40" s="472"/>
      <c r="PMQ40" s="472"/>
      <c r="PMR40" s="472"/>
      <c r="PMS40" s="472"/>
      <c r="PMT40" s="472"/>
      <c r="PMU40" s="472"/>
      <c r="PMV40" s="472"/>
      <c r="PMW40" s="472"/>
      <c r="PMX40" s="472"/>
      <c r="PMY40" s="472"/>
      <c r="PMZ40" s="472"/>
      <c r="PNA40" s="472"/>
      <c r="PNB40" s="472"/>
      <c r="PNC40" s="472"/>
      <c r="PND40" s="472"/>
      <c r="PNE40" s="472"/>
      <c r="PNF40" s="472"/>
      <c r="PNG40" s="472"/>
      <c r="PNH40" s="472"/>
      <c r="PNI40" s="472"/>
      <c r="PNJ40" s="472"/>
      <c r="PNK40" s="472"/>
      <c r="PNL40" s="472"/>
      <c r="PNM40" s="472"/>
      <c r="PNN40" s="472"/>
      <c r="PNO40" s="472"/>
      <c r="PNP40" s="472"/>
      <c r="PNQ40" s="472"/>
      <c r="PNR40" s="472"/>
      <c r="PNS40" s="472"/>
      <c r="PNT40" s="472"/>
      <c r="PNU40" s="472"/>
      <c r="PNV40" s="472"/>
      <c r="PNW40" s="472"/>
      <c r="PNX40" s="472"/>
      <c r="PNY40" s="472"/>
      <c r="PNZ40" s="472"/>
      <c r="POA40" s="472"/>
      <c r="POB40" s="472"/>
      <c r="POC40" s="472"/>
      <c r="POD40" s="472"/>
      <c r="POE40" s="472"/>
      <c r="POF40" s="472"/>
      <c r="POG40" s="472"/>
      <c r="POH40" s="472"/>
      <c r="POI40" s="472"/>
      <c r="POJ40" s="472"/>
      <c r="POK40" s="472"/>
      <c r="POL40" s="472"/>
      <c r="POM40" s="472"/>
      <c r="PON40" s="472"/>
      <c r="POO40" s="472"/>
      <c r="POP40" s="472"/>
      <c r="POQ40" s="472"/>
      <c r="POR40" s="472"/>
      <c r="POS40" s="472"/>
      <c r="POT40" s="472"/>
      <c r="POU40" s="472"/>
      <c r="POV40" s="472"/>
      <c r="POW40" s="472"/>
      <c r="POX40" s="472"/>
      <c r="POY40" s="472"/>
      <c r="POZ40" s="472"/>
      <c r="PPA40" s="472"/>
      <c r="PPB40" s="472"/>
      <c r="PPC40" s="472"/>
      <c r="PPD40" s="472"/>
      <c r="PPE40" s="472"/>
      <c r="PPF40" s="472"/>
      <c r="PPG40" s="472"/>
      <c r="PPH40" s="472"/>
      <c r="PPI40" s="472"/>
      <c r="PPJ40" s="472"/>
      <c r="PPK40" s="472"/>
      <c r="PPL40" s="472"/>
      <c r="PPM40" s="472"/>
      <c r="PPN40" s="472"/>
      <c r="PPO40" s="472"/>
      <c r="PPP40" s="472"/>
      <c r="PPQ40" s="472"/>
      <c r="PPR40" s="472"/>
      <c r="PPS40" s="472"/>
      <c r="PPT40" s="472"/>
      <c r="PPU40" s="472"/>
      <c r="PPV40" s="472"/>
      <c r="PPW40" s="472"/>
      <c r="PPX40" s="472"/>
      <c r="PPY40" s="472"/>
      <c r="PPZ40" s="472"/>
      <c r="PQA40" s="472"/>
      <c r="PQB40" s="472"/>
      <c r="PQC40" s="472"/>
      <c r="PQD40" s="472"/>
      <c r="PQE40" s="472"/>
      <c r="PQF40" s="472"/>
      <c r="PQG40" s="472"/>
      <c r="PQH40" s="472"/>
      <c r="PQI40" s="472"/>
      <c r="PQJ40" s="472"/>
      <c r="PQK40" s="472"/>
      <c r="PQL40" s="472"/>
      <c r="PQM40" s="472"/>
      <c r="PQN40" s="472"/>
      <c r="PQO40" s="472"/>
      <c r="PQP40" s="472"/>
      <c r="PQQ40" s="472"/>
      <c r="PQR40" s="472"/>
      <c r="PQS40" s="472"/>
      <c r="PQT40" s="472"/>
      <c r="PQU40" s="472"/>
      <c r="PQV40" s="472"/>
      <c r="PQW40" s="472"/>
      <c r="PQX40" s="472"/>
      <c r="PQY40" s="472"/>
      <c r="PQZ40" s="472"/>
      <c r="PRA40" s="472"/>
      <c r="PRB40" s="472"/>
      <c r="PRC40" s="472"/>
      <c r="PRD40" s="472"/>
      <c r="PRE40" s="472"/>
      <c r="PRF40" s="472"/>
      <c r="PRG40" s="472"/>
      <c r="PRH40" s="472"/>
      <c r="PRI40" s="472"/>
      <c r="PRJ40" s="472"/>
      <c r="PRK40" s="472"/>
      <c r="PRL40" s="472"/>
      <c r="PRM40" s="472"/>
      <c r="PRN40" s="472"/>
      <c r="PRO40" s="472"/>
      <c r="PRP40" s="472"/>
      <c r="PRQ40" s="472"/>
      <c r="PRR40" s="472"/>
      <c r="PRS40" s="472"/>
      <c r="PRT40" s="472"/>
      <c r="PRU40" s="472"/>
      <c r="PRV40" s="472"/>
      <c r="PRW40" s="472"/>
      <c r="PRX40" s="472"/>
      <c r="PRY40" s="472"/>
      <c r="PRZ40" s="472"/>
      <c r="PSA40" s="472"/>
      <c r="PSB40" s="472"/>
      <c r="PSC40" s="472"/>
      <c r="PSD40" s="472"/>
      <c r="PSE40" s="472"/>
      <c r="PSF40" s="472"/>
      <c r="PSG40" s="472"/>
      <c r="PSH40" s="472"/>
      <c r="PSI40" s="472"/>
      <c r="PSJ40" s="472"/>
      <c r="PSK40" s="472"/>
      <c r="PSL40" s="472"/>
      <c r="PSM40" s="472"/>
      <c r="PSN40" s="472"/>
      <c r="PSO40" s="472"/>
      <c r="PSP40" s="472"/>
      <c r="PSQ40" s="472"/>
      <c r="PSR40" s="472"/>
      <c r="PSS40" s="472"/>
      <c r="PST40" s="472"/>
      <c r="PSU40" s="472"/>
      <c r="PSV40" s="472"/>
      <c r="PSW40" s="472"/>
      <c r="PSX40" s="472"/>
      <c r="PSY40" s="472"/>
      <c r="PSZ40" s="472"/>
      <c r="PTA40" s="472"/>
      <c r="PTB40" s="472"/>
      <c r="PTC40" s="472"/>
      <c r="PTD40" s="472"/>
      <c r="PTE40" s="472"/>
      <c r="PTF40" s="472"/>
      <c r="PTG40" s="472"/>
      <c r="PTH40" s="472"/>
      <c r="PTI40" s="472"/>
      <c r="PTJ40" s="472"/>
      <c r="PTK40" s="472"/>
      <c r="PTL40" s="472"/>
      <c r="PTM40" s="472"/>
      <c r="PTN40" s="472"/>
      <c r="PTO40" s="472"/>
      <c r="PTP40" s="472"/>
      <c r="PTQ40" s="472"/>
      <c r="PTR40" s="472"/>
      <c r="PTS40" s="472"/>
      <c r="PTT40" s="472"/>
      <c r="PTU40" s="472"/>
      <c r="PTV40" s="472"/>
      <c r="PTW40" s="472"/>
      <c r="PTX40" s="472"/>
      <c r="PTY40" s="472"/>
      <c r="PTZ40" s="472"/>
      <c r="PUA40" s="472"/>
      <c r="PUB40" s="472"/>
      <c r="PUC40" s="472"/>
      <c r="PUD40" s="472"/>
      <c r="PUE40" s="472"/>
      <c r="PUF40" s="472"/>
      <c r="PUG40" s="472"/>
      <c r="PUH40" s="472"/>
      <c r="PUI40" s="472"/>
      <c r="PUJ40" s="472"/>
      <c r="PUK40" s="472"/>
      <c r="PUL40" s="472"/>
      <c r="PUM40" s="472"/>
      <c r="PUN40" s="472"/>
      <c r="PUO40" s="472"/>
      <c r="PUP40" s="472"/>
      <c r="PUQ40" s="472"/>
      <c r="PUR40" s="472"/>
      <c r="PUS40" s="472"/>
      <c r="PUT40" s="472"/>
      <c r="PUU40" s="472"/>
      <c r="PUV40" s="472"/>
      <c r="PUW40" s="472"/>
      <c r="PUX40" s="472"/>
      <c r="PUY40" s="472"/>
      <c r="PUZ40" s="472"/>
      <c r="PVA40" s="472"/>
      <c r="PVB40" s="472"/>
      <c r="PVC40" s="472"/>
      <c r="PVD40" s="472"/>
      <c r="PVE40" s="472"/>
      <c r="PVF40" s="472"/>
      <c r="PVG40" s="472"/>
      <c r="PVH40" s="472"/>
      <c r="PVI40" s="472"/>
      <c r="PVJ40" s="472"/>
      <c r="PVK40" s="472"/>
      <c r="PVL40" s="472"/>
      <c r="PVM40" s="472"/>
      <c r="PVN40" s="472"/>
      <c r="PVO40" s="472"/>
      <c r="PVP40" s="472"/>
      <c r="PVQ40" s="472"/>
      <c r="PVR40" s="472"/>
      <c r="PVS40" s="472"/>
      <c r="PVT40" s="472"/>
      <c r="PVU40" s="472"/>
      <c r="PVV40" s="472"/>
      <c r="PVW40" s="472"/>
      <c r="PVX40" s="472"/>
      <c r="PVY40" s="472"/>
      <c r="PVZ40" s="472"/>
      <c r="PWA40" s="472"/>
      <c r="PWB40" s="472"/>
      <c r="PWC40" s="472"/>
      <c r="PWD40" s="472"/>
      <c r="PWE40" s="472"/>
      <c r="PWF40" s="472"/>
      <c r="PWG40" s="472"/>
      <c r="PWH40" s="472"/>
      <c r="PWI40" s="472"/>
      <c r="PWJ40" s="472"/>
      <c r="PWK40" s="472"/>
      <c r="PWL40" s="472"/>
      <c r="PWM40" s="472"/>
      <c r="PWN40" s="472"/>
      <c r="PWO40" s="472"/>
      <c r="PWP40" s="472"/>
      <c r="PWQ40" s="472"/>
      <c r="PWR40" s="472"/>
      <c r="PWS40" s="472"/>
      <c r="PWT40" s="472"/>
      <c r="PWU40" s="472"/>
      <c r="PWV40" s="472"/>
      <c r="PWW40" s="472"/>
      <c r="PWX40" s="472"/>
      <c r="PWY40" s="472"/>
      <c r="PWZ40" s="472"/>
      <c r="PXA40" s="472"/>
      <c r="PXB40" s="472"/>
      <c r="PXC40" s="472"/>
      <c r="PXD40" s="472"/>
      <c r="PXE40" s="472"/>
      <c r="PXF40" s="472"/>
      <c r="PXG40" s="472"/>
      <c r="PXH40" s="472"/>
      <c r="PXI40" s="472"/>
      <c r="PXJ40" s="472"/>
      <c r="PXK40" s="472"/>
      <c r="PXL40" s="472"/>
      <c r="PXM40" s="472"/>
      <c r="PXN40" s="472"/>
      <c r="PXO40" s="472"/>
      <c r="PXP40" s="472"/>
      <c r="PXQ40" s="472"/>
      <c r="PXR40" s="472"/>
      <c r="PXS40" s="472"/>
      <c r="PXT40" s="472"/>
      <c r="PXU40" s="472"/>
      <c r="PXV40" s="472"/>
      <c r="PXW40" s="472"/>
      <c r="PXX40" s="472"/>
      <c r="PXY40" s="472"/>
      <c r="PXZ40" s="472"/>
      <c r="PYA40" s="472"/>
      <c r="PYB40" s="472"/>
      <c r="PYC40" s="472"/>
      <c r="PYD40" s="472"/>
      <c r="PYE40" s="472"/>
      <c r="PYF40" s="472"/>
      <c r="PYG40" s="472"/>
      <c r="PYH40" s="472"/>
      <c r="PYI40" s="472"/>
      <c r="PYJ40" s="472"/>
      <c r="PYK40" s="472"/>
      <c r="PYL40" s="472"/>
      <c r="PYM40" s="472"/>
      <c r="PYN40" s="472"/>
      <c r="PYO40" s="472"/>
      <c r="PYP40" s="472"/>
      <c r="PYQ40" s="472"/>
      <c r="PYR40" s="472"/>
      <c r="PYS40" s="472"/>
      <c r="PYT40" s="472"/>
      <c r="PYU40" s="472"/>
      <c r="PYV40" s="472"/>
      <c r="PYW40" s="472"/>
      <c r="PYX40" s="472"/>
      <c r="PYY40" s="472"/>
      <c r="PYZ40" s="472"/>
      <c r="PZA40" s="472"/>
      <c r="PZB40" s="472"/>
      <c r="PZC40" s="472"/>
      <c r="PZD40" s="472"/>
      <c r="PZE40" s="472"/>
      <c r="PZF40" s="472"/>
      <c r="PZG40" s="472"/>
      <c r="PZH40" s="472"/>
      <c r="PZI40" s="472"/>
      <c r="PZJ40" s="472"/>
      <c r="PZK40" s="472"/>
      <c r="PZL40" s="472"/>
      <c r="PZM40" s="472"/>
      <c r="PZN40" s="472"/>
      <c r="PZO40" s="472"/>
      <c r="PZP40" s="472"/>
      <c r="PZQ40" s="472"/>
      <c r="PZR40" s="472"/>
      <c r="PZS40" s="472"/>
      <c r="PZT40" s="472"/>
      <c r="PZU40" s="472"/>
      <c r="PZV40" s="472"/>
      <c r="PZW40" s="472"/>
      <c r="PZX40" s="472"/>
      <c r="PZY40" s="472"/>
      <c r="PZZ40" s="472"/>
      <c r="QAA40" s="472"/>
      <c r="QAB40" s="472"/>
      <c r="QAC40" s="472"/>
      <c r="QAD40" s="472"/>
      <c r="QAE40" s="472"/>
      <c r="QAF40" s="472"/>
      <c r="QAG40" s="472"/>
      <c r="QAH40" s="472"/>
      <c r="QAI40" s="472"/>
      <c r="QAJ40" s="472"/>
      <c r="QAK40" s="472"/>
      <c r="QAL40" s="472"/>
      <c r="QAM40" s="472"/>
      <c r="QAN40" s="472"/>
      <c r="QAO40" s="472"/>
      <c r="QAP40" s="472"/>
      <c r="QAQ40" s="472"/>
      <c r="QAR40" s="472"/>
      <c r="QAS40" s="472"/>
      <c r="QAT40" s="472"/>
      <c r="QAU40" s="472"/>
      <c r="QAV40" s="472"/>
      <c r="QAW40" s="472"/>
      <c r="QAX40" s="472"/>
      <c r="QAY40" s="472"/>
      <c r="QAZ40" s="472"/>
      <c r="QBA40" s="472"/>
      <c r="QBB40" s="472"/>
      <c r="QBC40" s="472"/>
      <c r="QBD40" s="472"/>
      <c r="QBE40" s="472"/>
      <c r="QBF40" s="472"/>
      <c r="QBG40" s="472"/>
      <c r="QBH40" s="472"/>
      <c r="QBI40" s="472"/>
      <c r="QBJ40" s="472"/>
      <c r="QBK40" s="472"/>
      <c r="QBL40" s="472"/>
      <c r="QBM40" s="472"/>
      <c r="QBN40" s="472"/>
      <c r="QBO40" s="472"/>
      <c r="QBP40" s="472"/>
      <c r="QBQ40" s="472"/>
      <c r="QBR40" s="472"/>
      <c r="QBS40" s="472"/>
      <c r="QBT40" s="472"/>
      <c r="QBU40" s="472"/>
      <c r="QBV40" s="472"/>
      <c r="QBW40" s="472"/>
      <c r="QBX40" s="472"/>
      <c r="QBY40" s="472"/>
      <c r="QBZ40" s="472"/>
      <c r="QCA40" s="472"/>
      <c r="QCB40" s="472"/>
      <c r="QCC40" s="472"/>
      <c r="QCD40" s="472"/>
      <c r="QCE40" s="472"/>
      <c r="QCF40" s="472"/>
      <c r="QCG40" s="472"/>
      <c r="QCH40" s="472"/>
      <c r="QCI40" s="472"/>
      <c r="QCJ40" s="472"/>
      <c r="QCK40" s="472"/>
      <c r="QCL40" s="472"/>
      <c r="QCM40" s="472"/>
      <c r="QCN40" s="472"/>
      <c r="QCO40" s="472"/>
      <c r="QCP40" s="472"/>
      <c r="QCQ40" s="472"/>
      <c r="QCR40" s="472"/>
      <c r="QCS40" s="472"/>
      <c r="QCT40" s="472"/>
      <c r="QCU40" s="472"/>
      <c r="QCV40" s="472"/>
      <c r="QCW40" s="472"/>
      <c r="QCX40" s="472"/>
      <c r="QCY40" s="472"/>
      <c r="QCZ40" s="472"/>
      <c r="QDA40" s="472"/>
      <c r="QDB40" s="472"/>
      <c r="QDC40" s="472"/>
      <c r="QDD40" s="472"/>
      <c r="QDE40" s="472"/>
      <c r="QDF40" s="472"/>
      <c r="QDG40" s="472"/>
      <c r="QDH40" s="472"/>
      <c r="QDI40" s="472"/>
      <c r="QDJ40" s="472"/>
      <c r="QDK40" s="472"/>
      <c r="QDL40" s="472"/>
      <c r="QDM40" s="472"/>
      <c r="QDN40" s="472"/>
      <c r="QDO40" s="472"/>
      <c r="QDP40" s="472"/>
      <c r="QDQ40" s="472"/>
      <c r="QDR40" s="472"/>
      <c r="QDS40" s="472"/>
      <c r="QDT40" s="472"/>
      <c r="QDU40" s="472"/>
      <c r="QDV40" s="472"/>
      <c r="QDW40" s="472"/>
      <c r="QDX40" s="472"/>
      <c r="QDY40" s="472"/>
      <c r="QDZ40" s="472"/>
      <c r="QEA40" s="472"/>
      <c r="QEB40" s="472"/>
      <c r="QEC40" s="472"/>
      <c r="QED40" s="472"/>
      <c r="QEE40" s="472"/>
      <c r="QEF40" s="472"/>
      <c r="QEG40" s="472"/>
      <c r="QEH40" s="472"/>
      <c r="QEI40" s="472"/>
      <c r="QEJ40" s="472"/>
      <c r="QEK40" s="472"/>
      <c r="QEL40" s="472"/>
      <c r="QEM40" s="472"/>
      <c r="QEN40" s="472"/>
      <c r="QEO40" s="472"/>
      <c r="QEP40" s="472"/>
      <c r="QEQ40" s="472"/>
      <c r="QER40" s="472"/>
      <c r="QES40" s="472"/>
      <c r="QET40" s="472"/>
      <c r="QEU40" s="472"/>
      <c r="QEV40" s="472"/>
      <c r="QEW40" s="472"/>
      <c r="QEX40" s="472"/>
      <c r="QEY40" s="472"/>
      <c r="QEZ40" s="472"/>
      <c r="QFA40" s="472"/>
      <c r="QFB40" s="472"/>
      <c r="QFC40" s="472"/>
      <c r="QFD40" s="472"/>
      <c r="QFE40" s="472"/>
      <c r="QFF40" s="472"/>
      <c r="QFG40" s="472"/>
      <c r="QFH40" s="472"/>
      <c r="QFI40" s="472"/>
      <c r="QFJ40" s="472"/>
      <c r="QFK40" s="472"/>
      <c r="QFL40" s="472"/>
      <c r="QFM40" s="472"/>
      <c r="QFN40" s="472"/>
      <c r="QFO40" s="472"/>
      <c r="QFP40" s="472"/>
      <c r="QFQ40" s="472"/>
      <c r="QFR40" s="472"/>
      <c r="QFS40" s="472"/>
      <c r="QFT40" s="472"/>
      <c r="QFU40" s="472"/>
      <c r="QFV40" s="472"/>
      <c r="QFW40" s="472"/>
      <c r="QFX40" s="472"/>
      <c r="QFY40" s="472"/>
      <c r="QFZ40" s="472"/>
      <c r="QGA40" s="472"/>
      <c r="QGB40" s="472"/>
      <c r="QGC40" s="472"/>
      <c r="QGD40" s="472"/>
      <c r="QGE40" s="472"/>
      <c r="QGF40" s="472"/>
      <c r="QGG40" s="472"/>
      <c r="QGH40" s="472"/>
      <c r="QGI40" s="472"/>
      <c r="QGJ40" s="472"/>
      <c r="QGK40" s="472"/>
      <c r="QGL40" s="472"/>
      <c r="QGM40" s="472"/>
      <c r="QGN40" s="472"/>
      <c r="QGO40" s="472"/>
      <c r="QGP40" s="472"/>
      <c r="QGQ40" s="472"/>
      <c r="QGR40" s="472"/>
      <c r="QGS40" s="472"/>
      <c r="QGT40" s="472"/>
      <c r="QGU40" s="472"/>
      <c r="QGV40" s="472"/>
      <c r="QGW40" s="472"/>
      <c r="QGX40" s="472"/>
      <c r="QGY40" s="472"/>
      <c r="QGZ40" s="472"/>
      <c r="QHA40" s="472"/>
      <c r="QHB40" s="472"/>
      <c r="QHC40" s="472"/>
      <c r="QHD40" s="472"/>
      <c r="QHE40" s="472"/>
      <c r="QHF40" s="472"/>
      <c r="QHG40" s="472"/>
      <c r="QHH40" s="472"/>
      <c r="QHI40" s="472"/>
      <c r="QHJ40" s="472"/>
      <c r="QHK40" s="472"/>
      <c r="QHL40" s="472"/>
      <c r="QHM40" s="472"/>
      <c r="QHN40" s="472"/>
      <c r="QHO40" s="472"/>
      <c r="QHP40" s="472"/>
      <c r="QHQ40" s="472"/>
      <c r="QHR40" s="472"/>
      <c r="QHS40" s="472"/>
      <c r="QHT40" s="472"/>
      <c r="QHU40" s="472"/>
      <c r="QHV40" s="472"/>
      <c r="QHW40" s="472"/>
      <c r="QHX40" s="472"/>
      <c r="QHY40" s="472"/>
      <c r="QHZ40" s="472"/>
      <c r="QIA40" s="472"/>
      <c r="QIB40" s="472"/>
      <c r="QIC40" s="472"/>
      <c r="QID40" s="472"/>
      <c r="QIE40" s="472"/>
      <c r="QIF40" s="472"/>
      <c r="QIG40" s="472"/>
      <c r="QIH40" s="472"/>
      <c r="QII40" s="472"/>
      <c r="QIJ40" s="472"/>
      <c r="QIK40" s="472"/>
      <c r="QIL40" s="472"/>
      <c r="QIM40" s="472"/>
      <c r="QIN40" s="472"/>
      <c r="QIO40" s="472"/>
      <c r="QIP40" s="472"/>
      <c r="QIQ40" s="472"/>
      <c r="QIR40" s="472"/>
      <c r="QIS40" s="472"/>
      <c r="QIT40" s="472"/>
      <c r="QIU40" s="472"/>
      <c r="QIV40" s="472"/>
      <c r="QIW40" s="472"/>
      <c r="QIX40" s="472"/>
      <c r="QIY40" s="472"/>
      <c r="QIZ40" s="472"/>
      <c r="QJA40" s="472"/>
      <c r="QJB40" s="472"/>
      <c r="QJC40" s="472"/>
      <c r="QJD40" s="472"/>
      <c r="QJE40" s="472"/>
      <c r="QJF40" s="472"/>
      <c r="QJG40" s="472"/>
      <c r="QJH40" s="472"/>
      <c r="QJI40" s="472"/>
      <c r="QJJ40" s="472"/>
      <c r="QJK40" s="472"/>
      <c r="QJL40" s="472"/>
      <c r="QJM40" s="472"/>
      <c r="QJN40" s="472"/>
      <c r="QJO40" s="472"/>
      <c r="QJP40" s="472"/>
      <c r="QJQ40" s="472"/>
      <c r="QJR40" s="472"/>
      <c r="QJS40" s="472"/>
      <c r="QJT40" s="472"/>
      <c r="QJU40" s="472"/>
      <c r="QJV40" s="472"/>
      <c r="QJW40" s="472"/>
      <c r="QJX40" s="472"/>
      <c r="QJY40" s="472"/>
      <c r="QJZ40" s="472"/>
      <c r="QKA40" s="472"/>
      <c r="QKB40" s="472"/>
      <c r="QKC40" s="472"/>
      <c r="QKD40" s="472"/>
      <c r="QKE40" s="472"/>
      <c r="QKF40" s="472"/>
      <c r="QKG40" s="472"/>
      <c r="QKH40" s="472"/>
      <c r="QKI40" s="472"/>
      <c r="QKJ40" s="472"/>
      <c r="QKK40" s="472"/>
      <c r="QKL40" s="472"/>
      <c r="QKM40" s="472"/>
      <c r="QKN40" s="472"/>
      <c r="QKO40" s="472"/>
      <c r="QKP40" s="472"/>
      <c r="QKQ40" s="472"/>
      <c r="QKR40" s="472"/>
      <c r="QKS40" s="472"/>
      <c r="QKT40" s="472"/>
      <c r="QKU40" s="472"/>
      <c r="QKV40" s="472"/>
      <c r="QKW40" s="472"/>
      <c r="QKX40" s="472"/>
      <c r="QKY40" s="472"/>
      <c r="QKZ40" s="472"/>
      <c r="QLA40" s="472"/>
      <c r="QLB40" s="472"/>
      <c r="QLC40" s="472"/>
      <c r="QLD40" s="472"/>
      <c r="QLE40" s="472"/>
      <c r="QLF40" s="472"/>
      <c r="QLG40" s="472"/>
      <c r="QLH40" s="472"/>
      <c r="QLI40" s="472"/>
      <c r="QLJ40" s="472"/>
      <c r="QLK40" s="472"/>
      <c r="QLL40" s="472"/>
      <c r="QLM40" s="472"/>
      <c r="QLN40" s="472"/>
      <c r="QLO40" s="472"/>
      <c r="QLP40" s="472"/>
      <c r="QLQ40" s="472"/>
      <c r="QLR40" s="472"/>
      <c r="QLS40" s="472"/>
      <c r="QLT40" s="472"/>
      <c r="QLU40" s="472"/>
      <c r="QLV40" s="472"/>
      <c r="QLW40" s="472"/>
      <c r="QLX40" s="472"/>
      <c r="QLY40" s="472"/>
      <c r="QLZ40" s="472"/>
      <c r="QMA40" s="472"/>
      <c r="QMB40" s="472"/>
      <c r="QMC40" s="472"/>
      <c r="QMD40" s="472"/>
      <c r="QME40" s="472"/>
      <c r="QMF40" s="472"/>
      <c r="QMG40" s="472"/>
      <c r="QMH40" s="472"/>
      <c r="QMI40" s="472"/>
      <c r="QMJ40" s="472"/>
      <c r="QMK40" s="472"/>
      <c r="QML40" s="472"/>
      <c r="QMM40" s="472"/>
      <c r="QMN40" s="472"/>
      <c r="QMO40" s="472"/>
      <c r="QMP40" s="472"/>
      <c r="QMQ40" s="472"/>
      <c r="QMR40" s="472"/>
      <c r="QMS40" s="472"/>
      <c r="QMT40" s="472"/>
      <c r="QMU40" s="472"/>
      <c r="QMV40" s="472"/>
      <c r="QMW40" s="472"/>
      <c r="QMX40" s="472"/>
      <c r="QMY40" s="472"/>
      <c r="QMZ40" s="472"/>
      <c r="QNA40" s="472"/>
      <c r="QNB40" s="472"/>
      <c r="QNC40" s="472"/>
      <c r="QND40" s="472"/>
      <c r="QNE40" s="472"/>
      <c r="QNF40" s="472"/>
      <c r="QNG40" s="472"/>
      <c r="QNH40" s="472"/>
      <c r="QNI40" s="472"/>
      <c r="QNJ40" s="472"/>
      <c r="QNK40" s="472"/>
      <c r="QNL40" s="472"/>
      <c r="QNM40" s="472"/>
      <c r="QNN40" s="472"/>
      <c r="QNO40" s="472"/>
      <c r="QNP40" s="472"/>
      <c r="QNQ40" s="472"/>
      <c r="QNR40" s="472"/>
      <c r="QNS40" s="472"/>
      <c r="QNT40" s="472"/>
      <c r="QNU40" s="472"/>
      <c r="QNV40" s="472"/>
      <c r="QNW40" s="472"/>
      <c r="QNX40" s="472"/>
      <c r="QNY40" s="472"/>
      <c r="QNZ40" s="472"/>
      <c r="QOA40" s="472"/>
      <c r="QOB40" s="472"/>
      <c r="QOC40" s="472"/>
      <c r="QOD40" s="472"/>
      <c r="QOE40" s="472"/>
      <c r="QOF40" s="472"/>
      <c r="QOG40" s="472"/>
      <c r="QOH40" s="472"/>
      <c r="QOI40" s="472"/>
      <c r="QOJ40" s="472"/>
      <c r="QOK40" s="472"/>
      <c r="QOL40" s="472"/>
      <c r="QOM40" s="472"/>
      <c r="QON40" s="472"/>
      <c r="QOO40" s="472"/>
      <c r="QOP40" s="472"/>
      <c r="QOQ40" s="472"/>
      <c r="QOR40" s="472"/>
      <c r="QOS40" s="472"/>
      <c r="QOT40" s="472"/>
      <c r="QOU40" s="472"/>
      <c r="QOV40" s="472"/>
      <c r="QOW40" s="472"/>
      <c r="QOX40" s="472"/>
      <c r="QOY40" s="472"/>
      <c r="QOZ40" s="472"/>
      <c r="QPA40" s="472"/>
      <c r="QPB40" s="472"/>
      <c r="QPC40" s="472"/>
      <c r="QPD40" s="472"/>
      <c r="QPE40" s="472"/>
      <c r="QPF40" s="472"/>
      <c r="QPG40" s="472"/>
      <c r="QPH40" s="472"/>
      <c r="QPI40" s="472"/>
      <c r="QPJ40" s="472"/>
      <c r="QPK40" s="472"/>
      <c r="QPL40" s="472"/>
      <c r="QPM40" s="472"/>
      <c r="QPN40" s="472"/>
      <c r="QPO40" s="472"/>
      <c r="QPP40" s="472"/>
      <c r="QPQ40" s="472"/>
      <c r="QPR40" s="472"/>
      <c r="QPS40" s="472"/>
      <c r="QPT40" s="472"/>
      <c r="QPU40" s="472"/>
      <c r="QPV40" s="472"/>
      <c r="QPW40" s="472"/>
      <c r="QPX40" s="472"/>
      <c r="QPY40" s="472"/>
      <c r="QPZ40" s="472"/>
      <c r="QQA40" s="472"/>
      <c r="QQB40" s="472"/>
      <c r="QQC40" s="472"/>
      <c r="QQD40" s="472"/>
      <c r="QQE40" s="472"/>
      <c r="QQF40" s="472"/>
      <c r="QQG40" s="472"/>
      <c r="QQH40" s="472"/>
      <c r="QQI40" s="472"/>
      <c r="QQJ40" s="472"/>
      <c r="QQK40" s="472"/>
      <c r="QQL40" s="472"/>
      <c r="QQM40" s="472"/>
      <c r="QQN40" s="472"/>
      <c r="QQO40" s="472"/>
      <c r="QQP40" s="472"/>
      <c r="QQQ40" s="472"/>
      <c r="QQR40" s="472"/>
      <c r="QQS40" s="472"/>
      <c r="QQT40" s="472"/>
      <c r="QQU40" s="472"/>
      <c r="QQV40" s="472"/>
      <c r="QQW40" s="472"/>
      <c r="QQX40" s="472"/>
      <c r="QQY40" s="472"/>
      <c r="QQZ40" s="472"/>
      <c r="QRA40" s="472"/>
      <c r="QRB40" s="472"/>
      <c r="QRC40" s="472"/>
      <c r="QRD40" s="472"/>
      <c r="QRE40" s="472"/>
      <c r="QRF40" s="472"/>
      <c r="QRG40" s="472"/>
      <c r="QRH40" s="472"/>
      <c r="QRI40" s="472"/>
      <c r="QRJ40" s="472"/>
      <c r="QRK40" s="472"/>
      <c r="QRL40" s="472"/>
      <c r="QRM40" s="472"/>
      <c r="QRN40" s="472"/>
      <c r="QRO40" s="472"/>
      <c r="QRP40" s="472"/>
      <c r="QRQ40" s="472"/>
      <c r="QRR40" s="472"/>
      <c r="QRS40" s="472"/>
      <c r="QRT40" s="472"/>
      <c r="QRU40" s="472"/>
      <c r="QRV40" s="472"/>
      <c r="QRW40" s="472"/>
      <c r="QRX40" s="472"/>
      <c r="QRY40" s="472"/>
      <c r="QRZ40" s="472"/>
      <c r="QSA40" s="472"/>
      <c r="QSB40" s="472"/>
      <c r="QSC40" s="472"/>
      <c r="QSD40" s="472"/>
      <c r="QSE40" s="472"/>
      <c r="QSF40" s="472"/>
      <c r="QSG40" s="472"/>
      <c r="QSH40" s="472"/>
      <c r="QSI40" s="472"/>
      <c r="QSJ40" s="472"/>
      <c r="QSK40" s="472"/>
      <c r="QSL40" s="472"/>
      <c r="QSM40" s="472"/>
      <c r="QSN40" s="472"/>
      <c r="QSO40" s="472"/>
      <c r="QSP40" s="472"/>
      <c r="QSQ40" s="472"/>
      <c r="QSR40" s="472"/>
      <c r="QSS40" s="472"/>
      <c r="QST40" s="472"/>
      <c r="QSU40" s="472"/>
      <c r="QSV40" s="472"/>
      <c r="QSW40" s="472"/>
      <c r="QSX40" s="472"/>
      <c r="QSY40" s="472"/>
      <c r="QSZ40" s="472"/>
      <c r="QTA40" s="472"/>
      <c r="QTB40" s="472"/>
      <c r="QTC40" s="472"/>
      <c r="QTD40" s="472"/>
      <c r="QTE40" s="472"/>
      <c r="QTF40" s="472"/>
      <c r="QTG40" s="472"/>
      <c r="QTH40" s="472"/>
      <c r="QTI40" s="472"/>
      <c r="QTJ40" s="472"/>
      <c r="QTK40" s="472"/>
      <c r="QTL40" s="472"/>
      <c r="QTM40" s="472"/>
      <c r="QTN40" s="472"/>
      <c r="QTO40" s="472"/>
      <c r="QTP40" s="472"/>
      <c r="QTQ40" s="472"/>
      <c r="QTR40" s="472"/>
      <c r="QTS40" s="472"/>
      <c r="QTT40" s="472"/>
      <c r="QTU40" s="472"/>
      <c r="QTV40" s="472"/>
      <c r="QTW40" s="472"/>
      <c r="QTX40" s="472"/>
      <c r="QTY40" s="472"/>
      <c r="QTZ40" s="472"/>
      <c r="QUA40" s="472"/>
      <c r="QUB40" s="472"/>
      <c r="QUC40" s="472"/>
      <c r="QUD40" s="472"/>
      <c r="QUE40" s="472"/>
      <c r="QUF40" s="472"/>
      <c r="QUG40" s="472"/>
      <c r="QUH40" s="472"/>
      <c r="QUI40" s="472"/>
      <c r="QUJ40" s="472"/>
      <c r="QUK40" s="472"/>
      <c r="QUL40" s="472"/>
      <c r="QUM40" s="472"/>
      <c r="QUN40" s="472"/>
      <c r="QUO40" s="472"/>
      <c r="QUP40" s="472"/>
      <c r="QUQ40" s="472"/>
      <c r="QUR40" s="472"/>
      <c r="QUS40" s="472"/>
      <c r="QUT40" s="472"/>
      <c r="QUU40" s="472"/>
      <c r="QUV40" s="472"/>
      <c r="QUW40" s="472"/>
      <c r="QUX40" s="472"/>
      <c r="QUY40" s="472"/>
      <c r="QUZ40" s="472"/>
      <c r="QVA40" s="472"/>
      <c r="QVB40" s="472"/>
      <c r="QVC40" s="472"/>
      <c r="QVD40" s="472"/>
      <c r="QVE40" s="472"/>
      <c r="QVF40" s="472"/>
      <c r="QVG40" s="472"/>
      <c r="QVH40" s="472"/>
      <c r="QVI40" s="472"/>
      <c r="QVJ40" s="472"/>
      <c r="QVK40" s="472"/>
      <c r="QVL40" s="472"/>
      <c r="QVM40" s="472"/>
      <c r="QVN40" s="472"/>
      <c r="QVO40" s="472"/>
      <c r="QVP40" s="472"/>
      <c r="QVQ40" s="472"/>
      <c r="QVR40" s="472"/>
      <c r="QVS40" s="472"/>
      <c r="QVT40" s="472"/>
      <c r="QVU40" s="472"/>
      <c r="QVV40" s="472"/>
      <c r="QVW40" s="472"/>
      <c r="QVX40" s="472"/>
      <c r="QVY40" s="472"/>
      <c r="QVZ40" s="472"/>
      <c r="QWA40" s="472"/>
      <c r="QWB40" s="472"/>
      <c r="QWC40" s="472"/>
      <c r="QWD40" s="472"/>
      <c r="QWE40" s="472"/>
      <c r="QWF40" s="472"/>
      <c r="QWG40" s="472"/>
      <c r="QWH40" s="472"/>
      <c r="QWI40" s="472"/>
      <c r="QWJ40" s="472"/>
      <c r="QWK40" s="472"/>
      <c r="QWL40" s="472"/>
      <c r="QWM40" s="472"/>
      <c r="QWN40" s="472"/>
      <c r="QWO40" s="472"/>
      <c r="QWP40" s="472"/>
      <c r="QWQ40" s="472"/>
      <c r="QWR40" s="472"/>
      <c r="QWS40" s="472"/>
      <c r="QWT40" s="472"/>
      <c r="QWU40" s="472"/>
      <c r="QWV40" s="472"/>
      <c r="QWW40" s="472"/>
      <c r="QWX40" s="472"/>
      <c r="QWY40" s="472"/>
      <c r="QWZ40" s="472"/>
      <c r="QXA40" s="472"/>
      <c r="QXB40" s="472"/>
      <c r="QXC40" s="472"/>
      <c r="QXD40" s="472"/>
      <c r="QXE40" s="472"/>
      <c r="QXF40" s="472"/>
      <c r="QXG40" s="472"/>
      <c r="QXH40" s="472"/>
      <c r="QXI40" s="472"/>
      <c r="QXJ40" s="472"/>
      <c r="QXK40" s="472"/>
      <c r="QXL40" s="472"/>
      <c r="QXM40" s="472"/>
      <c r="QXN40" s="472"/>
      <c r="QXO40" s="472"/>
      <c r="QXP40" s="472"/>
      <c r="QXQ40" s="472"/>
      <c r="QXR40" s="472"/>
      <c r="QXS40" s="472"/>
      <c r="QXT40" s="472"/>
      <c r="QXU40" s="472"/>
      <c r="QXV40" s="472"/>
      <c r="QXW40" s="472"/>
      <c r="QXX40" s="472"/>
      <c r="QXY40" s="472"/>
      <c r="QXZ40" s="472"/>
      <c r="QYA40" s="472"/>
      <c r="QYB40" s="472"/>
      <c r="QYC40" s="472"/>
      <c r="QYD40" s="472"/>
      <c r="QYE40" s="472"/>
      <c r="QYF40" s="472"/>
      <c r="QYG40" s="472"/>
      <c r="QYH40" s="472"/>
      <c r="QYI40" s="472"/>
      <c r="QYJ40" s="472"/>
      <c r="QYK40" s="472"/>
      <c r="QYL40" s="472"/>
      <c r="QYM40" s="472"/>
      <c r="QYN40" s="472"/>
      <c r="QYO40" s="472"/>
      <c r="QYP40" s="472"/>
      <c r="QYQ40" s="472"/>
      <c r="QYR40" s="472"/>
      <c r="QYS40" s="472"/>
      <c r="QYT40" s="472"/>
      <c r="QYU40" s="472"/>
      <c r="QYV40" s="472"/>
      <c r="QYW40" s="472"/>
      <c r="QYX40" s="472"/>
      <c r="QYY40" s="472"/>
      <c r="QYZ40" s="472"/>
      <c r="QZA40" s="472"/>
      <c r="QZB40" s="472"/>
      <c r="QZC40" s="472"/>
      <c r="QZD40" s="472"/>
      <c r="QZE40" s="472"/>
      <c r="QZF40" s="472"/>
      <c r="QZG40" s="472"/>
      <c r="QZH40" s="472"/>
      <c r="QZI40" s="472"/>
      <c r="QZJ40" s="472"/>
      <c r="QZK40" s="472"/>
      <c r="QZL40" s="472"/>
      <c r="QZM40" s="472"/>
      <c r="QZN40" s="472"/>
      <c r="QZO40" s="472"/>
      <c r="QZP40" s="472"/>
      <c r="QZQ40" s="472"/>
      <c r="QZR40" s="472"/>
      <c r="QZS40" s="472"/>
      <c r="QZT40" s="472"/>
      <c r="QZU40" s="472"/>
      <c r="QZV40" s="472"/>
      <c r="QZW40" s="472"/>
      <c r="QZX40" s="472"/>
      <c r="QZY40" s="472"/>
      <c r="QZZ40" s="472"/>
      <c r="RAA40" s="472"/>
      <c r="RAB40" s="472"/>
      <c r="RAC40" s="472"/>
      <c r="RAD40" s="472"/>
      <c r="RAE40" s="472"/>
      <c r="RAF40" s="472"/>
      <c r="RAG40" s="472"/>
      <c r="RAH40" s="472"/>
      <c r="RAI40" s="472"/>
      <c r="RAJ40" s="472"/>
      <c r="RAK40" s="472"/>
      <c r="RAL40" s="472"/>
      <c r="RAM40" s="472"/>
      <c r="RAN40" s="472"/>
      <c r="RAO40" s="472"/>
      <c r="RAP40" s="472"/>
      <c r="RAQ40" s="472"/>
      <c r="RAR40" s="472"/>
      <c r="RAS40" s="472"/>
      <c r="RAT40" s="472"/>
      <c r="RAU40" s="472"/>
      <c r="RAV40" s="472"/>
      <c r="RAW40" s="472"/>
      <c r="RAX40" s="472"/>
      <c r="RAY40" s="472"/>
      <c r="RAZ40" s="472"/>
      <c r="RBA40" s="472"/>
      <c r="RBB40" s="472"/>
      <c r="RBC40" s="472"/>
      <c r="RBD40" s="472"/>
      <c r="RBE40" s="472"/>
      <c r="RBF40" s="472"/>
      <c r="RBG40" s="472"/>
      <c r="RBH40" s="472"/>
      <c r="RBI40" s="472"/>
      <c r="RBJ40" s="472"/>
      <c r="RBK40" s="472"/>
      <c r="RBL40" s="472"/>
      <c r="RBM40" s="472"/>
      <c r="RBN40" s="472"/>
      <c r="RBO40" s="472"/>
      <c r="RBP40" s="472"/>
      <c r="RBQ40" s="472"/>
      <c r="RBR40" s="472"/>
      <c r="RBS40" s="472"/>
      <c r="RBT40" s="472"/>
      <c r="RBU40" s="472"/>
      <c r="RBV40" s="472"/>
      <c r="RBW40" s="472"/>
      <c r="RBX40" s="472"/>
      <c r="RBY40" s="472"/>
      <c r="RBZ40" s="472"/>
      <c r="RCA40" s="472"/>
      <c r="RCB40" s="472"/>
      <c r="RCC40" s="472"/>
      <c r="RCD40" s="472"/>
      <c r="RCE40" s="472"/>
      <c r="RCF40" s="472"/>
      <c r="RCG40" s="472"/>
      <c r="RCH40" s="472"/>
      <c r="RCI40" s="472"/>
      <c r="RCJ40" s="472"/>
      <c r="RCK40" s="472"/>
      <c r="RCL40" s="472"/>
      <c r="RCM40" s="472"/>
      <c r="RCN40" s="472"/>
      <c r="RCO40" s="472"/>
      <c r="RCP40" s="472"/>
      <c r="RCQ40" s="472"/>
      <c r="RCR40" s="472"/>
      <c r="RCS40" s="472"/>
      <c r="RCT40" s="472"/>
      <c r="RCU40" s="472"/>
      <c r="RCV40" s="472"/>
      <c r="RCW40" s="472"/>
      <c r="RCX40" s="472"/>
      <c r="RCY40" s="472"/>
      <c r="RCZ40" s="472"/>
      <c r="RDA40" s="472"/>
      <c r="RDB40" s="472"/>
      <c r="RDC40" s="472"/>
      <c r="RDD40" s="472"/>
      <c r="RDE40" s="472"/>
      <c r="RDF40" s="472"/>
      <c r="RDG40" s="472"/>
      <c r="RDH40" s="472"/>
      <c r="RDI40" s="472"/>
      <c r="RDJ40" s="472"/>
      <c r="RDK40" s="472"/>
      <c r="RDL40" s="472"/>
      <c r="RDM40" s="472"/>
      <c r="RDN40" s="472"/>
      <c r="RDO40" s="472"/>
      <c r="RDP40" s="472"/>
      <c r="RDQ40" s="472"/>
      <c r="RDR40" s="472"/>
      <c r="RDS40" s="472"/>
      <c r="RDT40" s="472"/>
      <c r="RDU40" s="472"/>
      <c r="RDV40" s="472"/>
      <c r="RDW40" s="472"/>
      <c r="RDX40" s="472"/>
      <c r="RDY40" s="472"/>
      <c r="RDZ40" s="472"/>
      <c r="REA40" s="472"/>
      <c r="REB40" s="472"/>
      <c r="REC40" s="472"/>
      <c r="RED40" s="472"/>
      <c r="REE40" s="472"/>
      <c r="REF40" s="472"/>
      <c r="REG40" s="472"/>
      <c r="REH40" s="472"/>
      <c r="REI40" s="472"/>
      <c r="REJ40" s="472"/>
      <c r="REK40" s="472"/>
      <c r="REL40" s="472"/>
      <c r="REM40" s="472"/>
      <c r="REN40" s="472"/>
      <c r="REO40" s="472"/>
      <c r="REP40" s="472"/>
      <c r="REQ40" s="472"/>
      <c r="RER40" s="472"/>
      <c r="RES40" s="472"/>
      <c r="RET40" s="472"/>
      <c r="REU40" s="472"/>
      <c r="REV40" s="472"/>
      <c r="REW40" s="472"/>
      <c r="REX40" s="472"/>
      <c r="REY40" s="472"/>
      <c r="REZ40" s="472"/>
      <c r="RFA40" s="472"/>
      <c r="RFB40" s="472"/>
      <c r="RFC40" s="472"/>
      <c r="RFD40" s="472"/>
      <c r="RFE40" s="472"/>
      <c r="RFF40" s="472"/>
      <c r="RFG40" s="472"/>
      <c r="RFH40" s="472"/>
      <c r="RFI40" s="472"/>
      <c r="RFJ40" s="472"/>
      <c r="RFK40" s="472"/>
      <c r="RFL40" s="472"/>
      <c r="RFM40" s="472"/>
      <c r="RFN40" s="472"/>
      <c r="RFO40" s="472"/>
      <c r="RFP40" s="472"/>
      <c r="RFQ40" s="472"/>
      <c r="RFR40" s="472"/>
      <c r="RFS40" s="472"/>
      <c r="RFT40" s="472"/>
      <c r="RFU40" s="472"/>
      <c r="RFV40" s="472"/>
      <c r="RFW40" s="472"/>
      <c r="RFX40" s="472"/>
      <c r="RFY40" s="472"/>
      <c r="RFZ40" s="472"/>
      <c r="RGA40" s="472"/>
      <c r="RGB40" s="472"/>
      <c r="RGC40" s="472"/>
      <c r="RGD40" s="472"/>
      <c r="RGE40" s="472"/>
      <c r="RGF40" s="472"/>
      <c r="RGG40" s="472"/>
      <c r="RGH40" s="472"/>
      <c r="RGI40" s="472"/>
      <c r="RGJ40" s="472"/>
      <c r="RGK40" s="472"/>
      <c r="RGL40" s="472"/>
      <c r="RGM40" s="472"/>
      <c r="RGN40" s="472"/>
      <c r="RGO40" s="472"/>
      <c r="RGP40" s="472"/>
      <c r="RGQ40" s="472"/>
      <c r="RGR40" s="472"/>
      <c r="RGS40" s="472"/>
      <c r="RGT40" s="472"/>
      <c r="RGU40" s="472"/>
      <c r="RGV40" s="472"/>
      <c r="RGW40" s="472"/>
      <c r="RGX40" s="472"/>
      <c r="RGY40" s="472"/>
      <c r="RGZ40" s="472"/>
      <c r="RHA40" s="472"/>
      <c r="RHB40" s="472"/>
      <c r="RHC40" s="472"/>
      <c r="RHD40" s="472"/>
      <c r="RHE40" s="472"/>
      <c r="RHF40" s="472"/>
      <c r="RHG40" s="472"/>
      <c r="RHH40" s="472"/>
      <c r="RHI40" s="472"/>
      <c r="RHJ40" s="472"/>
      <c r="RHK40" s="472"/>
      <c r="RHL40" s="472"/>
      <c r="RHM40" s="472"/>
      <c r="RHN40" s="472"/>
      <c r="RHO40" s="472"/>
      <c r="RHP40" s="472"/>
      <c r="RHQ40" s="472"/>
      <c r="RHR40" s="472"/>
      <c r="RHS40" s="472"/>
      <c r="RHT40" s="472"/>
      <c r="RHU40" s="472"/>
      <c r="RHV40" s="472"/>
      <c r="RHW40" s="472"/>
      <c r="RHX40" s="472"/>
      <c r="RHY40" s="472"/>
      <c r="RHZ40" s="472"/>
      <c r="RIA40" s="472"/>
      <c r="RIB40" s="472"/>
      <c r="RIC40" s="472"/>
      <c r="RID40" s="472"/>
      <c r="RIE40" s="472"/>
      <c r="RIF40" s="472"/>
      <c r="RIG40" s="472"/>
      <c r="RIH40" s="472"/>
      <c r="RII40" s="472"/>
      <c r="RIJ40" s="472"/>
      <c r="RIK40" s="472"/>
      <c r="RIL40" s="472"/>
      <c r="RIM40" s="472"/>
      <c r="RIN40" s="472"/>
      <c r="RIO40" s="472"/>
      <c r="RIP40" s="472"/>
      <c r="RIQ40" s="472"/>
      <c r="RIR40" s="472"/>
      <c r="RIS40" s="472"/>
      <c r="RIT40" s="472"/>
      <c r="RIU40" s="472"/>
      <c r="RIV40" s="472"/>
      <c r="RIW40" s="472"/>
      <c r="RIX40" s="472"/>
      <c r="RIY40" s="472"/>
      <c r="RIZ40" s="472"/>
      <c r="RJA40" s="472"/>
      <c r="RJB40" s="472"/>
      <c r="RJC40" s="472"/>
      <c r="RJD40" s="472"/>
      <c r="RJE40" s="472"/>
      <c r="RJF40" s="472"/>
      <c r="RJG40" s="472"/>
      <c r="RJH40" s="472"/>
      <c r="RJI40" s="472"/>
      <c r="RJJ40" s="472"/>
      <c r="RJK40" s="472"/>
      <c r="RJL40" s="472"/>
      <c r="RJM40" s="472"/>
      <c r="RJN40" s="472"/>
      <c r="RJO40" s="472"/>
      <c r="RJP40" s="472"/>
      <c r="RJQ40" s="472"/>
      <c r="RJR40" s="472"/>
      <c r="RJS40" s="472"/>
      <c r="RJT40" s="472"/>
      <c r="RJU40" s="472"/>
      <c r="RJV40" s="472"/>
      <c r="RJW40" s="472"/>
      <c r="RJX40" s="472"/>
      <c r="RJY40" s="472"/>
      <c r="RJZ40" s="472"/>
      <c r="RKA40" s="472"/>
      <c r="RKB40" s="472"/>
      <c r="RKC40" s="472"/>
      <c r="RKD40" s="472"/>
      <c r="RKE40" s="472"/>
      <c r="RKF40" s="472"/>
      <c r="RKG40" s="472"/>
      <c r="RKH40" s="472"/>
      <c r="RKI40" s="472"/>
      <c r="RKJ40" s="472"/>
      <c r="RKK40" s="472"/>
      <c r="RKL40" s="472"/>
      <c r="RKM40" s="472"/>
      <c r="RKN40" s="472"/>
      <c r="RKO40" s="472"/>
      <c r="RKP40" s="472"/>
      <c r="RKQ40" s="472"/>
      <c r="RKR40" s="472"/>
      <c r="RKS40" s="472"/>
      <c r="RKT40" s="472"/>
      <c r="RKU40" s="472"/>
      <c r="RKV40" s="472"/>
      <c r="RKW40" s="472"/>
      <c r="RKX40" s="472"/>
      <c r="RKY40" s="472"/>
      <c r="RKZ40" s="472"/>
      <c r="RLA40" s="472"/>
      <c r="RLB40" s="472"/>
      <c r="RLC40" s="472"/>
      <c r="RLD40" s="472"/>
      <c r="RLE40" s="472"/>
      <c r="RLF40" s="472"/>
      <c r="RLG40" s="472"/>
      <c r="RLH40" s="472"/>
      <c r="RLI40" s="472"/>
      <c r="RLJ40" s="472"/>
      <c r="RLK40" s="472"/>
      <c r="RLL40" s="472"/>
      <c r="RLM40" s="472"/>
      <c r="RLN40" s="472"/>
      <c r="RLO40" s="472"/>
      <c r="RLP40" s="472"/>
      <c r="RLQ40" s="472"/>
      <c r="RLR40" s="472"/>
      <c r="RLS40" s="472"/>
      <c r="RLT40" s="472"/>
      <c r="RLU40" s="472"/>
      <c r="RLV40" s="472"/>
      <c r="RLW40" s="472"/>
      <c r="RLX40" s="472"/>
      <c r="RLY40" s="472"/>
      <c r="RLZ40" s="472"/>
      <c r="RMA40" s="472"/>
      <c r="RMB40" s="472"/>
      <c r="RMC40" s="472"/>
      <c r="RMD40" s="472"/>
      <c r="RME40" s="472"/>
      <c r="RMF40" s="472"/>
      <c r="RMG40" s="472"/>
      <c r="RMH40" s="472"/>
      <c r="RMI40" s="472"/>
      <c r="RMJ40" s="472"/>
      <c r="RMK40" s="472"/>
      <c r="RML40" s="472"/>
      <c r="RMM40" s="472"/>
      <c r="RMN40" s="472"/>
      <c r="RMO40" s="472"/>
      <c r="RMP40" s="472"/>
      <c r="RMQ40" s="472"/>
      <c r="RMR40" s="472"/>
      <c r="RMS40" s="472"/>
      <c r="RMT40" s="472"/>
      <c r="RMU40" s="472"/>
      <c r="RMV40" s="472"/>
      <c r="RMW40" s="472"/>
      <c r="RMX40" s="472"/>
      <c r="RMY40" s="472"/>
      <c r="RMZ40" s="472"/>
      <c r="RNA40" s="472"/>
      <c r="RNB40" s="472"/>
      <c r="RNC40" s="472"/>
      <c r="RND40" s="472"/>
      <c r="RNE40" s="472"/>
      <c r="RNF40" s="472"/>
      <c r="RNG40" s="472"/>
      <c r="RNH40" s="472"/>
      <c r="RNI40" s="472"/>
      <c r="RNJ40" s="472"/>
      <c r="RNK40" s="472"/>
      <c r="RNL40" s="472"/>
      <c r="RNM40" s="472"/>
      <c r="RNN40" s="472"/>
      <c r="RNO40" s="472"/>
      <c r="RNP40" s="472"/>
      <c r="RNQ40" s="472"/>
      <c r="RNR40" s="472"/>
      <c r="RNS40" s="472"/>
      <c r="RNT40" s="472"/>
      <c r="RNU40" s="472"/>
      <c r="RNV40" s="472"/>
      <c r="RNW40" s="472"/>
      <c r="RNX40" s="472"/>
      <c r="RNY40" s="472"/>
      <c r="RNZ40" s="472"/>
      <c r="ROA40" s="472"/>
      <c r="ROB40" s="472"/>
      <c r="ROC40" s="472"/>
      <c r="ROD40" s="472"/>
      <c r="ROE40" s="472"/>
      <c r="ROF40" s="472"/>
      <c r="ROG40" s="472"/>
      <c r="ROH40" s="472"/>
      <c r="ROI40" s="472"/>
      <c r="ROJ40" s="472"/>
      <c r="ROK40" s="472"/>
      <c r="ROL40" s="472"/>
      <c r="ROM40" s="472"/>
      <c r="RON40" s="472"/>
      <c r="ROO40" s="472"/>
      <c r="ROP40" s="472"/>
      <c r="ROQ40" s="472"/>
      <c r="ROR40" s="472"/>
      <c r="ROS40" s="472"/>
      <c r="ROT40" s="472"/>
      <c r="ROU40" s="472"/>
      <c r="ROV40" s="472"/>
      <c r="ROW40" s="472"/>
      <c r="ROX40" s="472"/>
      <c r="ROY40" s="472"/>
      <c r="ROZ40" s="472"/>
      <c r="RPA40" s="472"/>
      <c r="RPB40" s="472"/>
      <c r="RPC40" s="472"/>
      <c r="RPD40" s="472"/>
      <c r="RPE40" s="472"/>
      <c r="RPF40" s="472"/>
      <c r="RPG40" s="472"/>
      <c r="RPH40" s="472"/>
      <c r="RPI40" s="472"/>
      <c r="RPJ40" s="472"/>
      <c r="RPK40" s="472"/>
      <c r="RPL40" s="472"/>
      <c r="RPM40" s="472"/>
      <c r="RPN40" s="472"/>
      <c r="RPO40" s="472"/>
      <c r="RPP40" s="472"/>
      <c r="RPQ40" s="472"/>
      <c r="RPR40" s="472"/>
      <c r="RPS40" s="472"/>
      <c r="RPT40" s="472"/>
      <c r="RPU40" s="472"/>
      <c r="RPV40" s="472"/>
      <c r="RPW40" s="472"/>
      <c r="RPX40" s="472"/>
      <c r="RPY40" s="472"/>
      <c r="RPZ40" s="472"/>
      <c r="RQA40" s="472"/>
      <c r="RQB40" s="472"/>
      <c r="RQC40" s="472"/>
      <c r="RQD40" s="472"/>
      <c r="RQE40" s="472"/>
      <c r="RQF40" s="472"/>
      <c r="RQG40" s="472"/>
      <c r="RQH40" s="472"/>
      <c r="RQI40" s="472"/>
      <c r="RQJ40" s="472"/>
      <c r="RQK40" s="472"/>
      <c r="RQL40" s="472"/>
      <c r="RQM40" s="472"/>
      <c r="RQN40" s="472"/>
      <c r="RQO40" s="472"/>
      <c r="RQP40" s="472"/>
      <c r="RQQ40" s="472"/>
      <c r="RQR40" s="472"/>
      <c r="RQS40" s="472"/>
      <c r="RQT40" s="472"/>
      <c r="RQU40" s="472"/>
      <c r="RQV40" s="472"/>
      <c r="RQW40" s="472"/>
      <c r="RQX40" s="472"/>
      <c r="RQY40" s="472"/>
      <c r="RQZ40" s="472"/>
      <c r="RRA40" s="472"/>
      <c r="RRB40" s="472"/>
      <c r="RRC40" s="472"/>
      <c r="RRD40" s="472"/>
      <c r="RRE40" s="472"/>
      <c r="RRF40" s="472"/>
      <c r="RRG40" s="472"/>
      <c r="RRH40" s="472"/>
      <c r="RRI40" s="472"/>
      <c r="RRJ40" s="472"/>
      <c r="RRK40" s="472"/>
      <c r="RRL40" s="472"/>
      <c r="RRM40" s="472"/>
      <c r="RRN40" s="472"/>
      <c r="RRO40" s="472"/>
      <c r="RRP40" s="472"/>
      <c r="RRQ40" s="472"/>
      <c r="RRR40" s="472"/>
      <c r="RRS40" s="472"/>
      <c r="RRT40" s="472"/>
      <c r="RRU40" s="472"/>
      <c r="RRV40" s="472"/>
      <c r="RRW40" s="472"/>
      <c r="RRX40" s="472"/>
      <c r="RRY40" s="472"/>
      <c r="RRZ40" s="472"/>
      <c r="RSA40" s="472"/>
      <c r="RSB40" s="472"/>
      <c r="RSC40" s="472"/>
      <c r="RSD40" s="472"/>
      <c r="RSE40" s="472"/>
      <c r="RSF40" s="472"/>
      <c r="RSG40" s="472"/>
      <c r="RSH40" s="472"/>
      <c r="RSI40" s="472"/>
      <c r="RSJ40" s="472"/>
      <c r="RSK40" s="472"/>
      <c r="RSL40" s="472"/>
      <c r="RSM40" s="472"/>
      <c r="RSN40" s="472"/>
      <c r="RSO40" s="472"/>
      <c r="RSP40" s="472"/>
      <c r="RSQ40" s="472"/>
      <c r="RSR40" s="472"/>
      <c r="RSS40" s="472"/>
      <c r="RST40" s="472"/>
      <c r="RSU40" s="472"/>
      <c r="RSV40" s="472"/>
      <c r="RSW40" s="472"/>
      <c r="RSX40" s="472"/>
      <c r="RSY40" s="472"/>
      <c r="RSZ40" s="472"/>
      <c r="RTA40" s="472"/>
      <c r="RTB40" s="472"/>
      <c r="RTC40" s="472"/>
      <c r="RTD40" s="472"/>
      <c r="RTE40" s="472"/>
      <c r="RTF40" s="472"/>
      <c r="RTG40" s="472"/>
      <c r="RTH40" s="472"/>
      <c r="RTI40" s="472"/>
      <c r="RTJ40" s="472"/>
      <c r="RTK40" s="472"/>
      <c r="RTL40" s="472"/>
      <c r="RTM40" s="472"/>
      <c r="RTN40" s="472"/>
      <c r="RTO40" s="472"/>
      <c r="RTP40" s="472"/>
      <c r="RTQ40" s="472"/>
      <c r="RTR40" s="472"/>
      <c r="RTS40" s="472"/>
      <c r="RTT40" s="472"/>
      <c r="RTU40" s="472"/>
      <c r="RTV40" s="472"/>
      <c r="RTW40" s="472"/>
      <c r="RTX40" s="472"/>
      <c r="RTY40" s="472"/>
      <c r="RTZ40" s="472"/>
      <c r="RUA40" s="472"/>
      <c r="RUB40" s="472"/>
      <c r="RUC40" s="472"/>
      <c r="RUD40" s="472"/>
      <c r="RUE40" s="472"/>
      <c r="RUF40" s="472"/>
      <c r="RUG40" s="472"/>
      <c r="RUH40" s="472"/>
      <c r="RUI40" s="472"/>
      <c r="RUJ40" s="472"/>
      <c r="RUK40" s="472"/>
      <c r="RUL40" s="472"/>
      <c r="RUM40" s="472"/>
      <c r="RUN40" s="472"/>
      <c r="RUO40" s="472"/>
      <c r="RUP40" s="472"/>
      <c r="RUQ40" s="472"/>
      <c r="RUR40" s="472"/>
      <c r="RUS40" s="472"/>
      <c r="RUT40" s="472"/>
      <c r="RUU40" s="472"/>
      <c r="RUV40" s="472"/>
      <c r="RUW40" s="472"/>
      <c r="RUX40" s="472"/>
      <c r="RUY40" s="472"/>
      <c r="RUZ40" s="472"/>
      <c r="RVA40" s="472"/>
      <c r="RVB40" s="472"/>
      <c r="RVC40" s="472"/>
      <c r="RVD40" s="472"/>
      <c r="RVE40" s="472"/>
      <c r="RVF40" s="472"/>
      <c r="RVG40" s="472"/>
      <c r="RVH40" s="472"/>
      <c r="RVI40" s="472"/>
      <c r="RVJ40" s="472"/>
      <c r="RVK40" s="472"/>
      <c r="RVL40" s="472"/>
      <c r="RVM40" s="472"/>
      <c r="RVN40" s="472"/>
      <c r="RVO40" s="472"/>
      <c r="RVP40" s="472"/>
      <c r="RVQ40" s="472"/>
      <c r="RVR40" s="472"/>
      <c r="RVS40" s="472"/>
      <c r="RVT40" s="472"/>
      <c r="RVU40" s="472"/>
      <c r="RVV40" s="472"/>
      <c r="RVW40" s="472"/>
      <c r="RVX40" s="472"/>
      <c r="RVY40" s="472"/>
      <c r="RVZ40" s="472"/>
      <c r="RWA40" s="472"/>
      <c r="RWB40" s="472"/>
      <c r="RWC40" s="472"/>
      <c r="RWD40" s="472"/>
      <c r="RWE40" s="472"/>
      <c r="RWF40" s="472"/>
      <c r="RWG40" s="472"/>
      <c r="RWH40" s="472"/>
      <c r="RWI40" s="472"/>
      <c r="RWJ40" s="472"/>
      <c r="RWK40" s="472"/>
      <c r="RWL40" s="472"/>
      <c r="RWM40" s="472"/>
      <c r="RWN40" s="472"/>
      <c r="RWO40" s="472"/>
      <c r="RWP40" s="472"/>
      <c r="RWQ40" s="472"/>
      <c r="RWR40" s="472"/>
      <c r="RWS40" s="472"/>
      <c r="RWT40" s="472"/>
      <c r="RWU40" s="472"/>
      <c r="RWV40" s="472"/>
      <c r="RWW40" s="472"/>
      <c r="RWX40" s="472"/>
      <c r="RWY40" s="472"/>
      <c r="RWZ40" s="472"/>
      <c r="RXA40" s="472"/>
      <c r="RXB40" s="472"/>
      <c r="RXC40" s="472"/>
      <c r="RXD40" s="472"/>
      <c r="RXE40" s="472"/>
      <c r="RXF40" s="472"/>
      <c r="RXG40" s="472"/>
      <c r="RXH40" s="472"/>
      <c r="RXI40" s="472"/>
      <c r="RXJ40" s="472"/>
      <c r="RXK40" s="472"/>
      <c r="RXL40" s="472"/>
      <c r="RXM40" s="472"/>
      <c r="RXN40" s="472"/>
      <c r="RXO40" s="472"/>
      <c r="RXP40" s="472"/>
      <c r="RXQ40" s="472"/>
      <c r="RXR40" s="472"/>
      <c r="RXS40" s="472"/>
      <c r="RXT40" s="472"/>
      <c r="RXU40" s="472"/>
      <c r="RXV40" s="472"/>
      <c r="RXW40" s="472"/>
      <c r="RXX40" s="472"/>
      <c r="RXY40" s="472"/>
      <c r="RXZ40" s="472"/>
      <c r="RYA40" s="472"/>
      <c r="RYB40" s="472"/>
      <c r="RYC40" s="472"/>
      <c r="RYD40" s="472"/>
      <c r="RYE40" s="472"/>
      <c r="RYF40" s="472"/>
      <c r="RYG40" s="472"/>
      <c r="RYH40" s="472"/>
      <c r="RYI40" s="472"/>
      <c r="RYJ40" s="472"/>
      <c r="RYK40" s="472"/>
      <c r="RYL40" s="472"/>
      <c r="RYM40" s="472"/>
      <c r="RYN40" s="472"/>
      <c r="RYO40" s="472"/>
      <c r="RYP40" s="472"/>
      <c r="RYQ40" s="472"/>
      <c r="RYR40" s="472"/>
      <c r="RYS40" s="472"/>
      <c r="RYT40" s="472"/>
      <c r="RYU40" s="472"/>
      <c r="RYV40" s="472"/>
      <c r="RYW40" s="472"/>
      <c r="RYX40" s="472"/>
      <c r="RYY40" s="472"/>
      <c r="RYZ40" s="472"/>
      <c r="RZA40" s="472"/>
      <c r="RZB40" s="472"/>
      <c r="RZC40" s="472"/>
      <c r="RZD40" s="472"/>
      <c r="RZE40" s="472"/>
      <c r="RZF40" s="472"/>
      <c r="RZG40" s="472"/>
      <c r="RZH40" s="472"/>
      <c r="RZI40" s="472"/>
      <c r="RZJ40" s="472"/>
      <c r="RZK40" s="472"/>
      <c r="RZL40" s="472"/>
      <c r="RZM40" s="472"/>
      <c r="RZN40" s="472"/>
      <c r="RZO40" s="472"/>
      <c r="RZP40" s="472"/>
      <c r="RZQ40" s="472"/>
      <c r="RZR40" s="472"/>
      <c r="RZS40" s="472"/>
      <c r="RZT40" s="472"/>
      <c r="RZU40" s="472"/>
      <c r="RZV40" s="472"/>
      <c r="RZW40" s="472"/>
      <c r="RZX40" s="472"/>
      <c r="RZY40" s="472"/>
      <c r="RZZ40" s="472"/>
      <c r="SAA40" s="472"/>
      <c r="SAB40" s="472"/>
      <c r="SAC40" s="472"/>
      <c r="SAD40" s="472"/>
      <c r="SAE40" s="472"/>
      <c r="SAF40" s="472"/>
      <c r="SAG40" s="472"/>
      <c r="SAH40" s="472"/>
      <c r="SAI40" s="472"/>
      <c r="SAJ40" s="472"/>
      <c r="SAK40" s="472"/>
      <c r="SAL40" s="472"/>
      <c r="SAM40" s="472"/>
      <c r="SAN40" s="472"/>
      <c r="SAO40" s="472"/>
      <c r="SAP40" s="472"/>
      <c r="SAQ40" s="472"/>
      <c r="SAR40" s="472"/>
      <c r="SAS40" s="472"/>
      <c r="SAT40" s="472"/>
      <c r="SAU40" s="472"/>
      <c r="SAV40" s="472"/>
      <c r="SAW40" s="472"/>
      <c r="SAX40" s="472"/>
      <c r="SAY40" s="472"/>
      <c r="SAZ40" s="472"/>
      <c r="SBA40" s="472"/>
      <c r="SBB40" s="472"/>
      <c r="SBC40" s="472"/>
      <c r="SBD40" s="472"/>
      <c r="SBE40" s="472"/>
      <c r="SBF40" s="472"/>
      <c r="SBG40" s="472"/>
      <c r="SBH40" s="472"/>
      <c r="SBI40" s="472"/>
      <c r="SBJ40" s="472"/>
      <c r="SBK40" s="472"/>
      <c r="SBL40" s="472"/>
      <c r="SBM40" s="472"/>
      <c r="SBN40" s="472"/>
      <c r="SBO40" s="472"/>
      <c r="SBP40" s="472"/>
      <c r="SBQ40" s="472"/>
      <c r="SBR40" s="472"/>
      <c r="SBS40" s="472"/>
      <c r="SBT40" s="472"/>
      <c r="SBU40" s="472"/>
      <c r="SBV40" s="472"/>
      <c r="SBW40" s="472"/>
      <c r="SBX40" s="472"/>
      <c r="SBY40" s="472"/>
      <c r="SBZ40" s="472"/>
      <c r="SCA40" s="472"/>
      <c r="SCB40" s="472"/>
      <c r="SCC40" s="472"/>
      <c r="SCD40" s="472"/>
      <c r="SCE40" s="472"/>
      <c r="SCF40" s="472"/>
      <c r="SCG40" s="472"/>
      <c r="SCH40" s="472"/>
      <c r="SCI40" s="472"/>
      <c r="SCJ40" s="472"/>
      <c r="SCK40" s="472"/>
      <c r="SCL40" s="472"/>
      <c r="SCM40" s="472"/>
      <c r="SCN40" s="472"/>
      <c r="SCO40" s="472"/>
      <c r="SCP40" s="472"/>
      <c r="SCQ40" s="472"/>
      <c r="SCR40" s="472"/>
      <c r="SCS40" s="472"/>
      <c r="SCT40" s="472"/>
      <c r="SCU40" s="472"/>
      <c r="SCV40" s="472"/>
      <c r="SCW40" s="472"/>
      <c r="SCX40" s="472"/>
      <c r="SCY40" s="472"/>
      <c r="SCZ40" s="472"/>
      <c r="SDA40" s="472"/>
      <c r="SDB40" s="472"/>
      <c r="SDC40" s="472"/>
      <c r="SDD40" s="472"/>
      <c r="SDE40" s="472"/>
      <c r="SDF40" s="472"/>
      <c r="SDG40" s="472"/>
      <c r="SDH40" s="472"/>
      <c r="SDI40" s="472"/>
      <c r="SDJ40" s="472"/>
      <c r="SDK40" s="472"/>
      <c r="SDL40" s="472"/>
      <c r="SDM40" s="472"/>
      <c r="SDN40" s="472"/>
      <c r="SDO40" s="472"/>
      <c r="SDP40" s="472"/>
      <c r="SDQ40" s="472"/>
      <c r="SDR40" s="472"/>
      <c r="SDS40" s="472"/>
      <c r="SDT40" s="472"/>
      <c r="SDU40" s="472"/>
      <c r="SDV40" s="472"/>
      <c r="SDW40" s="472"/>
      <c r="SDX40" s="472"/>
      <c r="SDY40" s="472"/>
      <c r="SDZ40" s="472"/>
      <c r="SEA40" s="472"/>
      <c r="SEB40" s="472"/>
      <c r="SEC40" s="472"/>
      <c r="SED40" s="472"/>
      <c r="SEE40" s="472"/>
      <c r="SEF40" s="472"/>
      <c r="SEG40" s="472"/>
      <c r="SEH40" s="472"/>
      <c r="SEI40" s="472"/>
      <c r="SEJ40" s="472"/>
      <c r="SEK40" s="472"/>
      <c r="SEL40" s="472"/>
      <c r="SEM40" s="472"/>
      <c r="SEN40" s="472"/>
      <c r="SEO40" s="472"/>
      <c r="SEP40" s="472"/>
      <c r="SEQ40" s="472"/>
      <c r="SER40" s="472"/>
      <c r="SES40" s="472"/>
      <c r="SET40" s="472"/>
      <c r="SEU40" s="472"/>
      <c r="SEV40" s="472"/>
      <c r="SEW40" s="472"/>
      <c r="SEX40" s="472"/>
      <c r="SEY40" s="472"/>
      <c r="SEZ40" s="472"/>
      <c r="SFA40" s="472"/>
      <c r="SFB40" s="472"/>
      <c r="SFC40" s="472"/>
      <c r="SFD40" s="472"/>
      <c r="SFE40" s="472"/>
      <c r="SFF40" s="472"/>
      <c r="SFG40" s="472"/>
      <c r="SFH40" s="472"/>
      <c r="SFI40" s="472"/>
      <c r="SFJ40" s="472"/>
      <c r="SFK40" s="472"/>
      <c r="SFL40" s="472"/>
      <c r="SFM40" s="472"/>
      <c r="SFN40" s="472"/>
      <c r="SFO40" s="472"/>
      <c r="SFP40" s="472"/>
      <c r="SFQ40" s="472"/>
      <c r="SFR40" s="472"/>
      <c r="SFS40" s="472"/>
      <c r="SFT40" s="472"/>
      <c r="SFU40" s="472"/>
      <c r="SFV40" s="472"/>
      <c r="SFW40" s="472"/>
      <c r="SFX40" s="472"/>
      <c r="SFY40" s="472"/>
      <c r="SFZ40" s="472"/>
      <c r="SGA40" s="472"/>
      <c r="SGB40" s="472"/>
      <c r="SGC40" s="472"/>
      <c r="SGD40" s="472"/>
      <c r="SGE40" s="472"/>
      <c r="SGF40" s="472"/>
      <c r="SGG40" s="472"/>
      <c r="SGH40" s="472"/>
      <c r="SGI40" s="472"/>
      <c r="SGJ40" s="472"/>
      <c r="SGK40" s="472"/>
      <c r="SGL40" s="472"/>
      <c r="SGM40" s="472"/>
      <c r="SGN40" s="472"/>
      <c r="SGO40" s="472"/>
      <c r="SGP40" s="472"/>
      <c r="SGQ40" s="472"/>
      <c r="SGR40" s="472"/>
      <c r="SGS40" s="472"/>
      <c r="SGT40" s="472"/>
      <c r="SGU40" s="472"/>
      <c r="SGV40" s="472"/>
      <c r="SGW40" s="472"/>
      <c r="SGX40" s="472"/>
      <c r="SGY40" s="472"/>
      <c r="SGZ40" s="472"/>
      <c r="SHA40" s="472"/>
      <c r="SHB40" s="472"/>
      <c r="SHC40" s="472"/>
      <c r="SHD40" s="472"/>
      <c r="SHE40" s="472"/>
      <c r="SHF40" s="472"/>
      <c r="SHG40" s="472"/>
      <c r="SHH40" s="472"/>
      <c r="SHI40" s="472"/>
      <c r="SHJ40" s="472"/>
      <c r="SHK40" s="472"/>
      <c r="SHL40" s="472"/>
      <c r="SHM40" s="472"/>
      <c r="SHN40" s="472"/>
      <c r="SHO40" s="472"/>
      <c r="SHP40" s="472"/>
      <c r="SHQ40" s="472"/>
      <c r="SHR40" s="472"/>
      <c r="SHS40" s="472"/>
      <c r="SHT40" s="472"/>
      <c r="SHU40" s="472"/>
      <c r="SHV40" s="472"/>
      <c r="SHW40" s="472"/>
      <c r="SHX40" s="472"/>
      <c r="SHY40" s="472"/>
      <c r="SHZ40" s="472"/>
      <c r="SIA40" s="472"/>
      <c r="SIB40" s="472"/>
      <c r="SIC40" s="472"/>
      <c r="SID40" s="472"/>
      <c r="SIE40" s="472"/>
      <c r="SIF40" s="472"/>
      <c r="SIG40" s="472"/>
      <c r="SIH40" s="472"/>
      <c r="SII40" s="472"/>
      <c r="SIJ40" s="472"/>
      <c r="SIK40" s="472"/>
      <c r="SIL40" s="472"/>
      <c r="SIM40" s="472"/>
      <c r="SIN40" s="472"/>
      <c r="SIO40" s="472"/>
      <c r="SIP40" s="472"/>
      <c r="SIQ40" s="472"/>
      <c r="SIR40" s="472"/>
      <c r="SIS40" s="472"/>
      <c r="SIT40" s="472"/>
      <c r="SIU40" s="472"/>
      <c r="SIV40" s="472"/>
      <c r="SIW40" s="472"/>
      <c r="SIX40" s="472"/>
      <c r="SIY40" s="472"/>
      <c r="SIZ40" s="472"/>
      <c r="SJA40" s="472"/>
      <c r="SJB40" s="472"/>
      <c r="SJC40" s="472"/>
      <c r="SJD40" s="472"/>
      <c r="SJE40" s="472"/>
      <c r="SJF40" s="472"/>
      <c r="SJG40" s="472"/>
      <c r="SJH40" s="472"/>
      <c r="SJI40" s="472"/>
      <c r="SJJ40" s="472"/>
      <c r="SJK40" s="472"/>
      <c r="SJL40" s="472"/>
      <c r="SJM40" s="472"/>
      <c r="SJN40" s="472"/>
      <c r="SJO40" s="472"/>
      <c r="SJP40" s="472"/>
      <c r="SJQ40" s="472"/>
      <c r="SJR40" s="472"/>
      <c r="SJS40" s="472"/>
      <c r="SJT40" s="472"/>
      <c r="SJU40" s="472"/>
      <c r="SJV40" s="472"/>
      <c r="SJW40" s="472"/>
      <c r="SJX40" s="472"/>
      <c r="SJY40" s="472"/>
      <c r="SJZ40" s="472"/>
      <c r="SKA40" s="472"/>
      <c r="SKB40" s="472"/>
      <c r="SKC40" s="472"/>
      <c r="SKD40" s="472"/>
      <c r="SKE40" s="472"/>
      <c r="SKF40" s="472"/>
      <c r="SKG40" s="472"/>
      <c r="SKH40" s="472"/>
      <c r="SKI40" s="472"/>
      <c r="SKJ40" s="472"/>
      <c r="SKK40" s="472"/>
      <c r="SKL40" s="472"/>
      <c r="SKM40" s="472"/>
      <c r="SKN40" s="472"/>
      <c r="SKO40" s="472"/>
      <c r="SKP40" s="472"/>
      <c r="SKQ40" s="472"/>
      <c r="SKR40" s="472"/>
      <c r="SKS40" s="472"/>
      <c r="SKT40" s="472"/>
      <c r="SKU40" s="472"/>
      <c r="SKV40" s="472"/>
      <c r="SKW40" s="472"/>
      <c r="SKX40" s="472"/>
      <c r="SKY40" s="472"/>
      <c r="SKZ40" s="472"/>
      <c r="SLA40" s="472"/>
      <c r="SLB40" s="472"/>
      <c r="SLC40" s="472"/>
      <c r="SLD40" s="472"/>
      <c r="SLE40" s="472"/>
      <c r="SLF40" s="472"/>
      <c r="SLG40" s="472"/>
      <c r="SLH40" s="472"/>
      <c r="SLI40" s="472"/>
      <c r="SLJ40" s="472"/>
      <c r="SLK40" s="472"/>
      <c r="SLL40" s="472"/>
      <c r="SLM40" s="472"/>
      <c r="SLN40" s="472"/>
      <c r="SLO40" s="472"/>
      <c r="SLP40" s="472"/>
      <c r="SLQ40" s="472"/>
      <c r="SLR40" s="472"/>
      <c r="SLS40" s="472"/>
      <c r="SLT40" s="472"/>
      <c r="SLU40" s="472"/>
      <c r="SLV40" s="472"/>
      <c r="SLW40" s="472"/>
      <c r="SLX40" s="472"/>
      <c r="SLY40" s="472"/>
      <c r="SLZ40" s="472"/>
      <c r="SMA40" s="472"/>
      <c r="SMB40" s="472"/>
      <c r="SMC40" s="472"/>
      <c r="SMD40" s="472"/>
      <c r="SME40" s="472"/>
      <c r="SMF40" s="472"/>
      <c r="SMG40" s="472"/>
      <c r="SMH40" s="472"/>
      <c r="SMI40" s="472"/>
      <c r="SMJ40" s="472"/>
      <c r="SMK40" s="472"/>
      <c r="SML40" s="472"/>
      <c r="SMM40" s="472"/>
      <c r="SMN40" s="472"/>
      <c r="SMO40" s="472"/>
      <c r="SMP40" s="472"/>
      <c r="SMQ40" s="472"/>
      <c r="SMR40" s="472"/>
      <c r="SMS40" s="472"/>
      <c r="SMT40" s="472"/>
      <c r="SMU40" s="472"/>
      <c r="SMV40" s="472"/>
      <c r="SMW40" s="472"/>
      <c r="SMX40" s="472"/>
      <c r="SMY40" s="472"/>
      <c r="SMZ40" s="472"/>
      <c r="SNA40" s="472"/>
      <c r="SNB40" s="472"/>
      <c r="SNC40" s="472"/>
      <c r="SND40" s="472"/>
      <c r="SNE40" s="472"/>
      <c r="SNF40" s="472"/>
      <c r="SNG40" s="472"/>
      <c r="SNH40" s="472"/>
      <c r="SNI40" s="472"/>
      <c r="SNJ40" s="472"/>
      <c r="SNK40" s="472"/>
      <c r="SNL40" s="472"/>
      <c r="SNM40" s="472"/>
      <c r="SNN40" s="472"/>
      <c r="SNO40" s="472"/>
      <c r="SNP40" s="472"/>
      <c r="SNQ40" s="472"/>
      <c r="SNR40" s="472"/>
      <c r="SNS40" s="472"/>
      <c r="SNT40" s="472"/>
      <c r="SNU40" s="472"/>
      <c r="SNV40" s="472"/>
      <c r="SNW40" s="472"/>
      <c r="SNX40" s="472"/>
      <c r="SNY40" s="472"/>
      <c r="SNZ40" s="472"/>
      <c r="SOA40" s="472"/>
      <c r="SOB40" s="472"/>
      <c r="SOC40" s="472"/>
      <c r="SOD40" s="472"/>
      <c r="SOE40" s="472"/>
      <c r="SOF40" s="472"/>
      <c r="SOG40" s="472"/>
      <c r="SOH40" s="472"/>
      <c r="SOI40" s="472"/>
      <c r="SOJ40" s="472"/>
      <c r="SOK40" s="472"/>
      <c r="SOL40" s="472"/>
      <c r="SOM40" s="472"/>
      <c r="SON40" s="472"/>
      <c r="SOO40" s="472"/>
      <c r="SOP40" s="472"/>
      <c r="SOQ40" s="472"/>
      <c r="SOR40" s="472"/>
      <c r="SOS40" s="472"/>
      <c r="SOT40" s="472"/>
      <c r="SOU40" s="472"/>
      <c r="SOV40" s="472"/>
      <c r="SOW40" s="472"/>
      <c r="SOX40" s="472"/>
      <c r="SOY40" s="472"/>
      <c r="SOZ40" s="472"/>
      <c r="SPA40" s="472"/>
      <c r="SPB40" s="472"/>
      <c r="SPC40" s="472"/>
      <c r="SPD40" s="472"/>
      <c r="SPE40" s="472"/>
      <c r="SPF40" s="472"/>
      <c r="SPG40" s="472"/>
      <c r="SPH40" s="472"/>
      <c r="SPI40" s="472"/>
      <c r="SPJ40" s="472"/>
      <c r="SPK40" s="472"/>
      <c r="SPL40" s="472"/>
      <c r="SPM40" s="472"/>
      <c r="SPN40" s="472"/>
      <c r="SPO40" s="472"/>
      <c r="SPP40" s="472"/>
      <c r="SPQ40" s="472"/>
      <c r="SPR40" s="472"/>
      <c r="SPS40" s="472"/>
      <c r="SPT40" s="472"/>
      <c r="SPU40" s="472"/>
      <c r="SPV40" s="472"/>
      <c r="SPW40" s="472"/>
      <c r="SPX40" s="472"/>
      <c r="SPY40" s="472"/>
      <c r="SPZ40" s="472"/>
      <c r="SQA40" s="472"/>
      <c r="SQB40" s="472"/>
      <c r="SQC40" s="472"/>
      <c r="SQD40" s="472"/>
      <c r="SQE40" s="472"/>
      <c r="SQF40" s="472"/>
      <c r="SQG40" s="472"/>
      <c r="SQH40" s="472"/>
      <c r="SQI40" s="472"/>
      <c r="SQJ40" s="472"/>
      <c r="SQK40" s="472"/>
      <c r="SQL40" s="472"/>
      <c r="SQM40" s="472"/>
      <c r="SQN40" s="472"/>
      <c r="SQO40" s="472"/>
      <c r="SQP40" s="472"/>
      <c r="SQQ40" s="472"/>
      <c r="SQR40" s="472"/>
      <c r="SQS40" s="472"/>
      <c r="SQT40" s="472"/>
      <c r="SQU40" s="472"/>
      <c r="SQV40" s="472"/>
      <c r="SQW40" s="472"/>
      <c r="SQX40" s="472"/>
      <c r="SQY40" s="472"/>
      <c r="SQZ40" s="472"/>
      <c r="SRA40" s="472"/>
      <c r="SRB40" s="472"/>
      <c r="SRC40" s="472"/>
      <c r="SRD40" s="472"/>
      <c r="SRE40" s="472"/>
      <c r="SRF40" s="472"/>
      <c r="SRG40" s="472"/>
      <c r="SRH40" s="472"/>
      <c r="SRI40" s="472"/>
      <c r="SRJ40" s="472"/>
      <c r="SRK40" s="472"/>
      <c r="SRL40" s="472"/>
      <c r="SRM40" s="472"/>
      <c r="SRN40" s="472"/>
      <c r="SRO40" s="472"/>
      <c r="SRP40" s="472"/>
      <c r="SRQ40" s="472"/>
      <c r="SRR40" s="472"/>
      <c r="SRS40" s="472"/>
      <c r="SRT40" s="472"/>
      <c r="SRU40" s="472"/>
      <c r="SRV40" s="472"/>
      <c r="SRW40" s="472"/>
      <c r="SRX40" s="472"/>
      <c r="SRY40" s="472"/>
      <c r="SRZ40" s="472"/>
      <c r="SSA40" s="472"/>
      <c r="SSB40" s="472"/>
      <c r="SSC40" s="472"/>
      <c r="SSD40" s="472"/>
      <c r="SSE40" s="472"/>
      <c r="SSF40" s="472"/>
      <c r="SSG40" s="472"/>
      <c r="SSH40" s="472"/>
      <c r="SSI40" s="472"/>
      <c r="SSJ40" s="472"/>
      <c r="SSK40" s="472"/>
      <c r="SSL40" s="472"/>
      <c r="SSM40" s="472"/>
      <c r="SSN40" s="472"/>
      <c r="SSO40" s="472"/>
      <c r="SSP40" s="472"/>
      <c r="SSQ40" s="472"/>
      <c r="SSR40" s="472"/>
      <c r="SSS40" s="472"/>
      <c r="SST40" s="472"/>
      <c r="SSU40" s="472"/>
      <c r="SSV40" s="472"/>
      <c r="SSW40" s="472"/>
      <c r="SSX40" s="472"/>
      <c r="SSY40" s="472"/>
      <c r="SSZ40" s="472"/>
      <c r="STA40" s="472"/>
      <c r="STB40" s="472"/>
      <c r="STC40" s="472"/>
      <c r="STD40" s="472"/>
      <c r="STE40" s="472"/>
      <c r="STF40" s="472"/>
      <c r="STG40" s="472"/>
      <c r="STH40" s="472"/>
      <c r="STI40" s="472"/>
      <c r="STJ40" s="472"/>
      <c r="STK40" s="472"/>
      <c r="STL40" s="472"/>
      <c r="STM40" s="472"/>
      <c r="STN40" s="472"/>
      <c r="STO40" s="472"/>
      <c r="STP40" s="472"/>
      <c r="STQ40" s="472"/>
      <c r="STR40" s="472"/>
      <c r="STS40" s="472"/>
      <c r="STT40" s="472"/>
      <c r="STU40" s="472"/>
      <c r="STV40" s="472"/>
      <c r="STW40" s="472"/>
      <c r="STX40" s="472"/>
      <c r="STY40" s="472"/>
      <c r="STZ40" s="472"/>
      <c r="SUA40" s="472"/>
      <c r="SUB40" s="472"/>
      <c r="SUC40" s="472"/>
      <c r="SUD40" s="472"/>
      <c r="SUE40" s="472"/>
      <c r="SUF40" s="472"/>
      <c r="SUG40" s="472"/>
      <c r="SUH40" s="472"/>
      <c r="SUI40" s="472"/>
      <c r="SUJ40" s="472"/>
      <c r="SUK40" s="472"/>
      <c r="SUL40" s="472"/>
      <c r="SUM40" s="472"/>
      <c r="SUN40" s="472"/>
      <c r="SUO40" s="472"/>
      <c r="SUP40" s="472"/>
      <c r="SUQ40" s="472"/>
      <c r="SUR40" s="472"/>
      <c r="SUS40" s="472"/>
      <c r="SUT40" s="472"/>
      <c r="SUU40" s="472"/>
      <c r="SUV40" s="472"/>
      <c r="SUW40" s="472"/>
      <c r="SUX40" s="472"/>
      <c r="SUY40" s="472"/>
      <c r="SUZ40" s="472"/>
      <c r="SVA40" s="472"/>
      <c r="SVB40" s="472"/>
      <c r="SVC40" s="472"/>
      <c r="SVD40" s="472"/>
      <c r="SVE40" s="472"/>
      <c r="SVF40" s="472"/>
      <c r="SVG40" s="472"/>
      <c r="SVH40" s="472"/>
      <c r="SVI40" s="472"/>
      <c r="SVJ40" s="472"/>
      <c r="SVK40" s="472"/>
      <c r="SVL40" s="472"/>
      <c r="SVM40" s="472"/>
      <c r="SVN40" s="472"/>
      <c r="SVO40" s="472"/>
      <c r="SVP40" s="472"/>
      <c r="SVQ40" s="472"/>
      <c r="SVR40" s="472"/>
      <c r="SVS40" s="472"/>
      <c r="SVT40" s="472"/>
      <c r="SVU40" s="472"/>
      <c r="SVV40" s="472"/>
      <c r="SVW40" s="472"/>
      <c r="SVX40" s="472"/>
      <c r="SVY40" s="472"/>
      <c r="SVZ40" s="472"/>
      <c r="SWA40" s="472"/>
      <c r="SWB40" s="472"/>
      <c r="SWC40" s="472"/>
      <c r="SWD40" s="472"/>
      <c r="SWE40" s="472"/>
      <c r="SWF40" s="472"/>
      <c r="SWG40" s="472"/>
      <c r="SWH40" s="472"/>
      <c r="SWI40" s="472"/>
      <c r="SWJ40" s="472"/>
      <c r="SWK40" s="472"/>
      <c r="SWL40" s="472"/>
      <c r="SWM40" s="472"/>
      <c r="SWN40" s="472"/>
      <c r="SWO40" s="472"/>
      <c r="SWP40" s="472"/>
      <c r="SWQ40" s="472"/>
      <c r="SWR40" s="472"/>
      <c r="SWS40" s="472"/>
      <c r="SWT40" s="472"/>
      <c r="SWU40" s="472"/>
      <c r="SWV40" s="472"/>
      <c r="SWW40" s="472"/>
      <c r="SWX40" s="472"/>
      <c r="SWY40" s="472"/>
      <c r="SWZ40" s="472"/>
      <c r="SXA40" s="472"/>
      <c r="SXB40" s="472"/>
      <c r="SXC40" s="472"/>
      <c r="SXD40" s="472"/>
      <c r="SXE40" s="472"/>
      <c r="SXF40" s="472"/>
      <c r="SXG40" s="472"/>
      <c r="SXH40" s="472"/>
      <c r="SXI40" s="472"/>
      <c r="SXJ40" s="472"/>
      <c r="SXK40" s="472"/>
      <c r="SXL40" s="472"/>
      <c r="SXM40" s="472"/>
      <c r="SXN40" s="472"/>
      <c r="SXO40" s="472"/>
      <c r="SXP40" s="472"/>
      <c r="SXQ40" s="472"/>
      <c r="SXR40" s="472"/>
      <c r="SXS40" s="472"/>
      <c r="SXT40" s="472"/>
      <c r="SXU40" s="472"/>
      <c r="SXV40" s="472"/>
      <c r="SXW40" s="472"/>
      <c r="SXX40" s="472"/>
      <c r="SXY40" s="472"/>
      <c r="SXZ40" s="472"/>
      <c r="SYA40" s="472"/>
      <c r="SYB40" s="472"/>
      <c r="SYC40" s="472"/>
      <c r="SYD40" s="472"/>
      <c r="SYE40" s="472"/>
      <c r="SYF40" s="472"/>
      <c r="SYG40" s="472"/>
      <c r="SYH40" s="472"/>
      <c r="SYI40" s="472"/>
      <c r="SYJ40" s="472"/>
      <c r="SYK40" s="472"/>
      <c r="SYL40" s="472"/>
      <c r="SYM40" s="472"/>
      <c r="SYN40" s="472"/>
      <c r="SYO40" s="472"/>
      <c r="SYP40" s="472"/>
      <c r="SYQ40" s="472"/>
      <c r="SYR40" s="472"/>
      <c r="SYS40" s="472"/>
      <c r="SYT40" s="472"/>
      <c r="SYU40" s="472"/>
      <c r="SYV40" s="472"/>
      <c r="SYW40" s="472"/>
      <c r="SYX40" s="472"/>
      <c r="SYY40" s="472"/>
      <c r="SYZ40" s="472"/>
      <c r="SZA40" s="472"/>
      <c r="SZB40" s="472"/>
      <c r="SZC40" s="472"/>
      <c r="SZD40" s="472"/>
      <c r="SZE40" s="472"/>
      <c r="SZF40" s="472"/>
      <c r="SZG40" s="472"/>
      <c r="SZH40" s="472"/>
      <c r="SZI40" s="472"/>
      <c r="SZJ40" s="472"/>
      <c r="SZK40" s="472"/>
      <c r="SZL40" s="472"/>
      <c r="SZM40" s="472"/>
      <c r="SZN40" s="472"/>
      <c r="SZO40" s="472"/>
      <c r="SZP40" s="472"/>
      <c r="SZQ40" s="472"/>
      <c r="SZR40" s="472"/>
      <c r="SZS40" s="472"/>
      <c r="SZT40" s="472"/>
      <c r="SZU40" s="472"/>
      <c r="SZV40" s="472"/>
      <c r="SZW40" s="472"/>
      <c r="SZX40" s="472"/>
      <c r="SZY40" s="472"/>
      <c r="SZZ40" s="472"/>
      <c r="TAA40" s="472"/>
      <c r="TAB40" s="472"/>
      <c r="TAC40" s="472"/>
      <c r="TAD40" s="472"/>
      <c r="TAE40" s="472"/>
      <c r="TAF40" s="472"/>
      <c r="TAG40" s="472"/>
      <c r="TAH40" s="472"/>
      <c r="TAI40" s="472"/>
      <c r="TAJ40" s="472"/>
      <c r="TAK40" s="472"/>
      <c r="TAL40" s="472"/>
      <c r="TAM40" s="472"/>
      <c r="TAN40" s="472"/>
      <c r="TAO40" s="472"/>
      <c r="TAP40" s="472"/>
      <c r="TAQ40" s="472"/>
      <c r="TAR40" s="472"/>
      <c r="TAS40" s="472"/>
      <c r="TAT40" s="472"/>
      <c r="TAU40" s="472"/>
      <c r="TAV40" s="472"/>
      <c r="TAW40" s="472"/>
      <c r="TAX40" s="472"/>
      <c r="TAY40" s="472"/>
      <c r="TAZ40" s="472"/>
      <c r="TBA40" s="472"/>
      <c r="TBB40" s="472"/>
      <c r="TBC40" s="472"/>
      <c r="TBD40" s="472"/>
      <c r="TBE40" s="472"/>
      <c r="TBF40" s="472"/>
      <c r="TBG40" s="472"/>
      <c r="TBH40" s="472"/>
      <c r="TBI40" s="472"/>
      <c r="TBJ40" s="472"/>
      <c r="TBK40" s="472"/>
      <c r="TBL40" s="472"/>
      <c r="TBM40" s="472"/>
      <c r="TBN40" s="472"/>
      <c r="TBO40" s="472"/>
      <c r="TBP40" s="472"/>
      <c r="TBQ40" s="472"/>
      <c r="TBR40" s="472"/>
      <c r="TBS40" s="472"/>
      <c r="TBT40" s="472"/>
      <c r="TBU40" s="472"/>
      <c r="TBV40" s="472"/>
      <c r="TBW40" s="472"/>
      <c r="TBX40" s="472"/>
      <c r="TBY40" s="472"/>
      <c r="TBZ40" s="472"/>
      <c r="TCA40" s="472"/>
      <c r="TCB40" s="472"/>
      <c r="TCC40" s="472"/>
      <c r="TCD40" s="472"/>
      <c r="TCE40" s="472"/>
      <c r="TCF40" s="472"/>
      <c r="TCG40" s="472"/>
      <c r="TCH40" s="472"/>
      <c r="TCI40" s="472"/>
      <c r="TCJ40" s="472"/>
      <c r="TCK40" s="472"/>
      <c r="TCL40" s="472"/>
      <c r="TCM40" s="472"/>
      <c r="TCN40" s="472"/>
      <c r="TCO40" s="472"/>
      <c r="TCP40" s="472"/>
      <c r="TCQ40" s="472"/>
      <c r="TCR40" s="472"/>
      <c r="TCS40" s="472"/>
      <c r="TCT40" s="472"/>
      <c r="TCU40" s="472"/>
      <c r="TCV40" s="472"/>
      <c r="TCW40" s="472"/>
      <c r="TCX40" s="472"/>
      <c r="TCY40" s="472"/>
      <c r="TCZ40" s="472"/>
      <c r="TDA40" s="472"/>
      <c r="TDB40" s="472"/>
      <c r="TDC40" s="472"/>
      <c r="TDD40" s="472"/>
      <c r="TDE40" s="472"/>
      <c r="TDF40" s="472"/>
      <c r="TDG40" s="472"/>
      <c r="TDH40" s="472"/>
      <c r="TDI40" s="472"/>
      <c r="TDJ40" s="472"/>
      <c r="TDK40" s="472"/>
      <c r="TDL40" s="472"/>
      <c r="TDM40" s="472"/>
      <c r="TDN40" s="472"/>
      <c r="TDO40" s="472"/>
      <c r="TDP40" s="472"/>
      <c r="TDQ40" s="472"/>
      <c r="TDR40" s="472"/>
      <c r="TDS40" s="472"/>
      <c r="TDT40" s="472"/>
      <c r="TDU40" s="472"/>
      <c r="TDV40" s="472"/>
      <c r="TDW40" s="472"/>
      <c r="TDX40" s="472"/>
      <c r="TDY40" s="472"/>
      <c r="TDZ40" s="472"/>
      <c r="TEA40" s="472"/>
      <c r="TEB40" s="472"/>
      <c r="TEC40" s="472"/>
      <c r="TED40" s="472"/>
      <c r="TEE40" s="472"/>
      <c r="TEF40" s="472"/>
      <c r="TEG40" s="472"/>
      <c r="TEH40" s="472"/>
      <c r="TEI40" s="472"/>
      <c r="TEJ40" s="472"/>
      <c r="TEK40" s="472"/>
      <c r="TEL40" s="472"/>
      <c r="TEM40" s="472"/>
      <c r="TEN40" s="472"/>
      <c r="TEO40" s="472"/>
      <c r="TEP40" s="472"/>
      <c r="TEQ40" s="472"/>
      <c r="TER40" s="472"/>
      <c r="TES40" s="472"/>
      <c r="TET40" s="472"/>
      <c r="TEU40" s="472"/>
      <c r="TEV40" s="472"/>
      <c r="TEW40" s="472"/>
      <c r="TEX40" s="472"/>
      <c r="TEY40" s="472"/>
      <c r="TEZ40" s="472"/>
      <c r="TFA40" s="472"/>
      <c r="TFB40" s="472"/>
      <c r="TFC40" s="472"/>
      <c r="TFD40" s="472"/>
      <c r="TFE40" s="472"/>
      <c r="TFF40" s="472"/>
      <c r="TFG40" s="472"/>
      <c r="TFH40" s="472"/>
      <c r="TFI40" s="472"/>
      <c r="TFJ40" s="472"/>
      <c r="TFK40" s="472"/>
      <c r="TFL40" s="472"/>
      <c r="TFM40" s="472"/>
      <c r="TFN40" s="472"/>
      <c r="TFO40" s="472"/>
      <c r="TFP40" s="472"/>
      <c r="TFQ40" s="472"/>
      <c r="TFR40" s="472"/>
      <c r="TFS40" s="472"/>
      <c r="TFT40" s="472"/>
      <c r="TFU40" s="472"/>
      <c r="TFV40" s="472"/>
      <c r="TFW40" s="472"/>
      <c r="TFX40" s="472"/>
      <c r="TFY40" s="472"/>
      <c r="TFZ40" s="472"/>
      <c r="TGA40" s="472"/>
      <c r="TGB40" s="472"/>
      <c r="TGC40" s="472"/>
      <c r="TGD40" s="472"/>
      <c r="TGE40" s="472"/>
      <c r="TGF40" s="472"/>
      <c r="TGG40" s="472"/>
      <c r="TGH40" s="472"/>
      <c r="TGI40" s="472"/>
      <c r="TGJ40" s="472"/>
      <c r="TGK40" s="472"/>
      <c r="TGL40" s="472"/>
      <c r="TGM40" s="472"/>
      <c r="TGN40" s="472"/>
      <c r="TGO40" s="472"/>
      <c r="TGP40" s="472"/>
      <c r="TGQ40" s="472"/>
      <c r="TGR40" s="472"/>
      <c r="TGS40" s="472"/>
      <c r="TGT40" s="472"/>
      <c r="TGU40" s="472"/>
      <c r="TGV40" s="472"/>
      <c r="TGW40" s="472"/>
      <c r="TGX40" s="472"/>
      <c r="TGY40" s="472"/>
      <c r="TGZ40" s="472"/>
      <c r="THA40" s="472"/>
      <c r="THB40" s="472"/>
      <c r="THC40" s="472"/>
      <c r="THD40" s="472"/>
      <c r="THE40" s="472"/>
      <c r="THF40" s="472"/>
      <c r="THG40" s="472"/>
      <c r="THH40" s="472"/>
      <c r="THI40" s="472"/>
      <c r="THJ40" s="472"/>
      <c r="THK40" s="472"/>
      <c r="THL40" s="472"/>
      <c r="THM40" s="472"/>
      <c r="THN40" s="472"/>
      <c r="THO40" s="472"/>
      <c r="THP40" s="472"/>
      <c r="THQ40" s="472"/>
      <c r="THR40" s="472"/>
      <c r="THS40" s="472"/>
      <c r="THT40" s="472"/>
      <c r="THU40" s="472"/>
      <c r="THV40" s="472"/>
      <c r="THW40" s="472"/>
      <c r="THX40" s="472"/>
      <c r="THY40" s="472"/>
      <c r="THZ40" s="472"/>
      <c r="TIA40" s="472"/>
      <c r="TIB40" s="472"/>
      <c r="TIC40" s="472"/>
      <c r="TID40" s="472"/>
      <c r="TIE40" s="472"/>
      <c r="TIF40" s="472"/>
      <c r="TIG40" s="472"/>
      <c r="TIH40" s="472"/>
      <c r="TII40" s="472"/>
      <c r="TIJ40" s="472"/>
      <c r="TIK40" s="472"/>
      <c r="TIL40" s="472"/>
      <c r="TIM40" s="472"/>
      <c r="TIN40" s="472"/>
      <c r="TIO40" s="472"/>
      <c r="TIP40" s="472"/>
      <c r="TIQ40" s="472"/>
      <c r="TIR40" s="472"/>
      <c r="TIS40" s="472"/>
      <c r="TIT40" s="472"/>
      <c r="TIU40" s="472"/>
      <c r="TIV40" s="472"/>
      <c r="TIW40" s="472"/>
      <c r="TIX40" s="472"/>
      <c r="TIY40" s="472"/>
      <c r="TIZ40" s="472"/>
      <c r="TJA40" s="472"/>
      <c r="TJB40" s="472"/>
      <c r="TJC40" s="472"/>
      <c r="TJD40" s="472"/>
      <c r="TJE40" s="472"/>
      <c r="TJF40" s="472"/>
      <c r="TJG40" s="472"/>
      <c r="TJH40" s="472"/>
      <c r="TJI40" s="472"/>
      <c r="TJJ40" s="472"/>
      <c r="TJK40" s="472"/>
      <c r="TJL40" s="472"/>
      <c r="TJM40" s="472"/>
      <c r="TJN40" s="472"/>
      <c r="TJO40" s="472"/>
      <c r="TJP40" s="472"/>
      <c r="TJQ40" s="472"/>
      <c r="TJR40" s="472"/>
      <c r="TJS40" s="472"/>
      <c r="TJT40" s="472"/>
      <c r="TJU40" s="472"/>
      <c r="TJV40" s="472"/>
      <c r="TJW40" s="472"/>
      <c r="TJX40" s="472"/>
      <c r="TJY40" s="472"/>
      <c r="TJZ40" s="472"/>
      <c r="TKA40" s="472"/>
      <c r="TKB40" s="472"/>
      <c r="TKC40" s="472"/>
      <c r="TKD40" s="472"/>
      <c r="TKE40" s="472"/>
      <c r="TKF40" s="472"/>
      <c r="TKG40" s="472"/>
      <c r="TKH40" s="472"/>
      <c r="TKI40" s="472"/>
      <c r="TKJ40" s="472"/>
      <c r="TKK40" s="472"/>
      <c r="TKL40" s="472"/>
      <c r="TKM40" s="472"/>
      <c r="TKN40" s="472"/>
      <c r="TKO40" s="472"/>
      <c r="TKP40" s="472"/>
      <c r="TKQ40" s="472"/>
      <c r="TKR40" s="472"/>
      <c r="TKS40" s="472"/>
      <c r="TKT40" s="472"/>
      <c r="TKU40" s="472"/>
      <c r="TKV40" s="472"/>
      <c r="TKW40" s="472"/>
      <c r="TKX40" s="472"/>
      <c r="TKY40" s="472"/>
      <c r="TKZ40" s="472"/>
      <c r="TLA40" s="472"/>
      <c r="TLB40" s="472"/>
      <c r="TLC40" s="472"/>
      <c r="TLD40" s="472"/>
      <c r="TLE40" s="472"/>
      <c r="TLF40" s="472"/>
      <c r="TLG40" s="472"/>
      <c r="TLH40" s="472"/>
      <c r="TLI40" s="472"/>
      <c r="TLJ40" s="472"/>
      <c r="TLK40" s="472"/>
      <c r="TLL40" s="472"/>
      <c r="TLM40" s="472"/>
      <c r="TLN40" s="472"/>
      <c r="TLO40" s="472"/>
      <c r="TLP40" s="472"/>
      <c r="TLQ40" s="472"/>
      <c r="TLR40" s="472"/>
      <c r="TLS40" s="472"/>
      <c r="TLT40" s="472"/>
      <c r="TLU40" s="472"/>
      <c r="TLV40" s="472"/>
      <c r="TLW40" s="472"/>
      <c r="TLX40" s="472"/>
      <c r="TLY40" s="472"/>
      <c r="TLZ40" s="472"/>
      <c r="TMA40" s="472"/>
      <c r="TMB40" s="472"/>
      <c r="TMC40" s="472"/>
      <c r="TMD40" s="472"/>
      <c r="TME40" s="472"/>
      <c r="TMF40" s="472"/>
      <c r="TMG40" s="472"/>
      <c r="TMH40" s="472"/>
      <c r="TMI40" s="472"/>
      <c r="TMJ40" s="472"/>
      <c r="TMK40" s="472"/>
      <c r="TML40" s="472"/>
      <c r="TMM40" s="472"/>
      <c r="TMN40" s="472"/>
      <c r="TMO40" s="472"/>
      <c r="TMP40" s="472"/>
      <c r="TMQ40" s="472"/>
      <c r="TMR40" s="472"/>
      <c r="TMS40" s="472"/>
      <c r="TMT40" s="472"/>
      <c r="TMU40" s="472"/>
      <c r="TMV40" s="472"/>
      <c r="TMW40" s="472"/>
      <c r="TMX40" s="472"/>
      <c r="TMY40" s="472"/>
      <c r="TMZ40" s="472"/>
      <c r="TNA40" s="472"/>
      <c r="TNB40" s="472"/>
      <c r="TNC40" s="472"/>
      <c r="TND40" s="472"/>
      <c r="TNE40" s="472"/>
      <c r="TNF40" s="472"/>
      <c r="TNG40" s="472"/>
      <c r="TNH40" s="472"/>
      <c r="TNI40" s="472"/>
      <c r="TNJ40" s="472"/>
      <c r="TNK40" s="472"/>
      <c r="TNL40" s="472"/>
      <c r="TNM40" s="472"/>
      <c r="TNN40" s="472"/>
      <c r="TNO40" s="472"/>
      <c r="TNP40" s="472"/>
      <c r="TNQ40" s="472"/>
      <c r="TNR40" s="472"/>
      <c r="TNS40" s="472"/>
      <c r="TNT40" s="472"/>
      <c r="TNU40" s="472"/>
      <c r="TNV40" s="472"/>
      <c r="TNW40" s="472"/>
      <c r="TNX40" s="472"/>
      <c r="TNY40" s="472"/>
      <c r="TNZ40" s="472"/>
      <c r="TOA40" s="472"/>
      <c r="TOB40" s="472"/>
      <c r="TOC40" s="472"/>
      <c r="TOD40" s="472"/>
      <c r="TOE40" s="472"/>
      <c r="TOF40" s="472"/>
      <c r="TOG40" s="472"/>
      <c r="TOH40" s="472"/>
      <c r="TOI40" s="472"/>
      <c r="TOJ40" s="472"/>
      <c r="TOK40" s="472"/>
      <c r="TOL40" s="472"/>
      <c r="TOM40" s="472"/>
      <c r="TON40" s="472"/>
      <c r="TOO40" s="472"/>
      <c r="TOP40" s="472"/>
      <c r="TOQ40" s="472"/>
      <c r="TOR40" s="472"/>
      <c r="TOS40" s="472"/>
      <c r="TOT40" s="472"/>
      <c r="TOU40" s="472"/>
      <c r="TOV40" s="472"/>
      <c r="TOW40" s="472"/>
      <c r="TOX40" s="472"/>
      <c r="TOY40" s="472"/>
      <c r="TOZ40" s="472"/>
      <c r="TPA40" s="472"/>
      <c r="TPB40" s="472"/>
      <c r="TPC40" s="472"/>
      <c r="TPD40" s="472"/>
      <c r="TPE40" s="472"/>
      <c r="TPF40" s="472"/>
      <c r="TPG40" s="472"/>
      <c r="TPH40" s="472"/>
      <c r="TPI40" s="472"/>
      <c r="TPJ40" s="472"/>
      <c r="TPK40" s="472"/>
      <c r="TPL40" s="472"/>
      <c r="TPM40" s="472"/>
      <c r="TPN40" s="472"/>
      <c r="TPO40" s="472"/>
      <c r="TPP40" s="472"/>
      <c r="TPQ40" s="472"/>
      <c r="TPR40" s="472"/>
      <c r="TPS40" s="472"/>
      <c r="TPT40" s="472"/>
      <c r="TPU40" s="472"/>
      <c r="TPV40" s="472"/>
      <c r="TPW40" s="472"/>
      <c r="TPX40" s="472"/>
      <c r="TPY40" s="472"/>
      <c r="TPZ40" s="472"/>
      <c r="TQA40" s="472"/>
      <c r="TQB40" s="472"/>
      <c r="TQC40" s="472"/>
      <c r="TQD40" s="472"/>
      <c r="TQE40" s="472"/>
      <c r="TQF40" s="472"/>
      <c r="TQG40" s="472"/>
      <c r="TQH40" s="472"/>
      <c r="TQI40" s="472"/>
      <c r="TQJ40" s="472"/>
      <c r="TQK40" s="472"/>
      <c r="TQL40" s="472"/>
      <c r="TQM40" s="472"/>
      <c r="TQN40" s="472"/>
      <c r="TQO40" s="472"/>
      <c r="TQP40" s="472"/>
      <c r="TQQ40" s="472"/>
      <c r="TQR40" s="472"/>
      <c r="TQS40" s="472"/>
      <c r="TQT40" s="472"/>
      <c r="TQU40" s="472"/>
      <c r="TQV40" s="472"/>
      <c r="TQW40" s="472"/>
      <c r="TQX40" s="472"/>
      <c r="TQY40" s="472"/>
      <c r="TQZ40" s="472"/>
      <c r="TRA40" s="472"/>
      <c r="TRB40" s="472"/>
      <c r="TRC40" s="472"/>
      <c r="TRD40" s="472"/>
      <c r="TRE40" s="472"/>
      <c r="TRF40" s="472"/>
      <c r="TRG40" s="472"/>
      <c r="TRH40" s="472"/>
      <c r="TRI40" s="472"/>
      <c r="TRJ40" s="472"/>
      <c r="TRK40" s="472"/>
      <c r="TRL40" s="472"/>
      <c r="TRM40" s="472"/>
      <c r="TRN40" s="472"/>
      <c r="TRO40" s="472"/>
      <c r="TRP40" s="472"/>
      <c r="TRQ40" s="472"/>
      <c r="TRR40" s="472"/>
      <c r="TRS40" s="472"/>
      <c r="TRT40" s="472"/>
      <c r="TRU40" s="472"/>
      <c r="TRV40" s="472"/>
      <c r="TRW40" s="472"/>
      <c r="TRX40" s="472"/>
      <c r="TRY40" s="472"/>
      <c r="TRZ40" s="472"/>
      <c r="TSA40" s="472"/>
      <c r="TSB40" s="472"/>
      <c r="TSC40" s="472"/>
      <c r="TSD40" s="472"/>
      <c r="TSE40" s="472"/>
      <c r="TSF40" s="472"/>
      <c r="TSG40" s="472"/>
      <c r="TSH40" s="472"/>
      <c r="TSI40" s="472"/>
      <c r="TSJ40" s="472"/>
      <c r="TSK40" s="472"/>
      <c r="TSL40" s="472"/>
      <c r="TSM40" s="472"/>
      <c r="TSN40" s="472"/>
      <c r="TSO40" s="472"/>
      <c r="TSP40" s="472"/>
      <c r="TSQ40" s="472"/>
      <c r="TSR40" s="472"/>
      <c r="TSS40" s="472"/>
      <c r="TST40" s="472"/>
      <c r="TSU40" s="472"/>
      <c r="TSV40" s="472"/>
      <c r="TSW40" s="472"/>
      <c r="TSX40" s="472"/>
      <c r="TSY40" s="472"/>
      <c r="TSZ40" s="472"/>
      <c r="TTA40" s="472"/>
      <c r="TTB40" s="472"/>
      <c r="TTC40" s="472"/>
      <c r="TTD40" s="472"/>
      <c r="TTE40" s="472"/>
      <c r="TTF40" s="472"/>
      <c r="TTG40" s="472"/>
      <c r="TTH40" s="472"/>
      <c r="TTI40" s="472"/>
      <c r="TTJ40" s="472"/>
      <c r="TTK40" s="472"/>
      <c r="TTL40" s="472"/>
      <c r="TTM40" s="472"/>
      <c r="TTN40" s="472"/>
      <c r="TTO40" s="472"/>
      <c r="TTP40" s="472"/>
      <c r="TTQ40" s="472"/>
      <c r="TTR40" s="472"/>
      <c r="TTS40" s="472"/>
      <c r="TTT40" s="472"/>
      <c r="TTU40" s="472"/>
      <c r="TTV40" s="472"/>
      <c r="TTW40" s="472"/>
      <c r="TTX40" s="472"/>
      <c r="TTY40" s="472"/>
      <c r="TTZ40" s="472"/>
      <c r="TUA40" s="472"/>
      <c r="TUB40" s="472"/>
      <c r="TUC40" s="472"/>
      <c r="TUD40" s="472"/>
      <c r="TUE40" s="472"/>
      <c r="TUF40" s="472"/>
      <c r="TUG40" s="472"/>
      <c r="TUH40" s="472"/>
      <c r="TUI40" s="472"/>
      <c r="TUJ40" s="472"/>
      <c r="TUK40" s="472"/>
      <c r="TUL40" s="472"/>
      <c r="TUM40" s="472"/>
      <c r="TUN40" s="472"/>
      <c r="TUO40" s="472"/>
      <c r="TUP40" s="472"/>
      <c r="TUQ40" s="472"/>
      <c r="TUR40" s="472"/>
      <c r="TUS40" s="472"/>
      <c r="TUT40" s="472"/>
      <c r="TUU40" s="472"/>
      <c r="TUV40" s="472"/>
      <c r="TUW40" s="472"/>
      <c r="TUX40" s="472"/>
      <c r="TUY40" s="472"/>
      <c r="TUZ40" s="472"/>
      <c r="TVA40" s="472"/>
      <c r="TVB40" s="472"/>
      <c r="TVC40" s="472"/>
      <c r="TVD40" s="472"/>
      <c r="TVE40" s="472"/>
      <c r="TVF40" s="472"/>
      <c r="TVG40" s="472"/>
      <c r="TVH40" s="472"/>
      <c r="TVI40" s="472"/>
      <c r="TVJ40" s="472"/>
      <c r="TVK40" s="472"/>
      <c r="TVL40" s="472"/>
      <c r="TVM40" s="472"/>
      <c r="TVN40" s="472"/>
      <c r="TVO40" s="472"/>
      <c r="TVP40" s="472"/>
      <c r="TVQ40" s="472"/>
      <c r="TVR40" s="472"/>
      <c r="TVS40" s="472"/>
      <c r="TVT40" s="472"/>
      <c r="TVU40" s="472"/>
      <c r="TVV40" s="472"/>
      <c r="TVW40" s="472"/>
      <c r="TVX40" s="472"/>
      <c r="TVY40" s="472"/>
      <c r="TVZ40" s="472"/>
      <c r="TWA40" s="472"/>
      <c r="TWB40" s="472"/>
      <c r="TWC40" s="472"/>
      <c r="TWD40" s="472"/>
      <c r="TWE40" s="472"/>
      <c r="TWF40" s="472"/>
      <c r="TWG40" s="472"/>
      <c r="TWH40" s="472"/>
      <c r="TWI40" s="472"/>
      <c r="TWJ40" s="472"/>
      <c r="TWK40" s="472"/>
      <c r="TWL40" s="472"/>
      <c r="TWM40" s="472"/>
      <c r="TWN40" s="472"/>
      <c r="TWO40" s="472"/>
      <c r="TWP40" s="472"/>
      <c r="TWQ40" s="472"/>
      <c r="TWR40" s="472"/>
      <c r="TWS40" s="472"/>
      <c r="TWT40" s="472"/>
      <c r="TWU40" s="472"/>
      <c r="TWV40" s="472"/>
      <c r="TWW40" s="472"/>
      <c r="TWX40" s="472"/>
      <c r="TWY40" s="472"/>
      <c r="TWZ40" s="472"/>
      <c r="TXA40" s="472"/>
      <c r="TXB40" s="472"/>
      <c r="TXC40" s="472"/>
      <c r="TXD40" s="472"/>
      <c r="TXE40" s="472"/>
      <c r="TXF40" s="472"/>
      <c r="TXG40" s="472"/>
      <c r="TXH40" s="472"/>
      <c r="TXI40" s="472"/>
      <c r="TXJ40" s="472"/>
      <c r="TXK40" s="472"/>
      <c r="TXL40" s="472"/>
      <c r="TXM40" s="472"/>
      <c r="TXN40" s="472"/>
      <c r="TXO40" s="472"/>
      <c r="TXP40" s="472"/>
      <c r="TXQ40" s="472"/>
      <c r="TXR40" s="472"/>
      <c r="TXS40" s="472"/>
      <c r="TXT40" s="472"/>
      <c r="TXU40" s="472"/>
      <c r="TXV40" s="472"/>
      <c r="TXW40" s="472"/>
      <c r="TXX40" s="472"/>
      <c r="TXY40" s="472"/>
      <c r="TXZ40" s="472"/>
      <c r="TYA40" s="472"/>
      <c r="TYB40" s="472"/>
      <c r="TYC40" s="472"/>
      <c r="TYD40" s="472"/>
      <c r="TYE40" s="472"/>
      <c r="TYF40" s="472"/>
      <c r="TYG40" s="472"/>
      <c r="TYH40" s="472"/>
      <c r="TYI40" s="472"/>
      <c r="TYJ40" s="472"/>
      <c r="TYK40" s="472"/>
      <c r="TYL40" s="472"/>
      <c r="TYM40" s="472"/>
      <c r="TYN40" s="472"/>
      <c r="TYO40" s="472"/>
      <c r="TYP40" s="472"/>
      <c r="TYQ40" s="472"/>
      <c r="TYR40" s="472"/>
      <c r="TYS40" s="472"/>
      <c r="TYT40" s="472"/>
      <c r="TYU40" s="472"/>
      <c r="TYV40" s="472"/>
      <c r="TYW40" s="472"/>
      <c r="TYX40" s="472"/>
      <c r="TYY40" s="472"/>
      <c r="TYZ40" s="472"/>
      <c r="TZA40" s="472"/>
      <c r="TZB40" s="472"/>
      <c r="TZC40" s="472"/>
      <c r="TZD40" s="472"/>
      <c r="TZE40" s="472"/>
      <c r="TZF40" s="472"/>
      <c r="TZG40" s="472"/>
      <c r="TZH40" s="472"/>
      <c r="TZI40" s="472"/>
      <c r="TZJ40" s="472"/>
      <c r="TZK40" s="472"/>
      <c r="TZL40" s="472"/>
      <c r="TZM40" s="472"/>
      <c r="TZN40" s="472"/>
      <c r="TZO40" s="472"/>
      <c r="TZP40" s="472"/>
      <c r="TZQ40" s="472"/>
      <c r="TZR40" s="472"/>
      <c r="TZS40" s="472"/>
      <c r="TZT40" s="472"/>
      <c r="TZU40" s="472"/>
      <c r="TZV40" s="472"/>
      <c r="TZW40" s="472"/>
      <c r="TZX40" s="472"/>
      <c r="TZY40" s="472"/>
      <c r="TZZ40" s="472"/>
      <c r="UAA40" s="472"/>
      <c r="UAB40" s="472"/>
      <c r="UAC40" s="472"/>
      <c r="UAD40" s="472"/>
      <c r="UAE40" s="472"/>
      <c r="UAF40" s="472"/>
      <c r="UAG40" s="472"/>
      <c r="UAH40" s="472"/>
      <c r="UAI40" s="472"/>
      <c r="UAJ40" s="472"/>
      <c r="UAK40" s="472"/>
      <c r="UAL40" s="472"/>
      <c r="UAM40" s="472"/>
      <c r="UAN40" s="472"/>
      <c r="UAO40" s="472"/>
      <c r="UAP40" s="472"/>
      <c r="UAQ40" s="472"/>
      <c r="UAR40" s="472"/>
      <c r="UAS40" s="472"/>
      <c r="UAT40" s="472"/>
      <c r="UAU40" s="472"/>
      <c r="UAV40" s="472"/>
      <c r="UAW40" s="472"/>
      <c r="UAX40" s="472"/>
      <c r="UAY40" s="472"/>
      <c r="UAZ40" s="472"/>
      <c r="UBA40" s="472"/>
      <c r="UBB40" s="472"/>
      <c r="UBC40" s="472"/>
      <c r="UBD40" s="472"/>
      <c r="UBE40" s="472"/>
      <c r="UBF40" s="472"/>
      <c r="UBG40" s="472"/>
      <c r="UBH40" s="472"/>
      <c r="UBI40" s="472"/>
      <c r="UBJ40" s="472"/>
      <c r="UBK40" s="472"/>
      <c r="UBL40" s="472"/>
      <c r="UBM40" s="472"/>
      <c r="UBN40" s="472"/>
      <c r="UBO40" s="472"/>
      <c r="UBP40" s="472"/>
      <c r="UBQ40" s="472"/>
      <c r="UBR40" s="472"/>
      <c r="UBS40" s="472"/>
      <c r="UBT40" s="472"/>
      <c r="UBU40" s="472"/>
      <c r="UBV40" s="472"/>
      <c r="UBW40" s="472"/>
      <c r="UBX40" s="472"/>
      <c r="UBY40" s="472"/>
      <c r="UBZ40" s="472"/>
      <c r="UCA40" s="472"/>
      <c r="UCB40" s="472"/>
      <c r="UCC40" s="472"/>
      <c r="UCD40" s="472"/>
      <c r="UCE40" s="472"/>
      <c r="UCF40" s="472"/>
      <c r="UCG40" s="472"/>
      <c r="UCH40" s="472"/>
      <c r="UCI40" s="472"/>
      <c r="UCJ40" s="472"/>
      <c r="UCK40" s="472"/>
      <c r="UCL40" s="472"/>
      <c r="UCM40" s="472"/>
      <c r="UCN40" s="472"/>
      <c r="UCO40" s="472"/>
      <c r="UCP40" s="472"/>
      <c r="UCQ40" s="472"/>
      <c r="UCR40" s="472"/>
      <c r="UCS40" s="472"/>
      <c r="UCT40" s="472"/>
      <c r="UCU40" s="472"/>
      <c r="UCV40" s="472"/>
      <c r="UCW40" s="472"/>
      <c r="UCX40" s="472"/>
      <c r="UCY40" s="472"/>
      <c r="UCZ40" s="472"/>
      <c r="UDA40" s="472"/>
      <c r="UDB40" s="472"/>
      <c r="UDC40" s="472"/>
      <c r="UDD40" s="472"/>
      <c r="UDE40" s="472"/>
      <c r="UDF40" s="472"/>
      <c r="UDG40" s="472"/>
      <c r="UDH40" s="472"/>
      <c r="UDI40" s="472"/>
      <c r="UDJ40" s="472"/>
      <c r="UDK40" s="472"/>
      <c r="UDL40" s="472"/>
      <c r="UDM40" s="472"/>
      <c r="UDN40" s="472"/>
      <c r="UDO40" s="472"/>
      <c r="UDP40" s="472"/>
      <c r="UDQ40" s="472"/>
      <c r="UDR40" s="472"/>
      <c r="UDS40" s="472"/>
      <c r="UDT40" s="472"/>
      <c r="UDU40" s="472"/>
      <c r="UDV40" s="472"/>
      <c r="UDW40" s="472"/>
      <c r="UDX40" s="472"/>
      <c r="UDY40" s="472"/>
      <c r="UDZ40" s="472"/>
      <c r="UEA40" s="472"/>
      <c r="UEB40" s="472"/>
      <c r="UEC40" s="472"/>
      <c r="UED40" s="472"/>
      <c r="UEE40" s="472"/>
      <c r="UEF40" s="472"/>
      <c r="UEG40" s="472"/>
      <c r="UEH40" s="472"/>
      <c r="UEI40" s="472"/>
      <c r="UEJ40" s="472"/>
      <c r="UEK40" s="472"/>
      <c r="UEL40" s="472"/>
      <c r="UEM40" s="472"/>
      <c r="UEN40" s="472"/>
      <c r="UEO40" s="472"/>
      <c r="UEP40" s="472"/>
      <c r="UEQ40" s="472"/>
      <c r="UER40" s="472"/>
      <c r="UES40" s="472"/>
      <c r="UET40" s="472"/>
      <c r="UEU40" s="472"/>
      <c r="UEV40" s="472"/>
      <c r="UEW40" s="472"/>
      <c r="UEX40" s="472"/>
      <c r="UEY40" s="472"/>
      <c r="UEZ40" s="472"/>
      <c r="UFA40" s="472"/>
      <c r="UFB40" s="472"/>
      <c r="UFC40" s="472"/>
      <c r="UFD40" s="472"/>
      <c r="UFE40" s="472"/>
      <c r="UFF40" s="472"/>
      <c r="UFG40" s="472"/>
      <c r="UFH40" s="472"/>
      <c r="UFI40" s="472"/>
      <c r="UFJ40" s="472"/>
      <c r="UFK40" s="472"/>
      <c r="UFL40" s="472"/>
      <c r="UFM40" s="472"/>
      <c r="UFN40" s="472"/>
      <c r="UFO40" s="472"/>
      <c r="UFP40" s="472"/>
      <c r="UFQ40" s="472"/>
      <c r="UFR40" s="472"/>
      <c r="UFS40" s="472"/>
      <c r="UFT40" s="472"/>
      <c r="UFU40" s="472"/>
      <c r="UFV40" s="472"/>
      <c r="UFW40" s="472"/>
      <c r="UFX40" s="472"/>
      <c r="UFY40" s="472"/>
      <c r="UFZ40" s="472"/>
      <c r="UGA40" s="472"/>
      <c r="UGB40" s="472"/>
      <c r="UGC40" s="472"/>
      <c r="UGD40" s="472"/>
      <c r="UGE40" s="472"/>
      <c r="UGF40" s="472"/>
      <c r="UGG40" s="472"/>
      <c r="UGH40" s="472"/>
      <c r="UGI40" s="472"/>
      <c r="UGJ40" s="472"/>
      <c r="UGK40" s="472"/>
      <c r="UGL40" s="472"/>
      <c r="UGM40" s="472"/>
      <c r="UGN40" s="472"/>
      <c r="UGO40" s="472"/>
      <c r="UGP40" s="472"/>
      <c r="UGQ40" s="472"/>
      <c r="UGR40" s="472"/>
      <c r="UGS40" s="472"/>
      <c r="UGT40" s="472"/>
      <c r="UGU40" s="472"/>
      <c r="UGV40" s="472"/>
      <c r="UGW40" s="472"/>
      <c r="UGX40" s="472"/>
      <c r="UGY40" s="472"/>
      <c r="UGZ40" s="472"/>
      <c r="UHA40" s="472"/>
      <c r="UHB40" s="472"/>
      <c r="UHC40" s="472"/>
      <c r="UHD40" s="472"/>
      <c r="UHE40" s="472"/>
      <c r="UHF40" s="472"/>
      <c r="UHG40" s="472"/>
      <c r="UHH40" s="472"/>
      <c r="UHI40" s="472"/>
      <c r="UHJ40" s="472"/>
      <c r="UHK40" s="472"/>
      <c r="UHL40" s="472"/>
      <c r="UHM40" s="472"/>
      <c r="UHN40" s="472"/>
      <c r="UHO40" s="472"/>
      <c r="UHP40" s="472"/>
      <c r="UHQ40" s="472"/>
      <c r="UHR40" s="472"/>
      <c r="UHS40" s="472"/>
      <c r="UHT40" s="472"/>
      <c r="UHU40" s="472"/>
      <c r="UHV40" s="472"/>
      <c r="UHW40" s="472"/>
      <c r="UHX40" s="472"/>
      <c r="UHY40" s="472"/>
      <c r="UHZ40" s="472"/>
      <c r="UIA40" s="472"/>
      <c r="UIB40" s="472"/>
      <c r="UIC40" s="472"/>
      <c r="UID40" s="472"/>
      <c r="UIE40" s="472"/>
      <c r="UIF40" s="472"/>
      <c r="UIG40" s="472"/>
      <c r="UIH40" s="472"/>
      <c r="UII40" s="472"/>
      <c r="UIJ40" s="472"/>
      <c r="UIK40" s="472"/>
      <c r="UIL40" s="472"/>
      <c r="UIM40" s="472"/>
      <c r="UIN40" s="472"/>
      <c r="UIO40" s="472"/>
      <c r="UIP40" s="472"/>
      <c r="UIQ40" s="472"/>
      <c r="UIR40" s="472"/>
      <c r="UIS40" s="472"/>
      <c r="UIT40" s="472"/>
      <c r="UIU40" s="472"/>
      <c r="UIV40" s="472"/>
      <c r="UIW40" s="472"/>
      <c r="UIX40" s="472"/>
      <c r="UIY40" s="472"/>
      <c r="UIZ40" s="472"/>
      <c r="UJA40" s="472"/>
      <c r="UJB40" s="472"/>
      <c r="UJC40" s="472"/>
      <c r="UJD40" s="472"/>
      <c r="UJE40" s="472"/>
      <c r="UJF40" s="472"/>
      <c r="UJG40" s="472"/>
      <c r="UJH40" s="472"/>
      <c r="UJI40" s="472"/>
      <c r="UJJ40" s="472"/>
      <c r="UJK40" s="472"/>
      <c r="UJL40" s="472"/>
      <c r="UJM40" s="472"/>
      <c r="UJN40" s="472"/>
      <c r="UJO40" s="472"/>
      <c r="UJP40" s="472"/>
      <c r="UJQ40" s="472"/>
      <c r="UJR40" s="472"/>
      <c r="UJS40" s="472"/>
      <c r="UJT40" s="472"/>
      <c r="UJU40" s="472"/>
      <c r="UJV40" s="472"/>
      <c r="UJW40" s="472"/>
      <c r="UJX40" s="472"/>
      <c r="UJY40" s="472"/>
      <c r="UJZ40" s="472"/>
      <c r="UKA40" s="472"/>
      <c r="UKB40" s="472"/>
      <c r="UKC40" s="472"/>
      <c r="UKD40" s="472"/>
      <c r="UKE40" s="472"/>
      <c r="UKF40" s="472"/>
      <c r="UKG40" s="472"/>
      <c r="UKH40" s="472"/>
      <c r="UKI40" s="472"/>
      <c r="UKJ40" s="472"/>
      <c r="UKK40" s="472"/>
      <c r="UKL40" s="472"/>
      <c r="UKM40" s="472"/>
      <c r="UKN40" s="472"/>
      <c r="UKO40" s="472"/>
      <c r="UKP40" s="472"/>
      <c r="UKQ40" s="472"/>
      <c r="UKR40" s="472"/>
      <c r="UKS40" s="472"/>
      <c r="UKT40" s="472"/>
      <c r="UKU40" s="472"/>
      <c r="UKV40" s="472"/>
      <c r="UKW40" s="472"/>
      <c r="UKX40" s="472"/>
      <c r="UKY40" s="472"/>
      <c r="UKZ40" s="472"/>
      <c r="ULA40" s="472"/>
      <c r="ULB40" s="472"/>
      <c r="ULC40" s="472"/>
      <c r="ULD40" s="472"/>
      <c r="ULE40" s="472"/>
      <c r="ULF40" s="472"/>
      <c r="ULG40" s="472"/>
      <c r="ULH40" s="472"/>
      <c r="ULI40" s="472"/>
      <c r="ULJ40" s="472"/>
      <c r="ULK40" s="472"/>
      <c r="ULL40" s="472"/>
      <c r="ULM40" s="472"/>
      <c r="ULN40" s="472"/>
      <c r="ULO40" s="472"/>
      <c r="ULP40" s="472"/>
      <c r="ULQ40" s="472"/>
      <c r="ULR40" s="472"/>
      <c r="ULS40" s="472"/>
      <c r="ULT40" s="472"/>
      <c r="ULU40" s="472"/>
      <c r="ULV40" s="472"/>
      <c r="ULW40" s="472"/>
      <c r="ULX40" s="472"/>
      <c r="ULY40" s="472"/>
      <c r="ULZ40" s="472"/>
      <c r="UMA40" s="472"/>
      <c r="UMB40" s="472"/>
      <c r="UMC40" s="472"/>
      <c r="UMD40" s="472"/>
      <c r="UME40" s="472"/>
      <c r="UMF40" s="472"/>
      <c r="UMG40" s="472"/>
      <c r="UMH40" s="472"/>
      <c r="UMI40" s="472"/>
      <c r="UMJ40" s="472"/>
      <c r="UMK40" s="472"/>
      <c r="UML40" s="472"/>
      <c r="UMM40" s="472"/>
      <c r="UMN40" s="472"/>
      <c r="UMO40" s="472"/>
      <c r="UMP40" s="472"/>
      <c r="UMQ40" s="472"/>
      <c r="UMR40" s="472"/>
      <c r="UMS40" s="472"/>
      <c r="UMT40" s="472"/>
      <c r="UMU40" s="472"/>
      <c r="UMV40" s="472"/>
      <c r="UMW40" s="472"/>
      <c r="UMX40" s="472"/>
      <c r="UMY40" s="472"/>
      <c r="UMZ40" s="472"/>
      <c r="UNA40" s="472"/>
      <c r="UNB40" s="472"/>
      <c r="UNC40" s="472"/>
      <c r="UND40" s="472"/>
      <c r="UNE40" s="472"/>
      <c r="UNF40" s="472"/>
      <c r="UNG40" s="472"/>
      <c r="UNH40" s="472"/>
      <c r="UNI40" s="472"/>
      <c r="UNJ40" s="472"/>
      <c r="UNK40" s="472"/>
      <c r="UNL40" s="472"/>
      <c r="UNM40" s="472"/>
      <c r="UNN40" s="472"/>
      <c r="UNO40" s="472"/>
      <c r="UNP40" s="472"/>
      <c r="UNQ40" s="472"/>
      <c r="UNR40" s="472"/>
      <c r="UNS40" s="472"/>
      <c r="UNT40" s="472"/>
      <c r="UNU40" s="472"/>
      <c r="UNV40" s="472"/>
      <c r="UNW40" s="472"/>
      <c r="UNX40" s="472"/>
      <c r="UNY40" s="472"/>
      <c r="UNZ40" s="472"/>
      <c r="UOA40" s="472"/>
      <c r="UOB40" s="472"/>
      <c r="UOC40" s="472"/>
      <c r="UOD40" s="472"/>
      <c r="UOE40" s="472"/>
      <c r="UOF40" s="472"/>
      <c r="UOG40" s="472"/>
      <c r="UOH40" s="472"/>
      <c r="UOI40" s="472"/>
      <c r="UOJ40" s="472"/>
      <c r="UOK40" s="472"/>
      <c r="UOL40" s="472"/>
      <c r="UOM40" s="472"/>
      <c r="UON40" s="472"/>
      <c r="UOO40" s="472"/>
      <c r="UOP40" s="472"/>
      <c r="UOQ40" s="472"/>
      <c r="UOR40" s="472"/>
      <c r="UOS40" s="472"/>
      <c r="UOT40" s="472"/>
      <c r="UOU40" s="472"/>
      <c r="UOV40" s="472"/>
      <c r="UOW40" s="472"/>
      <c r="UOX40" s="472"/>
      <c r="UOY40" s="472"/>
      <c r="UOZ40" s="472"/>
      <c r="UPA40" s="472"/>
      <c r="UPB40" s="472"/>
      <c r="UPC40" s="472"/>
      <c r="UPD40" s="472"/>
      <c r="UPE40" s="472"/>
      <c r="UPF40" s="472"/>
      <c r="UPG40" s="472"/>
      <c r="UPH40" s="472"/>
      <c r="UPI40" s="472"/>
      <c r="UPJ40" s="472"/>
      <c r="UPK40" s="472"/>
      <c r="UPL40" s="472"/>
      <c r="UPM40" s="472"/>
      <c r="UPN40" s="472"/>
      <c r="UPO40" s="472"/>
      <c r="UPP40" s="472"/>
      <c r="UPQ40" s="472"/>
      <c r="UPR40" s="472"/>
      <c r="UPS40" s="472"/>
      <c r="UPT40" s="472"/>
      <c r="UPU40" s="472"/>
      <c r="UPV40" s="472"/>
      <c r="UPW40" s="472"/>
      <c r="UPX40" s="472"/>
      <c r="UPY40" s="472"/>
      <c r="UPZ40" s="472"/>
      <c r="UQA40" s="472"/>
      <c r="UQB40" s="472"/>
      <c r="UQC40" s="472"/>
      <c r="UQD40" s="472"/>
      <c r="UQE40" s="472"/>
      <c r="UQF40" s="472"/>
      <c r="UQG40" s="472"/>
      <c r="UQH40" s="472"/>
      <c r="UQI40" s="472"/>
      <c r="UQJ40" s="472"/>
      <c r="UQK40" s="472"/>
      <c r="UQL40" s="472"/>
      <c r="UQM40" s="472"/>
      <c r="UQN40" s="472"/>
      <c r="UQO40" s="472"/>
      <c r="UQP40" s="472"/>
      <c r="UQQ40" s="472"/>
      <c r="UQR40" s="472"/>
      <c r="UQS40" s="472"/>
      <c r="UQT40" s="472"/>
      <c r="UQU40" s="472"/>
      <c r="UQV40" s="472"/>
      <c r="UQW40" s="472"/>
      <c r="UQX40" s="472"/>
      <c r="UQY40" s="472"/>
      <c r="UQZ40" s="472"/>
      <c r="URA40" s="472"/>
      <c r="URB40" s="472"/>
      <c r="URC40" s="472"/>
      <c r="URD40" s="472"/>
      <c r="URE40" s="472"/>
      <c r="URF40" s="472"/>
      <c r="URG40" s="472"/>
      <c r="URH40" s="472"/>
      <c r="URI40" s="472"/>
      <c r="URJ40" s="472"/>
      <c r="URK40" s="472"/>
      <c r="URL40" s="472"/>
      <c r="URM40" s="472"/>
      <c r="URN40" s="472"/>
      <c r="URO40" s="472"/>
      <c r="URP40" s="472"/>
      <c r="URQ40" s="472"/>
      <c r="URR40" s="472"/>
      <c r="URS40" s="472"/>
      <c r="URT40" s="472"/>
      <c r="URU40" s="472"/>
      <c r="URV40" s="472"/>
      <c r="URW40" s="472"/>
      <c r="URX40" s="472"/>
      <c r="URY40" s="472"/>
      <c r="URZ40" s="472"/>
      <c r="USA40" s="472"/>
      <c r="USB40" s="472"/>
      <c r="USC40" s="472"/>
      <c r="USD40" s="472"/>
      <c r="USE40" s="472"/>
      <c r="USF40" s="472"/>
      <c r="USG40" s="472"/>
      <c r="USH40" s="472"/>
      <c r="USI40" s="472"/>
      <c r="USJ40" s="472"/>
      <c r="USK40" s="472"/>
      <c r="USL40" s="472"/>
      <c r="USM40" s="472"/>
      <c r="USN40" s="472"/>
      <c r="USO40" s="472"/>
      <c r="USP40" s="472"/>
      <c r="USQ40" s="472"/>
      <c r="USR40" s="472"/>
      <c r="USS40" s="472"/>
      <c r="UST40" s="472"/>
      <c r="USU40" s="472"/>
      <c r="USV40" s="472"/>
      <c r="USW40" s="472"/>
      <c r="USX40" s="472"/>
      <c r="USY40" s="472"/>
      <c r="USZ40" s="472"/>
      <c r="UTA40" s="472"/>
      <c r="UTB40" s="472"/>
      <c r="UTC40" s="472"/>
      <c r="UTD40" s="472"/>
      <c r="UTE40" s="472"/>
      <c r="UTF40" s="472"/>
      <c r="UTG40" s="472"/>
      <c r="UTH40" s="472"/>
      <c r="UTI40" s="472"/>
      <c r="UTJ40" s="472"/>
      <c r="UTK40" s="472"/>
      <c r="UTL40" s="472"/>
      <c r="UTM40" s="472"/>
      <c r="UTN40" s="472"/>
      <c r="UTO40" s="472"/>
      <c r="UTP40" s="472"/>
      <c r="UTQ40" s="472"/>
      <c r="UTR40" s="472"/>
      <c r="UTS40" s="472"/>
      <c r="UTT40" s="472"/>
      <c r="UTU40" s="472"/>
      <c r="UTV40" s="472"/>
      <c r="UTW40" s="472"/>
      <c r="UTX40" s="472"/>
      <c r="UTY40" s="472"/>
      <c r="UTZ40" s="472"/>
      <c r="UUA40" s="472"/>
      <c r="UUB40" s="472"/>
      <c r="UUC40" s="472"/>
      <c r="UUD40" s="472"/>
      <c r="UUE40" s="472"/>
      <c r="UUF40" s="472"/>
      <c r="UUG40" s="472"/>
      <c r="UUH40" s="472"/>
      <c r="UUI40" s="472"/>
      <c r="UUJ40" s="472"/>
      <c r="UUK40" s="472"/>
      <c r="UUL40" s="472"/>
      <c r="UUM40" s="472"/>
      <c r="UUN40" s="472"/>
      <c r="UUO40" s="472"/>
      <c r="UUP40" s="472"/>
      <c r="UUQ40" s="472"/>
      <c r="UUR40" s="472"/>
      <c r="UUS40" s="472"/>
      <c r="UUT40" s="472"/>
      <c r="UUU40" s="472"/>
      <c r="UUV40" s="472"/>
      <c r="UUW40" s="472"/>
      <c r="UUX40" s="472"/>
      <c r="UUY40" s="472"/>
      <c r="UUZ40" s="472"/>
      <c r="UVA40" s="472"/>
      <c r="UVB40" s="472"/>
      <c r="UVC40" s="472"/>
      <c r="UVD40" s="472"/>
      <c r="UVE40" s="472"/>
      <c r="UVF40" s="472"/>
      <c r="UVG40" s="472"/>
      <c r="UVH40" s="472"/>
      <c r="UVI40" s="472"/>
      <c r="UVJ40" s="472"/>
      <c r="UVK40" s="472"/>
      <c r="UVL40" s="472"/>
      <c r="UVM40" s="472"/>
      <c r="UVN40" s="472"/>
      <c r="UVO40" s="472"/>
      <c r="UVP40" s="472"/>
      <c r="UVQ40" s="472"/>
      <c r="UVR40" s="472"/>
      <c r="UVS40" s="472"/>
      <c r="UVT40" s="472"/>
      <c r="UVU40" s="472"/>
      <c r="UVV40" s="472"/>
      <c r="UVW40" s="472"/>
      <c r="UVX40" s="472"/>
      <c r="UVY40" s="472"/>
      <c r="UVZ40" s="472"/>
      <c r="UWA40" s="472"/>
      <c r="UWB40" s="472"/>
      <c r="UWC40" s="472"/>
      <c r="UWD40" s="472"/>
      <c r="UWE40" s="472"/>
      <c r="UWF40" s="472"/>
      <c r="UWG40" s="472"/>
      <c r="UWH40" s="472"/>
      <c r="UWI40" s="472"/>
      <c r="UWJ40" s="472"/>
      <c r="UWK40" s="472"/>
      <c r="UWL40" s="472"/>
      <c r="UWM40" s="472"/>
      <c r="UWN40" s="472"/>
      <c r="UWO40" s="472"/>
      <c r="UWP40" s="472"/>
      <c r="UWQ40" s="472"/>
      <c r="UWR40" s="472"/>
      <c r="UWS40" s="472"/>
      <c r="UWT40" s="472"/>
      <c r="UWU40" s="472"/>
      <c r="UWV40" s="472"/>
      <c r="UWW40" s="472"/>
      <c r="UWX40" s="472"/>
      <c r="UWY40" s="472"/>
      <c r="UWZ40" s="472"/>
      <c r="UXA40" s="472"/>
      <c r="UXB40" s="472"/>
      <c r="UXC40" s="472"/>
      <c r="UXD40" s="472"/>
      <c r="UXE40" s="472"/>
      <c r="UXF40" s="472"/>
      <c r="UXG40" s="472"/>
      <c r="UXH40" s="472"/>
      <c r="UXI40" s="472"/>
      <c r="UXJ40" s="472"/>
      <c r="UXK40" s="472"/>
      <c r="UXL40" s="472"/>
      <c r="UXM40" s="472"/>
      <c r="UXN40" s="472"/>
      <c r="UXO40" s="472"/>
      <c r="UXP40" s="472"/>
      <c r="UXQ40" s="472"/>
      <c r="UXR40" s="472"/>
      <c r="UXS40" s="472"/>
      <c r="UXT40" s="472"/>
      <c r="UXU40" s="472"/>
      <c r="UXV40" s="472"/>
      <c r="UXW40" s="472"/>
      <c r="UXX40" s="472"/>
      <c r="UXY40" s="472"/>
      <c r="UXZ40" s="472"/>
      <c r="UYA40" s="472"/>
      <c r="UYB40" s="472"/>
      <c r="UYC40" s="472"/>
      <c r="UYD40" s="472"/>
      <c r="UYE40" s="472"/>
      <c r="UYF40" s="472"/>
      <c r="UYG40" s="472"/>
      <c r="UYH40" s="472"/>
      <c r="UYI40" s="472"/>
      <c r="UYJ40" s="472"/>
      <c r="UYK40" s="472"/>
      <c r="UYL40" s="472"/>
      <c r="UYM40" s="472"/>
      <c r="UYN40" s="472"/>
      <c r="UYO40" s="472"/>
      <c r="UYP40" s="472"/>
      <c r="UYQ40" s="472"/>
      <c r="UYR40" s="472"/>
      <c r="UYS40" s="472"/>
      <c r="UYT40" s="472"/>
      <c r="UYU40" s="472"/>
      <c r="UYV40" s="472"/>
      <c r="UYW40" s="472"/>
      <c r="UYX40" s="472"/>
      <c r="UYY40" s="472"/>
      <c r="UYZ40" s="472"/>
      <c r="UZA40" s="472"/>
      <c r="UZB40" s="472"/>
      <c r="UZC40" s="472"/>
      <c r="UZD40" s="472"/>
      <c r="UZE40" s="472"/>
      <c r="UZF40" s="472"/>
      <c r="UZG40" s="472"/>
      <c r="UZH40" s="472"/>
      <c r="UZI40" s="472"/>
      <c r="UZJ40" s="472"/>
      <c r="UZK40" s="472"/>
      <c r="UZL40" s="472"/>
      <c r="UZM40" s="472"/>
      <c r="UZN40" s="472"/>
      <c r="UZO40" s="472"/>
      <c r="UZP40" s="472"/>
      <c r="UZQ40" s="472"/>
      <c r="UZR40" s="472"/>
      <c r="UZS40" s="472"/>
      <c r="UZT40" s="472"/>
      <c r="UZU40" s="472"/>
      <c r="UZV40" s="472"/>
      <c r="UZW40" s="472"/>
      <c r="UZX40" s="472"/>
      <c r="UZY40" s="472"/>
      <c r="UZZ40" s="472"/>
      <c r="VAA40" s="472"/>
      <c r="VAB40" s="472"/>
      <c r="VAC40" s="472"/>
      <c r="VAD40" s="472"/>
      <c r="VAE40" s="472"/>
      <c r="VAF40" s="472"/>
      <c r="VAG40" s="472"/>
      <c r="VAH40" s="472"/>
      <c r="VAI40" s="472"/>
      <c r="VAJ40" s="472"/>
      <c r="VAK40" s="472"/>
      <c r="VAL40" s="472"/>
      <c r="VAM40" s="472"/>
      <c r="VAN40" s="472"/>
      <c r="VAO40" s="472"/>
      <c r="VAP40" s="472"/>
      <c r="VAQ40" s="472"/>
      <c r="VAR40" s="472"/>
      <c r="VAS40" s="472"/>
      <c r="VAT40" s="472"/>
      <c r="VAU40" s="472"/>
      <c r="VAV40" s="472"/>
      <c r="VAW40" s="472"/>
      <c r="VAX40" s="472"/>
      <c r="VAY40" s="472"/>
      <c r="VAZ40" s="472"/>
      <c r="VBA40" s="472"/>
      <c r="VBB40" s="472"/>
      <c r="VBC40" s="472"/>
      <c r="VBD40" s="472"/>
      <c r="VBE40" s="472"/>
      <c r="VBF40" s="472"/>
      <c r="VBG40" s="472"/>
      <c r="VBH40" s="472"/>
      <c r="VBI40" s="472"/>
      <c r="VBJ40" s="472"/>
      <c r="VBK40" s="472"/>
      <c r="VBL40" s="472"/>
      <c r="VBM40" s="472"/>
      <c r="VBN40" s="472"/>
      <c r="VBO40" s="472"/>
      <c r="VBP40" s="472"/>
      <c r="VBQ40" s="472"/>
      <c r="VBR40" s="472"/>
      <c r="VBS40" s="472"/>
      <c r="VBT40" s="472"/>
      <c r="VBU40" s="472"/>
      <c r="VBV40" s="472"/>
      <c r="VBW40" s="472"/>
      <c r="VBX40" s="472"/>
      <c r="VBY40" s="472"/>
      <c r="VBZ40" s="472"/>
      <c r="VCA40" s="472"/>
      <c r="VCB40" s="472"/>
      <c r="VCC40" s="472"/>
      <c r="VCD40" s="472"/>
      <c r="VCE40" s="472"/>
      <c r="VCF40" s="472"/>
      <c r="VCG40" s="472"/>
      <c r="VCH40" s="472"/>
      <c r="VCI40" s="472"/>
      <c r="VCJ40" s="472"/>
      <c r="VCK40" s="472"/>
      <c r="VCL40" s="472"/>
      <c r="VCM40" s="472"/>
      <c r="VCN40" s="472"/>
      <c r="VCO40" s="472"/>
      <c r="VCP40" s="472"/>
      <c r="VCQ40" s="472"/>
      <c r="VCR40" s="472"/>
      <c r="VCS40" s="472"/>
      <c r="VCT40" s="472"/>
      <c r="VCU40" s="472"/>
      <c r="VCV40" s="472"/>
      <c r="VCW40" s="472"/>
      <c r="VCX40" s="472"/>
      <c r="VCY40" s="472"/>
      <c r="VCZ40" s="472"/>
      <c r="VDA40" s="472"/>
      <c r="VDB40" s="472"/>
      <c r="VDC40" s="472"/>
      <c r="VDD40" s="472"/>
      <c r="VDE40" s="472"/>
      <c r="VDF40" s="472"/>
      <c r="VDG40" s="472"/>
      <c r="VDH40" s="472"/>
      <c r="VDI40" s="472"/>
      <c r="VDJ40" s="472"/>
      <c r="VDK40" s="472"/>
      <c r="VDL40" s="472"/>
      <c r="VDM40" s="472"/>
      <c r="VDN40" s="472"/>
      <c r="VDO40" s="472"/>
      <c r="VDP40" s="472"/>
      <c r="VDQ40" s="472"/>
      <c r="VDR40" s="472"/>
      <c r="VDS40" s="472"/>
      <c r="VDT40" s="472"/>
      <c r="VDU40" s="472"/>
      <c r="VDV40" s="472"/>
      <c r="VDW40" s="472"/>
      <c r="VDX40" s="472"/>
      <c r="VDY40" s="472"/>
      <c r="VDZ40" s="472"/>
      <c r="VEA40" s="472"/>
      <c r="VEB40" s="472"/>
      <c r="VEC40" s="472"/>
      <c r="VED40" s="472"/>
      <c r="VEE40" s="472"/>
      <c r="VEF40" s="472"/>
      <c r="VEG40" s="472"/>
      <c r="VEH40" s="472"/>
      <c r="VEI40" s="472"/>
      <c r="VEJ40" s="472"/>
      <c r="VEK40" s="472"/>
      <c r="VEL40" s="472"/>
      <c r="VEM40" s="472"/>
      <c r="VEN40" s="472"/>
      <c r="VEO40" s="472"/>
      <c r="VEP40" s="472"/>
      <c r="VEQ40" s="472"/>
      <c r="VER40" s="472"/>
      <c r="VES40" s="472"/>
      <c r="VET40" s="472"/>
      <c r="VEU40" s="472"/>
      <c r="VEV40" s="472"/>
      <c r="VEW40" s="472"/>
      <c r="VEX40" s="472"/>
      <c r="VEY40" s="472"/>
      <c r="VEZ40" s="472"/>
      <c r="VFA40" s="472"/>
      <c r="VFB40" s="472"/>
      <c r="VFC40" s="472"/>
      <c r="VFD40" s="472"/>
      <c r="VFE40" s="472"/>
      <c r="VFF40" s="472"/>
      <c r="VFG40" s="472"/>
      <c r="VFH40" s="472"/>
      <c r="VFI40" s="472"/>
      <c r="VFJ40" s="472"/>
      <c r="VFK40" s="472"/>
      <c r="VFL40" s="472"/>
      <c r="VFM40" s="472"/>
      <c r="VFN40" s="472"/>
      <c r="VFO40" s="472"/>
      <c r="VFP40" s="472"/>
      <c r="VFQ40" s="472"/>
      <c r="VFR40" s="472"/>
      <c r="VFS40" s="472"/>
      <c r="VFT40" s="472"/>
      <c r="VFU40" s="472"/>
      <c r="VFV40" s="472"/>
      <c r="VFW40" s="472"/>
      <c r="VFX40" s="472"/>
      <c r="VFY40" s="472"/>
      <c r="VFZ40" s="472"/>
      <c r="VGA40" s="472"/>
      <c r="VGB40" s="472"/>
      <c r="VGC40" s="472"/>
      <c r="VGD40" s="472"/>
      <c r="VGE40" s="472"/>
      <c r="VGF40" s="472"/>
      <c r="VGG40" s="472"/>
      <c r="VGH40" s="472"/>
      <c r="VGI40" s="472"/>
      <c r="VGJ40" s="472"/>
      <c r="VGK40" s="472"/>
      <c r="VGL40" s="472"/>
      <c r="VGM40" s="472"/>
      <c r="VGN40" s="472"/>
      <c r="VGO40" s="472"/>
      <c r="VGP40" s="472"/>
      <c r="VGQ40" s="472"/>
      <c r="VGR40" s="472"/>
      <c r="VGS40" s="472"/>
      <c r="VGT40" s="472"/>
      <c r="VGU40" s="472"/>
      <c r="VGV40" s="472"/>
      <c r="VGW40" s="472"/>
      <c r="VGX40" s="472"/>
      <c r="VGY40" s="472"/>
      <c r="VGZ40" s="472"/>
      <c r="VHA40" s="472"/>
      <c r="VHB40" s="472"/>
      <c r="VHC40" s="472"/>
      <c r="VHD40" s="472"/>
      <c r="VHE40" s="472"/>
      <c r="VHF40" s="472"/>
      <c r="VHG40" s="472"/>
      <c r="VHH40" s="472"/>
      <c r="VHI40" s="472"/>
      <c r="VHJ40" s="472"/>
      <c r="VHK40" s="472"/>
      <c r="VHL40" s="472"/>
      <c r="VHM40" s="472"/>
      <c r="VHN40" s="472"/>
      <c r="VHO40" s="472"/>
      <c r="VHP40" s="472"/>
      <c r="VHQ40" s="472"/>
      <c r="VHR40" s="472"/>
      <c r="VHS40" s="472"/>
      <c r="VHT40" s="472"/>
      <c r="VHU40" s="472"/>
      <c r="VHV40" s="472"/>
      <c r="VHW40" s="472"/>
      <c r="VHX40" s="472"/>
      <c r="VHY40" s="472"/>
      <c r="VHZ40" s="472"/>
      <c r="VIA40" s="472"/>
      <c r="VIB40" s="472"/>
      <c r="VIC40" s="472"/>
      <c r="VID40" s="472"/>
      <c r="VIE40" s="472"/>
      <c r="VIF40" s="472"/>
      <c r="VIG40" s="472"/>
      <c r="VIH40" s="472"/>
      <c r="VII40" s="472"/>
      <c r="VIJ40" s="472"/>
      <c r="VIK40" s="472"/>
      <c r="VIL40" s="472"/>
      <c r="VIM40" s="472"/>
      <c r="VIN40" s="472"/>
      <c r="VIO40" s="472"/>
      <c r="VIP40" s="472"/>
      <c r="VIQ40" s="472"/>
      <c r="VIR40" s="472"/>
      <c r="VIS40" s="472"/>
      <c r="VIT40" s="472"/>
      <c r="VIU40" s="472"/>
      <c r="VIV40" s="472"/>
      <c r="VIW40" s="472"/>
      <c r="VIX40" s="472"/>
      <c r="VIY40" s="472"/>
      <c r="VIZ40" s="472"/>
      <c r="VJA40" s="472"/>
      <c r="VJB40" s="472"/>
      <c r="VJC40" s="472"/>
      <c r="VJD40" s="472"/>
      <c r="VJE40" s="472"/>
      <c r="VJF40" s="472"/>
      <c r="VJG40" s="472"/>
      <c r="VJH40" s="472"/>
      <c r="VJI40" s="472"/>
      <c r="VJJ40" s="472"/>
      <c r="VJK40" s="472"/>
      <c r="VJL40" s="472"/>
      <c r="VJM40" s="472"/>
      <c r="VJN40" s="472"/>
      <c r="VJO40" s="472"/>
      <c r="VJP40" s="472"/>
      <c r="VJQ40" s="472"/>
      <c r="VJR40" s="472"/>
      <c r="VJS40" s="472"/>
      <c r="VJT40" s="472"/>
      <c r="VJU40" s="472"/>
      <c r="VJV40" s="472"/>
      <c r="VJW40" s="472"/>
      <c r="VJX40" s="472"/>
      <c r="VJY40" s="472"/>
      <c r="VJZ40" s="472"/>
      <c r="VKA40" s="472"/>
      <c r="VKB40" s="472"/>
      <c r="VKC40" s="472"/>
      <c r="VKD40" s="472"/>
      <c r="VKE40" s="472"/>
      <c r="VKF40" s="472"/>
      <c r="VKG40" s="472"/>
      <c r="VKH40" s="472"/>
      <c r="VKI40" s="472"/>
      <c r="VKJ40" s="472"/>
      <c r="VKK40" s="472"/>
      <c r="VKL40" s="472"/>
      <c r="VKM40" s="472"/>
      <c r="VKN40" s="472"/>
      <c r="VKO40" s="472"/>
      <c r="VKP40" s="472"/>
      <c r="VKQ40" s="472"/>
      <c r="VKR40" s="472"/>
      <c r="VKS40" s="472"/>
      <c r="VKT40" s="472"/>
      <c r="VKU40" s="472"/>
      <c r="VKV40" s="472"/>
      <c r="VKW40" s="472"/>
      <c r="VKX40" s="472"/>
      <c r="VKY40" s="472"/>
      <c r="VKZ40" s="472"/>
      <c r="VLA40" s="472"/>
      <c r="VLB40" s="472"/>
      <c r="VLC40" s="472"/>
      <c r="VLD40" s="472"/>
      <c r="VLE40" s="472"/>
      <c r="VLF40" s="472"/>
      <c r="VLG40" s="472"/>
      <c r="VLH40" s="472"/>
      <c r="VLI40" s="472"/>
      <c r="VLJ40" s="472"/>
      <c r="VLK40" s="472"/>
      <c r="VLL40" s="472"/>
      <c r="VLM40" s="472"/>
      <c r="VLN40" s="472"/>
      <c r="VLO40" s="472"/>
      <c r="VLP40" s="472"/>
      <c r="VLQ40" s="472"/>
      <c r="VLR40" s="472"/>
      <c r="VLS40" s="472"/>
      <c r="VLT40" s="472"/>
      <c r="VLU40" s="472"/>
      <c r="VLV40" s="472"/>
      <c r="VLW40" s="472"/>
      <c r="VLX40" s="472"/>
      <c r="VLY40" s="472"/>
      <c r="VLZ40" s="472"/>
      <c r="VMA40" s="472"/>
      <c r="VMB40" s="472"/>
      <c r="VMC40" s="472"/>
      <c r="VMD40" s="472"/>
      <c r="VME40" s="472"/>
      <c r="VMF40" s="472"/>
      <c r="VMG40" s="472"/>
      <c r="VMH40" s="472"/>
      <c r="VMI40" s="472"/>
      <c r="VMJ40" s="472"/>
      <c r="VMK40" s="472"/>
      <c r="VML40" s="472"/>
      <c r="VMM40" s="472"/>
      <c r="VMN40" s="472"/>
      <c r="VMO40" s="472"/>
      <c r="VMP40" s="472"/>
      <c r="VMQ40" s="472"/>
      <c r="VMR40" s="472"/>
      <c r="VMS40" s="472"/>
      <c r="VMT40" s="472"/>
      <c r="VMU40" s="472"/>
      <c r="VMV40" s="472"/>
      <c r="VMW40" s="472"/>
      <c r="VMX40" s="472"/>
      <c r="VMY40" s="472"/>
      <c r="VMZ40" s="472"/>
      <c r="VNA40" s="472"/>
      <c r="VNB40" s="472"/>
      <c r="VNC40" s="472"/>
      <c r="VND40" s="472"/>
      <c r="VNE40" s="472"/>
      <c r="VNF40" s="472"/>
      <c r="VNG40" s="472"/>
      <c r="VNH40" s="472"/>
      <c r="VNI40" s="472"/>
      <c r="VNJ40" s="472"/>
      <c r="VNK40" s="472"/>
      <c r="VNL40" s="472"/>
      <c r="VNM40" s="472"/>
      <c r="VNN40" s="472"/>
      <c r="VNO40" s="472"/>
      <c r="VNP40" s="472"/>
      <c r="VNQ40" s="472"/>
      <c r="VNR40" s="472"/>
      <c r="VNS40" s="472"/>
      <c r="VNT40" s="472"/>
      <c r="VNU40" s="472"/>
      <c r="VNV40" s="472"/>
      <c r="VNW40" s="472"/>
      <c r="VNX40" s="472"/>
      <c r="VNY40" s="472"/>
      <c r="VNZ40" s="472"/>
      <c r="VOA40" s="472"/>
      <c r="VOB40" s="472"/>
      <c r="VOC40" s="472"/>
      <c r="VOD40" s="472"/>
      <c r="VOE40" s="472"/>
      <c r="VOF40" s="472"/>
      <c r="VOG40" s="472"/>
      <c r="VOH40" s="472"/>
      <c r="VOI40" s="472"/>
      <c r="VOJ40" s="472"/>
      <c r="VOK40" s="472"/>
      <c r="VOL40" s="472"/>
      <c r="VOM40" s="472"/>
      <c r="VON40" s="472"/>
      <c r="VOO40" s="472"/>
      <c r="VOP40" s="472"/>
      <c r="VOQ40" s="472"/>
      <c r="VOR40" s="472"/>
      <c r="VOS40" s="472"/>
      <c r="VOT40" s="472"/>
      <c r="VOU40" s="472"/>
      <c r="VOV40" s="472"/>
      <c r="VOW40" s="472"/>
      <c r="VOX40" s="472"/>
      <c r="VOY40" s="472"/>
      <c r="VOZ40" s="472"/>
      <c r="VPA40" s="472"/>
      <c r="VPB40" s="472"/>
      <c r="VPC40" s="472"/>
      <c r="VPD40" s="472"/>
      <c r="VPE40" s="472"/>
      <c r="VPF40" s="472"/>
      <c r="VPG40" s="472"/>
      <c r="VPH40" s="472"/>
      <c r="VPI40" s="472"/>
      <c r="VPJ40" s="472"/>
      <c r="VPK40" s="472"/>
      <c r="VPL40" s="472"/>
      <c r="VPM40" s="472"/>
      <c r="VPN40" s="472"/>
      <c r="VPO40" s="472"/>
      <c r="VPP40" s="472"/>
      <c r="VPQ40" s="472"/>
      <c r="VPR40" s="472"/>
      <c r="VPS40" s="472"/>
      <c r="VPT40" s="472"/>
      <c r="VPU40" s="472"/>
      <c r="VPV40" s="472"/>
      <c r="VPW40" s="472"/>
      <c r="VPX40" s="472"/>
      <c r="VPY40" s="472"/>
      <c r="VPZ40" s="472"/>
      <c r="VQA40" s="472"/>
      <c r="VQB40" s="472"/>
      <c r="VQC40" s="472"/>
      <c r="VQD40" s="472"/>
      <c r="VQE40" s="472"/>
      <c r="VQF40" s="472"/>
      <c r="VQG40" s="472"/>
      <c r="VQH40" s="472"/>
      <c r="VQI40" s="472"/>
      <c r="VQJ40" s="472"/>
      <c r="VQK40" s="472"/>
      <c r="VQL40" s="472"/>
      <c r="VQM40" s="472"/>
      <c r="VQN40" s="472"/>
      <c r="VQO40" s="472"/>
      <c r="VQP40" s="472"/>
      <c r="VQQ40" s="472"/>
      <c r="VQR40" s="472"/>
      <c r="VQS40" s="472"/>
      <c r="VQT40" s="472"/>
      <c r="VQU40" s="472"/>
      <c r="VQV40" s="472"/>
      <c r="VQW40" s="472"/>
      <c r="VQX40" s="472"/>
      <c r="VQY40" s="472"/>
      <c r="VQZ40" s="472"/>
      <c r="VRA40" s="472"/>
      <c r="VRB40" s="472"/>
      <c r="VRC40" s="472"/>
      <c r="VRD40" s="472"/>
      <c r="VRE40" s="472"/>
      <c r="VRF40" s="472"/>
      <c r="VRG40" s="472"/>
      <c r="VRH40" s="472"/>
      <c r="VRI40" s="472"/>
      <c r="VRJ40" s="472"/>
      <c r="VRK40" s="472"/>
      <c r="VRL40" s="472"/>
      <c r="VRM40" s="472"/>
      <c r="VRN40" s="472"/>
      <c r="VRO40" s="472"/>
      <c r="VRP40" s="472"/>
      <c r="VRQ40" s="472"/>
      <c r="VRR40" s="472"/>
      <c r="VRS40" s="472"/>
      <c r="VRT40" s="472"/>
      <c r="VRU40" s="472"/>
      <c r="VRV40" s="472"/>
      <c r="VRW40" s="472"/>
      <c r="VRX40" s="472"/>
      <c r="VRY40" s="472"/>
      <c r="VRZ40" s="472"/>
      <c r="VSA40" s="472"/>
      <c r="VSB40" s="472"/>
      <c r="VSC40" s="472"/>
      <c r="VSD40" s="472"/>
      <c r="VSE40" s="472"/>
      <c r="VSF40" s="472"/>
      <c r="VSG40" s="472"/>
      <c r="VSH40" s="472"/>
      <c r="VSI40" s="472"/>
      <c r="VSJ40" s="472"/>
      <c r="VSK40" s="472"/>
      <c r="VSL40" s="472"/>
      <c r="VSM40" s="472"/>
      <c r="VSN40" s="472"/>
      <c r="VSO40" s="472"/>
      <c r="VSP40" s="472"/>
      <c r="VSQ40" s="472"/>
      <c r="VSR40" s="472"/>
      <c r="VSS40" s="472"/>
      <c r="VST40" s="472"/>
      <c r="VSU40" s="472"/>
      <c r="VSV40" s="472"/>
      <c r="VSW40" s="472"/>
      <c r="VSX40" s="472"/>
      <c r="VSY40" s="472"/>
      <c r="VSZ40" s="472"/>
      <c r="VTA40" s="472"/>
      <c r="VTB40" s="472"/>
      <c r="VTC40" s="472"/>
      <c r="VTD40" s="472"/>
      <c r="VTE40" s="472"/>
      <c r="VTF40" s="472"/>
      <c r="VTG40" s="472"/>
      <c r="VTH40" s="472"/>
      <c r="VTI40" s="472"/>
      <c r="VTJ40" s="472"/>
      <c r="VTK40" s="472"/>
      <c r="VTL40" s="472"/>
      <c r="VTM40" s="472"/>
      <c r="VTN40" s="472"/>
      <c r="VTO40" s="472"/>
      <c r="VTP40" s="472"/>
      <c r="VTQ40" s="472"/>
      <c r="VTR40" s="472"/>
      <c r="VTS40" s="472"/>
      <c r="VTT40" s="472"/>
      <c r="VTU40" s="472"/>
      <c r="VTV40" s="472"/>
      <c r="VTW40" s="472"/>
      <c r="VTX40" s="472"/>
      <c r="VTY40" s="472"/>
      <c r="VTZ40" s="472"/>
      <c r="VUA40" s="472"/>
      <c r="VUB40" s="472"/>
      <c r="VUC40" s="472"/>
      <c r="VUD40" s="472"/>
      <c r="VUE40" s="472"/>
      <c r="VUF40" s="472"/>
      <c r="VUG40" s="472"/>
      <c r="VUH40" s="472"/>
      <c r="VUI40" s="472"/>
      <c r="VUJ40" s="472"/>
      <c r="VUK40" s="472"/>
      <c r="VUL40" s="472"/>
      <c r="VUM40" s="472"/>
      <c r="VUN40" s="472"/>
      <c r="VUO40" s="472"/>
      <c r="VUP40" s="472"/>
      <c r="VUQ40" s="472"/>
      <c r="VUR40" s="472"/>
      <c r="VUS40" s="472"/>
      <c r="VUT40" s="472"/>
      <c r="VUU40" s="472"/>
      <c r="VUV40" s="472"/>
      <c r="VUW40" s="472"/>
      <c r="VUX40" s="472"/>
      <c r="VUY40" s="472"/>
      <c r="VUZ40" s="472"/>
      <c r="VVA40" s="472"/>
      <c r="VVB40" s="472"/>
      <c r="VVC40" s="472"/>
      <c r="VVD40" s="472"/>
      <c r="VVE40" s="472"/>
      <c r="VVF40" s="472"/>
      <c r="VVG40" s="472"/>
      <c r="VVH40" s="472"/>
      <c r="VVI40" s="472"/>
      <c r="VVJ40" s="472"/>
      <c r="VVK40" s="472"/>
      <c r="VVL40" s="472"/>
      <c r="VVM40" s="472"/>
      <c r="VVN40" s="472"/>
      <c r="VVO40" s="472"/>
      <c r="VVP40" s="472"/>
      <c r="VVQ40" s="472"/>
      <c r="VVR40" s="472"/>
      <c r="VVS40" s="472"/>
      <c r="VVT40" s="472"/>
      <c r="VVU40" s="472"/>
      <c r="VVV40" s="472"/>
      <c r="VVW40" s="472"/>
      <c r="VVX40" s="472"/>
      <c r="VVY40" s="472"/>
      <c r="VVZ40" s="472"/>
      <c r="VWA40" s="472"/>
      <c r="VWB40" s="472"/>
      <c r="VWC40" s="472"/>
      <c r="VWD40" s="472"/>
      <c r="VWE40" s="472"/>
      <c r="VWF40" s="472"/>
      <c r="VWG40" s="472"/>
      <c r="VWH40" s="472"/>
      <c r="VWI40" s="472"/>
      <c r="VWJ40" s="472"/>
      <c r="VWK40" s="472"/>
      <c r="VWL40" s="472"/>
      <c r="VWM40" s="472"/>
      <c r="VWN40" s="472"/>
      <c r="VWO40" s="472"/>
      <c r="VWP40" s="472"/>
      <c r="VWQ40" s="472"/>
      <c r="VWR40" s="472"/>
      <c r="VWS40" s="472"/>
      <c r="VWT40" s="472"/>
      <c r="VWU40" s="472"/>
      <c r="VWV40" s="472"/>
      <c r="VWW40" s="472"/>
      <c r="VWX40" s="472"/>
      <c r="VWY40" s="472"/>
      <c r="VWZ40" s="472"/>
      <c r="VXA40" s="472"/>
      <c r="VXB40" s="472"/>
      <c r="VXC40" s="472"/>
      <c r="VXD40" s="472"/>
      <c r="VXE40" s="472"/>
      <c r="VXF40" s="472"/>
      <c r="VXG40" s="472"/>
      <c r="VXH40" s="472"/>
      <c r="VXI40" s="472"/>
      <c r="VXJ40" s="472"/>
      <c r="VXK40" s="472"/>
      <c r="VXL40" s="472"/>
      <c r="VXM40" s="472"/>
      <c r="VXN40" s="472"/>
      <c r="VXO40" s="472"/>
      <c r="VXP40" s="472"/>
      <c r="VXQ40" s="472"/>
      <c r="VXR40" s="472"/>
      <c r="VXS40" s="472"/>
      <c r="VXT40" s="472"/>
      <c r="VXU40" s="472"/>
      <c r="VXV40" s="472"/>
      <c r="VXW40" s="472"/>
      <c r="VXX40" s="472"/>
      <c r="VXY40" s="472"/>
      <c r="VXZ40" s="472"/>
      <c r="VYA40" s="472"/>
      <c r="VYB40" s="472"/>
      <c r="VYC40" s="472"/>
      <c r="VYD40" s="472"/>
      <c r="VYE40" s="472"/>
      <c r="VYF40" s="472"/>
      <c r="VYG40" s="472"/>
      <c r="VYH40" s="472"/>
      <c r="VYI40" s="472"/>
      <c r="VYJ40" s="472"/>
      <c r="VYK40" s="472"/>
      <c r="VYL40" s="472"/>
      <c r="VYM40" s="472"/>
      <c r="VYN40" s="472"/>
      <c r="VYO40" s="472"/>
      <c r="VYP40" s="472"/>
      <c r="VYQ40" s="472"/>
      <c r="VYR40" s="472"/>
      <c r="VYS40" s="472"/>
      <c r="VYT40" s="472"/>
      <c r="VYU40" s="472"/>
      <c r="VYV40" s="472"/>
      <c r="VYW40" s="472"/>
      <c r="VYX40" s="472"/>
      <c r="VYY40" s="472"/>
      <c r="VYZ40" s="472"/>
      <c r="VZA40" s="472"/>
      <c r="VZB40" s="472"/>
      <c r="VZC40" s="472"/>
      <c r="VZD40" s="472"/>
      <c r="VZE40" s="472"/>
      <c r="VZF40" s="472"/>
      <c r="VZG40" s="472"/>
      <c r="VZH40" s="472"/>
      <c r="VZI40" s="472"/>
      <c r="VZJ40" s="472"/>
      <c r="VZK40" s="472"/>
      <c r="VZL40" s="472"/>
      <c r="VZM40" s="472"/>
      <c r="VZN40" s="472"/>
      <c r="VZO40" s="472"/>
      <c r="VZP40" s="472"/>
      <c r="VZQ40" s="472"/>
      <c r="VZR40" s="472"/>
      <c r="VZS40" s="472"/>
      <c r="VZT40" s="472"/>
      <c r="VZU40" s="472"/>
      <c r="VZV40" s="472"/>
      <c r="VZW40" s="472"/>
      <c r="VZX40" s="472"/>
      <c r="VZY40" s="472"/>
      <c r="VZZ40" s="472"/>
      <c r="WAA40" s="472"/>
      <c r="WAB40" s="472"/>
      <c r="WAC40" s="472"/>
      <c r="WAD40" s="472"/>
      <c r="WAE40" s="472"/>
      <c r="WAF40" s="472"/>
      <c r="WAG40" s="472"/>
      <c r="WAH40" s="472"/>
      <c r="WAI40" s="472"/>
      <c r="WAJ40" s="472"/>
      <c r="WAK40" s="472"/>
      <c r="WAL40" s="472"/>
      <c r="WAM40" s="472"/>
      <c r="WAN40" s="472"/>
      <c r="WAO40" s="472"/>
      <c r="WAP40" s="472"/>
      <c r="WAQ40" s="472"/>
      <c r="WAR40" s="472"/>
      <c r="WAS40" s="472"/>
      <c r="WAT40" s="472"/>
      <c r="WAU40" s="472"/>
      <c r="WAV40" s="472"/>
      <c r="WAW40" s="472"/>
      <c r="WAX40" s="472"/>
      <c r="WAY40" s="472"/>
      <c r="WAZ40" s="472"/>
      <c r="WBA40" s="472"/>
      <c r="WBB40" s="472"/>
      <c r="WBC40" s="472"/>
      <c r="WBD40" s="472"/>
      <c r="WBE40" s="472"/>
      <c r="WBF40" s="472"/>
      <c r="WBG40" s="472"/>
      <c r="WBH40" s="472"/>
      <c r="WBI40" s="472"/>
      <c r="WBJ40" s="472"/>
      <c r="WBK40" s="472"/>
      <c r="WBL40" s="472"/>
      <c r="WBM40" s="472"/>
      <c r="WBN40" s="472"/>
      <c r="WBO40" s="472"/>
      <c r="WBP40" s="472"/>
      <c r="WBQ40" s="472"/>
      <c r="WBR40" s="472"/>
      <c r="WBS40" s="472"/>
      <c r="WBT40" s="472"/>
      <c r="WBU40" s="472"/>
      <c r="WBV40" s="472"/>
      <c r="WBW40" s="472"/>
      <c r="WBX40" s="472"/>
      <c r="WBY40" s="472"/>
      <c r="WBZ40" s="472"/>
      <c r="WCA40" s="472"/>
      <c r="WCB40" s="472"/>
      <c r="WCC40" s="472"/>
      <c r="WCD40" s="472"/>
      <c r="WCE40" s="472"/>
      <c r="WCF40" s="472"/>
      <c r="WCG40" s="472"/>
      <c r="WCH40" s="472"/>
      <c r="WCI40" s="472"/>
      <c r="WCJ40" s="472"/>
      <c r="WCK40" s="472"/>
      <c r="WCL40" s="472"/>
      <c r="WCM40" s="472"/>
      <c r="WCN40" s="472"/>
      <c r="WCO40" s="472"/>
      <c r="WCP40" s="472"/>
      <c r="WCQ40" s="472"/>
      <c r="WCR40" s="472"/>
      <c r="WCS40" s="472"/>
      <c r="WCT40" s="472"/>
      <c r="WCU40" s="472"/>
      <c r="WCV40" s="472"/>
      <c r="WCW40" s="472"/>
      <c r="WCX40" s="472"/>
      <c r="WCY40" s="472"/>
      <c r="WCZ40" s="472"/>
      <c r="WDA40" s="472"/>
      <c r="WDB40" s="472"/>
      <c r="WDC40" s="472"/>
      <c r="WDD40" s="472"/>
      <c r="WDE40" s="472"/>
      <c r="WDF40" s="472"/>
      <c r="WDG40" s="472"/>
      <c r="WDH40" s="472"/>
      <c r="WDI40" s="472"/>
      <c r="WDJ40" s="472"/>
      <c r="WDK40" s="472"/>
      <c r="WDL40" s="472"/>
      <c r="WDM40" s="472"/>
      <c r="WDN40" s="472"/>
      <c r="WDO40" s="472"/>
      <c r="WDP40" s="472"/>
      <c r="WDQ40" s="472"/>
      <c r="WDR40" s="472"/>
      <c r="WDS40" s="472"/>
      <c r="WDT40" s="472"/>
      <c r="WDU40" s="472"/>
      <c r="WDV40" s="472"/>
      <c r="WDW40" s="472"/>
      <c r="WDX40" s="472"/>
      <c r="WDY40" s="472"/>
      <c r="WDZ40" s="472"/>
      <c r="WEA40" s="472"/>
      <c r="WEB40" s="472"/>
      <c r="WEC40" s="472"/>
      <c r="WED40" s="472"/>
      <c r="WEE40" s="472"/>
      <c r="WEF40" s="472"/>
      <c r="WEG40" s="472"/>
      <c r="WEH40" s="472"/>
      <c r="WEI40" s="472"/>
      <c r="WEJ40" s="472"/>
      <c r="WEK40" s="472"/>
      <c r="WEL40" s="472"/>
      <c r="WEM40" s="472"/>
      <c r="WEN40" s="472"/>
      <c r="WEO40" s="472"/>
      <c r="WEP40" s="472"/>
      <c r="WEQ40" s="472"/>
      <c r="WER40" s="472"/>
      <c r="WES40" s="472"/>
      <c r="WET40" s="472"/>
      <c r="WEU40" s="472"/>
      <c r="WEV40" s="472"/>
      <c r="WEW40" s="472"/>
      <c r="WEX40" s="472"/>
      <c r="WEY40" s="472"/>
      <c r="WEZ40" s="472"/>
      <c r="WFA40" s="472"/>
      <c r="WFB40" s="472"/>
      <c r="WFC40" s="472"/>
      <c r="WFD40" s="472"/>
      <c r="WFE40" s="472"/>
      <c r="WFF40" s="472"/>
      <c r="WFG40" s="472"/>
      <c r="WFH40" s="472"/>
      <c r="WFI40" s="472"/>
      <c r="WFJ40" s="472"/>
      <c r="WFK40" s="472"/>
      <c r="WFL40" s="472"/>
      <c r="WFM40" s="472"/>
      <c r="WFN40" s="472"/>
      <c r="WFO40" s="472"/>
      <c r="WFP40" s="472"/>
      <c r="WFQ40" s="472"/>
      <c r="WFR40" s="472"/>
      <c r="WFS40" s="472"/>
      <c r="WFT40" s="472"/>
      <c r="WFU40" s="472"/>
      <c r="WFV40" s="472"/>
      <c r="WFW40" s="472"/>
      <c r="WFX40" s="472"/>
      <c r="WFY40" s="472"/>
      <c r="WFZ40" s="472"/>
      <c r="WGA40" s="472"/>
      <c r="WGB40" s="472"/>
      <c r="WGC40" s="472"/>
      <c r="WGD40" s="472"/>
      <c r="WGE40" s="472"/>
      <c r="WGF40" s="472"/>
      <c r="WGG40" s="472"/>
      <c r="WGH40" s="472"/>
      <c r="WGI40" s="472"/>
      <c r="WGJ40" s="472"/>
      <c r="WGK40" s="472"/>
      <c r="WGL40" s="472"/>
      <c r="WGM40" s="472"/>
      <c r="WGN40" s="472"/>
      <c r="WGO40" s="472"/>
      <c r="WGP40" s="472"/>
      <c r="WGQ40" s="472"/>
      <c r="WGR40" s="472"/>
      <c r="WGS40" s="472"/>
      <c r="WGT40" s="472"/>
      <c r="WGU40" s="472"/>
      <c r="WGV40" s="472"/>
      <c r="WGW40" s="472"/>
      <c r="WGX40" s="472"/>
      <c r="WGY40" s="472"/>
      <c r="WGZ40" s="472"/>
      <c r="WHA40" s="472"/>
      <c r="WHB40" s="472"/>
      <c r="WHC40" s="472"/>
      <c r="WHD40" s="472"/>
      <c r="WHE40" s="472"/>
      <c r="WHF40" s="472"/>
      <c r="WHG40" s="472"/>
      <c r="WHH40" s="472"/>
      <c r="WHI40" s="472"/>
      <c r="WHJ40" s="472"/>
      <c r="WHK40" s="472"/>
      <c r="WHL40" s="472"/>
      <c r="WHM40" s="472"/>
      <c r="WHN40" s="472"/>
      <c r="WHO40" s="472"/>
      <c r="WHP40" s="472"/>
      <c r="WHQ40" s="472"/>
      <c r="WHR40" s="472"/>
      <c r="WHS40" s="472"/>
      <c r="WHT40" s="472"/>
      <c r="WHU40" s="472"/>
      <c r="WHV40" s="472"/>
      <c r="WHW40" s="472"/>
      <c r="WHX40" s="472"/>
      <c r="WHY40" s="472"/>
      <c r="WHZ40" s="472"/>
      <c r="WIA40" s="472"/>
      <c r="WIB40" s="472"/>
      <c r="WIC40" s="472"/>
      <c r="WID40" s="472"/>
      <c r="WIE40" s="472"/>
      <c r="WIF40" s="472"/>
      <c r="WIG40" s="472"/>
      <c r="WIH40" s="472"/>
      <c r="WII40" s="472"/>
      <c r="WIJ40" s="472"/>
      <c r="WIK40" s="472"/>
      <c r="WIL40" s="472"/>
      <c r="WIM40" s="472"/>
      <c r="WIN40" s="472"/>
      <c r="WIO40" s="472"/>
      <c r="WIP40" s="472"/>
      <c r="WIQ40" s="472"/>
      <c r="WIR40" s="472"/>
      <c r="WIS40" s="472"/>
      <c r="WIT40" s="472"/>
      <c r="WIU40" s="472"/>
      <c r="WIV40" s="472"/>
      <c r="WIW40" s="472"/>
      <c r="WIX40" s="472"/>
      <c r="WIY40" s="472"/>
      <c r="WIZ40" s="472"/>
      <c r="WJA40" s="472"/>
      <c r="WJB40" s="472"/>
      <c r="WJC40" s="472"/>
      <c r="WJD40" s="472"/>
      <c r="WJE40" s="472"/>
      <c r="WJF40" s="472"/>
      <c r="WJG40" s="472"/>
      <c r="WJH40" s="472"/>
      <c r="WJI40" s="472"/>
      <c r="WJJ40" s="472"/>
      <c r="WJK40" s="472"/>
      <c r="WJL40" s="472"/>
      <c r="WJM40" s="472"/>
      <c r="WJN40" s="472"/>
      <c r="WJO40" s="472"/>
      <c r="WJP40" s="472"/>
      <c r="WJQ40" s="472"/>
      <c r="WJR40" s="472"/>
      <c r="WJS40" s="472"/>
      <c r="WJT40" s="472"/>
      <c r="WJU40" s="472"/>
      <c r="WJV40" s="472"/>
      <c r="WJW40" s="472"/>
      <c r="WJX40" s="472"/>
      <c r="WJY40" s="472"/>
      <c r="WJZ40" s="472"/>
      <c r="WKA40" s="472"/>
      <c r="WKB40" s="472"/>
      <c r="WKC40" s="472"/>
      <c r="WKD40" s="472"/>
      <c r="WKE40" s="472"/>
      <c r="WKF40" s="472"/>
      <c r="WKG40" s="472"/>
      <c r="WKH40" s="472"/>
      <c r="WKI40" s="472"/>
      <c r="WKJ40" s="472"/>
      <c r="WKK40" s="472"/>
      <c r="WKL40" s="472"/>
      <c r="WKM40" s="472"/>
      <c r="WKN40" s="472"/>
      <c r="WKO40" s="472"/>
      <c r="WKP40" s="472"/>
      <c r="WKQ40" s="472"/>
      <c r="WKR40" s="472"/>
      <c r="WKS40" s="472"/>
      <c r="WKT40" s="472"/>
      <c r="WKU40" s="472"/>
      <c r="WKV40" s="472"/>
      <c r="WKW40" s="472"/>
      <c r="WKX40" s="472"/>
      <c r="WKY40" s="472"/>
      <c r="WKZ40" s="472"/>
      <c r="WLA40" s="472"/>
      <c r="WLB40" s="472"/>
      <c r="WLC40" s="472"/>
      <c r="WLD40" s="472"/>
      <c r="WLE40" s="472"/>
      <c r="WLF40" s="472"/>
      <c r="WLG40" s="472"/>
      <c r="WLH40" s="472"/>
      <c r="WLI40" s="472"/>
      <c r="WLJ40" s="472"/>
      <c r="WLK40" s="472"/>
      <c r="WLL40" s="472"/>
      <c r="WLM40" s="472"/>
      <c r="WLN40" s="472"/>
      <c r="WLO40" s="472"/>
      <c r="WLP40" s="472"/>
      <c r="WLQ40" s="472"/>
      <c r="WLR40" s="472"/>
      <c r="WLS40" s="472"/>
      <c r="WLT40" s="472"/>
      <c r="WLU40" s="472"/>
      <c r="WLV40" s="472"/>
      <c r="WLW40" s="472"/>
      <c r="WLX40" s="472"/>
      <c r="WLY40" s="472"/>
      <c r="WLZ40" s="472"/>
      <c r="WMA40" s="472"/>
      <c r="WMB40" s="472"/>
      <c r="WMC40" s="472"/>
      <c r="WMD40" s="472"/>
      <c r="WME40" s="472"/>
      <c r="WMF40" s="472"/>
      <c r="WMG40" s="472"/>
      <c r="WMH40" s="472"/>
      <c r="WMI40" s="472"/>
      <c r="WMJ40" s="472"/>
      <c r="WMK40" s="472"/>
      <c r="WML40" s="472"/>
      <c r="WMM40" s="472"/>
      <c r="WMN40" s="472"/>
      <c r="WMO40" s="472"/>
      <c r="WMP40" s="472"/>
      <c r="WMQ40" s="472"/>
      <c r="WMR40" s="472"/>
      <c r="WMS40" s="472"/>
      <c r="WMT40" s="472"/>
      <c r="WMU40" s="472"/>
      <c r="WMV40" s="472"/>
      <c r="WMW40" s="472"/>
      <c r="WMX40" s="472"/>
      <c r="WMY40" s="472"/>
      <c r="WMZ40" s="472"/>
      <c r="WNA40" s="472"/>
      <c r="WNB40" s="472"/>
      <c r="WNC40" s="472"/>
      <c r="WND40" s="472"/>
      <c r="WNE40" s="472"/>
      <c r="WNF40" s="472"/>
      <c r="WNG40" s="472"/>
      <c r="WNH40" s="472"/>
      <c r="WNI40" s="472"/>
      <c r="WNJ40" s="472"/>
      <c r="WNK40" s="472"/>
      <c r="WNL40" s="472"/>
      <c r="WNM40" s="472"/>
      <c r="WNN40" s="472"/>
      <c r="WNO40" s="472"/>
      <c r="WNP40" s="472"/>
      <c r="WNQ40" s="472"/>
      <c r="WNR40" s="472"/>
      <c r="WNS40" s="472"/>
      <c r="WNT40" s="472"/>
      <c r="WNU40" s="472"/>
      <c r="WNV40" s="472"/>
      <c r="WNW40" s="472"/>
      <c r="WNX40" s="472"/>
      <c r="WNY40" s="472"/>
      <c r="WNZ40" s="472"/>
      <c r="WOA40" s="472"/>
      <c r="WOB40" s="472"/>
      <c r="WOC40" s="472"/>
      <c r="WOD40" s="472"/>
      <c r="WOE40" s="472"/>
      <c r="WOF40" s="472"/>
      <c r="WOG40" s="472"/>
      <c r="WOH40" s="472"/>
      <c r="WOI40" s="472"/>
      <c r="WOJ40" s="472"/>
      <c r="WOK40" s="472"/>
      <c r="WOL40" s="472"/>
      <c r="WOM40" s="472"/>
      <c r="WON40" s="472"/>
      <c r="WOO40" s="472"/>
      <c r="WOP40" s="472"/>
      <c r="WOQ40" s="472"/>
      <c r="WOR40" s="472"/>
      <c r="WOS40" s="472"/>
      <c r="WOT40" s="472"/>
      <c r="WOU40" s="472"/>
      <c r="WOV40" s="472"/>
      <c r="WOW40" s="472"/>
      <c r="WOX40" s="472"/>
      <c r="WOY40" s="472"/>
      <c r="WOZ40" s="472"/>
      <c r="WPA40" s="472"/>
      <c r="WPB40" s="472"/>
      <c r="WPC40" s="472"/>
      <c r="WPD40" s="472"/>
      <c r="WPE40" s="472"/>
      <c r="WPF40" s="472"/>
      <c r="WPG40" s="472"/>
      <c r="WPH40" s="472"/>
      <c r="WPI40" s="472"/>
      <c r="WPJ40" s="472"/>
      <c r="WPK40" s="472"/>
      <c r="WPL40" s="472"/>
      <c r="WPM40" s="472"/>
      <c r="WPN40" s="472"/>
      <c r="WPO40" s="472"/>
      <c r="WPP40" s="472"/>
      <c r="WPQ40" s="472"/>
      <c r="WPR40" s="472"/>
      <c r="WPS40" s="472"/>
      <c r="WPT40" s="472"/>
      <c r="WPU40" s="472"/>
      <c r="WPV40" s="472"/>
      <c r="WPW40" s="472"/>
      <c r="WPX40" s="472"/>
      <c r="WPY40" s="472"/>
      <c r="WPZ40" s="472"/>
      <c r="WQA40" s="472"/>
      <c r="WQB40" s="472"/>
      <c r="WQC40" s="472"/>
      <c r="WQD40" s="472"/>
      <c r="WQE40" s="472"/>
      <c r="WQF40" s="472"/>
      <c r="WQG40" s="472"/>
      <c r="WQH40" s="472"/>
      <c r="WQI40" s="472"/>
      <c r="WQJ40" s="472"/>
      <c r="WQK40" s="472"/>
      <c r="WQL40" s="472"/>
      <c r="WQM40" s="472"/>
      <c r="WQN40" s="472"/>
      <c r="WQO40" s="472"/>
      <c r="WQP40" s="472"/>
      <c r="WQQ40" s="472"/>
      <c r="WQR40" s="472"/>
      <c r="WQS40" s="472"/>
      <c r="WQT40" s="472"/>
      <c r="WQU40" s="472"/>
      <c r="WQV40" s="472"/>
      <c r="WQW40" s="472"/>
      <c r="WQX40" s="472"/>
      <c r="WQY40" s="472"/>
      <c r="WQZ40" s="472"/>
      <c r="WRA40" s="472"/>
      <c r="WRB40" s="472"/>
      <c r="WRC40" s="472"/>
      <c r="WRD40" s="472"/>
      <c r="WRE40" s="472"/>
      <c r="WRF40" s="472"/>
      <c r="WRG40" s="472"/>
      <c r="WRH40" s="472"/>
      <c r="WRI40" s="472"/>
      <c r="WRJ40" s="472"/>
      <c r="WRK40" s="472"/>
      <c r="WRL40" s="472"/>
      <c r="WRM40" s="472"/>
      <c r="WRN40" s="472"/>
      <c r="WRO40" s="472"/>
      <c r="WRP40" s="472"/>
      <c r="WRQ40" s="472"/>
      <c r="WRR40" s="472"/>
      <c r="WRS40" s="472"/>
      <c r="WRT40" s="472"/>
      <c r="WRU40" s="472"/>
      <c r="WRV40" s="472"/>
      <c r="WRW40" s="472"/>
      <c r="WRX40" s="472"/>
      <c r="WRY40" s="472"/>
      <c r="WRZ40" s="472"/>
      <c r="WSA40" s="472"/>
      <c r="WSB40" s="472"/>
      <c r="WSC40" s="472"/>
      <c r="WSD40" s="472"/>
      <c r="WSE40" s="472"/>
      <c r="WSF40" s="472"/>
      <c r="WSG40" s="472"/>
      <c r="WSH40" s="472"/>
      <c r="WSI40" s="472"/>
      <c r="WSJ40" s="472"/>
      <c r="WSK40" s="472"/>
      <c r="WSL40" s="472"/>
      <c r="WSM40" s="472"/>
      <c r="WSN40" s="472"/>
      <c r="WSO40" s="472"/>
      <c r="WSP40" s="472"/>
      <c r="WSQ40" s="472"/>
      <c r="WSR40" s="472"/>
      <c r="WSS40" s="472"/>
      <c r="WST40" s="472"/>
      <c r="WSU40" s="472"/>
      <c r="WSV40" s="472"/>
      <c r="WSW40" s="472"/>
      <c r="WSX40" s="472"/>
      <c r="WSY40" s="472"/>
      <c r="WSZ40" s="472"/>
      <c r="WTA40" s="472"/>
      <c r="WTB40" s="472"/>
      <c r="WTC40" s="472"/>
      <c r="WTD40" s="472"/>
      <c r="WTE40" s="472"/>
      <c r="WTF40" s="472"/>
      <c r="WTG40" s="472"/>
      <c r="WTH40" s="472"/>
      <c r="WTI40" s="472"/>
      <c r="WTJ40" s="472"/>
      <c r="WTK40" s="472"/>
      <c r="WTL40" s="472"/>
      <c r="WTM40" s="472"/>
      <c r="WTN40" s="472"/>
      <c r="WTO40" s="472"/>
      <c r="WTP40" s="472"/>
      <c r="WTQ40" s="472"/>
      <c r="WTR40" s="472"/>
      <c r="WTS40" s="472"/>
      <c r="WTT40" s="472"/>
      <c r="WTU40" s="472"/>
      <c r="WTV40" s="472"/>
      <c r="WTW40" s="472"/>
      <c r="WTX40" s="472"/>
      <c r="WTY40" s="472"/>
      <c r="WTZ40" s="472"/>
      <c r="WUA40" s="472"/>
      <c r="WUB40" s="472"/>
      <c r="WUC40" s="472"/>
      <c r="WUD40" s="472"/>
      <c r="WUE40" s="472"/>
      <c r="WUF40" s="472"/>
      <c r="WUG40" s="472"/>
      <c r="WUH40" s="472"/>
      <c r="WUI40" s="472"/>
      <c r="WUJ40" s="472"/>
      <c r="WUK40" s="472"/>
      <c r="WUL40" s="472"/>
      <c r="WUM40" s="472"/>
      <c r="WUN40" s="472"/>
      <c r="WUO40" s="472"/>
      <c r="WUP40" s="472"/>
      <c r="WUQ40" s="472"/>
      <c r="WUR40" s="472"/>
      <c r="WUS40" s="472"/>
      <c r="WUT40" s="472"/>
      <c r="WUU40" s="472"/>
      <c r="WUV40" s="472"/>
      <c r="WUW40" s="472"/>
      <c r="WUX40" s="472"/>
      <c r="WUY40" s="472"/>
      <c r="WUZ40" s="472"/>
      <c r="WVA40" s="472"/>
      <c r="WVB40" s="472"/>
      <c r="WVC40" s="472"/>
      <c r="WVD40" s="472"/>
      <c r="WVE40" s="472"/>
      <c r="WVF40" s="472"/>
      <c r="WVG40" s="472"/>
      <c r="WVH40" s="472"/>
      <c r="WVI40" s="472"/>
      <c r="WVJ40" s="472"/>
      <c r="WVK40" s="472"/>
      <c r="WVL40" s="472"/>
      <c r="WVM40" s="472"/>
      <c r="WVN40" s="472"/>
      <c r="WVO40" s="472"/>
      <c r="WVP40" s="472"/>
      <c r="WVQ40" s="472"/>
      <c r="WVR40" s="472"/>
      <c r="WVS40" s="472"/>
      <c r="WVT40" s="472"/>
      <c r="WVU40" s="472"/>
      <c r="WVV40" s="472"/>
      <c r="WVW40" s="472"/>
      <c r="WVX40" s="472"/>
      <c r="WVY40" s="472"/>
      <c r="WVZ40" s="472"/>
      <c r="WWA40" s="472"/>
      <c r="WWB40" s="472"/>
      <c r="WWC40" s="472"/>
      <c r="WWD40" s="472"/>
      <c r="WWE40" s="472"/>
      <c r="WWF40" s="472"/>
      <c r="WWG40" s="472"/>
      <c r="WWH40" s="472"/>
      <c r="WWI40" s="472"/>
      <c r="WWJ40" s="472"/>
      <c r="WWK40" s="472"/>
      <c r="WWL40" s="472"/>
      <c r="WWM40" s="472"/>
      <c r="WWN40" s="472"/>
      <c r="WWO40" s="472"/>
      <c r="WWP40" s="472"/>
      <c r="WWQ40" s="472"/>
      <c r="WWR40" s="472"/>
      <c r="WWS40" s="472"/>
      <c r="WWT40" s="472"/>
      <c r="WWU40" s="472"/>
      <c r="WWV40" s="472"/>
      <c r="WWW40" s="472"/>
      <c r="WWX40" s="472"/>
      <c r="WWY40" s="472"/>
      <c r="WWZ40" s="472"/>
      <c r="WXA40" s="472"/>
      <c r="WXB40" s="472"/>
      <c r="WXC40" s="472"/>
      <c r="WXD40" s="472"/>
      <c r="WXE40" s="472"/>
      <c r="WXF40" s="472"/>
      <c r="WXG40" s="472"/>
      <c r="WXH40" s="472"/>
      <c r="WXI40" s="472"/>
      <c r="WXJ40" s="472"/>
      <c r="WXK40" s="472"/>
      <c r="WXL40" s="472"/>
      <c r="WXM40" s="472"/>
      <c r="WXN40" s="472"/>
      <c r="WXO40" s="472"/>
      <c r="WXP40" s="472"/>
      <c r="WXQ40" s="472"/>
      <c r="WXR40" s="472"/>
      <c r="WXS40" s="472"/>
      <c r="WXT40" s="472"/>
      <c r="WXU40" s="472"/>
      <c r="WXV40" s="472"/>
      <c r="WXW40" s="472"/>
      <c r="WXX40" s="472"/>
      <c r="WXY40" s="472"/>
      <c r="WXZ40" s="472"/>
      <c r="WYA40" s="472"/>
      <c r="WYB40" s="472"/>
      <c r="WYC40" s="472"/>
      <c r="WYD40" s="472"/>
      <c r="WYE40" s="472"/>
      <c r="WYF40" s="472"/>
      <c r="WYG40" s="472"/>
      <c r="WYH40" s="472"/>
      <c r="WYI40" s="472"/>
      <c r="WYJ40" s="472"/>
      <c r="WYK40" s="472"/>
      <c r="WYL40" s="472"/>
      <c r="WYM40" s="472"/>
      <c r="WYN40" s="472"/>
      <c r="WYO40" s="472"/>
      <c r="WYP40" s="472"/>
      <c r="WYQ40" s="472"/>
      <c r="WYR40" s="472"/>
      <c r="WYS40" s="472"/>
      <c r="WYT40" s="472"/>
      <c r="WYU40" s="472"/>
      <c r="WYV40" s="472"/>
      <c r="WYW40" s="472"/>
      <c r="WYX40" s="472"/>
      <c r="WYY40" s="472"/>
      <c r="WYZ40" s="472"/>
      <c r="WZA40" s="472"/>
      <c r="WZB40" s="472"/>
      <c r="WZC40" s="472"/>
      <c r="WZD40" s="472"/>
      <c r="WZE40" s="472"/>
      <c r="WZF40" s="472"/>
      <c r="WZG40" s="472"/>
      <c r="WZH40" s="472"/>
      <c r="WZI40" s="472"/>
      <c r="WZJ40" s="472"/>
      <c r="WZK40" s="472"/>
      <c r="WZL40" s="472"/>
      <c r="WZM40" s="472"/>
      <c r="WZN40" s="472"/>
      <c r="WZO40" s="472"/>
      <c r="WZP40" s="472"/>
      <c r="WZQ40" s="472"/>
      <c r="WZR40" s="472"/>
      <c r="WZS40" s="472"/>
      <c r="WZT40" s="472"/>
      <c r="WZU40" s="472"/>
      <c r="WZV40" s="472"/>
      <c r="WZW40" s="472"/>
      <c r="WZX40" s="472"/>
      <c r="WZY40" s="472"/>
      <c r="WZZ40" s="472"/>
      <c r="XAA40" s="472"/>
      <c r="XAB40" s="472"/>
      <c r="XAC40" s="472"/>
      <c r="XAD40" s="472"/>
      <c r="XAE40" s="472"/>
      <c r="XAF40" s="472"/>
      <c r="XAG40" s="472"/>
      <c r="XAH40" s="472"/>
      <c r="XAI40" s="472"/>
      <c r="XAJ40" s="472"/>
      <c r="XAK40" s="472"/>
      <c r="XAL40" s="472"/>
      <c r="XAM40" s="472"/>
      <c r="XAN40" s="472"/>
      <c r="XAO40" s="472"/>
      <c r="XAP40" s="472"/>
      <c r="XAQ40" s="472"/>
      <c r="XAR40" s="472"/>
      <c r="XAS40" s="472"/>
      <c r="XAT40" s="472"/>
      <c r="XAU40" s="472"/>
      <c r="XAV40" s="472"/>
      <c r="XAW40" s="472"/>
      <c r="XAX40" s="472"/>
      <c r="XAY40" s="472"/>
      <c r="XAZ40" s="472"/>
      <c r="XBA40" s="472"/>
      <c r="XBB40" s="472"/>
      <c r="XBC40" s="472"/>
      <c r="XBD40" s="472"/>
      <c r="XBE40" s="472"/>
      <c r="XBF40" s="472"/>
      <c r="XBG40" s="472"/>
      <c r="XBH40" s="472"/>
      <c r="XBI40" s="472"/>
      <c r="XBJ40" s="472"/>
      <c r="XBK40" s="472"/>
      <c r="XBL40" s="472"/>
      <c r="XBM40" s="472"/>
      <c r="XBN40" s="472"/>
      <c r="XBO40" s="472"/>
      <c r="XBP40" s="472"/>
      <c r="XBQ40" s="472"/>
      <c r="XBR40" s="472"/>
      <c r="XBS40" s="472"/>
      <c r="XBT40" s="472"/>
      <c r="XBU40" s="472"/>
      <c r="XBV40" s="472"/>
      <c r="XBW40" s="472"/>
      <c r="XBX40" s="472"/>
      <c r="XBY40" s="472"/>
      <c r="XBZ40" s="472"/>
      <c r="XCA40" s="472"/>
      <c r="XCB40" s="472"/>
      <c r="XCC40" s="472"/>
      <c r="XCD40" s="472"/>
      <c r="XCE40" s="472"/>
      <c r="XCF40" s="472"/>
      <c r="XCG40" s="472"/>
      <c r="XCH40" s="472"/>
      <c r="XCI40" s="472"/>
      <c r="XCJ40" s="472"/>
      <c r="XCK40" s="472"/>
      <c r="XCL40" s="472"/>
      <c r="XCM40" s="472"/>
      <c r="XCN40" s="472"/>
      <c r="XCO40" s="472"/>
      <c r="XCP40" s="472"/>
      <c r="XCQ40" s="472"/>
      <c r="XCR40" s="472"/>
      <c r="XCS40" s="472"/>
      <c r="XCT40" s="472"/>
      <c r="XCU40" s="472"/>
      <c r="XCV40" s="472"/>
      <c r="XCW40" s="472"/>
      <c r="XCX40" s="472"/>
      <c r="XCY40" s="472"/>
      <c r="XCZ40" s="472"/>
      <c r="XDA40" s="472"/>
      <c r="XDB40" s="472"/>
      <c r="XDC40" s="472"/>
      <c r="XDD40" s="472"/>
      <c r="XDE40" s="472"/>
      <c r="XDF40" s="472"/>
      <c r="XDG40" s="472"/>
      <c r="XDH40" s="472"/>
      <c r="XDI40" s="472"/>
      <c r="XDJ40" s="472"/>
      <c r="XDK40" s="472"/>
      <c r="XDL40" s="472"/>
      <c r="XDM40" s="472"/>
      <c r="XDN40" s="472"/>
      <c r="XDO40" s="472"/>
      <c r="XDP40" s="472"/>
      <c r="XDQ40" s="472"/>
      <c r="XDR40" s="472"/>
      <c r="XDS40" s="472"/>
      <c r="XDT40" s="472"/>
      <c r="XDU40" s="472"/>
      <c r="XDV40" s="472"/>
      <c r="XDW40" s="472"/>
      <c r="XDX40" s="472"/>
      <c r="XDY40" s="472"/>
      <c r="XDZ40" s="472"/>
      <c r="XEA40" s="472"/>
      <c r="XEB40" s="472"/>
      <c r="XEC40" s="472"/>
      <c r="XED40" s="472"/>
      <c r="XEE40" s="472"/>
      <c r="XEF40" s="472"/>
      <c r="XEG40" s="472"/>
      <c r="XEH40" s="472"/>
      <c r="XEI40" s="472"/>
      <c r="XEJ40" s="472"/>
      <c r="XEK40" s="472"/>
      <c r="XEL40" s="472"/>
      <c r="XEM40" s="472"/>
      <c r="XEN40" s="472"/>
      <c r="XEO40" s="472"/>
      <c r="XEP40" s="472"/>
      <c r="XEQ40" s="472"/>
      <c r="XER40" s="472"/>
      <c r="XES40" s="472"/>
      <c r="XET40" s="472"/>
      <c r="XEU40" s="472"/>
      <c r="XEV40" s="472"/>
      <c r="XEW40" s="472"/>
      <c r="XEX40" s="472"/>
      <c r="XEY40" s="472"/>
      <c r="XEZ40" s="472"/>
      <c r="XFA40" s="472"/>
      <c r="XFB40" s="472"/>
      <c r="XFC40" s="472"/>
      <c r="XFD40" s="472"/>
    </row>
    <row r="41" spans="1:16384" ht="15.75" customHeight="1" x14ac:dyDescent="0.2">
      <c r="A41" s="484"/>
      <c r="B41" s="495" t="s">
        <v>83</v>
      </c>
      <c r="C41" s="495"/>
      <c r="D41" s="481" t="s">
        <v>41</v>
      </c>
      <c r="E41" s="485"/>
      <c r="F41" s="485" t="s">
        <v>84</v>
      </c>
      <c r="G41" s="485"/>
      <c r="H41" s="483"/>
    </row>
    <row r="42" spans="1:16384" ht="15.75" customHeight="1" x14ac:dyDescent="0.2">
      <c r="A42" s="484"/>
      <c r="B42" s="484"/>
      <c r="C42" s="484" t="s">
        <v>85</v>
      </c>
      <c r="D42" s="481" t="s">
        <v>86</v>
      </c>
      <c r="E42" s="496"/>
      <c r="F42" s="496"/>
      <c r="G42" s="496"/>
      <c r="H42" s="483"/>
    </row>
    <row r="43" spans="1:16384" ht="15.75" customHeight="1" x14ac:dyDescent="0.2">
      <c r="A43" s="484"/>
      <c r="B43" s="484"/>
      <c r="C43" s="484" t="s">
        <v>87</v>
      </c>
      <c r="D43" s="481"/>
      <c r="E43" s="496"/>
      <c r="F43" s="496"/>
      <c r="G43" s="496"/>
      <c r="H43" s="483"/>
    </row>
    <row r="44" spans="1:16384" ht="15.75" customHeight="1" x14ac:dyDescent="0.2">
      <c r="A44" s="484"/>
      <c r="B44" s="494"/>
      <c r="C44" s="494"/>
      <c r="D44" s="481"/>
      <c r="E44" s="496"/>
      <c r="F44" s="496"/>
      <c r="G44" s="496"/>
      <c r="H44" s="483"/>
    </row>
    <row r="45" spans="1:16384" ht="15.75" customHeight="1" x14ac:dyDescent="0.2">
      <c r="A45" s="484"/>
      <c r="B45" s="495" t="s">
        <v>88</v>
      </c>
      <c r="C45" s="495"/>
      <c r="D45" s="481" t="s">
        <v>41</v>
      </c>
      <c r="E45" s="497"/>
      <c r="F45" s="496"/>
      <c r="G45" s="496"/>
      <c r="H45" s="483"/>
    </row>
    <row r="46" spans="1:16384" s="533" customFormat="1" ht="57" x14ac:dyDescent="0.25">
      <c r="A46" s="530"/>
      <c r="B46" s="530"/>
      <c r="C46" s="530" t="s">
        <v>89</v>
      </c>
      <c r="D46" s="542"/>
      <c r="E46" s="531"/>
      <c r="F46" s="531"/>
      <c r="G46" s="531" t="s">
        <v>90</v>
      </c>
      <c r="H46" s="532" t="s">
        <v>91</v>
      </c>
    </row>
    <row r="47" spans="1:16384" ht="12.75" x14ac:dyDescent="0.2">
      <c r="A47" s="516"/>
      <c r="B47" s="516"/>
      <c r="C47" s="516" t="s">
        <v>92</v>
      </c>
      <c r="D47" s="517"/>
      <c r="E47" s="536"/>
      <c r="F47" s="536"/>
      <c r="G47" s="536"/>
      <c r="H47" s="521"/>
    </row>
    <row r="48" spans="1:16384" ht="12.75" x14ac:dyDescent="0.2">
      <c r="A48" s="479" t="s">
        <v>93</v>
      </c>
      <c r="B48" s="480"/>
      <c r="C48" s="480"/>
      <c r="D48" s="498"/>
      <c r="E48" s="499"/>
      <c r="F48" s="499"/>
      <c r="G48" s="499"/>
      <c r="H48" s="500"/>
    </row>
    <row r="49" spans="1:8" ht="14.25" x14ac:dyDescent="0.2">
      <c r="A49" s="484"/>
      <c r="B49" s="501" t="s">
        <v>94</v>
      </c>
      <c r="C49" s="501"/>
      <c r="D49" s="502" t="s">
        <v>41</v>
      </c>
      <c r="E49" s="503"/>
      <c r="F49" s="503"/>
      <c r="G49" s="490"/>
      <c r="H49" s="504"/>
    </row>
    <row r="50" spans="1:8" ht="14.25" x14ac:dyDescent="0.2">
      <c r="A50" s="484"/>
      <c r="B50" s="495"/>
      <c r="C50" s="505" t="s">
        <v>95</v>
      </c>
      <c r="D50" s="481"/>
      <c r="E50" s="496"/>
      <c r="F50" s="496"/>
      <c r="G50" s="496">
        <v>152</v>
      </c>
      <c r="H50" s="490" t="s">
        <v>96</v>
      </c>
    </row>
    <row r="51" spans="1:8" ht="14.25" x14ac:dyDescent="0.2">
      <c r="A51" s="484"/>
      <c r="B51" s="484"/>
      <c r="C51" s="481" t="s">
        <v>97</v>
      </c>
      <c r="D51" s="481"/>
      <c r="E51" s="496"/>
      <c r="F51" s="496"/>
      <c r="G51" s="496">
        <v>10</v>
      </c>
      <c r="H51" s="490" t="s">
        <v>98</v>
      </c>
    </row>
    <row r="52" spans="1:8" ht="14.25" x14ac:dyDescent="0.2">
      <c r="A52" s="484"/>
      <c r="B52" s="484"/>
      <c r="C52" s="480" t="s">
        <v>99</v>
      </c>
      <c r="D52" s="481"/>
      <c r="E52" s="496"/>
      <c r="F52" s="496"/>
      <c r="G52" s="506">
        <v>5</v>
      </c>
      <c r="H52" s="490" t="s">
        <v>100</v>
      </c>
    </row>
    <row r="53" spans="1:8" ht="12.75" x14ac:dyDescent="0.2">
      <c r="A53" s="484"/>
      <c r="B53" s="484"/>
      <c r="C53" s="484"/>
      <c r="D53" s="507"/>
      <c r="E53" s="508"/>
      <c r="F53" s="508"/>
      <c r="G53" s="508"/>
      <c r="H53" s="509"/>
    </row>
    <row r="54" spans="1:8" ht="12.75" x14ac:dyDescent="0.2">
      <c r="A54" s="510" t="s">
        <v>101</v>
      </c>
      <c r="B54" s="484"/>
      <c r="C54" s="484"/>
      <c r="D54" s="507"/>
      <c r="E54" s="508"/>
      <c r="F54" s="508"/>
      <c r="G54" s="508"/>
      <c r="H54" s="509"/>
    </row>
    <row r="55" spans="1:8" ht="12.75" x14ac:dyDescent="0.2">
      <c r="A55" s="484"/>
      <c r="B55" s="484" t="s">
        <v>102</v>
      </c>
      <c r="C55" s="484"/>
      <c r="D55" s="507"/>
      <c r="E55" s="508"/>
      <c r="F55" s="508"/>
      <c r="G55" s="508"/>
      <c r="H55" s="509"/>
    </row>
    <row r="56" spans="1:8" ht="12.75" x14ac:dyDescent="0.2">
      <c r="A56" s="484"/>
      <c r="B56" s="484"/>
      <c r="C56" s="484"/>
      <c r="D56" s="507"/>
      <c r="E56" s="508"/>
      <c r="F56" s="508"/>
      <c r="G56" s="508"/>
      <c r="H56" s="509"/>
    </row>
    <row r="57" spans="1:8" ht="12.75" x14ac:dyDescent="0.2">
      <c r="A57" s="484"/>
      <c r="B57" s="484"/>
      <c r="C57" s="484"/>
      <c r="D57" s="507"/>
      <c r="E57" s="508"/>
      <c r="F57" s="508"/>
      <c r="G57" s="508"/>
      <c r="H57" s="509"/>
    </row>
    <row r="58" spans="1:8" ht="12.75" x14ac:dyDescent="0.2">
      <c r="A58" s="484"/>
      <c r="B58" s="484"/>
      <c r="C58" s="484"/>
      <c r="D58" s="507"/>
      <c r="E58" s="508"/>
      <c r="F58" s="508"/>
      <c r="G58" s="508"/>
      <c r="H58" s="509"/>
    </row>
    <row r="59" spans="1:8" ht="12.75" x14ac:dyDescent="0.2">
      <c r="A59" s="484"/>
      <c r="B59" s="484"/>
      <c r="C59" s="484"/>
      <c r="D59" s="507"/>
      <c r="E59" s="508"/>
      <c r="F59" s="508"/>
      <c r="G59" s="508"/>
      <c r="H59" s="509"/>
    </row>
    <row r="60" spans="1:8" ht="12.75" x14ac:dyDescent="0.2">
      <c r="A60" s="484"/>
      <c r="B60" s="484"/>
      <c r="C60" s="484"/>
      <c r="D60" s="507"/>
      <c r="E60" s="508"/>
      <c r="F60" s="508"/>
      <c r="G60" s="508"/>
      <c r="H60" s="509"/>
    </row>
    <row r="61" spans="1:8" ht="12.75" x14ac:dyDescent="0.2">
      <c r="A61" s="484"/>
      <c r="B61" s="484"/>
      <c r="C61" s="484"/>
      <c r="D61" s="507"/>
      <c r="E61" s="508"/>
      <c r="F61" s="508"/>
      <c r="G61" s="508"/>
      <c r="H61" s="509"/>
    </row>
    <row r="62" spans="1:8" ht="12.75" x14ac:dyDescent="0.2">
      <c r="A62" s="484"/>
      <c r="B62" s="484"/>
      <c r="C62" s="484"/>
      <c r="D62" s="507"/>
      <c r="E62" s="508"/>
      <c r="F62" s="508"/>
      <c r="G62" s="508"/>
      <c r="H62" s="509"/>
    </row>
    <row r="63" spans="1:8" ht="12.75" x14ac:dyDescent="0.2">
      <c r="A63" s="484"/>
      <c r="B63" s="484"/>
      <c r="C63" s="484"/>
      <c r="D63" s="507"/>
      <c r="E63" s="508"/>
      <c r="F63" s="508"/>
      <c r="G63" s="508"/>
      <c r="H63" s="509"/>
    </row>
    <row r="64" spans="1:8" ht="12.75" x14ac:dyDescent="0.2">
      <c r="A64" s="484"/>
      <c r="B64" s="484"/>
      <c r="C64" s="484"/>
      <c r="D64" s="507"/>
      <c r="E64" s="508"/>
      <c r="F64" s="508"/>
      <c r="G64" s="508"/>
      <c r="H64" s="509"/>
    </row>
    <row r="65" spans="1:8" ht="12.75" x14ac:dyDescent="0.2">
      <c r="A65" s="484"/>
      <c r="B65" s="484"/>
      <c r="C65" s="484"/>
      <c r="D65" s="507"/>
      <c r="E65" s="508"/>
      <c r="F65" s="508"/>
      <c r="G65" s="508"/>
      <c r="H65" s="509"/>
    </row>
    <row r="66" spans="1:8" ht="12.75" x14ac:dyDescent="0.2">
      <c r="A66" s="484"/>
      <c r="B66" s="484"/>
      <c r="C66" s="484"/>
      <c r="D66" s="507"/>
      <c r="E66" s="508"/>
      <c r="F66" s="508"/>
      <c r="G66" s="508"/>
      <c r="H66" s="509"/>
    </row>
    <row r="67" spans="1:8" ht="12.75" x14ac:dyDescent="0.2">
      <c r="A67" s="484"/>
      <c r="B67" s="484"/>
      <c r="C67" s="484"/>
      <c r="D67" s="507"/>
      <c r="E67" s="508"/>
      <c r="F67" s="508"/>
      <c r="G67" s="508"/>
      <c r="H67" s="509"/>
    </row>
    <row r="68" spans="1:8" ht="12.75" x14ac:dyDescent="0.2">
      <c r="A68" s="484"/>
      <c r="B68" s="484"/>
      <c r="C68" s="484"/>
      <c r="D68" s="507"/>
      <c r="E68" s="508"/>
      <c r="F68" s="508"/>
      <c r="G68" s="508"/>
      <c r="H68" s="509"/>
    </row>
    <row r="69" spans="1:8" ht="12.75" x14ac:dyDescent="0.2">
      <c r="A69" s="484"/>
      <c r="B69" s="484"/>
      <c r="C69" s="484"/>
      <c r="D69" s="507"/>
      <c r="E69" s="508"/>
      <c r="F69" s="508"/>
      <c r="G69" s="508"/>
      <c r="H69" s="509"/>
    </row>
    <row r="70" spans="1:8" ht="12.75" x14ac:dyDescent="0.2">
      <c r="A70" s="484"/>
      <c r="B70" s="484"/>
      <c r="C70" s="484"/>
      <c r="D70" s="507"/>
      <c r="E70" s="508"/>
      <c r="F70" s="508"/>
      <c r="G70" s="508"/>
      <c r="H70" s="509"/>
    </row>
    <row r="71" spans="1:8" ht="12.75" x14ac:dyDescent="0.2">
      <c r="A71" s="484"/>
      <c r="B71" s="484"/>
      <c r="C71" s="484"/>
      <c r="D71" s="507"/>
      <c r="E71" s="508"/>
      <c r="F71" s="508"/>
      <c r="G71" s="508"/>
      <c r="H71" s="509"/>
    </row>
    <row r="72" spans="1:8" ht="12.75" x14ac:dyDescent="0.2">
      <c r="A72" s="484"/>
      <c r="B72" s="484"/>
      <c r="C72" s="484"/>
      <c r="D72" s="507"/>
      <c r="E72" s="508"/>
      <c r="F72" s="508"/>
      <c r="G72" s="508"/>
      <c r="H72" s="509"/>
    </row>
    <row r="73" spans="1:8" ht="12.75" x14ac:dyDescent="0.2">
      <c r="A73" s="484"/>
      <c r="B73" s="484"/>
      <c r="C73" s="484"/>
      <c r="D73" s="507"/>
      <c r="E73" s="508"/>
      <c r="F73" s="508"/>
      <c r="G73" s="508"/>
      <c r="H73" s="509"/>
    </row>
    <row r="74" spans="1:8" ht="12.75" x14ac:dyDescent="0.2">
      <c r="A74" s="484"/>
      <c r="B74" s="484"/>
      <c r="C74" s="484"/>
      <c r="D74" s="507"/>
      <c r="E74" s="508"/>
      <c r="F74" s="508"/>
      <c r="G74" s="508"/>
      <c r="H74" s="509"/>
    </row>
    <row r="75" spans="1:8" ht="12.75" x14ac:dyDescent="0.2">
      <c r="A75" s="484"/>
      <c r="B75" s="484"/>
      <c r="C75" s="484"/>
      <c r="D75" s="507"/>
      <c r="E75" s="508"/>
      <c r="F75" s="508"/>
      <c r="G75" s="508"/>
      <c r="H75" s="509"/>
    </row>
    <row r="76" spans="1:8" ht="12.75" x14ac:dyDescent="0.2">
      <c r="A76" s="484"/>
      <c r="B76" s="484"/>
      <c r="C76" s="484"/>
      <c r="D76" s="507"/>
      <c r="E76" s="508"/>
      <c r="F76" s="508"/>
      <c r="G76" s="508"/>
      <c r="H76" s="509"/>
    </row>
    <row r="77" spans="1:8" ht="12.75" x14ac:dyDescent="0.2">
      <c r="A77" s="484"/>
      <c r="B77" s="484"/>
      <c r="C77" s="484"/>
      <c r="D77" s="507"/>
      <c r="E77" s="508"/>
      <c r="F77" s="508"/>
      <c r="G77" s="508"/>
      <c r="H77" s="509"/>
    </row>
    <row r="78" spans="1:8" ht="12.75" x14ac:dyDescent="0.2">
      <c r="A78" s="484"/>
      <c r="B78" s="484"/>
      <c r="C78" s="484"/>
      <c r="D78" s="507"/>
      <c r="E78" s="508"/>
      <c r="F78" s="508"/>
      <c r="G78" s="508"/>
      <c r="H78" s="509"/>
    </row>
    <row r="79" spans="1:8" ht="12.75" x14ac:dyDescent="0.2">
      <c r="A79" s="484"/>
      <c r="B79" s="484"/>
      <c r="C79" s="484"/>
      <c r="D79" s="507"/>
      <c r="E79" s="508"/>
      <c r="F79" s="508"/>
      <c r="G79" s="508"/>
      <c r="H79" s="509"/>
    </row>
    <row r="80" spans="1:8" ht="12.75" x14ac:dyDescent="0.2">
      <c r="A80" s="484"/>
      <c r="B80" s="484"/>
      <c r="C80" s="484"/>
      <c r="D80" s="507"/>
      <c r="E80" s="508"/>
      <c r="F80" s="508"/>
      <c r="G80" s="508"/>
      <c r="H80" s="509"/>
    </row>
    <row r="81" spans="1:8" ht="12.75" x14ac:dyDescent="0.2">
      <c r="A81" s="484"/>
      <c r="B81" s="484"/>
      <c r="C81" s="484"/>
      <c r="D81" s="507"/>
      <c r="E81" s="508"/>
      <c r="F81" s="508"/>
      <c r="G81" s="508"/>
      <c r="H81" s="509"/>
    </row>
    <row r="82" spans="1:8" ht="12.75" x14ac:dyDescent="0.2">
      <c r="A82" s="484"/>
      <c r="B82" s="484"/>
      <c r="C82" s="484"/>
      <c r="D82" s="507"/>
      <c r="E82" s="508"/>
      <c r="F82" s="508"/>
      <c r="G82" s="508"/>
      <c r="H82" s="509"/>
    </row>
    <row r="83" spans="1:8" ht="12.75" x14ac:dyDescent="0.2">
      <c r="A83" s="484"/>
      <c r="B83" s="484"/>
      <c r="C83" s="484"/>
      <c r="D83" s="507"/>
      <c r="E83" s="508"/>
      <c r="F83" s="508"/>
      <c r="G83" s="508"/>
      <c r="H83" s="509"/>
    </row>
    <row r="84" spans="1:8" ht="12.75" x14ac:dyDescent="0.2">
      <c r="A84" s="484"/>
      <c r="B84" s="484"/>
      <c r="C84" s="484"/>
      <c r="D84" s="507"/>
      <c r="E84" s="508"/>
      <c r="F84" s="508"/>
      <c r="G84" s="508"/>
      <c r="H84" s="509"/>
    </row>
    <row r="85" spans="1:8" ht="12.75" x14ac:dyDescent="0.2">
      <c r="A85" s="484"/>
      <c r="B85" s="484"/>
      <c r="C85" s="484"/>
      <c r="D85" s="507"/>
      <c r="E85" s="508"/>
      <c r="F85" s="508"/>
      <c r="G85" s="508"/>
      <c r="H85" s="509"/>
    </row>
    <row r="86" spans="1:8" ht="12.75" x14ac:dyDescent="0.2">
      <c r="A86" s="484"/>
      <c r="B86" s="484"/>
      <c r="C86" s="484"/>
      <c r="D86" s="507"/>
      <c r="E86" s="508"/>
      <c r="F86" s="508"/>
      <c r="G86" s="508"/>
      <c r="H86" s="509"/>
    </row>
    <row r="87" spans="1:8" ht="12.75" x14ac:dyDescent="0.2">
      <c r="A87" s="484"/>
      <c r="B87" s="484"/>
      <c r="C87" s="484"/>
      <c r="D87" s="507"/>
      <c r="E87" s="508"/>
      <c r="F87" s="508"/>
      <c r="G87" s="508"/>
      <c r="H87" s="509"/>
    </row>
    <row r="88" spans="1:8" ht="12.75" x14ac:dyDescent="0.2">
      <c r="A88" s="484"/>
      <c r="B88" s="484"/>
      <c r="C88" s="484"/>
      <c r="D88" s="507"/>
      <c r="E88" s="508"/>
      <c r="F88" s="508"/>
      <c r="G88" s="508"/>
      <c r="H88" s="509"/>
    </row>
    <row r="89" spans="1:8" ht="12.75" x14ac:dyDescent="0.2">
      <c r="A89" s="484"/>
      <c r="B89" s="484"/>
      <c r="C89" s="484"/>
      <c r="D89" s="507"/>
      <c r="E89" s="508"/>
      <c r="F89" s="508"/>
      <c r="G89" s="508"/>
      <c r="H89" s="509"/>
    </row>
    <row r="90" spans="1:8" ht="12.75" x14ac:dyDescent="0.2">
      <c r="A90" s="484"/>
      <c r="B90" s="484"/>
      <c r="C90" s="484"/>
      <c r="D90" s="507"/>
      <c r="E90" s="508"/>
      <c r="F90" s="508"/>
      <c r="G90" s="508"/>
      <c r="H90" s="509"/>
    </row>
    <row r="91" spans="1:8" ht="12.75" x14ac:dyDescent="0.2">
      <c r="A91" s="484"/>
      <c r="B91" s="484"/>
      <c r="C91" s="484"/>
      <c r="D91" s="507"/>
      <c r="E91" s="508"/>
      <c r="F91" s="508"/>
      <c r="G91" s="508"/>
      <c r="H91" s="509"/>
    </row>
    <row r="92" spans="1:8" ht="12.75" x14ac:dyDescent="0.2">
      <c r="A92" s="484"/>
      <c r="B92" s="484"/>
      <c r="C92" s="484"/>
      <c r="D92" s="507"/>
      <c r="E92" s="508"/>
      <c r="F92" s="508"/>
      <c r="G92" s="508"/>
      <c r="H92" s="509"/>
    </row>
    <row r="93" spans="1:8" ht="12.75" x14ac:dyDescent="0.2">
      <c r="A93" s="484"/>
      <c r="B93" s="484"/>
      <c r="C93" s="484"/>
      <c r="D93" s="507"/>
      <c r="E93" s="508"/>
      <c r="F93" s="508"/>
      <c r="G93" s="508"/>
      <c r="H93" s="509"/>
    </row>
    <row r="94" spans="1:8" ht="12.75" x14ac:dyDescent="0.2">
      <c r="A94" s="484"/>
      <c r="B94" s="484"/>
      <c r="C94" s="484"/>
      <c r="D94" s="507"/>
      <c r="E94" s="508"/>
      <c r="F94" s="508"/>
      <c r="G94" s="508"/>
      <c r="H94" s="509"/>
    </row>
    <row r="95" spans="1:8" ht="12.75" x14ac:dyDescent="0.2">
      <c r="A95" s="484"/>
      <c r="B95" s="484"/>
      <c r="C95" s="484"/>
      <c r="D95" s="507"/>
      <c r="E95" s="508"/>
      <c r="F95" s="508"/>
      <c r="G95" s="508"/>
      <c r="H95" s="509"/>
    </row>
    <row r="96" spans="1:8" ht="12.75" x14ac:dyDescent="0.2">
      <c r="A96" s="484"/>
      <c r="B96" s="484"/>
      <c r="C96" s="484"/>
      <c r="D96" s="507"/>
      <c r="E96" s="508"/>
      <c r="F96" s="508"/>
      <c r="G96" s="508"/>
      <c r="H96" s="509"/>
    </row>
    <row r="97" spans="1:8" ht="12.75" x14ac:dyDescent="0.2">
      <c r="A97" s="484"/>
      <c r="B97" s="484"/>
      <c r="C97" s="484"/>
      <c r="D97" s="507"/>
      <c r="E97" s="508"/>
      <c r="F97" s="508"/>
      <c r="G97" s="508"/>
      <c r="H97" s="509"/>
    </row>
    <row r="98" spans="1:8" ht="12.75" x14ac:dyDescent="0.2">
      <c r="A98" s="484"/>
      <c r="B98" s="484"/>
      <c r="C98" s="484"/>
      <c r="D98" s="507"/>
      <c r="E98" s="508"/>
      <c r="F98" s="508"/>
      <c r="G98" s="508"/>
      <c r="H98" s="509"/>
    </row>
    <row r="99" spans="1:8" ht="12.75" x14ac:dyDescent="0.2">
      <c r="A99" s="484"/>
      <c r="B99" s="484"/>
      <c r="C99" s="484"/>
      <c r="D99" s="507"/>
      <c r="E99" s="508"/>
      <c r="F99" s="508"/>
      <c r="G99" s="508"/>
      <c r="H99" s="509"/>
    </row>
    <row r="100" spans="1:8" ht="12.75" x14ac:dyDescent="0.2">
      <c r="A100" s="484"/>
      <c r="B100" s="484"/>
      <c r="C100" s="484"/>
      <c r="D100" s="507"/>
      <c r="E100" s="508"/>
      <c r="F100" s="508"/>
      <c r="G100" s="508"/>
      <c r="H100" s="509"/>
    </row>
    <row r="101" spans="1:8" ht="12.75" x14ac:dyDescent="0.2">
      <c r="A101" s="484"/>
      <c r="B101" s="484"/>
      <c r="C101" s="484"/>
      <c r="D101" s="507"/>
      <c r="E101" s="508"/>
      <c r="F101" s="508"/>
      <c r="G101" s="508"/>
      <c r="H101" s="509"/>
    </row>
    <row r="102" spans="1:8" ht="12.75" x14ac:dyDescent="0.2">
      <c r="A102" s="484"/>
      <c r="B102" s="484"/>
      <c r="C102" s="484"/>
      <c r="D102" s="507"/>
      <c r="E102" s="508"/>
      <c r="F102" s="508"/>
      <c r="G102" s="508"/>
      <c r="H102" s="509"/>
    </row>
    <row r="103" spans="1:8" ht="12.75" x14ac:dyDescent="0.2">
      <c r="A103" s="484"/>
      <c r="B103" s="484"/>
      <c r="C103" s="484"/>
      <c r="D103" s="507"/>
      <c r="E103" s="508"/>
      <c r="F103" s="508"/>
      <c r="G103" s="508"/>
      <c r="H103" s="509"/>
    </row>
    <row r="104" spans="1:8" ht="12.75" x14ac:dyDescent="0.2">
      <c r="A104" s="484"/>
      <c r="B104" s="484"/>
      <c r="C104" s="484"/>
      <c r="D104" s="507"/>
      <c r="E104" s="508"/>
      <c r="F104" s="508"/>
      <c r="G104" s="508"/>
      <c r="H104" s="509"/>
    </row>
    <row r="105" spans="1:8" ht="12.75" x14ac:dyDescent="0.2">
      <c r="A105" s="484"/>
      <c r="B105" s="484"/>
      <c r="C105" s="484"/>
      <c r="D105" s="507"/>
      <c r="E105" s="508"/>
      <c r="F105" s="508"/>
      <c r="G105" s="508"/>
      <c r="H105" s="509"/>
    </row>
    <row r="106" spans="1:8" ht="12.75" x14ac:dyDescent="0.2">
      <c r="A106" s="484"/>
      <c r="B106" s="484"/>
      <c r="C106" s="484"/>
      <c r="D106" s="507"/>
      <c r="E106" s="508"/>
      <c r="F106" s="508"/>
      <c r="G106" s="508"/>
      <c r="H106" s="509"/>
    </row>
    <row r="107" spans="1:8" ht="12.75" x14ac:dyDescent="0.2">
      <c r="A107" s="484"/>
      <c r="B107" s="484"/>
      <c r="C107" s="484"/>
      <c r="D107" s="507"/>
      <c r="E107" s="508"/>
      <c r="F107" s="508"/>
      <c r="G107" s="508"/>
      <c r="H107" s="509"/>
    </row>
    <row r="108" spans="1:8" ht="12.75" x14ac:dyDescent="0.2">
      <c r="A108" s="484"/>
      <c r="B108" s="484"/>
      <c r="C108" s="484"/>
      <c r="D108" s="507"/>
      <c r="E108" s="508"/>
      <c r="F108" s="508"/>
      <c r="G108" s="508"/>
      <c r="H108" s="509"/>
    </row>
    <row r="109" spans="1:8" ht="12.75" x14ac:dyDescent="0.2">
      <c r="A109" s="484"/>
      <c r="B109" s="484"/>
      <c r="C109" s="484"/>
      <c r="D109" s="507"/>
      <c r="E109" s="508"/>
      <c r="F109" s="508"/>
      <c r="G109" s="508"/>
      <c r="H109" s="509"/>
    </row>
    <row r="110" spans="1:8" ht="12.75" x14ac:dyDescent="0.2">
      <c r="A110" s="484"/>
      <c r="B110" s="484"/>
      <c r="C110" s="484"/>
      <c r="D110" s="507"/>
      <c r="E110" s="508"/>
      <c r="F110" s="508"/>
      <c r="G110" s="508"/>
      <c r="H110" s="509"/>
    </row>
    <row r="111" spans="1:8" ht="12.75" x14ac:dyDescent="0.2">
      <c r="A111" s="484"/>
      <c r="B111" s="484"/>
      <c r="C111" s="484"/>
      <c r="D111" s="507"/>
      <c r="E111" s="508"/>
      <c r="F111" s="508"/>
      <c r="G111" s="508"/>
      <c r="H111" s="509"/>
    </row>
    <row r="112" spans="1:8" ht="12.75" x14ac:dyDescent="0.2">
      <c r="A112" s="484"/>
      <c r="B112" s="484"/>
      <c r="C112" s="484"/>
      <c r="D112" s="507"/>
      <c r="E112" s="508"/>
      <c r="F112" s="508"/>
      <c r="G112" s="508"/>
      <c r="H112" s="509"/>
    </row>
    <row r="113" spans="1:8" ht="12.75" x14ac:dyDescent="0.2">
      <c r="A113" s="484"/>
      <c r="B113" s="484"/>
      <c r="C113" s="484"/>
      <c r="D113" s="507"/>
      <c r="E113" s="508"/>
      <c r="F113" s="508"/>
      <c r="G113" s="508"/>
      <c r="H113" s="509"/>
    </row>
    <row r="114" spans="1:8" ht="12.75" x14ac:dyDescent="0.2">
      <c r="A114" s="484"/>
      <c r="B114" s="484"/>
      <c r="C114" s="484"/>
      <c r="D114" s="507"/>
      <c r="E114" s="508"/>
      <c r="F114" s="508"/>
      <c r="G114" s="508"/>
      <c r="H114" s="509"/>
    </row>
    <row r="115" spans="1:8" ht="12.75" x14ac:dyDescent="0.2">
      <c r="A115" s="484"/>
      <c r="B115" s="484"/>
      <c r="C115" s="484"/>
      <c r="D115" s="507"/>
      <c r="E115" s="508"/>
      <c r="F115" s="508"/>
      <c r="G115" s="508"/>
      <c r="H115" s="509"/>
    </row>
    <row r="116" spans="1:8" ht="12.75" x14ac:dyDescent="0.2">
      <c r="A116" s="484"/>
      <c r="B116" s="484"/>
      <c r="C116" s="484"/>
      <c r="D116" s="507"/>
      <c r="E116" s="508"/>
      <c r="F116" s="508"/>
      <c r="G116" s="508"/>
      <c r="H116" s="509"/>
    </row>
    <row r="117" spans="1:8" ht="12.75" x14ac:dyDescent="0.2">
      <c r="A117" s="484"/>
      <c r="B117" s="484"/>
      <c r="C117" s="484"/>
      <c r="D117" s="507"/>
      <c r="E117" s="508"/>
      <c r="F117" s="508"/>
      <c r="G117" s="508"/>
      <c r="H117" s="509"/>
    </row>
    <row r="118" spans="1:8" ht="12.75" x14ac:dyDescent="0.2">
      <c r="A118" s="484"/>
      <c r="B118" s="484"/>
      <c r="C118" s="484"/>
      <c r="D118" s="507"/>
      <c r="E118" s="508"/>
      <c r="F118" s="508"/>
      <c r="G118" s="508"/>
      <c r="H118" s="509"/>
    </row>
    <row r="119" spans="1:8" ht="12.75" x14ac:dyDescent="0.2">
      <c r="A119" s="484"/>
      <c r="B119" s="484"/>
      <c r="C119" s="484"/>
      <c r="D119" s="507"/>
      <c r="E119" s="508"/>
      <c r="F119" s="508"/>
      <c r="G119" s="508"/>
      <c r="H119" s="509"/>
    </row>
    <row r="120" spans="1:8" ht="12.75" x14ac:dyDescent="0.2">
      <c r="A120" s="484"/>
      <c r="B120" s="484"/>
      <c r="C120" s="484"/>
      <c r="D120" s="507"/>
      <c r="E120" s="508"/>
      <c r="F120" s="508"/>
      <c r="G120" s="508"/>
      <c r="H120" s="509"/>
    </row>
    <row r="121" spans="1:8" ht="12.75" x14ac:dyDescent="0.2">
      <c r="A121" s="484"/>
      <c r="B121" s="484"/>
      <c r="C121" s="484"/>
      <c r="D121" s="507"/>
      <c r="E121" s="508"/>
      <c r="F121" s="508"/>
      <c r="G121" s="508"/>
      <c r="H121" s="509"/>
    </row>
    <row r="122" spans="1:8" ht="12.75" x14ac:dyDescent="0.2">
      <c r="A122" s="484"/>
      <c r="B122" s="484"/>
      <c r="C122" s="484"/>
      <c r="D122" s="507"/>
      <c r="E122" s="508"/>
      <c r="F122" s="508"/>
      <c r="G122" s="508"/>
      <c r="H122" s="509"/>
    </row>
    <row r="123" spans="1:8" ht="12.75" x14ac:dyDescent="0.2">
      <c r="A123" s="484"/>
      <c r="B123" s="484"/>
      <c r="C123" s="484"/>
      <c r="D123" s="507"/>
      <c r="E123" s="508"/>
      <c r="F123" s="508"/>
      <c r="G123" s="508"/>
      <c r="H123" s="509"/>
    </row>
    <row r="124" spans="1:8" ht="12.75" x14ac:dyDescent="0.2">
      <c r="A124" s="484"/>
      <c r="B124" s="484"/>
      <c r="C124" s="484"/>
      <c r="D124" s="507"/>
      <c r="E124" s="508"/>
      <c r="F124" s="508"/>
      <c r="G124" s="508"/>
      <c r="H124" s="509"/>
    </row>
    <row r="125" spans="1:8" ht="12.75" x14ac:dyDescent="0.2">
      <c r="A125" s="484"/>
      <c r="B125" s="484"/>
      <c r="C125" s="484"/>
      <c r="D125" s="507"/>
      <c r="E125" s="508"/>
      <c r="F125" s="508"/>
      <c r="G125" s="508"/>
      <c r="H125" s="509"/>
    </row>
    <row r="126" spans="1:8" ht="12.75" x14ac:dyDescent="0.2">
      <c r="A126" s="484"/>
      <c r="B126" s="484"/>
      <c r="C126" s="484"/>
      <c r="D126" s="507"/>
      <c r="E126" s="508"/>
      <c r="F126" s="508"/>
      <c r="G126" s="508"/>
      <c r="H126" s="509"/>
    </row>
    <row r="127" spans="1:8" ht="12.75" x14ac:dyDescent="0.2">
      <c r="A127" s="484"/>
      <c r="B127" s="484"/>
      <c r="C127" s="484"/>
      <c r="D127" s="507"/>
      <c r="E127" s="508"/>
      <c r="F127" s="508"/>
      <c r="G127" s="508"/>
      <c r="H127" s="509"/>
    </row>
    <row r="128" spans="1:8" ht="12.75" x14ac:dyDescent="0.2">
      <c r="A128" s="484"/>
      <c r="B128" s="484"/>
      <c r="C128" s="484"/>
      <c r="D128" s="507"/>
      <c r="E128" s="508"/>
      <c r="F128" s="508"/>
      <c r="G128" s="508"/>
      <c r="H128" s="509"/>
    </row>
    <row r="129" spans="1:8" ht="12.75" x14ac:dyDescent="0.2">
      <c r="A129" s="484"/>
      <c r="B129" s="484"/>
      <c r="C129" s="484"/>
      <c r="D129" s="507"/>
      <c r="E129" s="508"/>
      <c r="F129" s="508"/>
      <c r="G129" s="508"/>
      <c r="H129" s="509"/>
    </row>
    <row r="130" spans="1:8" ht="12.75" x14ac:dyDescent="0.2">
      <c r="A130" s="484"/>
      <c r="B130" s="484"/>
      <c r="C130" s="484"/>
      <c r="D130" s="507"/>
      <c r="E130" s="508"/>
      <c r="F130" s="508"/>
      <c r="G130" s="508"/>
      <c r="H130" s="509"/>
    </row>
    <row r="131" spans="1:8" ht="12.75" x14ac:dyDescent="0.2">
      <c r="A131" s="484"/>
      <c r="B131" s="484"/>
      <c r="C131" s="484"/>
      <c r="D131" s="507"/>
      <c r="E131" s="508"/>
      <c r="F131" s="508"/>
      <c r="G131" s="508"/>
      <c r="H131" s="509"/>
    </row>
    <row r="132" spans="1:8" ht="12.75" x14ac:dyDescent="0.2">
      <c r="A132" s="484"/>
      <c r="B132" s="484"/>
      <c r="C132" s="484"/>
      <c r="D132" s="507"/>
      <c r="E132" s="508"/>
      <c r="F132" s="508"/>
      <c r="G132" s="508"/>
      <c r="H132" s="509"/>
    </row>
    <row r="133" spans="1:8" ht="12.75" x14ac:dyDescent="0.2">
      <c r="A133" s="484"/>
      <c r="B133" s="484"/>
      <c r="C133" s="484"/>
      <c r="D133" s="507"/>
      <c r="E133" s="508"/>
      <c r="F133" s="508"/>
      <c r="G133" s="508"/>
      <c r="H133" s="509"/>
    </row>
    <row r="134" spans="1:8" ht="12.75" x14ac:dyDescent="0.2">
      <c r="A134" s="484"/>
      <c r="B134" s="484"/>
      <c r="C134" s="484"/>
      <c r="D134" s="507"/>
      <c r="E134" s="508"/>
      <c r="F134" s="508"/>
      <c r="G134" s="508"/>
      <c r="H134" s="509"/>
    </row>
    <row r="135" spans="1:8" ht="12.75" x14ac:dyDescent="0.2">
      <c r="A135" s="484"/>
      <c r="B135" s="484"/>
      <c r="C135" s="484"/>
      <c r="D135" s="507"/>
      <c r="E135" s="508"/>
      <c r="F135" s="508"/>
      <c r="G135" s="508"/>
      <c r="H135" s="509"/>
    </row>
    <row r="136" spans="1:8" ht="12.75" x14ac:dyDescent="0.2">
      <c r="A136" s="484"/>
      <c r="B136" s="484"/>
      <c r="C136" s="484"/>
      <c r="D136" s="507"/>
      <c r="E136" s="508"/>
      <c r="F136" s="508"/>
      <c r="G136" s="508"/>
      <c r="H136" s="509"/>
    </row>
    <row r="137" spans="1:8" ht="12.75" x14ac:dyDescent="0.2">
      <c r="A137" s="484"/>
      <c r="B137" s="484"/>
      <c r="C137" s="484"/>
      <c r="D137" s="507"/>
      <c r="E137" s="508"/>
      <c r="F137" s="508"/>
      <c r="G137" s="508"/>
      <c r="H137" s="509"/>
    </row>
    <row r="138" spans="1:8" ht="12.75" x14ac:dyDescent="0.2">
      <c r="A138" s="484"/>
      <c r="B138" s="484"/>
      <c r="C138" s="484"/>
      <c r="D138" s="507"/>
      <c r="E138" s="508"/>
      <c r="F138" s="508"/>
      <c r="G138" s="508"/>
      <c r="H138" s="509"/>
    </row>
    <row r="139" spans="1:8" ht="12.75" x14ac:dyDescent="0.2">
      <c r="A139" s="484"/>
      <c r="B139" s="484"/>
      <c r="C139" s="484"/>
      <c r="D139" s="507"/>
      <c r="E139" s="508"/>
      <c r="F139" s="508"/>
      <c r="G139" s="508"/>
      <c r="H139" s="509"/>
    </row>
    <row r="140" spans="1:8" ht="12.75" x14ac:dyDescent="0.2">
      <c r="A140" s="484"/>
      <c r="B140" s="484"/>
      <c r="C140" s="484"/>
      <c r="D140" s="507"/>
      <c r="E140" s="508"/>
      <c r="F140" s="508"/>
      <c r="G140" s="508"/>
      <c r="H140" s="509"/>
    </row>
    <row r="141" spans="1:8" ht="12.75" x14ac:dyDescent="0.2">
      <c r="A141" s="484"/>
      <c r="B141" s="484"/>
      <c r="C141" s="484"/>
      <c r="D141" s="507"/>
      <c r="E141" s="508"/>
      <c r="F141" s="508"/>
      <c r="G141" s="508"/>
      <c r="H141" s="509"/>
    </row>
    <row r="142" spans="1:8" ht="12.75" x14ac:dyDescent="0.2">
      <c r="A142" s="484"/>
      <c r="B142" s="484"/>
      <c r="C142" s="484"/>
      <c r="D142" s="507"/>
      <c r="E142" s="508"/>
      <c r="F142" s="508"/>
      <c r="G142" s="508"/>
      <c r="H142" s="509"/>
    </row>
    <row r="143" spans="1:8" ht="12.75" x14ac:dyDescent="0.2">
      <c r="A143" s="484"/>
      <c r="B143" s="484"/>
      <c r="C143" s="484"/>
      <c r="D143" s="507"/>
      <c r="E143" s="508"/>
      <c r="F143" s="508"/>
      <c r="G143" s="508"/>
      <c r="H143" s="509"/>
    </row>
    <row r="144" spans="1:8" ht="12.75" x14ac:dyDescent="0.2">
      <c r="A144" s="484"/>
      <c r="B144" s="484"/>
      <c r="C144" s="484"/>
      <c r="D144" s="507"/>
      <c r="E144" s="508"/>
      <c r="F144" s="508"/>
      <c r="G144" s="508"/>
      <c r="H144" s="509"/>
    </row>
    <row r="145" spans="1:8" ht="12.75" x14ac:dyDescent="0.2">
      <c r="A145" s="484"/>
      <c r="B145" s="484"/>
      <c r="C145" s="484"/>
      <c r="D145" s="507"/>
      <c r="E145" s="508"/>
      <c r="F145" s="508"/>
      <c r="G145" s="508"/>
      <c r="H145" s="509"/>
    </row>
    <row r="146" spans="1:8" ht="12.75" x14ac:dyDescent="0.2">
      <c r="A146" s="484"/>
      <c r="B146" s="484"/>
      <c r="C146" s="484"/>
      <c r="D146" s="507"/>
      <c r="E146" s="508"/>
      <c r="F146" s="508"/>
      <c r="G146" s="508"/>
      <c r="H146" s="509"/>
    </row>
    <row r="147" spans="1:8" ht="12.75" x14ac:dyDescent="0.2">
      <c r="A147" s="484"/>
      <c r="B147" s="484"/>
      <c r="C147" s="484"/>
      <c r="D147" s="507"/>
      <c r="E147" s="508"/>
      <c r="F147" s="508"/>
      <c r="G147" s="508"/>
      <c r="H147" s="509"/>
    </row>
    <row r="148" spans="1:8" ht="12.75" x14ac:dyDescent="0.2">
      <c r="A148" s="484"/>
      <c r="B148" s="484"/>
      <c r="C148" s="484"/>
      <c r="D148" s="507"/>
      <c r="E148" s="508"/>
      <c r="F148" s="508"/>
      <c r="G148" s="508"/>
      <c r="H148" s="509"/>
    </row>
    <row r="149" spans="1:8" ht="12.75" x14ac:dyDescent="0.2">
      <c r="A149" s="484"/>
      <c r="B149" s="484"/>
      <c r="C149" s="484"/>
      <c r="D149" s="507"/>
      <c r="E149" s="508"/>
      <c r="F149" s="508"/>
      <c r="G149" s="508"/>
      <c r="H149" s="509"/>
    </row>
    <row r="150" spans="1:8" ht="12.75" x14ac:dyDescent="0.2">
      <c r="A150" s="484"/>
      <c r="B150" s="484"/>
      <c r="C150" s="484"/>
      <c r="D150" s="507"/>
      <c r="E150" s="508"/>
      <c r="F150" s="508"/>
      <c r="G150" s="508"/>
      <c r="H150" s="509"/>
    </row>
    <row r="151" spans="1:8" ht="12.75" x14ac:dyDescent="0.2">
      <c r="A151" s="484"/>
      <c r="B151" s="484"/>
      <c r="C151" s="484"/>
      <c r="D151" s="507"/>
      <c r="E151" s="508"/>
      <c r="F151" s="508"/>
      <c r="G151" s="508"/>
      <c r="H151" s="509"/>
    </row>
    <row r="152" spans="1:8" ht="12.75" x14ac:dyDescent="0.2">
      <c r="A152" s="484"/>
      <c r="B152" s="484"/>
      <c r="C152" s="484"/>
      <c r="D152" s="507"/>
      <c r="E152" s="508"/>
      <c r="F152" s="508"/>
      <c r="G152" s="508"/>
      <c r="H152" s="509"/>
    </row>
    <row r="153" spans="1:8" ht="12.75" x14ac:dyDescent="0.2">
      <c r="A153" s="484"/>
      <c r="B153" s="484"/>
      <c r="C153" s="484"/>
      <c r="D153" s="507"/>
      <c r="E153" s="508"/>
      <c r="F153" s="508"/>
      <c r="G153" s="508"/>
      <c r="H153" s="509"/>
    </row>
    <row r="154" spans="1:8" ht="12.75" x14ac:dyDescent="0.2">
      <c r="A154" s="484"/>
      <c r="B154" s="484"/>
      <c r="C154" s="484"/>
      <c r="D154" s="507"/>
      <c r="E154" s="508"/>
      <c r="F154" s="508"/>
      <c r="G154" s="508"/>
      <c r="H154" s="509"/>
    </row>
    <row r="155" spans="1:8" ht="12.75" x14ac:dyDescent="0.2">
      <c r="A155" s="484"/>
      <c r="B155" s="484"/>
      <c r="C155" s="484"/>
      <c r="D155" s="507"/>
      <c r="E155" s="508"/>
      <c r="F155" s="508"/>
      <c r="G155" s="508"/>
      <c r="H155" s="509"/>
    </row>
    <row r="156" spans="1:8" ht="12.75" x14ac:dyDescent="0.2">
      <c r="A156" s="484"/>
      <c r="B156" s="484"/>
      <c r="C156" s="484"/>
      <c r="D156" s="507"/>
      <c r="E156" s="508"/>
      <c r="F156" s="508"/>
      <c r="G156" s="508"/>
      <c r="H156" s="509"/>
    </row>
    <row r="157" spans="1:8" ht="12.75" x14ac:dyDescent="0.2">
      <c r="A157" s="484"/>
      <c r="B157" s="484"/>
      <c r="C157" s="484"/>
      <c r="D157" s="507"/>
      <c r="E157" s="508"/>
      <c r="F157" s="508"/>
      <c r="G157" s="508"/>
      <c r="H157" s="509"/>
    </row>
    <row r="158" spans="1:8" ht="12.75" x14ac:dyDescent="0.2">
      <c r="A158" s="484"/>
      <c r="B158" s="484"/>
      <c r="C158" s="484"/>
      <c r="D158" s="507"/>
      <c r="E158" s="508"/>
      <c r="F158" s="508"/>
      <c r="G158" s="508"/>
      <c r="H158" s="509"/>
    </row>
    <row r="159" spans="1:8" ht="12.75" x14ac:dyDescent="0.2">
      <c r="A159" s="484"/>
      <c r="B159" s="484"/>
      <c r="C159" s="484"/>
      <c r="D159" s="507"/>
      <c r="E159" s="508"/>
      <c r="F159" s="508"/>
      <c r="G159" s="508"/>
      <c r="H159" s="509"/>
    </row>
    <row r="160" spans="1:8" ht="12.75" x14ac:dyDescent="0.2">
      <c r="A160" s="484"/>
      <c r="B160" s="484"/>
      <c r="C160" s="484"/>
      <c r="D160" s="507"/>
      <c r="E160" s="508"/>
      <c r="F160" s="508"/>
      <c r="G160" s="508"/>
      <c r="H160" s="509"/>
    </row>
    <row r="161" spans="1:8" ht="12.75" x14ac:dyDescent="0.2">
      <c r="A161" s="484"/>
      <c r="B161" s="484"/>
      <c r="C161" s="484"/>
      <c r="D161" s="507"/>
      <c r="E161" s="508"/>
      <c r="F161" s="508"/>
      <c r="G161" s="508"/>
      <c r="H161" s="509"/>
    </row>
    <row r="162" spans="1:8" ht="12.75" x14ac:dyDescent="0.2">
      <c r="A162" s="484"/>
      <c r="B162" s="484"/>
      <c r="C162" s="484"/>
      <c r="D162" s="507"/>
      <c r="E162" s="508"/>
      <c r="F162" s="508"/>
      <c r="G162" s="508"/>
      <c r="H162" s="509"/>
    </row>
    <row r="163" spans="1:8" ht="12.75" x14ac:dyDescent="0.2">
      <c r="A163" s="484"/>
      <c r="B163" s="484"/>
      <c r="C163" s="484"/>
      <c r="D163" s="507"/>
      <c r="E163" s="508"/>
      <c r="F163" s="508"/>
      <c r="G163" s="508"/>
      <c r="H163" s="509"/>
    </row>
    <row r="164" spans="1:8" ht="12.75" x14ac:dyDescent="0.2">
      <c r="A164" s="484"/>
      <c r="B164" s="484"/>
      <c r="C164" s="484"/>
      <c r="D164" s="507"/>
      <c r="E164" s="508"/>
      <c r="F164" s="508"/>
      <c r="G164" s="508"/>
      <c r="H164" s="509"/>
    </row>
    <row r="165" spans="1:8" ht="12.75" x14ac:dyDescent="0.2">
      <c r="A165" s="484"/>
      <c r="B165" s="484"/>
      <c r="C165" s="484"/>
      <c r="D165" s="507"/>
      <c r="E165" s="508"/>
      <c r="F165" s="508"/>
      <c r="G165" s="508"/>
      <c r="H165" s="509"/>
    </row>
    <row r="166" spans="1:8" ht="12.75" x14ac:dyDescent="0.2">
      <c r="A166" s="484"/>
      <c r="B166" s="484"/>
      <c r="C166" s="484"/>
      <c r="D166" s="507"/>
      <c r="E166" s="508"/>
      <c r="F166" s="508"/>
      <c r="G166" s="508"/>
      <c r="H166" s="509"/>
    </row>
    <row r="167" spans="1:8" ht="12.75" x14ac:dyDescent="0.2">
      <c r="A167" s="484"/>
      <c r="B167" s="484"/>
      <c r="C167" s="484"/>
      <c r="D167" s="507"/>
      <c r="E167" s="508"/>
      <c r="F167" s="508"/>
      <c r="G167" s="508"/>
      <c r="H167" s="509"/>
    </row>
    <row r="168" spans="1:8" ht="12.75" x14ac:dyDescent="0.2">
      <c r="A168" s="484"/>
      <c r="B168" s="484"/>
      <c r="C168" s="484"/>
      <c r="D168" s="507"/>
      <c r="E168" s="508"/>
      <c r="F168" s="508"/>
      <c r="G168" s="508"/>
      <c r="H168" s="509"/>
    </row>
    <row r="169" spans="1:8" ht="12.75" x14ac:dyDescent="0.2">
      <c r="A169" s="484"/>
      <c r="B169" s="484"/>
      <c r="C169" s="484"/>
      <c r="D169" s="507"/>
      <c r="E169" s="508"/>
      <c r="F169" s="508"/>
      <c r="G169" s="508"/>
      <c r="H169" s="509"/>
    </row>
    <row r="170" spans="1:8" ht="12.75" x14ac:dyDescent="0.2">
      <c r="A170" s="484"/>
      <c r="B170" s="484"/>
      <c r="C170" s="484"/>
      <c r="D170" s="507"/>
      <c r="E170" s="508"/>
      <c r="F170" s="508"/>
      <c r="G170" s="508"/>
      <c r="H170" s="509"/>
    </row>
    <row r="171" spans="1:8" ht="12.75" x14ac:dyDescent="0.2">
      <c r="A171" s="484"/>
      <c r="B171" s="484"/>
      <c r="C171" s="484"/>
      <c r="D171" s="507"/>
      <c r="E171" s="508"/>
      <c r="F171" s="508"/>
      <c r="G171" s="508"/>
      <c r="H171" s="509"/>
    </row>
    <row r="172" spans="1:8" ht="12.75" x14ac:dyDescent="0.2">
      <c r="A172" s="484"/>
      <c r="B172" s="484"/>
      <c r="C172" s="484"/>
      <c r="D172" s="507"/>
      <c r="E172" s="508"/>
      <c r="F172" s="508"/>
      <c r="G172" s="508"/>
      <c r="H172" s="509"/>
    </row>
    <row r="173" spans="1:8" ht="12.75" x14ac:dyDescent="0.2">
      <c r="A173" s="484"/>
      <c r="B173" s="484"/>
      <c r="C173" s="484"/>
      <c r="D173" s="507"/>
      <c r="E173" s="508"/>
      <c r="F173" s="508"/>
      <c r="G173" s="508"/>
      <c r="H173" s="509"/>
    </row>
    <row r="174" spans="1:8" ht="12.75" x14ac:dyDescent="0.2">
      <c r="A174" s="484"/>
      <c r="B174" s="484"/>
      <c r="C174" s="484"/>
      <c r="D174" s="507"/>
      <c r="E174" s="508"/>
      <c r="F174" s="508"/>
      <c r="G174" s="508"/>
      <c r="H174" s="509"/>
    </row>
    <row r="175" spans="1:8" ht="12.75" x14ac:dyDescent="0.2">
      <c r="A175" s="484"/>
      <c r="B175" s="484"/>
      <c r="C175" s="484"/>
      <c r="D175" s="507"/>
      <c r="E175" s="508"/>
      <c r="F175" s="508"/>
      <c r="G175" s="508"/>
      <c r="H175" s="509"/>
    </row>
    <row r="176" spans="1:8" ht="12.75" x14ac:dyDescent="0.2">
      <c r="A176" s="484"/>
      <c r="B176" s="484"/>
      <c r="C176" s="484"/>
      <c r="D176" s="507"/>
      <c r="E176" s="508"/>
      <c r="F176" s="508"/>
      <c r="G176" s="508"/>
      <c r="H176" s="509"/>
    </row>
    <row r="177" spans="1:8" ht="12.75" x14ac:dyDescent="0.2">
      <c r="A177" s="484"/>
      <c r="B177" s="484"/>
      <c r="C177" s="484"/>
      <c r="D177" s="507"/>
      <c r="E177" s="508"/>
      <c r="F177" s="508"/>
      <c r="G177" s="508"/>
      <c r="H177" s="509"/>
    </row>
    <row r="178" spans="1:8" ht="12.75" x14ac:dyDescent="0.2">
      <c r="A178" s="484"/>
      <c r="B178" s="484"/>
      <c r="C178" s="484"/>
      <c r="D178" s="507"/>
      <c r="E178" s="508"/>
      <c r="F178" s="508"/>
      <c r="G178" s="508"/>
      <c r="H178" s="509"/>
    </row>
    <row r="179" spans="1:8" ht="12.75" x14ac:dyDescent="0.2">
      <c r="A179" s="484"/>
      <c r="B179" s="484"/>
      <c r="C179" s="484"/>
      <c r="D179" s="507"/>
      <c r="E179" s="508"/>
      <c r="F179" s="508"/>
      <c r="G179" s="508"/>
      <c r="H179" s="509"/>
    </row>
    <row r="180" spans="1:8" ht="12.75" x14ac:dyDescent="0.2">
      <c r="A180" s="484"/>
      <c r="B180" s="484"/>
      <c r="C180" s="484"/>
      <c r="D180" s="507"/>
      <c r="E180" s="508"/>
      <c r="F180" s="508"/>
      <c r="G180" s="508"/>
      <c r="H180" s="509"/>
    </row>
    <row r="181" spans="1:8" ht="12.75" x14ac:dyDescent="0.2">
      <c r="A181" s="484"/>
      <c r="B181" s="484"/>
      <c r="C181" s="484"/>
      <c r="D181" s="507"/>
      <c r="E181" s="508"/>
      <c r="F181" s="508"/>
      <c r="G181" s="508"/>
      <c r="H181" s="509"/>
    </row>
    <row r="182" spans="1:8" ht="12.75" x14ac:dyDescent="0.2">
      <c r="A182" s="484"/>
      <c r="B182" s="484"/>
      <c r="C182" s="484"/>
      <c r="D182" s="507"/>
      <c r="E182" s="508"/>
      <c r="F182" s="508"/>
      <c r="G182" s="508"/>
      <c r="H182" s="509"/>
    </row>
    <row r="183" spans="1:8" ht="12.75" x14ac:dyDescent="0.2">
      <c r="A183" s="484"/>
      <c r="B183" s="484"/>
      <c r="C183" s="484"/>
      <c r="D183" s="507"/>
      <c r="E183" s="508"/>
      <c r="F183" s="508"/>
      <c r="G183" s="508"/>
      <c r="H183" s="509"/>
    </row>
    <row r="184" spans="1:8" ht="12.75" x14ac:dyDescent="0.2">
      <c r="A184" s="484"/>
      <c r="B184" s="484"/>
      <c r="C184" s="484"/>
      <c r="D184" s="507"/>
      <c r="E184" s="508"/>
      <c r="F184" s="508"/>
      <c r="G184" s="508"/>
      <c r="H184" s="509"/>
    </row>
    <row r="185" spans="1:8" ht="12.75" x14ac:dyDescent="0.2">
      <c r="A185" s="484"/>
      <c r="B185" s="484"/>
      <c r="C185" s="484"/>
      <c r="D185" s="507"/>
      <c r="E185" s="508"/>
      <c r="F185" s="508"/>
      <c r="G185" s="508"/>
      <c r="H185" s="509"/>
    </row>
    <row r="186" spans="1:8" ht="12.75" x14ac:dyDescent="0.2">
      <c r="A186" s="484"/>
      <c r="B186" s="484"/>
      <c r="C186" s="484"/>
      <c r="D186" s="507"/>
      <c r="E186" s="508"/>
      <c r="F186" s="508"/>
      <c r="G186" s="508"/>
      <c r="H186" s="509"/>
    </row>
    <row r="187" spans="1:8" ht="12.75" x14ac:dyDescent="0.2">
      <c r="A187" s="484"/>
      <c r="B187" s="484"/>
      <c r="C187" s="484"/>
      <c r="D187" s="507"/>
      <c r="E187" s="508"/>
      <c r="F187" s="508"/>
      <c r="G187" s="508"/>
      <c r="H187" s="509"/>
    </row>
    <row r="188" spans="1:8" ht="12.75" x14ac:dyDescent="0.2">
      <c r="A188" s="484"/>
      <c r="B188" s="484"/>
      <c r="C188" s="484"/>
      <c r="D188" s="507"/>
      <c r="E188" s="508"/>
      <c r="F188" s="508"/>
      <c r="G188" s="508"/>
      <c r="H188" s="509"/>
    </row>
    <row r="189" spans="1:8" ht="12.75" x14ac:dyDescent="0.2">
      <c r="A189" s="484"/>
      <c r="B189" s="484"/>
      <c r="C189" s="484"/>
      <c r="D189" s="507"/>
      <c r="E189" s="508"/>
      <c r="F189" s="508"/>
      <c r="G189" s="508"/>
      <c r="H189" s="509"/>
    </row>
    <row r="190" spans="1:8" ht="12.75" x14ac:dyDescent="0.2">
      <c r="A190" s="484"/>
      <c r="B190" s="484"/>
      <c r="C190" s="484"/>
      <c r="D190" s="507"/>
      <c r="E190" s="508"/>
      <c r="F190" s="508"/>
      <c r="G190" s="508"/>
      <c r="H190" s="509"/>
    </row>
    <row r="191" spans="1:8" ht="12.75" x14ac:dyDescent="0.2">
      <c r="A191" s="484"/>
      <c r="B191" s="484"/>
      <c r="C191" s="484"/>
      <c r="D191" s="507"/>
      <c r="E191" s="508"/>
      <c r="F191" s="508"/>
      <c r="G191" s="508"/>
      <c r="H191" s="509"/>
    </row>
    <row r="192" spans="1:8" ht="12.75" x14ac:dyDescent="0.2">
      <c r="A192" s="484"/>
      <c r="B192" s="484"/>
      <c r="C192" s="484"/>
      <c r="D192" s="507"/>
      <c r="E192" s="508"/>
      <c r="F192" s="508"/>
      <c r="G192" s="508"/>
      <c r="H192" s="509"/>
    </row>
    <row r="193" spans="1:8" ht="12.75" x14ac:dyDescent="0.2">
      <c r="A193" s="484"/>
      <c r="B193" s="484"/>
      <c r="C193" s="484"/>
      <c r="D193" s="507"/>
      <c r="E193" s="508"/>
      <c r="F193" s="508"/>
      <c r="G193" s="508"/>
      <c r="H193" s="509"/>
    </row>
    <row r="194" spans="1:8" ht="12.75" x14ac:dyDescent="0.2">
      <c r="A194" s="484"/>
      <c r="B194" s="484"/>
      <c r="C194" s="484"/>
      <c r="D194" s="507"/>
      <c r="E194" s="508"/>
      <c r="F194" s="508"/>
      <c r="G194" s="508"/>
      <c r="H194" s="509"/>
    </row>
    <row r="195" spans="1:8" ht="12.75" x14ac:dyDescent="0.2">
      <c r="A195" s="484"/>
      <c r="B195" s="484"/>
      <c r="C195" s="484"/>
      <c r="D195" s="507"/>
      <c r="E195" s="508"/>
      <c r="F195" s="508"/>
      <c r="G195" s="508"/>
      <c r="H195" s="509"/>
    </row>
    <row r="196" spans="1:8" ht="12.75" x14ac:dyDescent="0.2">
      <c r="A196" s="484"/>
      <c r="B196" s="484"/>
      <c r="C196" s="484"/>
      <c r="D196" s="507"/>
      <c r="E196" s="508"/>
      <c r="F196" s="508"/>
      <c r="G196" s="508"/>
      <c r="H196" s="509"/>
    </row>
    <row r="197" spans="1:8" ht="12.75" x14ac:dyDescent="0.2">
      <c r="A197" s="484"/>
      <c r="B197" s="484"/>
      <c r="C197" s="484"/>
      <c r="D197" s="507"/>
      <c r="E197" s="508"/>
      <c r="F197" s="508"/>
      <c r="G197" s="508"/>
      <c r="H197" s="509"/>
    </row>
    <row r="198" spans="1:8" ht="12.75" x14ac:dyDescent="0.2">
      <c r="A198" s="484"/>
      <c r="B198" s="484"/>
      <c r="C198" s="484"/>
      <c r="D198" s="507"/>
      <c r="E198" s="508"/>
      <c r="F198" s="508"/>
      <c r="G198" s="508"/>
      <c r="H198" s="509"/>
    </row>
    <row r="199" spans="1:8" ht="12.75" x14ac:dyDescent="0.2">
      <c r="A199" s="484"/>
      <c r="B199" s="484"/>
      <c r="C199" s="484"/>
      <c r="D199" s="507"/>
      <c r="E199" s="508"/>
      <c r="F199" s="508"/>
      <c r="G199" s="508"/>
      <c r="H199" s="509"/>
    </row>
    <row r="200" spans="1:8" ht="12.75" x14ac:dyDescent="0.2">
      <c r="A200" s="484"/>
      <c r="B200" s="484"/>
      <c r="C200" s="484"/>
      <c r="D200" s="507"/>
      <c r="E200" s="508"/>
      <c r="F200" s="508"/>
      <c r="G200" s="508"/>
      <c r="H200" s="509"/>
    </row>
    <row r="201" spans="1:8" ht="12.75" x14ac:dyDescent="0.2">
      <c r="A201" s="484"/>
      <c r="B201" s="484"/>
      <c r="C201" s="484"/>
      <c r="D201" s="507"/>
      <c r="E201" s="508"/>
      <c r="F201" s="508"/>
      <c r="G201" s="508"/>
      <c r="H201" s="509"/>
    </row>
    <row r="202" spans="1:8" ht="12.75" x14ac:dyDescent="0.2">
      <c r="A202" s="484"/>
      <c r="B202" s="484"/>
      <c r="C202" s="484"/>
      <c r="D202" s="507"/>
      <c r="E202" s="508"/>
      <c r="F202" s="508"/>
      <c r="G202" s="508"/>
      <c r="H202" s="509"/>
    </row>
    <row r="203" spans="1:8" ht="12.75" x14ac:dyDescent="0.2">
      <c r="A203" s="484"/>
      <c r="B203" s="484"/>
      <c r="C203" s="484"/>
      <c r="D203" s="507"/>
      <c r="E203" s="508"/>
      <c r="F203" s="508"/>
      <c r="G203" s="508"/>
      <c r="H203" s="509"/>
    </row>
    <row r="204" spans="1:8" ht="12.75" x14ac:dyDescent="0.2">
      <c r="A204" s="484"/>
      <c r="B204" s="484"/>
      <c r="C204" s="484"/>
      <c r="D204" s="507"/>
      <c r="E204" s="508"/>
      <c r="F204" s="508"/>
      <c r="G204" s="508"/>
      <c r="H204" s="509"/>
    </row>
    <row r="205" spans="1:8" ht="12.75" x14ac:dyDescent="0.2">
      <c r="A205" s="484"/>
      <c r="B205" s="484"/>
      <c r="C205" s="484"/>
      <c r="D205" s="507"/>
      <c r="E205" s="508"/>
      <c r="F205" s="508"/>
      <c r="G205" s="508"/>
      <c r="H205" s="509"/>
    </row>
    <row r="206" spans="1:8" ht="12.75" x14ac:dyDescent="0.2">
      <c r="A206" s="484"/>
      <c r="B206" s="484"/>
      <c r="C206" s="484"/>
      <c r="D206" s="507"/>
      <c r="E206" s="508"/>
      <c r="F206" s="508"/>
      <c r="G206" s="508"/>
      <c r="H206" s="509"/>
    </row>
    <row r="207" spans="1:8" ht="12.75" x14ac:dyDescent="0.2">
      <c r="A207" s="484"/>
      <c r="B207" s="484"/>
      <c r="C207" s="484"/>
      <c r="D207" s="507"/>
      <c r="E207" s="508"/>
      <c r="F207" s="508"/>
      <c r="G207" s="508"/>
      <c r="H207" s="509"/>
    </row>
    <row r="208" spans="1:8" ht="12.75" x14ac:dyDescent="0.2">
      <c r="A208" s="484"/>
      <c r="B208" s="484"/>
      <c r="C208" s="484"/>
      <c r="D208" s="507"/>
      <c r="E208" s="508"/>
      <c r="F208" s="508"/>
      <c r="G208" s="508"/>
      <c r="H208" s="509"/>
    </row>
    <row r="209" spans="1:8" ht="12.75" x14ac:dyDescent="0.2">
      <c r="A209" s="484"/>
      <c r="B209" s="484"/>
      <c r="C209" s="484"/>
      <c r="D209" s="507"/>
      <c r="E209" s="508"/>
      <c r="F209" s="508"/>
      <c r="G209" s="508"/>
      <c r="H209" s="509"/>
    </row>
    <row r="210" spans="1:8" ht="12.75" x14ac:dyDescent="0.2">
      <c r="A210" s="484"/>
      <c r="B210" s="484"/>
      <c r="C210" s="484"/>
      <c r="D210" s="507"/>
      <c r="E210" s="508"/>
      <c r="F210" s="508"/>
      <c r="G210" s="508"/>
      <c r="H210" s="509"/>
    </row>
    <row r="211" spans="1:8" ht="12.75" x14ac:dyDescent="0.2">
      <c r="A211" s="484"/>
      <c r="B211" s="484"/>
      <c r="C211" s="484"/>
      <c r="D211" s="507"/>
      <c r="E211" s="508"/>
      <c r="F211" s="508"/>
      <c r="G211" s="508"/>
      <c r="H211" s="509"/>
    </row>
    <row r="212" spans="1:8" ht="12.75" x14ac:dyDescent="0.2">
      <c r="A212" s="484"/>
      <c r="B212" s="484"/>
      <c r="C212" s="484"/>
      <c r="D212" s="507"/>
      <c r="E212" s="508"/>
      <c r="F212" s="508"/>
      <c r="G212" s="508"/>
      <c r="H212" s="509"/>
    </row>
    <row r="213" spans="1:8" ht="12.75" x14ac:dyDescent="0.2">
      <c r="A213" s="484"/>
      <c r="B213" s="484"/>
      <c r="C213" s="484"/>
      <c r="D213" s="507"/>
      <c r="E213" s="508"/>
      <c r="F213" s="508"/>
      <c r="G213" s="508"/>
      <c r="H213" s="509"/>
    </row>
    <row r="214" spans="1:8" ht="12.75" x14ac:dyDescent="0.2">
      <c r="A214" s="484"/>
      <c r="B214" s="484"/>
      <c r="C214" s="484"/>
      <c r="D214" s="507"/>
      <c r="E214" s="508"/>
      <c r="F214" s="508"/>
      <c r="G214" s="508"/>
      <c r="H214" s="509"/>
    </row>
    <row r="215" spans="1:8" ht="12.75" x14ac:dyDescent="0.2">
      <c r="A215" s="484"/>
      <c r="B215" s="484"/>
      <c r="C215" s="484"/>
      <c r="D215" s="507"/>
      <c r="E215" s="508"/>
      <c r="F215" s="508"/>
      <c r="G215" s="508"/>
      <c r="H215" s="509"/>
    </row>
    <row r="216" spans="1:8" ht="12.75" x14ac:dyDescent="0.2">
      <c r="A216" s="484"/>
      <c r="B216" s="484"/>
      <c r="C216" s="484"/>
      <c r="D216" s="507"/>
      <c r="E216" s="508"/>
      <c r="F216" s="508"/>
      <c r="G216" s="508"/>
      <c r="H216" s="509"/>
    </row>
    <row r="217" spans="1:8" ht="12.75" x14ac:dyDescent="0.2">
      <c r="A217" s="484"/>
      <c r="B217" s="484"/>
      <c r="C217" s="484"/>
      <c r="D217" s="507"/>
      <c r="E217" s="508"/>
      <c r="F217" s="508"/>
      <c r="G217" s="508"/>
      <c r="H217" s="509"/>
    </row>
    <row r="218" spans="1:8" ht="12.75" x14ac:dyDescent="0.2">
      <c r="A218" s="484"/>
      <c r="B218" s="484"/>
      <c r="C218" s="484"/>
      <c r="D218" s="507"/>
      <c r="E218" s="508"/>
      <c r="F218" s="508"/>
      <c r="G218" s="508"/>
      <c r="H218" s="509"/>
    </row>
    <row r="219" spans="1:8" ht="12.75" x14ac:dyDescent="0.2">
      <c r="A219" s="484"/>
      <c r="B219" s="484"/>
      <c r="C219" s="484"/>
      <c r="D219" s="507"/>
      <c r="E219" s="508"/>
      <c r="F219" s="508"/>
      <c r="G219" s="508"/>
      <c r="H219" s="509"/>
    </row>
    <row r="220" spans="1:8" ht="12.75" x14ac:dyDescent="0.2">
      <c r="A220" s="484"/>
      <c r="B220" s="484"/>
      <c r="C220" s="484"/>
      <c r="D220" s="507"/>
      <c r="E220" s="508"/>
      <c r="F220" s="508"/>
      <c r="G220" s="508"/>
      <c r="H220" s="509"/>
    </row>
    <row r="221" spans="1:8" ht="12.75" x14ac:dyDescent="0.2">
      <c r="A221" s="484"/>
      <c r="B221" s="484"/>
      <c r="C221" s="484"/>
      <c r="D221" s="507"/>
      <c r="E221" s="508"/>
      <c r="F221" s="508"/>
      <c r="G221" s="508"/>
      <c r="H221" s="509"/>
    </row>
    <row r="222" spans="1:8" ht="12.75" x14ac:dyDescent="0.2">
      <c r="A222" s="484"/>
      <c r="B222" s="484"/>
      <c r="C222" s="484"/>
      <c r="D222" s="507"/>
      <c r="E222" s="508"/>
      <c r="F222" s="508"/>
      <c r="G222" s="508"/>
      <c r="H222" s="509"/>
    </row>
    <row r="223" spans="1:8" ht="12.75" x14ac:dyDescent="0.2">
      <c r="A223" s="484"/>
      <c r="B223" s="484"/>
      <c r="C223" s="484"/>
      <c r="D223" s="507"/>
      <c r="E223" s="508"/>
      <c r="F223" s="508"/>
      <c r="G223" s="508"/>
      <c r="H223" s="509"/>
    </row>
    <row r="224" spans="1:8" ht="12.75" x14ac:dyDescent="0.2">
      <c r="A224" s="484"/>
      <c r="B224" s="484"/>
      <c r="C224" s="484"/>
      <c r="D224" s="507"/>
      <c r="E224" s="508"/>
      <c r="F224" s="508"/>
      <c r="G224" s="508"/>
      <c r="H224" s="509"/>
    </row>
    <row r="225" spans="1:8" ht="12.75" x14ac:dyDescent="0.2">
      <c r="A225" s="484"/>
      <c r="B225" s="484"/>
      <c r="C225" s="484"/>
      <c r="D225" s="507"/>
      <c r="E225" s="508"/>
      <c r="F225" s="508"/>
      <c r="G225" s="508"/>
      <c r="H225" s="509"/>
    </row>
    <row r="226" spans="1:8" ht="12.75" x14ac:dyDescent="0.2">
      <c r="A226" s="484"/>
      <c r="B226" s="484"/>
      <c r="C226" s="484"/>
      <c r="D226" s="507"/>
      <c r="E226" s="508"/>
      <c r="F226" s="508"/>
      <c r="G226" s="508"/>
      <c r="H226" s="509"/>
    </row>
    <row r="227" spans="1:8" ht="12.75" x14ac:dyDescent="0.2">
      <c r="A227" s="484"/>
      <c r="B227" s="484"/>
      <c r="C227" s="484"/>
      <c r="D227" s="507"/>
      <c r="E227" s="508"/>
      <c r="F227" s="508"/>
      <c r="G227" s="508"/>
      <c r="H227" s="509"/>
    </row>
    <row r="228" spans="1:8" ht="12.75" x14ac:dyDescent="0.2">
      <c r="A228" s="484"/>
      <c r="B228" s="484"/>
      <c r="C228" s="484"/>
      <c r="D228" s="507"/>
      <c r="E228" s="508"/>
      <c r="F228" s="508"/>
      <c r="G228" s="508"/>
      <c r="H228" s="509"/>
    </row>
    <row r="229" spans="1:8" ht="12.75" x14ac:dyDescent="0.2">
      <c r="A229" s="484"/>
      <c r="B229" s="484"/>
      <c r="C229" s="484"/>
      <c r="D229" s="507"/>
      <c r="E229" s="508"/>
      <c r="F229" s="508"/>
      <c r="G229" s="508"/>
      <c r="H229" s="509"/>
    </row>
    <row r="230" spans="1:8" ht="12.75" x14ac:dyDescent="0.2">
      <c r="A230" s="484"/>
      <c r="B230" s="484"/>
      <c r="C230" s="484"/>
      <c r="D230" s="507"/>
      <c r="E230" s="508"/>
      <c r="F230" s="508"/>
      <c r="G230" s="508"/>
      <c r="H230" s="509"/>
    </row>
    <row r="231" spans="1:8" ht="12.75" x14ac:dyDescent="0.2">
      <c r="A231" s="484"/>
      <c r="B231" s="484"/>
      <c r="C231" s="484"/>
      <c r="D231" s="507"/>
      <c r="E231" s="508"/>
      <c r="F231" s="508"/>
      <c r="G231" s="508"/>
      <c r="H231" s="509"/>
    </row>
    <row r="232" spans="1:8" ht="12.75" x14ac:dyDescent="0.2">
      <c r="A232" s="484"/>
      <c r="B232" s="484"/>
      <c r="C232" s="484"/>
      <c r="D232" s="507"/>
      <c r="E232" s="508"/>
      <c r="F232" s="508"/>
      <c r="G232" s="508"/>
      <c r="H232" s="509"/>
    </row>
    <row r="233" spans="1:8" ht="12.75" x14ac:dyDescent="0.2">
      <c r="A233" s="484"/>
      <c r="B233" s="484"/>
      <c r="C233" s="484"/>
      <c r="D233" s="507"/>
      <c r="E233" s="508"/>
      <c r="F233" s="508"/>
      <c r="G233" s="508"/>
      <c r="H233" s="509"/>
    </row>
    <row r="234" spans="1:8" ht="12.75" x14ac:dyDescent="0.2">
      <c r="A234" s="484"/>
      <c r="B234" s="484"/>
      <c r="C234" s="484"/>
      <c r="D234" s="507"/>
      <c r="E234" s="508"/>
      <c r="F234" s="508"/>
      <c r="G234" s="508"/>
      <c r="H234" s="509"/>
    </row>
    <row r="235" spans="1:8" ht="12.75" x14ac:dyDescent="0.2">
      <c r="A235" s="484"/>
      <c r="B235" s="484"/>
      <c r="C235" s="484"/>
      <c r="D235" s="507"/>
      <c r="E235" s="508"/>
      <c r="F235" s="508"/>
      <c r="G235" s="508"/>
      <c r="H235" s="509"/>
    </row>
    <row r="236" spans="1:8" ht="12.75" x14ac:dyDescent="0.2">
      <c r="A236" s="484"/>
      <c r="B236" s="484"/>
      <c r="C236" s="484"/>
      <c r="D236" s="507"/>
      <c r="E236" s="508"/>
      <c r="F236" s="508"/>
      <c r="G236" s="508"/>
      <c r="H236" s="509"/>
    </row>
    <row r="237" spans="1:8" ht="12.75" x14ac:dyDescent="0.2">
      <c r="A237" s="484"/>
      <c r="B237" s="484"/>
      <c r="C237" s="484"/>
      <c r="D237" s="507"/>
      <c r="E237" s="508"/>
      <c r="F237" s="508"/>
      <c r="G237" s="508"/>
      <c r="H237" s="509"/>
    </row>
    <row r="238" spans="1:8" ht="12.75" x14ac:dyDescent="0.2">
      <c r="A238" s="484"/>
      <c r="B238" s="484"/>
      <c r="C238" s="484"/>
      <c r="D238" s="507"/>
      <c r="E238" s="508"/>
      <c r="F238" s="508"/>
      <c r="G238" s="508"/>
      <c r="H238" s="509"/>
    </row>
    <row r="239" spans="1:8" ht="12.75" x14ac:dyDescent="0.2">
      <c r="A239" s="484"/>
      <c r="B239" s="484"/>
      <c r="C239" s="484"/>
      <c r="D239" s="507"/>
      <c r="E239" s="508"/>
      <c r="F239" s="508"/>
      <c r="G239" s="508"/>
      <c r="H239" s="509"/>
    </row>
    <row r="240" spans="1:8" ht="12.75" x14ac:dyDescent="0.2">
      <c r="A240" s="484"/>
      <c r="B240" s="484"/>
      <c r="C240" s="484"/>
      <c r="D240" s="507"/>
      <c r="E240" s="508"/>
      <c r="F240" s="508"/>
      <c r="G240" s="508"/>
      <c r="H240" s="509"/>
    </row>
    <row r="241" spans="1:8" ht="12.75" x14ac:dyDescent="0.2">
      <c r="A241" s="484"/>
      <c r="B241" s="484"/>
      <c r="C241" s="484"/>
      <c r="D241" s="507"/>
      <c r="E241" s="508"/>
      <c r="F241" s="508"/>
      <c r="G241" s="508"/>
      <c r="H241" s="509"/>
    </row>
    <row r="242" spans="1:8" ht="12.75" x14ac:dyDescent="0.2">
      <c r="A242" s="484"/>
      <c r="B242" s="484"/>
      <c r="C242" s="484"/>
      <c r="D242" s="507"/>
      <c r="E242" s="508"/>
      <c r="F242" s="508"/>
      <c r="G242" s="508"/>
      <c r="H242" s="509"/>
    </row>
    <row r="243" spans="1:8" ht="12.75" x14ac:dyDescent="0.2">
      <c r="A243" s="484"/>
      <c r="B243" s="484"/>
      <c r="C243" s="484"/>
      <c r="D243" s="507"/>
      <c r="E243" s="508"/>
      <c r="F243" s="508"/>
      <c r="G243" s="508"/>
      <c r="H243" s="509"/>
    </row>
    <row r="244" spans="1:8" ht="12.75" x14ac:dyDescent="0.2">
      <c r="A244" s="484"/>
      <c r="B244" s="484"/>
      <c r="C244" s="484"/>
      <c r="D244" s="507"/>
      <c r="E244" s="508"/>
      <c r="F244" s="508"/>
      <c r="G244" s="508"/>
      <c r="H244" s="509"/>
    </row>
    <row r="245" spans="1:8" ht="12.75" x14ac:dyDescent="0.2">
      <c r="A245" s="484"/>
      <c r="B245" s="484"/>
      <c r="C245" s="484"/>
      <c r="D245" s="507"/>
      <c r="E245" s="508"/>
      <c r="F245" s="508"/>
      <c r="G245" s="508"/>
      <c r="H245" s="509"/>
    </row>
    <row r="246" spans="1:8" ht="12.75" x14ac:dyDescent="0.2">
      <c r="A246" s="484"/>
      <c r="B246" s="484"/>
      <c r="C246" s="484"/>
      <c r="D246" s="507"/>
      <c r="E246" s="508"/>
      <c r="F246" s="508"/>
      <c r="G246" s="508"/>
      <c r="H246" s="509"/>
    </row>
    <row r="247" spans="1:8" ht="12.75" x14ac:dyDescent="0.2">
      <c r="A247" s="484"/>
      <c r="B247" s="484"/>
      <c r="C247" s="484"/>
      <c r="D247" s="507"/>
      <c r="E247" s="508"/>
      <c r="F247" s="508"/>
      <c r="G247" s="508"/>
      <c r="H247" s="509"/>
    </row>
    <row r="248" spans="1:8" ht="12.75" x14ac:dyDescent="0.2">
      <c r="A248" s="484"/>
      <c r="B248" s="484"/>
      <c r="C248" s="484"/>
      <c r="D248" s="507"/>
      <c r="E248" s="508"/>
      <c r="F248" s="508"/>
      <c r="G248" s="508"/>
      <c r="H248" s="509"/>
    </row>
    <row r="249" spans="1:8" ht="12.75" x14ac:dyDescent="0.2">
      <c r="A249" s="484"/>
      <c r="B249" s="484"/>
      <c r="C249" s="484"/>
      <c r="D249" s="507"/>
      <c r="E249" s="508"/>
      <c r="F249" s="508"/>
      <c r="G249" s="508"/>
      <c r="H249" s="509"/>
    </row>
    <row r="250" spans="1:8" ht="12.75" x14ac:dyDescent="0.2">
      <c r="A250" s="484"/>
      <c r="B250" s="484"/>
      <c r="C250" s="484"/>
      <c r="D250" s="507"/>
      <c r="E250" s="508"/>
      <c r="F250" s="508"/>
      <c r="G250" s="508"/>
      <c r="H250" s="509"/>
    </row>
    <row r="251" spans="1:8" ht="12.75" x14ac:dyDescent="0.2">
      <c r="A251" s="484"/>
      <c r="B251" s="484"/>
      <c r="C251" s="484"/>
      <c r="D251" s="507"/>
      <c r="E251" s="508"/>
      <c r="F251" s="508"/>
      <c r="G251" s="508"/>
      <c r="H251" s="509"/>
    </row>
    <row r="252" spans="1:8" ht="12.75" x14ac:dyDescent="0.2">
      <c r="A252" s="484"/>
      <c r="B252" s="484"/>
      <c r="C252" s="484"/>
      <c r="D252" s="507"/>
      <c r="E252" s="508"/>
      <c r="F252" s="508"/>
      <c r="G252" s="508"/>
      <c r="H252" s="509"/>
    </row>
    <row r="253" spans="1:8" ht="12.75" x14ac:dyDescent="0.2">
      <c r="A253" s="484"/>
      <c r="B253" s="484"/>
      <c r="C253" s="484"/>
      <c r="D253" s="507"/>
      <c r="E253" s="508"/>
      <c r="F253" s="508"/>
      <c r="G253" s="508"/>
      <c r="H253" s="509"/>
    </row>
    <row r="254" spans="1:8" ht="12.75" x14ac:dyDescent="0.2">
      <c r="A254" s="484"/>
      <c r="B254" s="484"/>
      <c r="C254" s="484"/>
      <c r="D254" s="507"/>
      <c r="E254" s="508"/>
      <c r="F254" s="508"/>
      <c r="G254" s="508"/>
      <c r="H254" s="509"/>
    </row>
    <row r="255" spans="1:8" ht="12.75" x14ac:dyDescent="0.2">
      <c r="A255" s="484"/>
      <c r="B255" s="484"/>
      <c r="C255" s="484"/>
      <c r="D255" s="507"/>
      <c r="E255" s="508"/>
      <c r="F255" s="508"/>
      <c r="G255" s="508"/>
      <c r="H255" s="509"/>
    </row>
    <row r="256" spans="1:8" ht="12.75" x14ac:dyDescent="0.2">
      <c r="A256" s="484"/>
      <c r="B256" s="484"/>
      <c r="C256" s="484"/>
      <c r="D256" s="507"/>
      <c r="E256" s="508"/>
      <c r="F256" s="508"/>
      <c r="G256" s="508"/>
      <c r="H256" s="509"/>
    </row>
    <row r="257" spans="1:8" ht="12.75" x14ac:dyDescent="0.2">
      <c r="A257" s="484"/>
      <c r="B257" s="484"/>
      <c r="C257" s="484"/>
      <c r="D257" s="507"/>
      <c r="E257" s="508"/>
      <c r="F257" s="508"/>
      <c r="G257" s="508"/>
      <c r="H257" s="509"/>
    </row>
    <row r="258" spans="1:8" ht="12.75" x14ac:dyDescent="0.2">
      <c r="A258" s="484"/>
      <c r="B258" s="484"/>
      <c r="C258" s="484"/>
      <c r="D258" s="507"/>
      <c r="E258" s="508"/>
      <c r="F258" s="508"/>
      <c r="G258" s="508"/>
      <c r="H258" s="509"/>
    </row>
    <row r="259" spans="1:8" ht="12.75" x14ac:dyDescent="0.2">
      <c r="A259" s="484"/>
      <c r="B259" s="484"/>
      <c r="C259" s="484"/>
      <c r="D259" s="507"/>
      <c r="E259" s="508"/>
      <c r="F259" s="508"/>
      <c r="G259" s="508"/>
      <c r="H259" s="509"/>
    </row>
    <row r="260" spans="1:8" ht="12.75" x14ac:dyDescent="0.2">
      <c r="A260" s="484"/>
      <c r="B260" s="484"/>
      <c r="C260" s="484"/>
      <c r="D260" s="507"/>
      <c r="E260" s="508"/>
      <c r="F260" s="508"/>
      <c r="G260" s="508"/>
      <c r="H260" s="509"/>
    </row>
    <row r="261" spans="1:8" ht="12.75" x14ac:dyDescent="0.2">
      <c r="A261" s="484"/>
      <c r="B261" s="484"/>
      <c r="C261" s="484"/>
      <c r="D261" s="507"/>
      <c r="E261" s="508"/>
      <c r="F261" s="508"/>
      <c r="G261" s="508"/>
      <c r="H261" s="509"/>
    </row>
    <row r="262" spans="1:8" ht="12.75" x14ac:dyDescent="0.2">
      <c r="A262" s="484"/>
      <c r="B262" s="484"/>
      <c r="C262" s="484"/>
      <c r="D262" s="507"/>
      <c r="E262" s="508"/>
      <c r="F262" s="508"/>
      <c r="G262" s="508"/>
      <c r="H262" s="509"/>
    </row>
    <row r="263" spans="1:8" ht="12.75" x14ac:dyDescent="0.2">
      <c r="A263" s="484"/>
      <c r="B263" s="484"/>
      <c r="C263" s="484"/>
      <c r="D263" s="507"/>
      <c r="E263" s="508"/>
      <c r="F263" s="508"/>
      <c r="G263" s="508"/>
      <c r="H263" s="509"/>
    </row>
    <row r="264" spans="1:8" ht="12.75" x14ac:dyDescent="0.2">
      <c r="A264" s="484"/>
      <c r="B264" s="484"/>
      <c r="C264" s="484"/>
      <c r="D264" s="507"/>
      <c r="E264" s="508"/>
      <c r="F264" s="508"/>
      <c r="G264" s="508"/>
      <c r="H264" s="509"/>
    </row>
    <row r="265" spans="1:8" ht="12.75" x14ac:dyDescent="0.2">
      <c r="A265" s="484"/>
      <c r="B265" s="484"/>
      <c r="C265" s="484"/>
      <c r="D265" s="507"/>
      <c r="E265" s="508"/>
      <c r="F265" s="508"/>
      <c r="G265" s="508"/>
      <c r="H265" s="509"/>
    </row>
    <row r="266" spans="1:8" ht="12.75" x14ac:dyDescent="0.2">
      <c r="A266" s="484"/>
      <c r="B266" s="484"/>
      <c r="C266" s="484"/>
      <c r="D266" s="507"/>
      <c r="E266" s="508"/>
      <c r="F266" s="508"/>
      <c r="G266" s="508"/>
      <c r="H266" s="509"/>
    </row>
    <row r="267" spans="1:8" ht="12.75" x14ac:dyDescent="0.2">
      <c r="A267" s="484"/>
      <c r="B267" s="484"/>
      <c r="C267" s="484"/>
      <c r="D267" s="507"/>
      <c r="E267" s="508"/>
      <c r="F267" s="508"/>
      <c r="G267" s="508"/>
      <c r="H267" s="509"/>
    </row>
    <row r="268" spans="1:8" ht="12.75" x14ac:dyDescent="0.2">
      <c r="A268" s="484"/>
      <c r="B268" s="484"/>
      <c r="C268" s="484"/>
      <c r="D268" s="507"/>
      <c r="E268" s="508"/>
      <c r="F268" s="508"/>
      <c r="G268" s="508"/>
      <c r="H268" s="509"/>
    </row>
    <row r="269" spans="1:8" ht="12.75" x14ac:dyDescent="0.2">
      <c r="A269" s="484"/>
      <c r="B269" s="484"/>
      <c r="C269" s="484"/>
      <c r="D269" s="507"/>
      <c r="E269" s="508"/>
      <c r="F269" s="508"/>
      <c r="G269" s="508"/>
      <c r="H269" s="509"/>
    </row>
    <row r="270" spans="1:8" ht="12.75" x14ac:dyDescent="0.2">
      <c r="A270" s="484"/>
      <c r="B270" s="484"/>
      <c r="C270" s="484"/>
      <c r="D270" s="507"/>
      <c r="E270" s="508"/>
      <c r="F270" s="508"/>
      <c r="G270" s="508"/>
      <c r="H270" s="509"/>
    </row>
    <row r="271" spans="1:8" ht="12.75" x14ac:dyDescent="0.2">
      <c r="A271" s="484"/>
      <c r="B271" s="484"/>
      <c r="C271" s="484"/>
      <c r="D271" s="507"/>
      <c r="E271" s="508"/>
      <c r="F271" s="508"/>
      <c r="G271" s="508"/>
      <c r="H271" s="509"/>
    </row>
    <row r="272" spans="1:8" ht="12.75" x14ac:dyDescent="0.2">
      <c r="A272" s="484"/>
      <c r="B272" s="484"/>
      <c r="C272" s="484"/>
      <c r="D272" s="507"/>
      <c r="E272" s="508"/>
      <c r="F272" s="508"/>
      <c r="G272" s="508"/>
      <c r="H272" s="509"/>
    </row>
    <row r="273" spans="1:8" ht="12.75" x14ac:dyDescent="0.2">
      <c r="A273" s="484"/>
      <c r="B273" s="484"/>
      <c r="C273" s="484"/>
      <c r="D273" s="507"/>
      <c r="E273" s="508"/>
      <c r="F273" s="508"/>
      <c r="G273" s="508"/>
      <c r="H273" s="509"/>
    </row>
    <row r="274" spans="1:8" ht="12.75" x14ac:dyDescent="0.2">
      <c r="A274" s="484"/>
      <c r="B274" s="484"/>
      <c r="C274" s="484"/>
      <c r="D274" s="507"/>
      <c r="E274" s="508"/>
      <c r="F274" s="508"/>
      <c r="G274" s="508"/>
      <c r="H274" s="509"/>
    </row>
    <row r="275" spans="1:8" ht="12.75" x14ac:dyDescent="0.2">
      <c r="A275" s="484"/>
      <c r="B275" s="484"/>
      <c r="C275" s="484"/>
      <c r="D275" s="507"/>
      <c r="E275" s="508"/>
      <c r="F275" s="508"/>
      <c r="G275" s="508"/>
      <c r="H275" s="509"/>
    </row>
    <row r="276" spans="1:8" ht="12.75" x14ac:dyDescent="0.2">
      <c r="A276" s="484"/>
      <c r="B276" s="484"/>
      <c r="C276" s="484"/>
      <c r="D276" s="507"/>
      <c r="E276" s="508"/>
      <c r="F276" s="508"/>
      <c r="G276" s="508"/>
      <c r="H276" s="509"/>
    </row>
    <row r="277" spans="1:8" ht="12.75" x14ac:dyDescent="0.2">
      <c r="A277" s="484"/>
      <c r="B277" s="484"/>
      <c r="C277" s="484"/>
      <c r="D277" s="507"/>
      <c r="E277" s="508"/>
      <c r="F277" s="508"/>
      <c r="G277" s="508"/>
      <c r="H277" s="509"/>
    </row>
    <row r="278" spans="1:8" ht="12.75" x14ac:dyDescent="0.2">
      <c r="A278" s="484"/>
      <c r="B278" s="484"/>
      <c r="C278" s="484"/>
      <c r="D278" s="507"/>
      <c r="E278" s="508"/>
      <c r="F278" s="508"/>
      <c r="G278" s="508"/>
      <c r="H278" s="509"/>
    </row>
    <row r="279" spans="1:8" ht="12.75" x14ac:dyDescent="0.2">
      <c r="A279" s="484"/>
      <c r="B279" s="484"/>
      <c r="C279" s="484"/>
      <c r="D279" s="507"/>
      <c r="E279" s="508"/>
      <c r="F279" s="508"/>
      <c r="G279" s="508"/>
      <c r="H279" s="509"/>
    </row>
    <row r="280" spans="1:8" ht="12.75" x14ac:dyDescent="0.2">
      <c r="A280" s="484"/>
      <c r="B280" s="484"/>
      <c r="C280" s="484"/>
      <c r="D280" s="507"/>
      <c r="E280" s="508"/>
      <c r="F280" s="508"/>
      <c r="G280" s="508"/>
      <c r="H280" s="509"/>
    </row>
    <row r="281" spans="1:8" ht="12.75" x14ac:dyDescent="0.2">
      <c r="A281" s="484"/>
      <c r="B281" s="484"/>
      <c r="C281" s="484"/>
      <c r="D281" s="507"/>
      <c r="E281" s="508"/>
      <c r="F281" s="508"/>
      <c r="G281" s="508"/>
      <c r="H281" s="509"/>
    </row>
    <row r="282" spans="1:8" ht="12.75" x14ac:dyDescent="0.2">
      <c r="A282" s="484"/>
      <c r="B282" s="484"/>
      <c r="C282" s="484"/>
      <c r="D282" s="507"/>
      <c r="E282" s="508"/>
      <c r="F282" s="508"/>
      <c r="G282" s="508"/>
      <c r="H282" s="509"/>
    </row>
    <row r="283" spans="1:8" ht="12.75" x14ac:dyDescent="0.2">
      <c r="A283" s="484"/>
      <c r="B283" s="484"/>
      <c r="C283" s="484"/>
      <c r="D283" s="507"/>
      <c r="E283" s="508"/>
      <c r="F283" s="508"/>
      <c r="G283" s="508"/>
      <c r="H283" s="509"/>
    </row>
    <row r="284" spans="1:8" ht="12.75" x14ac:dyDescent="0.2">
      <c r="A284" s="484"/>
      <c r="B284" s="484"/>
      <c r="C284" s="484"/>
      <c r="D284" s="507"/>
      <c r="E284" s="508"/>
      <c r="F284" s="508"/>
      <c r="G284" s="508"/>
      <c r="H284" s="509"/>
    </row>
    <row r="285" spans="1:8" ht="12.75" x14ac:dyDescent="0.2">
      <c r="A285" s="484"/>
      <c r="B285" s="484"/>
      <c r="C285" s="484"/>
      <c r="D285" s="507"/>
      <c r="E285" s="508"/>
      <c r="F285" s="508"/>
      <c r="G285" s="508"/>
      <c r="H285" s="509"/>
    </row>
    <row r="286" spans="1:8" ht="12.75" x14ac:dyDescent="0.2">
      <c r="A286" s="484"/>
      <c r="B286" s="484"/>
      <c r="C286" s="484"/>
      <c r="D286" s="507"/>
      <c r="E286" s="508"/>
      <c r="F286" s="508"/>
      <c r="G286" s="508"/>
      <c r="H286" s="509"/>
    </row>
    <row r="287" spans="1:8" ht="12.75" x14ac:dyDescent="0.2">
      <c r="A287" s="484"/>
      <c r="B287" s="484"/>
      <c r="C287" s="484"/>
      <c r="D287" s="507"/>
      <c r="E287" s="508"/>
      <c r="F287" s="508"/>
      <c r="G287" s="508"/>
      <c r="H287" s="509"/>
    </row>
    <row r="288" spans="1:8" ht="12.75" x14ac:dyDescent="0.2">
      <c r="A288" s="484"/>
      <c r="B288" s="484"/>
      <c r="C288" s="484"/>
      <c r="D288" s="507"/>
      <c r="E288" s="508"/>
      <c r="F288" s="508"/>
      <c r="G288" s="508"/>
      <c r="H288" s="509"/>
    </row>
    <row r="289" spans="1:8" ht="12.75" x14ac:dyDescent="0.2">
      <c r="A289" s="484"/>
      <c r="B289" s="484"/>
      <c r="C289" s="484"/>
      <c r="D289" s="507"/>
      <c r="E289" s="508"/>
      <c r="F289" s="508"/>
      <c r="G289" s="508"/>
      <c r="H289" s="509"/>
    </row>
    <row r="290" spans="1:8" ht="12.75" x14ac:dyDescent="0.2">
      <c r="A290" s="484"/>
      <c r="B290" s="484"/>
      <c r="C290" s="484"/>
      <c r="D290" s="507"/>
      <c r="E290" s="508"/>
      <c r="F290" s="508"/>
      <c r="G290" s="508"/>
      <c r="H290" s="509"/>
    </row>
    <row r="291" spans="1:8" ht="12.75" x14ac:dyDescent="0.2">
      <c r="A291" s="484"/>
      <c r="B291" s="484"/>
      <c r="C291" s="484"/>
      <c r="D291" s="507"/>
      <c r="E291" s="508"/>
      <c r="F291" s="508"/>
      <c r="G291" s="508"/>
      <c r="H291" s="509"/>
    </row>
    <row r="292" spans="1:8" ht="12.75" x14ac:dyDescent="0.2">
      <c r="A292" s="484"/>
      <c r="B292" s="484"/>
      <c r="C292" s="484"/>
      <c r="D292" s="507"/>
      <c r="E292" s="508"/>
      <c r="F292" s="508"/>
      <c r="G292" s="508"/>
      <c r="H292" s="509"/>
    </row>
    <row r="293" spans="1:8" ht="12.75" x14ac:dyDescent="0.2">
      <c r="A293" s="484"/>
      <c r="B293" s="484"/>
      <c r="C293" s="484"/>
      <c r="D293" s="507"/>
      <c r="E293" s="508"/>
      <c r="F293" s="508"/>
      <c r="G293" s="508"/>
      <c r="H293" s="509"/>
    </row>
    <row r="294" spans="1:8" ht="12.75" x14ac:dyDescent="0.2">
      <c r="A294" s="484"/>
      <c r="B294" s="484"/>
      <c r="C294" s="484"/>
      <c r="D294" s="507"/>
      <c r="E294" s="508"/>
      <c r="F294" s="508"/>
      <c r="G294" s="508"/>
      <c r="H294" s="509"/>
    </row>
    <row r="295" spans="1:8" ht="12.75" x14ac:dyDescent="0.2">
      <c r="A295" s="484"/>
      <c r="B295" s="484"/>
      <c r="C295" s="484"/>
      <c r="D295" s="507"/>
      <c r="E295" s="508"/>
      <c r="F295" s="508"/>
      <c r="G295" s="508"/>
      <c r="H295" s="509"/>
    </row>
    <row r="296" spans="1:8" ht="12.75" x14ac:dyDescent="0.2">
      <c r="A296" s="484"/>
      <c r="B296" s="484"/>
      <c r="C296" s="484"/>
      <c r="D296" s="507"/>
      <c r="E296" s="508"/>
      <c r="F296" s="508"/>
      <c r="G296" s="508"/>
      <c r="H296" s="509"/>
    </row>
    <row r="297" spans="1:8" ht="12.75" x14ac:dyDescent="0.2">
      <c r="A297" s="484"/>
      <c r="B297" s="484"/>
      <c r="C297" s="484"/>
      <c r="D297" s="507"/>
      <c r="E297" s="508"/>
      <c r="F297" s="508"/>
      <c r="G297" s="508"/>
      <c r="H297" s="509"/>
    </row>
    <row r="298" spans="1:8" ht="12.75" x14ac:dyDescent="0.2">
      <c r="A298" s="484"/>
      <c r="B298" s="484"/>
      <c r="C298" s="484"/>
      <c r="D298" s="507"/>
      <c r="E298" s="508"/>
      <c r="F298" s="508"/>
      <c r="G298" s="508"/>
      <c r="H298" s="509"/>
    </row>
    <row r="299" spans="1:8" ht="12.75" x14ac:dyDescent="0.2">
      <c r="A299" s="484"/>
      <c r="B299" s="484"/>
      <c r="C299" s="484"/>
      <c r="D299" s="507"/>
      <c r="E299" s="508"/>
      <c r="F299" s="508"/>
      <c r="G299" s="508"/>
      <c r="H299" s="509"/>
    </row>
    <row r="300" spans="1:8" ht="12.75" x14ac:dyDescent="0.2">
      <c r="A300" s="484"/>
      <c r="B300" s="484"/>
      <c r="C300" s="484"/>
      <c r="D300" s="507"/>
      <c r="E300" s="508"/>
      <c r="F300" s="508"/>
      <c r="G300" s="508"/>
      <c r="H300" s="509"/>
    </row>
    <row r="301" spans="1:8" ht="12.75" x14ac:dyDescent="0.2">
      <c r="A301" s="484"/>
      <c r="B301" s="484"/>
      <c r="C301" s="484"/>
      <c r="D301" s="507"/>
      <c r="E301" s="508"/>
      <c r="F301" s="508"/>
      <c r="G301" s="508"/>
      <c r="H301" s="509"/>
    </row>
    <row r="302" spans="1:8" ht="12.75" x14ac:dyDescent="0.2">
      <c r="A302" s="484"/>
      <c r="B302" s="484"/>
      <c r="C302" s="484"/>
      <c r="D302" s="507"/>
      <c r="E302" s="508"/>
      <c r="F302" s="508"/>
      <c r="G302" s="508"/>
      <c r="H302" s="509"/>
    </row>
    <row r="303" spans="1:8" ht="12.75" x14ac:dyDescent="0.2">
      <c r="A303" s="484"/>
      <c r="B303" s="484"/>
      <c r="C303" s="484"/>
      <c r="D303" s="507"/>
      <c r="E303" s="508"/>
      <c r="F303" s="508"/>
      <c r="G303" s="508"/>
      <c r="H303" s="509"/>
    </row>
    <row r="304" spans="1:8" ht="12.75" x14ac:dyDescent="0.2">
      <c r="A304" s="484"/>
      <c r="B304" s="484"/>
      <c r="C304" s="484"/>
      <c r="D304" s="507"/>
      <c r="E304" s="508"/>
      <c r="F304" s="508"/>
      <c r="G304" s="508"/>
      <c r="H304" s="509"/>
    </row>
    <row r="305" spans="1:8" ht="12.75" x14ac:dyDescent="0.2">
      <c r="A305" s="484"/>
      <c r="B305" s="484"/>
      <c r="C305" s="484"/>
      <c r="D305" s="507"/>
      <c r="E305" s="508"/>
      <c r="F305" s="508"/>
      <c r="G305" s="508"/>
      <c r="H305" s="509"/>
    </row>
    <row r="306" spans="1:8" ht="12.75" x14ac:dyDescent="0.2">
      <c r="A306" s="484"/>
      <c r="B306" s="484"/>
      <c r="C306" s="484"/>
      <c r="D306" s="507"/>
      <c r="E306" s="508"/>
      <c r="F306" s="508"/>
      <c r="G306" s="508"/>
      <c r="H306" s="509"/>
    </row>
    <row r="307" spans="1:8" ht="12.75" x14ac:dyDescent="0.2">
      <c r="A307" s="484"/>
      <c r="B307" s="484"/>
      <c r="C307" s="484"/>
      <c r="D307" s="507"/>
      <c r="E307" s="508"/>
      <c r="F307" s="508"/>
      <c r="G307" s="508"/>
      <c r="H307" s="509"/>
    </row>
    <row r="308" spans="1:8" ht="12.75" x14ac:dyDescent="0.2">
      <c r="A308" s="484"/>
      <c r="B308" s="484"/>
      <c r="C308" s="484"/>
      <c r="D308" s="507"/>
      <c r="E308" s="508"/>
      <c r="F308" s="508"/>
      <c r="G308" s="508"/>
      <c r="H308" s="509"/>
    </row>
    <row r="309" spans="1:8" ht="12.75" x14ac:dyDescent="0.2">
      <c r="A309" s="484"/>
      <c r="B309" s="484"/>
      <c r="C309" s="484"/>
      <c r="D309" s="507"/>
      <c r="E309" s="508"/>
      <c r="F309" s="508"/>
      <c r="G309" s="508"/>
      <c r="H309" s="509"/>
    </row>
    <row r="310" spans="1:8" ht="12.75" x14ac:dyDescent="0.2">
      <c r="A310" s="484"/>
      <c r="B310" s="484"/>
      <c r="C310" s="484"/>
      <c r="D310" s="507"/>
      <c r="E310" s="508"/>
      <c r="F310" s="508"/>
      <c r="G310" s="508"/>
      <c r="H310" s="509"/>
    </row>
    <row r="311" spans="1:8" ht="12.75" x14ac:dyDescent="0.2">
      <c r="A311" s="484"/>
      <c r="B311" s="484"/>
      <c r="C311" s="484"/>
      <c r="D311" s="507"/>
      <c r="E311" s="508"/>
      <c r="F311" s="508"/>
      <c r="G311" s="508"/>
      <c r="H311" s="509"/>
    </row>
    <row r="312" spans="1:8" ht="12.75" x14ac:dyDescent="0.2">
      <c r="A312" s="484"/>
      <c r="B312" s="484"/>
      <c r="C312" s="484"/>
      <c r="D312" s="507"/>
      <c r="E312" s="508"/>
      <c r="F312" s="508"/>
      <c r="G312" s="508"/>
      <c r="H312" s="509"/>
    </row>
    <row r="313" spans="1:8" ht="12.75" x14ac:dyDescent="0.2">
      <c r="A313" s="484"/>
      <c r="B313" s="484"/>
      <c r="C313" s="484"/>
      <c r="D313" s="507"/>
      <c r="E313" s="508"/>
      <c r="F313" s="508"/>
      <c r="G313" s="508"/>
      <c r="H313" s="509"/>
    </row>
    <row r="314" spans="1:8" ht="12.75" x14ac:dyDescent="0.2">
      <c r="A314" s="484"/>
      <c r="B314" s="484"/>
      <c r="C314" s="484"/>
      <c r="D314" s="507"/>
      <c r="E314" s="508"/>
      <c r="F314" s="508"/>
      <c r="G314" s="508"/>
      <c r="H314" s="509"/>
    </row>
    <row r="315" spans="1:8" ht="12.75" x14ac:dyDescent="0.2">
      <c r="A315" s="484"/>
      <c r="B315" s="484"/>
      <c r="C315" s="484"/>
      <c r="D315" s="507"/>
      <c r="E315" s="508"/>
      <c r="F315" s="508"/>
      <c r="G315" s="508"/>
      <c r="H315" s="509"/>
    </row>
    <row r="316" spans="1:8" ht="12.75" x14ac:dyDescent="0.2">
      <c r="A316" s="484"/>
      <c r="B316" s="484"/>
      <c r="C316" s="484"/>
      <c r="D316" s="507"/>
      <c r="E316" s="508"/>
      <c r="F316" s="508"/>
      <c r="G316" s="508"/>
      <c r="H316" s="509"/>
    </row>
    <row r="317" spans="1:8" ht="12.75" x14ac:dyDescent="0.2">
      <c r="A317" s="484"/>
      <c r="B317" s="484"/>
      <c r="C317" s="484"/>
      <c r="D317" s="507"/>
      <c r="E317" s="508"/>
      <c r="F317" s="508"/>
      <c r="G317" s="508"/>
      <c r="H317" s="509"/>
    </row>
    <row r="318" spans="1:8" ht="12.75" x14ac:dyDescent="0.2">
      <c r="A318" s="484"/>
      <c r="B318" s="484"/>
      <c r="C318" s="484"/>
      <c r="D318" s="507"/>
      <c r="E318" s="508"/>
      <c r="F318" s="508"/>
      <c r="G318" s="508"/>
      <c r="H318" s="509"/>
    </row>
    <row r="319" spans="1:8" ht="12.75" x14ac:dyDescent="0.2">
      <c r="A319" s="484"/>
      <c r="B319" s="484"/>
      <c r="C319" s="484"/>
      <c r="D319" s="507"/>
      <c r="E319" s="508"/>
      <c r="F319" s="508"/>
      <c r="G319" s="508"/>
      <c r="H319" s="509"/>
    </row>
    <row r="320" spans="1:8" ht="12.75" x14ac:dyDescent="0.2">
      <c r="A320" s="484"/>
      <c r="B320" s="484"/>
      <c r="C320" s="484"/>
      <c r="D320" s="507"/>
      <c r="E320" s="508"/>
      <c r="F320" s="508"/>
      <c r="G320" s="508"/>
      <c r="H320" s="509"/>
    </row>
    <row r="321" spans="1:8" ht="12.75" x14ac:dyDescent="0.2">
      <c r="A321" s="484"/>
      <c r="B321" s="484"/>
      <c r="C321" s="484"/>
      <c r="D321" s="507"/>
      <c r="E321" s="508"/>
      <c r="F321" s="508"/>
      <c r="G321" s="508"/>
      <c r="H321" s="509"/>
    </row>
    <row r="322" spans="1:8" ht="12.75" x14ac:dyDescent="0.2">
      <c r="A322" s="484"/>
      <c r="B322" s="484"/>
      <c r="C322" s="484"/>
      <c r="D322" s="507"/>
      <c r="E322" s="508"/>
      <c r="F322" s="508"/>
      <c r="G322" s="508"/>
      <c r="H322" s="509"/>
    </row>
    <row r="323" spans="1:8" ht="12.75" x14ac:dyDescent="0.2">
      <c r="A323" s="484"/>
      <c r="B323" s="484"/>
      <c r="C323" s="484"/>
      <c r="D323" s="507"/>
      <c r="E323" s="508"/>
      <c r="F323" s="508"/>
      <c r="G323" s="508"/>
      <c r="H323" s="509"/>
    </row>
    <row r="324" spans="1:8" ht="12.75" x14ac:dyDescent="0.2">
      <c r="A324" s="484"/>
      <c r="B324" s="484"/>
      <c r="C324" s="484"/>
      <c r="D324" s="507"/>
      <c r="E324" s="508"/>
      <c r="F324" s="508"/>
      <c r="G324" s="508"/>
      <c r="H324" s="509"/>
    </row>
    <row r="325" spans="1:8" ht="12.75" x14ac:dyDescent="0.2">
      <c r="A325" s="484"/>
      <c r="B325" s="484"/>
      <c r="C325" s="484"/>
      <c r="D325" s="507"/>
      <c r="E325" s="508"/>
      <c r="F325" s="508"/>
      <c r="G325" s="508"/>
      <c r="H325" s="509"/>
    </row>
    <row r="326" spans="1:8" ht="12.75" x14ac:dyDescent="0.2">
      <c r="A326" s="484"/>
      <c r="B326" s="484"/>
      <c r="C326" s="484"/>
      <c r="D326" s="507"/>
      <c r="E326" s="508"/>
      <c r="F326" s="508"/>
      <c r="G326" s="508"/>
      <c r="H326" s="509"/>
    </row>
    <row r="327" spans="1:8" ht="12.75" x14ac:dyDescent="0.2">
      <c r="A327" s="484"/>
      <c r="B327" s="484"/>
      <c r="C327" s="484"/>
      <c r="D327" s="507"/>
      <c r="E327" s="508"/>
      <c r="F327" s="508"/>
      <c r="G327" s="508"/>
      <c r="H327" s="509"/>
    </row>
    <row r="328" spans="1:8" ht="12.75" x14ac:dyDescent="0.2">
      <c r="A328" s="484"/>
      <c r="B328" s="484"/>
      <c r="C328" s="484"/>
      <c r="D328" s="507"/>
      <c r="E328" s="508"/>
      <c r="F328" s="508"/>
      <c r="G328" s="508"/>
      <c r="H328" s="509"/>
    </row>
    <row r="329" spans="1:8" ht="12.75" x14ac:dyDescent="0.2">
      <c r="A329" s="484"/>
      <c r="B329" s="484"/>
      <c r="C329" s="484"/>
      <c r="D329" s="507"/>
      <c r="E329" s="508"/>
      <c r="F329" s="508"/>
      <c r="G329" s="508"/>
      <c r="H329" s="509"/>
    </row>
    <row r="330" spans="1:8" ht="12.75" x14ac:dyDescent="0.2">
      <c r="A330" s="484"/>
      <c r="B330" s="484"/>
      <c r="C330" s="484"/>
      <c r="D330" s="507"/>
      <c r="E330" s="508"/>
      <c r="F330" s="508"/>
      <c r="G330" s="508"/>
      <c r="H330" s="509"/>
    </row>
    <row r="331" spans="1:8" ht="12.75" x14ac:dyDescent="0.2">
      <c r="A331" s="484"/>
      <c r="B331" s="484"/>
      <c r="C331" s="484"/>
      <c r="D331" s="507"/>
      <c r="E331" s="508"/>
      <c r="F331" s="508"/>
      <c r="G331" s="508"/>
      <c r="H331" s="509"/>
    </row>
    <row r="332" spans="1:8" ht="12.75" x14ac:dyDescent="0.2">
      <c r="A332" s="484"/>
      <c r="B332" s="484"/>
      <c r="C332" s="484"/>
      <c r="D332" s="507"/>
      <c r="E332" s="508"/>
      <c r="F332" s="508"/>
      <c r="G332" s="508"/>
      <c r="H332" s="509"/>
    </row>
    <row r="333" spans="1:8" ht="12.75" x14ac:dyDescent="0.2">
      <c r="A333" s="484"/>
      <c r="B333" s="484"/>
      <c r="C333" s="484"/>
      <c r="D333" s="507"/>
      <c r="E333" s="508"/>
      <c r="F333" s="508"/>
      <c r="G333" s="508"/>
      <c r="H333" s="509"/>
    </row>
    <row r="334" spans="1:8" ht="12.75" x14ac:dyDescent="0.2">
      <c r="A334" s="484"/>
      <c r="B334" s="484"/>
      <c r="C334" s="484"/>
      <c r="D334" s="507"/>
      <c r="E334" s="508"/>
      <c r="F334" s="508"/>
      <c r="G334" s="508"/>
      <c r="H334" s="509"/>
    </row>
    <row r="335" spans="1:8" ht="12.75" x14ac:dyDescent="0.2">
      <c r="A335" s="484"/>
      <c r="B335" s="484"/>
      <c r="C335" s="484"/>
      <c r="D335" s="507"/>
      <c r="E335" s="508"/>
      <c r="F335" s="508"/>
      <c r="G335" s="508"/>
      <c r="H335" s="509"/>
    </row>
    <row r="336" spans="1:8" ht="12.75" x14ac:dyDescent="0.2">
      <c r="A336" s="484"/>
      <c r="B336" s="484"/>
      <c r="C336" s="484"/>
      <c r="D336" s="507"/>
      <c r="E336" s="508"/>
      <c r="F336" s="508"/>
      <c r="G336" s="508"/>
      <c r="H336" s="509"/>
    </row>
    <row r="337" spans="1:8" ht="12.75" x14ac:dyDescent="0.2">
      <c r="A337" s="484"/>
      <c r="B337" s="484"/>
      <c r="C337" s="484"/>
      <c r="D337" s="507"/>
      <c r="E337" s="508"/>
      <c r="F337" s="508"/>
      <c r="G337" s="508"/>
      <c r="H337" s="509"/>
    </row>
    <row r="338" spans="1:8" ht="12.75" x14ac:dyDescent="0.2">
      <c r="A338" s="484"/>
      <c r="B338" s="484"/>
      <c r="C338" s="484"/>
      <c r="D338" s="507"/>
      <c r="E338" s="508"/>
      <c r="F338" s="508"/>
      <c r="G338" s="508"/>
      <c r="H338" s="509"/>
    </row>
    <row r="339" spans="1:8" ht="12.75" x14ac:dyDescent="0.2">
      <c r="A339" s="484"/>
      <c r="B339" s="484"/>
      <c r="C339" s="484"/>
      <c r="D339" s="507"/>
      <c r="E339" s="508"/>
      <c r="F339" s="508"/>
      <c r="G339" s="508"/>
      <c r="H339" s="509"/>
    </row>
    <row r="340" spans="1:8" ht="12.75" x14ac:dyDescent="0.2">
      <c r="A340" s="484"/>
      <c r="B340" s="484"/>
      <c r="C340" s="484"/>
      <c r="D340" s="507"/>
      <c r="E340" s="508"/>
      <c r="F340" s="508"/>
      <c r="G340" s="508"/>
      <c r="H340" s="509"/>
    </row>
    <row r="341" spans="1:8" ht="12.75" x14ac:dyDescent="0.2">
      <c r="A341" s="484"/>
      <c r="B341" s="484"/>
      <c r="C341" s="484"/>
      <c r="D341" s="507"/>
      <c r="E341" s="508"/>
      <c r="F341" s="508"/>
      <c r="G341" s="508"/>
      <c r="H341" s="509"/>
    </row>
    <row r="342" spans="1:8" ht="12.75" x14ac:dyDescent="0.2">
      <c r="A342" s="484"/>
      <c r="B342" s="484"/>
      <c r="C342" s="484"/>
      <c r="D342" s="507"/>
      <c r="E342" s="508"/>
      <c r="F342" s="508"/>
      <c r="G342" s="508"/>
      <c r="H342" s="509"/>
    </row>
    <row r="343" spans="1:8" ht="12.75" x14ac:dyDescent="0.2">
      <c r="A343" s="484"/>
      <c r="B343" s="484"/>
      <c r="C343" s="484"/>
      <c r="D343" s="507"/>
      <c r="E343" s="508"/>
      <c r="F343" s="508"/>
      <c r="G343" s="508"/>
      <c r="H343" s="509"/>
    </row>
    <row r="344" spans="1:8" ht="12.75" x14ac:dyDescent="0.2">
      <c r="A344" s="484"/>
      <c r="B344" s="484"/>
      <c r="C344" s="484"/>
      <c r="D344" s="507"/>
      <c r="E344" s="508"/>
      <c r="F344" s="508"/>
      <c r="G344" s="508"/>
      <c r="H344" s="509"/>
    </row>
    <row r="345" spans="1:8" ht="12.75" x14ac:dyDescent="0.2">
      <c r="A345" s="484"/>
      <c r="B345" s="484"/>
      <c r="C345" s="484"/>
      <c r="D345" s="507"/>
      <c r="E345" s="508"/>
      <c r="F345" s="508"/>
      <c r="G345" s="508"/>
      <c r="H345" s="509"/>
    </row>
    <row r="346" spans="1:8" ht="12.75" x14ac:dyDescent="0.2">
      <c r="A346" s="484"/>
      <c r="B346" s="484"/>
      <c r="C346" s="484"/>
      <c r="D346" s="507"/>
      <c r="E346" s="508"/>
      <c r="F346" s="508"/>
      <c r="G346" s="508"/>
      <c r="H346" s="509"/>
    </row>
    <row r="347" spans="1:8" ht="12.75" x14ac:dyDescent="0.2">
      <c r="A347" s="484"/>
      <c r="B347" s="484"/>
      <c r="C347" s="484"/>
      <c r="D347" s="507"/>
      <c r="E347" s="508"/>
      <c r="F347" s="508"/>
      <c r="G347" s="508"/>
      <c r="H347" s="509"/>
    </row>
    <row r="348" spans="1:8" ht="12.75" x14ac:dyDescent="0.2">
      <c r="A348" s="484"/>
      <c r="B348" s="484"/>
      <c r="C348" s="484"/>
      <c r="D348" s="507"/>
      <c r="E348" s="508"/>
      <c r="F348" s="508"/>
      <c r="G348" s="508"/>
      <c r="H348" s="509"/>
    </row>
    <row r="349" spans="1:8" ht="12.75" x14ac:dyDescent="0.2">
      <c r="A349" s="484"/>
      <c r="B349" s="484"/>
      <c r="C349" s="484"/>
      <c r="D349" s="507"/>
      <c r="E349" s="508"/>
      <c r="F349" s="508"/>
      <c r="G349" s="508"/>
      <c r="H349" s="509"/>
    </row>
    <row r="350" spans="1:8" ht="12.75" x14ac:dyDescent="0.2">
      <c r="A350" s="484"/>
      <c r="B350" s="484"/>
      <c r="C350" s="484"/>
      <c r="D350" s="507"/>
      <c r="E350" s="508"/>
      <c r="F350" s="508"/>
      <c r="G350" s="508"/>
      <c r="H350" s="509"/>
    </row>
    <row r="351" spans="1:8" ht="12.75" x14ac:dyDescent="0.2">
      <c r="A351" s="484"/>
      <c r="B351" s="484"/>
      <c r="C351" s="484"/>
      <c r="D351" s="507"/>
      <c r="E351" s="508"/>
      <c r="F351" s="508"/>
      <c r="G351" s="508"/>
      <c r="H351" s="509"/>
    </row>
    <row r="352" spans="1:8" ht="12.75" x14ac:dyDescent="0.2">
      <c r="A352" s="484"/>
      <c r="B352" s="484"/>
      <c r="C352" s="484"/>
      <c r="D352" s="507"/>
      <c r="E352" s="508"/>
      <c r="F352" s="508"/>
      <c r="G352" s="508"/>
      <c r="H352" s="509"/>
    </row>
    <row r="353" spans="1:8" ht="12.75" x14ac:dyDescent="0.2">
      <c r="A353" s="484"/>
      <c r="B353" s="484"/>
      <c r="C353" s="484"/>
      <c r="D353" s="507"/>
      <c r="E353" s="508"/>
      <c r="F353" s="508"/>
      <c r="G353" s="508"/>
      <c r="H353" s="509"/>
    </row>
    <row r="354" spans="1:8" ht="12.75" x14ac:dyDescent="0.2">
      <c r="A354" s="484"/>
      <c r="B354" s="484"/>
      <c r="C354" s="484"/>
      <c r="D354" s="507"/>
      <c r="E354" s="508"/>
      <c r="F354" s="508"/>
      <c r="G354" s="508"/>
      <c r="H354" s="509"/>
    </row>
    <row r="355" spans="1:8" ht="12.75" x14ac:dyDescent="0.2">
      <c r="A355" s="484"/>
      <c r="B355" s="484"/>
      <c r="C355" s="484"/>
      <c r="D355" s="507"/>
      <c r="E355" s="508"/>
      <c r="F355" s="508"/>
      <c r="G355" s="508"/>
      <c r="H355" s="509"/>
    </row>
    <row r="356" spans="1:8" ht="12.75" x14ac:dyDescent="0.2">
      <c r="A356" s="484"/>
      <c r="B356" s="484"/>
      <c r="C356" s="484"/>
      <c r="D356" s="507"/>
      <c r="E356" s="508"/>
      <c r="F356" s="508"/>
      <c r="G356" s="508"/>
      <c r="H356" s="509"/>
    </row>
    <row r="357" spans="1:8" ht="12.75" x14ac:dyDescent="0.2">
      <c r="A357" s="484"/>
      <c r="B357" s="484"/>
      <c r="C357" s="484"/>
      <c r="D357" s="507"/>
      <c r="E357" s="508"/>
      <c r="F357" s="508"/>
      <c r="G357" s="508"/>
      <c r="H357" s="509"/>
    </row>
    <row r="358" spans="1:8" ht="12.75" x14ac:dyDescent="0.2">
      <c r="A358" s="484"/>
      <c r="B358" s="484"/>
      <c r="C358" s="484"/>
      <c r="D358" s="507"/>
      <c r="E358" s="508"/>
      <c r="F358" s="508"/>
      <c r="G358" s="508"/>
      <c r="H358" s="509"/>
    </row>
    <row r="359" spans="1:8" ht="12.75" x14ac:dyDescent="0.2">
      <c r="A359" s="484"/>
      <c r="B359" s="484"/>
      <c r="C359" s="484"/>
      <c r="D359" s="507"/>
      <c r="E359" s="508"/>
      <c r="F359" s="508"/>
      <c r="G359" s="508"/>
      <c r="H359" s="509"/>
    </row>
    <row r="360" spans="1:8" ht="12.75" x14ac:dyDescent="0.2">
      <c r="A360" s="484"/>
      <c r="B360" s="484"/>
      <c r="C360" s="484"/>
      <c r="D360" s="507"/>
      <c r="E360" s="508"/>
      <c r="F360" s="508"/>
      <c r="G360" s="508"/>
      <c r="H360" s="509"/>
    </row>
    <row r="361" spans="1:8" ht="12.75" x14ac:dyDescent="0.2">
      <c r="A361" s="484"/>
      <c r="B361" s="484"/>
      <c r="C361" s="484"/>
      <c r="D361" s="507"/>
      <c r="E361" s="508"/>
      <c r="F361" s="508"/>
      <c r="G361" s="508"/>
      <c r="H361" s="509"/>
    </row>
    <row r="362" spans="1:8" ht="12.75" x14ac:dyDescent="0.2">
      <c r="A362" s="484"/>
      <c r="B362" s="484"/>
      <c r="C362" s="484"/>
      <c r="D362" s="507"/>
      <c r="E362" s="508"/>
      <c r="F362" s="508"/>
      <c r="G362" s="508"/>
      <c r="H362" s="509"/>
    </row>
    <row r="363" spans="1:8" ht="12.75" x14ac:dyDescent="0.2">
      <c r="A363" s="484"/>
      <c r="B363" s="484"/>
      <c r="C363" s="484"/>
      <c r="D363" s="507"/>
      <c r="E363" s="508"/>
      <c r="F363" s="508"/>
      <c r="G363" s="508"/>
      <c r="H363" s="509"/>
    </row>
    <row r="364" spans="1:8" ht="12.75" x14ac:dyDescent="0.2">
      <c r="A364" s="484"/>
      <c r="B364" s="484"/>
      <c r="C364" s="484"/>
      <c r="D364" s="507"/>
      <c r="E364" s="508"/>
      <c r="F364" s="508"/>
      <c r="G364" s="508"/>
      <c r="H364" s="509"/>
    </row>
    <row r="365" spans="1:8" ht="12.75" x14ac:dyDescent="0.2">
      <c r="A365" s="484"/>
      <c r="B365" s="484"/>
      <c r="C365" s="484"/>
      <c r="D365" s="507"/>
      <c r="E365" s="508"/>
      <c r="F365" s="508"/>
      <c r="G365" s="508"/>
      <c r="H365" s="509"/>
    </row>
    <row r="366" spans="1:8" ht="12.75" x14ac:dyDescent="0.2">
      <c r="A366" s="484"/>
      <c r="B366" s="484"/>
      <c r="C366" s="484"/>
      <c r="D366" s="507"/>
      <c r="E366" s="508"/>
      <c r="F366" s="508"/>
      <c r="G366" s="508"/>
      <c r="H366" s="509"/>
    </row>
    <row r="367" spans="1:8" ht="12.75" x14ac:dyDescent="0.2">
      <c r="A367" s="484"/>
      <c r="B367" s="484"/>
      <c r="C367" s="484"/>
      <c r="D367" s="507"/>
      <c r="E367" s="508"/>
      <c r="F367" s="508"/>
      <c r="G367" s="508"/>
      <c r="H367" s="509"/>
    </row>
    <row r="368" spans="1:8" ht="12.75" x14ac:dyDescent="0.2">
      <c r="A368" s="484"/>
      <c r="B368" s="484"/>
      <c r="C368" s="484"/>
      <c r="D368" s="507"/>
      <c r="E368" s="508"/>
      <c r="F368" s="508"/>
      <c r="G368" s="508"/>
      <c r="H368" s="509"/>
    </row>
    <row r="369" spans="1:8" ht="12.75" x14ac:dyDescent="0.2">
      <c r="A369" s="484"/>
      <c r="B369" s="484"/>
      <c r="C369" s="484"/>
      <c r="D369" s="507"/>
      <c r="E369" s="508"/>
      <c r="F369" s="508"/>
      <c r="G369" s="508"/>
      <c r="H369" s="509"/>
    </row>
    <row r="370" spans="1:8" ht="12.75" x14ac:dyDescent="0.2">
      <c r="A370" s="484"/>
      <c r="B370" s="484"/>
      <c r="C370" s="484"/>
      <c r="D370" s="507"/>
      <c r="E370" s="508"/>
      <c r="F370" s="508"/>
      <c r="G370" s="508"/>
      <c r="H370" s="509"/>
    </row>
    <row r="371" spans="1:8" ht="12.75" x14ac:dyDescent="0.2">
      <c r="A371" s="484"/>
      <c r="B371" s="484"/>
      <c r="C371" s="484"/>
      <c r="D371" s="507"/>
      <c r="E371" s="508"/>
      <c r="F371" s="508"/>
      <c r="G371" s="508"/>
      <c r="H371" s="509"/>
    </row>
    <row r="372" spans="1:8" ht="12.75" x14ac:dyDescent="0.2">
      <c r="A372" s="484"/>
      <c r="B372" s="484"/>
      <c r="C372" s="484"/>
      <c r="D372" s="507"/>
      <c r="E372" s="508"/>
      <c r="F372" s="508"/>
      <c r="G372" s="508"/>
      <c r="H372" s="509"/>
    </row>
    <row r="373" spans="1:8" ht="12.75" x14ac:dyDescent="0.2">
      <c r="A373" s="484"/>
      <c r="B373" s="484"/>
      <c r="C373" s="484"/>
      <c r="D373" s="507"/>
      <c r="E373" s="508"/>
      <c r="F373" s="508"/>
      <c r="G373" s="508"/>
      <c r="H373" s="509"/>
    </row>
    <row r="374" spans="1:8" ht="12.75" x14ac:dyDescent="0.2">
      <c r="A374" s="484"/>
      <c r="B374" s="484"/>
      <c r="C374" s="484"/>
      <c r="D374" s="507"/>
      <c r="E374" s="508"/>
      <c r="F374" s="508"/>
      <c r="G374" s="508"/>
      <c r="H374" s="509"/>
    </row>
    <row r="375" spans="1:8" ht="12.75" x14ac:dyDescent="0.2">
      <c r="A375" s="484"/>
      <c r="B375" s="484"/>
      <c r="C375" s="484"/>
      <c r="D375" s="507"/>
      <c r="E375" s="508"/>
      <c r="F375" s="508"/>
      <c r="G375" s="508"/>
      <c r="H375" s="509"/>
    </row>
    <row r="376" spans="1:8" ht="12.75" x14ac:dyDescent="0.2">
      <c r="A376" s="484"/>
      <c r="B376" s="484"/>
      <c r="C376" s="484"/>
      <c r="D376" s="507"/>
      <c r="E376" s="508"/>
      <c r="F376" s="508"/>
      <c r="G376" s="508"/>
      <c r="H376" s="509"/>
    </row>
    <row r="377" spans="1:8" ht="12.75" x14ac:dyDescent="0.2">
      <c r="A377" s="484"/>
      <c r="B377" s="484"/>
      <c r="C377" s="484"/>
      <c r="D377" s="507"/>
      <c r="E377" s="508"/>
      <c r="F377" s="508"/>
      <c r="G377" s="508"/>
      <c r="H377" s="509"/>
    </row>
    <row r="378" spans="1:8" ht="12.75" x14ac:dyDescent="0.2">
      <c r="A378" s="484"/>
      <c r="B378" s="484"/>
      <c r="C378" s="484"/>
      <c r="D378" s="507"/>
      <c r="E378" s="508"/>
      <c r="F378" s="508"/>
      <c r="G378" s="508"/>
      <c r="H378" s="509"/>
    </row>
    <row r="379" spans="1:8" ht="12.75" x14ac:dyDescent="0.2">
      <c r="A379" s="484"/>
      <c r="B379" s="484"/>
      <c r="C379" s="484"/>
      <c r="D379" s="507"/>
      <c r="E379" s="508"/>
      <c r="F379" s="508"/>
      <c r="G379" s="508"/>
      <c r="H379" s="509"/>
    </row>
    <row r="380" spans="1:8" ht="12.75" x14ac:dyDescent="0.2">
      <c r="A380" s="484"/>
      <c r="B380" s="484"/>
      <c r="C380" s="484"/>
      <c r="D380" s="507"/>
      <c r="E380" s="508"/>
      <c r="F380" s="508"/>
      <c r="G380" s="508"/>
      <c r="H380" s="509"/>
    </row>
    <row r="381" spans="1:8" ht="12.75" x14ac:dyDescent="0.2">
      <c r="A381" s="484"/>
      <c r="B381" s="484"/>
      <c r="C381" s="484"/>
      <c r="D381" s="507"/>
      <c r="E381" s="508"/>
      <c r="F381" s="508"/>
      <c r="G381" s="508"/>
      <c r="H381" s="509"/>
    </row>
    <row r="382" spans="1:8" ht="12.75" x14ac:dyDescent="0.2">
      <c r="A382" s="484"/>
      <c r="B382" s="484"/>
      <c r="C382" s="484"/>
      <c r="D382" s="507"/>
      <c r="E382" s="508"/>
      <c r="F382" s="508"/>
      <c r="G382" s="508"/>
      <c r="H382" s="509"/>
    </row>
    <row r="383" spans="1:8" ht="12.75" x14ac:dyDescent="0.2">
      <c r="A383" s="484"/>
      <c r="B383" s="484"/>
      <c r="C383" s="484"/>
      <c r="D383" s="507"/>
      <c r="E383" s="508"/>
      <c r="F383" s="508"/>
      <c r="G383" s="508"/>
      <c r="H383" s="509"/>
    </row>
    <row r="384" spans="1:8" ht="12.75" x14ac:dyDescent="0.2">
      <c r="A384" s="484"/>
      <c r="B384" s="484"/>
      <c r="C384" s="484"/>
      <c r="D384" s="507"/>
      <c r="E384" s="508"/>
      <c r="F384" s="508"/>
      <c r="G384" s="508"/>
      <c r="H384" s="509"/>
    </row>
    <row r="385" spans="1:8" ht="12.75" x14ac:dyDescent="0.2">
      <c r="A385" s="484"/>
      <c r="B385" s="484"/>
      <c r="C385" s="484"/>
      <c r="D385" s="507"/>
      <c r="E385" s="508"/>
      <c r="F385" s="508"/>
      <c r="G385" s="508"/>
      <c r="H385" s="509"/>
    </row>
    <row r="386" spans="1:8" ht="12.75" x14ac:dyDescent="0.2">
      <c r="A386" s="484"/>
      <c r="B386" s="484"/>
      <c r="C386" s="484"/>
      <c r="D386" s="507"/>
      <c r="E386" s="508"/>
      <c r="F386" s="508"/>
      <c r="G386" s="508"/>
      <c r="H386" s="509"/>
    </row>
    <row r="387" spans="1:8" ht="12.75" x14ac:dyDescent="0.2">
      <c r="A387" s="484"/>
      <c r="B387" s="484"/>
      <c r="C387" s="484"/>
      <c r="D387" s="507"/>
      <c r="E387" s="508"/>
      <c r="F387" s="508"/>
      <c r="G387" s="508"/>
      <c r="H387" s="509"/>
    </row>
    <row r="388" spans="1:8" ht="12.75" x14ac:dyDescent="0.2">
      <c r="A388" s="484"/>
      <c r="B388" s="484"/>
      <c r="C388" s="484"/>
      <c r="D388" s="507"/>
      <c r="E388" s="508"/>
      <c r="F388" s="508"/>
      <c r="G388" s="508"/>
      <c r="H388" s="509"/>
    </row>
    <row r="389" spans="1:8" ht="12.75" x14ac:dyDescent="0.2">
      <c r="A389" s="484"/>
      <c r="B389" s="484"/>
      <c r="C389" s="484"/>
      <c r="D389" s="507"/>
      <c r="E389" s="508"/>
      <c r="F389" s="508"/>
      <c r="G389" s="508"/>
      <c r="H389" s="509"/>
    </row>
    <row r="390" spans="1:8" ht="12.75" x14ac:dyDescent="0.2">
      <c r="A390" s="484"/>
      <c r="B390" s="484"/>
      <c r="C390" s="484"/>
      <c r="D390" s="507"/>
      <c r="E390" s="508"/>
      <c r="F390" s="508"/>
      <c r="G390" s="508"/>
      <c r="H390" s="509"/>
    </row>
    <row r="391" spans="1:8" ht="12.75" x14ac:dyDescent="0.2">
      <c r="A391" s="484"/>
      <c r="B391" s="484"/>
      <c r="C391" s="484"/>
      <c r="D391" s="507"/>
      <c r="E391" s="508"/>
      <c r="F391" s="508"/>
      <c r="G391" s="508"/>
      <c r="H391" s="509"/>
    </row>
    <row r="392" spans="1:8" ht="12.75" x14ac:dyDescent="0.2">
      <c r="A392" s="484"/>
      <c r="B392" s="484"/>
      <c r="C392" s="484"/>
      <c r="D392" s="507"/>
      <c r="E392" s="508"/>
      <c r="F392" s="508"/>
      <c r="G392" s="508"/>
      <c r="H392" s="509"/>
    </row>
    <row r="393" spans="1:8" ht="12.75" x14ac:dyDescent="0.2">
      <c r="A393" s="484"/>
      <c r="B393" s="484"/>
      <c r="C393" s="484"/>
      <c r="D393" s="507"/>
      <c r="E393" s="508"/>
      <c r="F393" s="508"/>
      <c r="G393" s="508"/>
      <c r="H393" s="509"/>
    </row>
    <row r="394" spans="1:8" ht="12.75" x14ac:dyDescent="0.2">
      <c r="A394" s="484"/>
      <c r="B394" s="484"/>
      <c r="C394" s="484"/>
      <c r="D394" s="507"/>
      <c r="E394" s="508"/>
      <c r="F394" s="508"/>
      <c r="G394" s="508"/>
      <c r="H394" s="509"/>
    </row>
    <row r="395" spans="1:8" ht="12.75" x14ac:dyDescent="0.2">
      <c r="A395" s="484"/>
      <c r="B395" s="484"/>
      <c r="C395" s="484"/>
      <c r="D395" s="507"/>
      <c r="E395" s="508"/>
      <c r="F395" s="508"/>
      <c r="G395" s="508"/>
      <c r="H395" s="509"/>
    </row>
    <row r="396" spans="1:8" ht="12.75" x14ac:dyDescent="0.2">
      <c r="A396" s="484"/>
      <c r="B396" s="484"/>
      <c r="C396" s="484"/>
      <c r="D396" s="507"/>
      <c r="E396" s="508"/>
      <c r="F396" s="508"/>
      <c r="G396" s="508"/>
      <c r="H396" s="509"/>
    </row>
    <row r="397" spans="1:8" ht="12.75" x14ac:dyDescent="0.2">
      <c r="A397" s="484"/>
      <c r="B397" s="484"/>
      <c r="C397" s="484"/>
      <c r="D397" s="507"/>
      <c r="E397" s="508"/>
      <c r="F397" s="508"/>
      <c r="G397" s="508"/>
      <c r="H397" s="509"/>
    </row>
    <row r="398" spans="1:8" ht="12.75" x14ac:dyDescent="0.2">
      <c r="A398" s="484"/>
      <c r="B398" s="484"/>
      <c r="C398" s="484"/>
      <c r="D398" s="507"/>
      <c r="E398" s="508"/>
      <c r="F398" s="508"/>
      <c r="G398" s="508"/>
      <c r="H398" s="509"/>
    </row>
    <row r="399" spans="1:8" ht="12.75" x14ac:dyDescent="0.2">
      <c r="A399" s="484"/>
      <c r="B399" s="484"/>
      <c r="C399" s="484"/>
      <c r="D399" s="507"/>
      <c r="E399" s="508"/>
      <c r="F399" s="508"/>
      <c r="G399" s="508"/>
      <c r="H399" s="509"/>
    </row>
    <row r="400" spans="1:8" ht="12.75" x14ac:dyDescent="0.2">
      <c r="A400" s="484"/>
      <c r="B400" s="484"/>
      <c r="C400" s="484"/>
      <c r="D400" s="507"/>
      <c r="E400" s="508"/>
      <c r="F400" s="508"/>
      <c r="G400" s="508"/>
      <c r="H400" s="509"/>
    </row>
    <row r="401" spans="1:8" ht="12.75" x14ac:dyDescent="0.2">
      <c r="A401" s="484"/>
      <c r="B401" s="484"/>
      <c r="C401" s="484"/>
      <c r="D401" s="507"/>
      <c r="E401" s="508"/>
      <c r="F401" s="508"/>
      <c r="G401" s="508"/>
      <c r="H401" s="509"/>
    </row>
    <row r="402" spans="1:8" ht="12.75" x14ac:dyDescent="0.2">
      <c r="A402" s="484"/>
      <c r="B402" s="484"/>
      <c r="C402" s="484"/>
      <c r="D402" s="507"/>
      <c r="E402" s="508"/>
      <c r="F402" s="508"/>
      <c r="G402" s="508"/>
      <c r="H402" s="509"/>
    </row>
    <row r="403" spans="1:8" ht="12.75" x14ac:dyDescent="0.2">
      <c r="A403" s="484"/>
      <c r="B403" s="484"/>
      <c r="C403" s="484"/>
      <c r="D403" s="507"/>
      <c r="E403" s="508"/>
      <c r="F403" s="508"/>
      <c r="G403" s="508"/>
      <c r="H403" s="509"/>
    </row>
    <row r="404" spans="1:8" ht="12.75" x14ac:dyDescent="0.2">
      <c r="A404" s="484"/>
      <c r="B404" s="484"/>
      <c r="C404" s="484"/>
      <c r="D404" s="507"/>
      <c r="E404" s="508"/>
      <c r="F404" s="508"/>
      <c r="G404" s="508"/>
      <c r="H404" s="509"/>
    </row>
    <row r="405" spans="1:8" ht="12.75" x14ac:dyDescent="0.2">
      <c r="A405" s="484"/>
      <c r="B405" s="484"/>
      <c r="C405" s="484"/>
      <c r="D405" s="507"/>
      <c r="E405" s="508"/>
      <c r="F405" s="508"/>
      <c r="G405" s="508"/>
      <c r="H405" s="509"/>
    </row>
    <row r="406" spans="1:8" ht="12.75" x14ac:dyDescent="0.2">
      <c r="A406" s="484"/>
      <c r="B406" s="484"/>
      <c r="C406" s="484"/>
      <c r="D406" s="507"/>
      <c r="E406" s="508"/>
      <c r="F406" s="508"/>
      <c r="G406" s="508"/>
      <c r="H406" s="509"/>
    </row>
    <row r="407" spans="1:8" ht="12.75" x14ac:dyDescent="0.2">
      <c r="A407" s="484"/>
      <c r="B407" s="484"/>
      <c r="C407" s="484"/>
      <c r="D407" s="507"/>
      <c r="E407" s="508"/>
      <c r="F407" s="508"/>
      <c r="G407" s="508"/>
      <c r="H407" s="509"/>
    </row>
    <row r="408" spans="1:8" ht="12.75" x14ac:dyDescent="0.2">
      <c r="A408" s="484"/>
      <c r="B408" s="484"/>
      <c r="C408" s="484"/>
      <c r="D408" s="507"/>
      <c r="E408" s="508"/>
      <c r="F408" s="508"/>
      <c r="G408" s="508"/>
      <c r="H408" s="509"/>
    </row>
    <row r="409" spans="1:8" ht="12.75" x14ac:dyDescent="0.2">
      <c r="A409" s="484"/>
      <c r="B409" s="484"/>
      <c r="C409" s="484"/>
      <c r="D409" s="507"/>
      <c r="E409" s="508"/>
      <c r="F409" s="508"/>
      <c r="G409" s="508"/>
      <c r="H409" s="509"/>
    </row>
    <row r="410" spans="1:8" ht="12.75" x14ac:dyDescent="0.2">
      <c r="A410" s="484"/>
      <c r="B410" s="484"/>
      <c r="C410" s="484"/>
      <c r="D410" s="507"/>
      <c r="E410" s="508"/>
      <c r="F410" s="508"/>
      <c r="G410" s="508"/>
      <c r="H410" s="509"/>
    </row>
    <row r="411" spans="1:8" ht="12.75" x14ac:dyDescent="0.2">
      <c r="A411" s="484"/>
      <c r="B411" s="484"/>
      <c r="C411" s="484"/>
      <c r="D411" s="507"/>
      <c r="E411" s="508"/>
      <c r="F411" s="508"/>
      <c r="G411" s="508"/>
      <c r="H411" s="509"/>
    </row>
    <row r="412" spans="1:8" ht="12.75" x14ac:dyDescent="0.2">
      <c r="A412" s="484"/>
      <c r="B412" s="484"/>
      <c r="C412" s="484"/>
      <c r="D412" s="507"/>
      <c r="E412" s="508"/>
      <c r="F412" s="508"/>
      <c r="G412" s="508"/>
      <c r="H412" s="509"/>
    </row>
    <row r="413" spans="1:8" ht="12.75" x14ac:dyDescent="0.2">
      <c r="A413" s="484"/>
      <c r="B413" s="484"/>
      <c r="C413" s="484"/>
      <c r="D413" s="507"/>
      <c r="E413" s="508"/>
      <c r="F413" s="508"/>
      <c r="G413" s="508"/>
      <c r="H413" s="509"/>
    </row>
    <row r="414" spans="1:8" ht="12.75" x14ac:dyDescent="0.2">
      <c r="A414" s="484"/>
      <c r="B414" s="484"/>
      <c r="C414" s="484"/>
      <c r="D414" s="507"/>
      <c r="E414" s="508"/>
      <c r="F414" s="508"/>
      <c r="G414" s="508"/>
      <c r="H414" s="509"/>
    </row>
    <row r="415" spans="1:8" ht="12.75" x14ac:dyDescent="0.2">
      <c r="A415" s="484"/>
      <c r="B415" s="484"/>
      <c r="C415" s="484"/>
      <c r="D415" s="507"/>
      <c r="E415" s="508"/>
      <c r="F415" s="508"/>
      <c r="G415" s="508"/>
      <c r="H415" s="509"/>
    </row>
    <row r="416" spans="1:8" ht="12.75" x14ac:dyDescent="0.2">
      <c r="A416" s="484"/>
      <c r="B416" s="484"/>
      <c r="C416" s="484"/>
      <c r="D416" s="507"/>
      <c r="E416" s="508"/>
      <c r="F416" s="508"/>
      <c r="G416" s="508"/>
      <c r="H416" s="509"/>
    </row>
    <row r="417" spans="1:8" ht="12.75" x14ac:dyDescent="0.2">
      <c r="A417" s="484"/>
      <c r="B417" s="484"/>
      <c r="C417" s="484"/>
      <c r="D417" s="507"/>
      <c r="E417" s="508"/>
      <c r="F417" s="508"/>
      <c r="G417" s="508"/>
      <c r="H417" s="509"/>
    </row>
    <row r="418" spans="1:8" ht="12.75" x14ac:dyDescent="0.2">
      <c r="A418" s="484"/>
      <c r="B418" s="484"/>
      <c r="C418" s="484"/>
      <c r="D418" s="507"/>
      <c r="E418" s="508"/>
      <c r="F418" s="508"/>
      <c r="G418" s="508"/>
      <c r="H418" s="509"/>
    </row>
    <row r="419" spans="1:8" ht="12.75" x14ac:dyDescent="0.2">
      <c r="A419" s="484"/>
      <c r="B419" s="484"/>
      <c r="C419" s="484"/>
      <c r="D419" s="507"/>
      <c r="E419" s="508"/>
      <c r="F419" s="508"/>
      <c r="G419" s="508"/>
      <c r="H419" s="509"/>
    </row>
    <row r="420" spans="1:8" ht="12.75" x14ac:dyDescent="0.2">
      <c r="A420" s="484"/>
      <c r="B420" s="484"/>
      <c r="C420" s="484"/>
      <c r="D420" s="507"/>
      <c r="E420" s="508"/>
      <c r="F420" s="508"/>
      <c r="G420" s="508"/>
      <c r="H420" s="509"/>
    </row>
    <row r="421" spans="1:8" ht="12.75" x14ac:dyDescent="0.2">
      <c r="A421" s="484"/>
      <c r="B421" s="484"/>
      <c r="C421" s="484"/>
      <c r="D421" s="507"/>
      <c r="E421" s="508"/>
      <c r="F421" s="508"/>
      <c r="G421" s="508"/>
      <c r="H421" s="509"/>
    </row>
    <row r="422" spans="1:8" ht="12.75" x14ac:dyDescent="0.2">
      <c r="A422" s="484"/>
      <c r="B422" s="484"/>
      <c r="C422" s="484"/>
      <c r="D422" s="507"/>
      <c r="E422" s="508"/>
      <c r="F422" s="508"/>
      <c r="G422" s="508"/>
      <c r="H422" s="509"/>
    </row>
    <row r="423" spans="1:8" ht="12.75" x14ac:dyDescent="0.2">
      <c r="A423" s="484"/>
      <c r="B423" s="484"/>
      <c r="C423" s="484"/>
      <c r="D423" s="507"/>
      <c r="E423" s="508"/>
      <c r="F423" s="508"/>
      <c r="G423" s="508"/>
      <c r="H423" s="509"/>
    </row>
    <row r="424" spans="1:8" ht="12.75" x14ac:dyDescent="0.2">
      <c r="A424" s="484"/>
      <c r="B424" s="484"/>
      <c r="C424" s="484"/>
      <c r="D424" s="507"/>
      <c r="E424" s="508"/>
      <c r="F424" s="508"/>
      <c r="G424" s="508"/>
      <c r="H424" s="509"/>
    </row>
    <row r="425" spans="1:8" ht="12.75" x14ac:dyDescent="0.2">
      <c r="A425" s="484"/>
      <c r="B425" s="484"/>
      <c r="C425" s="484"/>
      <c r="D425" s="507"/>
      <c r="E425" s="508"/>
      <c r="F425" s="508"/>
      <c r="G425" s="508"/>
      <c r="H425" s="509"/>
    </row>
    <row r="426" spans="1:8" ht="12.75" x14ac:dyDescent="0.2">
      <c r="A426" s="484"/>
      <c r="B426" s="484"/>
      <c r="C426" s="484"/>
      <c r="D426" s="507"/>
      <c r="E426" s="508"/>
      <c r="F426" s="508"/>
      <c r="G426" s="508"/>
      <c r="H426" s="509"/>
    </row>
    <row r="427" spans="1:8" ht="12.75" x14ac:dyDescent="0.2">
      <c r="A427" s="484"/>
      <c r="B427" s="484"/>
      <c r="C427" s="484"/>
      <c r="D427" s="507"/>
      <c r="E427" s="508"/>
      <c r="F427" s="508"/>
      <c r="G427" s="508"/>
      <c r="H427" s="509"/>
    </row>
    <row r="428" spans="1:8" ht="12.75" x14ac:dyDescent="0.2">
      <c r="A428" s="484"/>
      <c r="B428" s="484"/>
      <c r="C428" s="484"/>
      <c r="D428" s="507"/>
      <c r="E428" s="508"/>
      <c r="F428" s="508"/>
      <c r="G428" s="508"/>
      <c r="H428" s="509"/>
    </row>
    <row r="429" spans="1:8" ht="12.75" x14ac:dyDescent="0.2">
      <c r="A429" s="484"/>
      <c r="B429" s="484"/>
      <c r="C429" s="484"/>
      <c r="D429" s="507"/>
      <c r="E429" s="508"/>
      <c r="F429" s="508"/>
      <c r="G429" s="508"/>
      <c r="H429" s="509"/>
    </row>
    <row r="430" spans="1:8" ht="12.75" x14ac:dyDescent="0.2">
      <c r="A430" s="484"/>
      <c r="B430" s="484"/>
      <c r="C430" s="484"/>
      <c r="D430" s="507"/>
      <c r="E430" s="508"/>
      <c r="F430" s="508"/>
      <c r="G430" s="508"/>
      <c r="H430" s="509"/>
    </row>
    <row r="431" spans="1:8" ht="12.75" x14ac:dyDescent="0.2">
      <c r="A431" s="484"/>
      <c r="B431" s="484"/>
      <c r="C431" s="484"/>
      <c r="D431" s="507"/>
      <c r="E431" s="508"/>
      <c r="F431" s="508"/>
      <c r="G431" s="508"/>
      <c r="H431" s="509"/>
    </row>
    <row r="432" spans="1:8" ht="12.75" x14ac:dyDescent="0.2">
      <c r="A432" s="484"/>
      <c r="B432" s="484"/>
      <c r="C432" s="484"/>
      <c r="D432" s="507"/>
      <c r="E432" s="508"/>
      <c r="F432" s="508"/>
      <c r="G432" s="508"/>
      <c r="H432" s="509"/>
    </row>
    <row r="433" spans="1:8" ht="12.75" x14ac:dyDescent="0.2">
      <c r="A433" s="484"/>
      <c r="B433" s="484"/>
      <c r="C433" s="484"/>
      <c r="D433" s="507"/>
      <c r="E433" s="508"/>
      <c r="F433" s="508"/>
      <c r="G433" s="508"/>
      <c r="H433" s="509"/>
    </row>
    <row r="434" spans="1:8" ht="12.75" x14ac:dyDescent="0.2">
      <c r="A434" s="484"/>
      <c r="B434" s="484"/>
      <c r="C434" s="484"/>
      <c r="D434" s="507"/>
      <c r="E434" s="508"/>
      <c r="F434" s="508"/>
      <c r="G434" s="508"/>
      <c r="H434" s="509"/>
    </row>
    <row r="435" spans="1:8" ht="12.75" x14ac:dyDescent="0.2">
      <c r="A435" s="484"/>
      <c r="B435" s="484"/>
      <c r="C435" s="484"/>
      <c r="D435" s="507"/>
      <c r="E435" s="508"/>
      <c r="F435" s="508"/>
      <c r="G435" s="508"/>
      <c r="H435" s="509"/>
    </row>
    <row r="436" spans="1:8" ht="12.75" x14ac:dyDescent="0.2">
      <c r="A436" s="484"/>
      <c r="B436" s="484"/>
      <c r="C436" s="484"/>
      <c r="D436" s="507"/>
      <c r="E436" s="508"/>
      <c r="F436" s="508"/>
      <c r="G436" s="508"/>
      <c r="H436" s="509"/>
    </row>
    <row r="437" spans="1:8" ht="12.75" x14ac:dyDescent="0.2">
      <c r="A437" s="484"/>
      <c r="B437" s="484"/>
      <c r="C437" s="484"/>
      <c r="D437" s="507"/>
      <c r="E437" s="508"/>
      <c r="F437" s="508"/>
      <c r="G437" s="508"/>
      <c r="H437" s="509"/>
    </row>
    <row r="438" spans="1:8" ht="12.75" x14ac:dyDescent="0.2">
      <c r="A438" s="484"/>
      <c r="B438" s="484"/>
      <c r="C438" s="484"/>
      <c r="D438" s="507"/>
      <c r="E438" s="508"/>
      <c r="F438" s="508"/>
      <c r="G438" s="508"/>
      <c r="H438" s="509"/>
    </row>
    <row r="439" spans="1:8" ht="12.75" x14ac:dyDescent="0.2">
      <c r="A439" s="484"/>
      <c r="B439" s="484"/>
      <c r="C439" s="484"/>
      <c r="D439" s="507"/>
      <c r="E439" s="508"/>
      <c r="F439" s="508"/>
      <c r="G439" s="508"/>
      <c r="H439" s="509"/>
    </row>
    <row r="440" spans="1:8" ht="12.75" x14ac:dyDescent="0.2">
      <c r="A440" s="484"/>
      <c r="B440" s="484"/>
      <c r="C440" s="484"/>
      <c r="D440" s="507"/>
      <c r="E440" s="508"/>
      <c r="F440" s="508"/>
      <c r="G440" s="508"/>
      <c r="H440" s="509"/>
    </row>
    <row r="441" spans="1:8" ht="12.75" x14ac:dyDescent="0.2">
      <c r="A441" s="484"/>
      <c r="B441" s="484"/>
      <c r="C441" s="484"/>
      <c r="D441" s="507"/>
      <c r="E441" s="508"/>
      <c r="F441" s="508"/>
      <c r="G441" s="508"/>
      <c r="H441" s="509"/>
    </row>
    <row r="442" spans="1:8" ht="12.75" x14ac:dyDescent="0.2">
      <c r="A442" s="484"/>
      <c r="B442" s="484"/>
      <c r="C442" s="484"/>
      <c r="D442" s="507"/>
      <c r="E442" s="508"/>
      <c r="F442" s="508"/>
      <c r="G442" s="508"/>
      <c r="H442" s="509"/>
    </row>
    <row r="443" spans="1:8" ht="12.75" x14ac:dyDescent="0.2">
      <c r="A443" s="484"/>
      <c r="B443" s="484"/>
      <c r="C443" s="484"/>
      <c r="D443" s="507"/>
      <c r="E443" s="508"/>
      <c r="F443" s="508"/>
      <c r="G443" s="508"/>
      <c r="H443" s="509"/>
    </row>
    <row r="444" spans="1:8" ht="12.75" x14ac:dyDescent="0.2">
      <c r="A444" s="484"/>
      <c r="B444" s="484"/>
      <c r="C444" s="484"/>
      <c r="D444" s="507"/>
      <c r="E444" s="508"/>
      <c r="F444" s="508"/>
      <c r="G444" s="508"/>
      <c r="H444" s="509"/>
    </row>
    <row r="445" spans="1:8" ht="12.75" x14ac:dyDescent="0.2">
      <c r="A445" s="484"/>
      <c r="B445" s="484"/>
      <c r="C445" s="484"/>
      <c r="D445" s="507"/>
      <c r="E445" s="508"/>
      <c r="F445" s="508"/>
      <c r="G445" s="508"/>
      <c r="H445" s="509"/>
    </row>
    <row r="446" spans="1:8" ht="12.75" x14ac:dyDescent="0.2">
      <c r="A446" s="484"/>
      <c r="B446" s="484"/>
      <c r="C446" s="484"/>
      <c r="D446" s="507"/>
      <c r="E446" s="508"/>
      <c r="F446" s="508"/>
      <c r="G446" s="508"/>
      <c r="H446" s="509"/>
    </row>
    <row r="447" spans="1:8" ht="12.75" x14ac:dyDescent="0.2">
      <c r="A447" s="484"/>
      <c r="B447" s="484"/>
      <c r="C447" s="484"/>
      <c r="D447" s="507"/>
      <c r="E447" s="508"/>
      <c r="F447" s="508"/>
      <c r="G447" s="508"/>
      <c r="H447" s="509"/>
    </row>
    <row r="448" spans="1:8" ht="12.75" x14ac:dyDescent="0.2">
      <c r="A448" s="484"/>
      <c r="B448" s="484"/>
      <c r="C448" s="484"/>
      <c r="D448" s="507"/>
      <c r="E448" s="508"/>
      <c r="F448" s="508"/>
      <c r="G448" s="508"/>
      <c r="H448" s="509"/>
    </row>
    <row r="449" spans="1:8" ht="12.75" x14ac:dyDescent="0.2">
      <c r="A449" s="484"/>
      <c r="B449" s="484"/>
      <c r="C449" s="484"/>
      <c r="D449" s="507"/>
      <c r="E449" s="508"/>
      <c r="F449" s="508"/>
      <c r="G449" s="508"/>
      <c r="H449" s="509"/>
    </row>
    <row r="450" spans="1:8" ht="12.75" x14ac:dyDescent="0.2">
      <c r="A450" s="484"/>
      <c r="B450" s="484"/>
      <c r="C450" s="484"/>
      <c r="D450" s="507"/>
      <c r="E450" s="508"/>
      <c r="F450" s="508"/>
      <c r="G450" s="508"/>
      <c r="H450" s="509"/>
    </row>
    <row r="451" spans="1:8" ht="12.75" x14ac:dyDescent="0.2">
      <c r="A451" s="484"/>
      <c r="B451" s="484"/>
      <c r="C451" s="484"/>
      <c r="D451" s="507"/>
      <c r="E451" s="508"/>
      <c r="F451" s="508"/>
      <c r="G451" s="508"/>
      <c r="H451" s="509"/>
    </row>
    <row r="452" spans="1:8" ht="12.75" x14ac:dyDescent="0.2">
      <c r="A452" s="484"/>
      <c r="B452" s="484"/>
      <c r="C452" s="484"/>
      <c r="D452" s="507"/>
      <c r="E452" s="508"/>
      <c r="F452" s="508"/>
      <c r="G452" s="508"/>
      <c r="H452" s="509"/>
    </row>
    <row r="453" spans="1:8" ht="12.75" x14ac:dyDescent="0.2">
      <c r="A453" s="484"/>
      <c r="B453" s="484"/>
      <c r="C453" s="484"/>
      <c r="D453" s="507"/>
      <c r="E453" s="508"/>
      <c r="F453" s="508"/>
      <c r="G453" s="508"/>
      <c r="H453" s="509"/>
    </row>
    <row r="454" spans="1:8" ht="12.75" x14ac:dyDescent="0.2">
      <c r="A454" s="484"/>
      <c r="B454" s="484"/>
      <c r="C454" s="484"/>
      <c r="D454" s="507"/>
      <c r="E454" s="508"/>
      <c r="F454" s="508"/>
      <c r="G454" s="508"/>
      <c r="H454" s="509"/>
    </row>
    <row r="455" spans="1:8" ht="12.75" x14ac:dyDescent="0.2">
      <c r="A455" s="484"/>
      <c r="B455" s="484"/>
      <c r="C455" s="484"/>
      <c r="D455" s="507"/>
      <c r="E455" s="508"/>
      <c r="F455" s="508"/>
      <c r="G455" s="508"/>
      <c r="H455" s="509"/>
    </row>
    <row r="456" spans="1:8" ht="12.75" x14ac:dyDescent="0.2">
      <c r="A456" s="484"/>
      <c r="B456" s="484"/>
      <c r="C456" s="484"/>
      <c r="D456" s="507"/>
      <c r="E456" s="508"/>
      <c r="F456" s="508"/>
      <c r="G456" s="508"/>
      <c r="H456" s="509"/>
    </row>
    <row r="457" spans="1:8" ht="12.75" x14ac:dyDescent="0.2">
      <c r="A457" s="484"/>
      <c r="B457" s="484"/>
      <c r="C457" s="484"/>
      <c r="D457" s="507"/>
      <c r="E457" s="508"/>
      <c r="F457" s="508"/>
      <c r="G457" s="508"/>
      <c r="H457" s="509"/>
    </row>
    <row r="458" spans="1:8" ht="12.75" x14ac:dyDescent="0.2">
      <c r="A458" s="484"/>
      <c r="B458" s="484"/>
      <c r="C458" s="484"/>
      <c r="D458" s="507"/>
      <c r="E458" s="508"/>
      <c r="F458" s="508"/>
      <c r="G458" s="508"/>
      <c r="H458" s="509"/>
    </row>
    <row r="459" spans="1:8" ht="12.75" x14ac:dyDescent="0.2">
      <c r="A459" s="484"/>
      <c r="B459" s="484"/>
      <c r="C459" s="484"/>
      <c r="D459" s="507"/>
      <c r="E459" s="508"/>
      <c r="F459" s="508"/>
      <c r="G459" s="508"/>
      <c r="H459" s="509"/>
    </row>
    <row r="460" spans="1:8" ht="12.75" x14ac:dyDescent="0.2">
      <c r="A460" s="484"/>
      <c r="B460" s="484"/>
      <c r="C460" s="484"/>
      <c r="D460" s="507"/>
      <c r="E460" s="508"/>
      <c r="F460" s="508"/>
      <c r="G460" s="508"/>
      <c r="H460" s="509"/>
    </row>
    <row r="461" spans="1:8" ht="12.75" x14ac:dyDescent="0.2">
      <c r="A461" s="484"/>
      <c r="B461" s="484"/>
      <c r="C461" s="484"/>
      <c r="D461" s="507"/>
      <c r="E461" s="508"/>
      <c r="F461" s="508"/>
      <c r="G461" s="508"/>
      <c r="H461" s="509"/>
    </row>
    <row r="462" spans="1:8" ht="12.75" x14ac:dyDescent="0.2">
      <c r="A462" s="484"/>
      <c r="B462" s="484"/>
      <c r="C462" s="484"/>
      <c r="D462" s="507"/>
      <c r="E462" s="508"/>
      <c r="F462" s="508"/>
      <c r="G462" s="508"/>
      <c r="H462" s="509"/>
    </row>
    <row r="463" spans="1:8" ht="12.75" x14ac:dyDescent="0.2">
      <c r="A463" s="484"/>
      <c r="B463" s="484"/>
      <c r="C463" s="484"/>
      <c r="D463" s="507"/>
      <c r="E463" s="508"/>
      <c r="F463" s="508"/>
      <c r="G463" s="508"/>
      <c r="H463" s="509"/>
    </row>
    <row r="464" spans="1:8" ht="12.75" x14ac:dyDescent="0.2">
      <c r="A464" s="484"/>
      <c r="B464" s="484"/>
      <c r="C464" s="484"/>
      <c r="D464" s="507"/>
      <c r="E464" s="508"/>
      <c r="F464" s="508"/>
      <c r="G464" s="508"/>
      <c r="H464" s="509"/>
    </row>
    <row r="465" spans="1:8" ht="12.75" x14ac:dyDescent="0.2">
      <c r="A465" s="484"/>
      <c r="B465" s="484"/>
      <c r="C465" s="484"/>
      <c r="D465" s="507"/>
      <c r="E465" s="508"/>
      <c r="F465" s="508"/>
      <c r="G465" s="508"/>
      <c r="H465" s="509"/>
    </row>
    <row r="466" spans="1:8" ht="12.75" x14ac:dyDescent="0.2">
      <c r="A466" s="484"/>
      <c r="B466" s="484"/>
      <c r="C466" s="484"/>
      <c r="D466" s="507"/>
      <c r="E466" s="508"/>
      <c r="F466" s="508"/>
      <c r="G466" s="508"/>
      <c r="H466" s="509"/>
    </row>
    <row r="467" spans="1:8" ht="12.75" x14ac:dyDescent="0.2">
      <c r="A467" s="484"/>
      <c r="B467" s="484"/>
      <c r="C467" s="484"/>
      <c r="D467" s="507"/>
      <c r="E467" s="508"/>
      <c r="F467" s="508"/>
      <c r="G467" s="508"/>
      <c r="H467" s="509"/>
    </row>
    <row r="468" spans="1:8" ht="12.75" x14ac:dyDescent="0.2">
      <c r="A468" s="484"/>
      <c r="B468" s="484"/>
      <c r="C468" s="484"/>
      <c r="D468" s="507"/>
      <c r="E468" s="508"/>
      <c r="F468" s="508"/>
      <c r="G468" s="508"/>
      <c r="H468" s="509"/>
    </row>
    <row r="469" spans="1:8" ht="12.75" x14ac:dyDescent="0.2">
      <c r="A469" s="484"/>
      <c r="B469" s="484"/>
      <c r="C469" s="484"/>
      <c r="D469" s="507"/>
      <c r="E469" s="508"/>
      <c r="F469" s="508"/>
      <c r="G469" s="508"/>
      <c r="H469" s="509"/>
    </row>
    <row r="470" spans="1:8" ht="12.75" x14ac:dyDescent="0.2">
      <c r="A470" s="484"/>
      <c r="B470" s="484"/>
      <c r="C470" s="484"/>
      <c r="D470" s="507"/>
      <c r="E470" s="508"/>
      <c r="F470" s="508"/>
      <c r="G470" s="508"/>
      <c r="H470" s="509"/>
    </row>
    <row r="471" spans="1:8" ht="12.75" x14ac:dyDescent="0.2">
      <c r="A471" s="484"/>
      <c r="B471" s="484"/>
      <c r="C471" s="484"/>
      <c r="D471" s="507"/>
      <c r="E471" s="508"/>
      <c r="F471" s="508"/>
      <c r="G471" s="508"/>
      <c r="H471" s="509"/>
    </row>
    <row r="472" spans="1:8" ht="12.75" x14ac:dyDescent="0.2">
      <c r="A472" s="484"/>
      <c r="B472" s="484"/>
      <c r="C472" s="484"/>
      <c r="D472" s="507"/>
      <c r="E472" s="508"/>
      <c r="F472" s="508"/>
      <c r="G472" s="508"/>
      <c r="H472" s="509"/>
    </row>
    <row r="473" spans="1:8" ht="12.75" x14ac:dyDescent="0.2">
      <c r="A473" s="484"/>
      <c r="B473" s="484"/>
      <c r="C473" s="484"/>
      <c r="D473" s="507"/>
      <c r="E473" s="508"/>
      <c r="F473" s="508"/>
      <c r="G473" s="508"/>
      <c r="H473" s="509"/>
    </row>
    <row r="474" spans="1:8" ht="12.75" x14ac:dyDescent="0.2">
      <c r="A474" s="484"/>
      <c r="B474" s="484"/>
      <c r="C474" s="484"/>
      <c r="D474" s="507"/>
      <c r="E474" s="508"/>
      <c r="F474" s="508"/>
      <c r="G474" s="508"/>
      <c r="H474" s="509"/>
    </row>
    <row r="475" spans="1:8" ht="12.75" x14ac:dyDescent="0.2">
      <c r="A475" s="484"/>
      <c r="B475" s="484"/>
      <c r="C475" s="484"/>
      <c r="D475" s="507"/>
      <c r="E475" s="508"/>
      <c r="F475" s="508"/>
      <c r="G475" s="508"/>
      <c r="H475" s="509"/>
    </row>
    <row r="476" spans="1:8" ht="12.75" x14ac:dyDescent="0.2">
      <c r="A476" s="484"/>
      <c r="B476" s="484"/>
      <c r="C476" s="484"/>
      <c r="D476" s="507"/>
      <c r="E476" s="508"/>
      <c r="F476" s="508"/>
      <c r="G476" s="508"/>
      <c r="H476" s="509"/>
    </row>
    <row r="477" spans="1:8" ht="12.75" x14ac:dyDescent="0.2">
      <c r="A477" s="484"/>
      <c r="B477" s="484"/>
      <c r="C477" s="484"/>
      <c r="D477" s="507"/>
      <c r="E477" s="508"/>
      <c r="F477" s="508"/>
      <c r="G477" s="508"/>
      <c r="H477" s="509"/>
    </row>
    <row r="478" spans="1:8" ht="12.75" x14ac:dyDescent="0.2">
      <c r="A478" s="484"/>
      <c r="B478" s="484"/>
      <c r="C478" s="484"/>
      <c r="D478" s="507"/>
      <c r="E478" s="508"/>
      <c r="F478" s="508"/>
      <c r="G478" s="508"/>
      <c r="H478" s="509"/>
    </row>
    <row r="479" spans="1:8" ht="12.75" x14ac:dyDescent="0.2">
      <c r="A479" s="484"/>
      <c r="B479" s="484"/>
      <c r="C479" s="484"/>
      <c r="D479" s="507"/>
      <c r="E479" s="508"/>
      <c r="F479" s="508"/>
      <c r="G479" s="508"/>
      <c r="H479" s="509"/>
    </row>
    <row r="480" spans="1:8" ht="12.75" x14ac:dyDescent="0.2">
      <c r="A480" s="484"/>
      <c r="B480" s="484"/>
      <c r="C480" s="484"/>
      <c r="D480" s="507"/>
      <c r="E480" s="508"/>
      <c r="F480" s="508"/>
      <c r="G480" s="508"/>
      <c r="H480" s="509"/>
    </row>
    <row r="481" spans="1:8" ht="12.75" x14ac:dyDescent="0.2">
      <c r="A481" s="484"/>
      <c r="B481" s="484"/>
      <c r="C481" s="484"/>
      <c r="D481" s="507"/>
      <c r="E481" s="508"/>
      <c r="F481" s="508"/>
      <c r="G481" s="508"/>
      <c r="H481" s="509"/>
    </row>
    <row r="482" spans="1:8" ht="12.75" x14ac:dyDescent="0.2">
      <c r="A482" s="484"/>
      <c r="B482" s="484"/>
      <c r="C482" s="484"/>
      <c r="D482" s="507"/>
      <c r="E482" s="508"/>
      <c r="F482" s="508"/>
      <c r="G482" s="508"/>
      <c r="H482" s="509"/>
    </row>
    <row r="483" spans="1:8" ht="12.75" x14ac:dyDescent="0.2">
      <c r="A483" s="484"/>
      <c r="B483" s="484"/>
      <c r="C483" s="484"/>
      <c r="D483" s="507"/>
      <c r="E483" s="508"/>
      <c r="F483" s="508"/>
      <c r="G483" s="508"/>
      <c r="H483" s="509"/>
    </row>
    <row r="484" spans="1:8" ht="12.75" x14ac:dyDescent="0.2">
      <c r="A484" s="484"/>
      <c r="B484" s="484"/>
      <c r="C484" s="484"/>
      <c r="D484" s="507"/>
      <c r="E484" s="508"/>
      <c r="F484" s="508"/>
      <c r="G484" s="508"/>
      <c r="H484" s="509"/>
    </row>
    <row r="485" spans="1:8" ht="12.75" x14ac:dyDescent="0.2">
      <c r="A485" s="484"/>
      <c r="B485" s="484"/>
      <c r="C485" s="484"/>
      <c r="D485" s="507"/>
      <c r="E485" s="508"/>
      <c r="F485" s="508"/>
      <c r="G485" s="508"/>
      <c r="H485" s="509"/>
    </row>
    <row r="486" spans="1:8" ht="12.75" x14ac:dyDescent="0.2">
      <c r="A486" s="484"/>
      <c r="B486" s="484"/>
      <c r="C486" s="484"/>
      <c r="D486" s="507"/>
      <c r="E486" s="508"/>
      <c r="F486" s="508"/>
      <c r="G486" s="508"/>
      <c r="H486" s="509"/>
    </row>
    <row r="487" spans="1:8" ht="12.75" x14ac:dyDescent="0.2">
      <c r="A487" s="484"/>
      <c r="B487" s="484"/>
      <c r="C487" s="484"/>
      <c r="D487" s="507"/>
      <c r="E487" s="508"/>
      <c r="F487" s="508"/>
      <c r="G487" s="508"/>
      <c r="H487" s="509"/>
    </row>
    <row r="488" spans="1:8" ht="12.75" x14ac:dyDescent="0.2">
      <c r="A488" s="484"/>
      <c r="B488" s="484"/>
      <c r="C488" s="484"/>
      <c r="D488" s="507"/>
      <c r="E488" s="508"/>
      <c r="F488" s="508"/>
      <c r="G488" s="508"/>
      <c r="H488" s="509"/>
    </row>
    <row r="489" spans="1:8" ht="12.75" x14ac:dyDescent="0.2">
      <c r="A489" s="484"/>
      <c r="B489" s="484"/>
      <c r="C489" s="484"/>
      <c r="D489" s="507"/>
      <c r="E489" s="508"/>
      <c r="F489" s="508"/>
      <c r="G489" s="508"/>
      <c r="H489" s="509"/>
    </row>
    <row r="490" spans="1:8" ht="12.75" x14ac:dyDescent="0.2">
      <c r="A490" s="484"/>
      <c r="B490" s="484"/>
      <c r="C490" s="484"/>
      <c r="D490" s="507"/>
      <c r="E490" s="508"/>
      <c r="F490" s="508"/>
      <c r="G490" s="508"/>
      <c r="H490" s="509"/>
    </row>
    <row r="491" spans="1:8" ht="12.75" x14ac:dyDescent="0.2">
      <c r="A491" s="484"/>
      <c r="B491" s="484"/>
      <c r="C491" s="484"/>
      <c r="D491" s="507"/>
      <c r="E491" s="508"/>
      <c r="F491" s="508"/>
      <c r="G491" s="508"/>
      <c r="H491" s="509"/>
    </row>
    <row r="492" spans="1:8" ht="12.75" x14ac:dyDescent="0.2">
      <c r="A492" s="484"/>
      <c r="B492" s="484"/>
      <c r="C492" s="484"/>
      <c r="D492" s="507"/>
      <c r="E492" s="508"/>
      <c r="F492" s="508"/>
      <c r="G492" s="508"/>
      <c r="H492" s="509"/>
    </row>
    <row r="493" spans="1:8" ht="12.75" x14ac:dyDescent="0.2">
      <c r="A493" s="484"/>
      <c r="B493" s="484"/>
      <c r="C493" s="484"/>
      <c r="D493" s="507"/>
      <c r="E493" s="508"/>
      <c r="F493" s="508"/>
      <c r="G493" s="508"/>
      <c r="H493" s="509"/>
    </row>
    <row r="494" spans="1:8" ht="12.75" x14ac:dyDescent="0.2">
      <c r="A494" s="484"/>
      <c r="B494" s="484"/>
      <c r="C494" s="484"/>
      <c r="D494" s="507"/>
      <c r="E494" s="508"/>
      <c r="F494" s="508"/>
      <c r="G494" s="508"/>
      <c r="H494" s="509"/>
    </row>
    <row r="495" spans="1:8" ht="12.75" x14ac:dyDescent="0.2">
      <c r="A495" s="484"/>
      <c r="B495" s="484"/>
      <c r="C495" s="484"/>
      <c r="D495" s="507"/>
      <c r="E495" s="508"/>
      <c r="F495" s="508"/>
      <c r="G495" s="508"/>
      <c r="H495" s="509"/>
    </row>
    <row r="496" spans="1:8" ht="12.75" x14ac:dyDescent="0.2">
      <c r="A496" s="484"/>
      <c r="B496" s="484"/>
      <c r="C496" s="484"/>
      <c r="D496" s="507"/>
      <c r="E496" s="508"/>
      <c r="F496" s="508"/>
      <c r="G496" s="508"/>
      <c r="H496" s="509"/>
    </row>
    <row r="497" spans="1:8" ht="12.75" x14ac:dyDescent="0.2">
      <c r="A497" s="484"/>
      <c r="B497" s="484"/>
      <c r="C497" s="484"/>
      <c r="D497" s="507"/>
      <c r="E497" s="508"/>
      <c r="F497" s="508"/>
      <c r="G497" s="508"/>
      <c r="H497" s="509"/>
    </row>
    <row r="498" spans="1:8" ht="12.75" x14ac:dyDescent="0.2">
      <c r="A498" s="484"/>
      <c r="B498" s="484"/>
      <c r="C498" s="484"/>
      <c r="D498" s="507"/>
      <c r="E498" s="508"/>
      <c r="F498" s="508"/>
      <c r="G498" s="508"/>
      <c r="H498" s="509"/>
    </row>
    <row r="499" spans="1:8" ht="12.75" x14ac:dyDescent="0.2">
      <c r="A499" s="484"/>
      <c r="B499" s="484"/>
      <c r="C499" s="484"/>
      <c r="D499" s="507"/>
      <c r="E499" s="508"/>
      <c r="F499" s="508"/>
      <c r="G499" s="508"/>
      <c r="H499" s="509"/>
    </row>
    <row r="500" spans="1:8" ht="12.75" x14ac:dyDescent="0.2">
      <c r="A500" s="484"/>
      <c r="B500" s="484"/>
      <c r="C500" s="484"/>
      <c r="D500" s="507"/>
      <c r="E500" s="508"/>
      <c r="F500" s="508"/>
      <c r="G500" s="508"/>
      <c r="H500" s="509"/>
    </row>
    <row r="501" spans="1:8" ht="12.75" x14ac:dyDescent="0.2">
      <c r="A501" s="484"/>
      <c r="B501" s="484"/>
      <c r="C501" s="484"/>
      <c r="D501" s="507"/>
      <c r="E501" s="508"/>
      <c r="F501" s="508"/>
      <c r="G501" s="508"/>
      <c r="H501" s="509"/>
    </row>
    <row r="502" spans="1:8" ht="12.75" x14ac:dyDescent="0.2">
      <c r="A502" s="484"/>
      <c r="B502" s="484"/>
      <c r="C502" s="484"/>
      <c r="D502" s="507"/>
      <c r="E502" s="508"/>
      <c r="F502" s="508"/>
      <c r="G502" s="508"/>
      <c r="H502" s="509"/>
    </row>
    <row r="503" spans="1:8" ht="12.75" x14ac:dyDescent="0.2">
      <c r="A503" s="484"/>
      <c r="B503" s="484"/>
      <c r="C503" s="484"/>
      <c r="D503" s="507"/>
      <c r="E503" s="508"/>
      <c r="F503" s="508"/>
      <c r="G503" s="508"/>
      <c r="H503" s="509"/>
    </row>
    <row r="504" spans="1:8" ht="12.75" x14ac:dyDescent="0.2">
      <c r="A504" s="484"/>
      <c r="B504" s="484"/>
      <c r="C504" s="484"/>
      <c r="D504" s="507"/>
      <c r="E504" s="508"/>
      <c r="F504" s="508"/>
      <c r="G504" s="508"/>
      <c r="H504" s="509"/>
    </row>
    <row r="505" spans="1:8" ht="12.75" x14ac:dyDescent="0.2">
      <c r="A505" s="484"/>
      <c r="B505" s="484"/>
      <c r="C505" s="484"/>
      <c r="D505" s="507"/>
      <c r="E505" s="508"/>
      <c r="F505" s="508"/>
      <c r="G505" s="508"/>
      <c r="H505" s="509"/>
    </row>
    <row r="506" spans="1:8" ht="12.75" x14ac:dyDescent="0.2">
      <c r="A506" s="484"/>
      <c r="B506" s="484"/>
      <c r="C506" s="484"/>
      <c r="D506" s="507"/>
      <c r="E506" s="508"/>
      <c r="F506" s="508"/>
      <c r="G506" s="508"/>
      <c r="H506" s="509"/>
    </row>
    <row r="507" spans="1:8" ht="12.75" x14ac:dyDescent="0.2">
      <c r="A507" s="484"/>
      <c r="B507" s="484"/>
      <c r="C507" s="484"/>
      <c r="D507" s="507"/>
      <c r="E507" s="508"/>
      <c r="F507" s="508"/>
      <c r="G507" s="508"/>
      <c r="H507" s="509"/>
    </row>
    <row r="508" spans="1:8" ht="12.75" x14ac:dyDescent="0.2">
      <c r="A508" s="484"/>
      <c r="B508" s="484"/>
      <c r="C508" s="484"/>
      <c r="D508" s="507"/>
      <c r="E508" s="508"/>
      <c r="F508" s="508"/>
      <c r="G508" s="508"/>
      <c r="H508" s="509"/>
    </row>
    <row r="509" spans="1:8" ht="12.75" x14ac:dyDescent="0.2">
      <c r="A509" s="484"/>
      <c r="B509" s="484"/>
      <c r="C509" s="484"/>
      <c r="D509" s="507"/>
      <c r="E509" s="508"/>
      <c r="F509" s="508"/>
      <c r="G509" s="508"/>
      <c r="H509" s="509"/>
    </row>
    <row r="510" spans="1:8" ht="12.75" x14ac:dyDescent="0.2">
      <c r="A510" s="484"/>
      <c r="B510" s="484"/>
      <c r="C510" s="484"/>
      <c r="D510" s="507"/>
      <c r="E510" s="508"/>
      <c r="F510" s="508"/>
      <c r="G510" s="508"/>
      <c r="H510" s="509"/>
    </row>
    <row r="511" spans="1:8" ht="12.75" x14ac:dyDescent="0.2">
      <c r="A511" s="484"/>
      <c r="B511" s="484"/>
      <c r="C511" s="484"/>
      <c r="D511" s="507"/>
      <c r="E511" s="508"/>
      <c r="F511" s="508"/>
      <c r="G511" s="508"/>
      <c r="H511" s="509"/>
    </row>
    <row r="512" spans="1:8" ht="12.75" x14ac:dyDescent="0.2">
      <c r="A512" s="484"/>
      <c r="B512" s="484"/>
      <c r="C512" s="484"/>
      <c r="D512" s="507"/>
      <c r="E512" s="508"/>
      <c r="F512" s="508"/>
      <c r="G512" s="508"/>
      <c r="H512" s="509"/>
    </row>
    <row r="513" spans="1:8" ht="12.75" x14ac:dyDescent="0.2">
      <c r="A513" s="484"/>
      <c r="B513" s="484"/>
      <c r="C513" s="484"/>
      <c r="D513" s="507"/>
      <c r="E513" s="508"/>
      <c r="F513" s="508"/>
      <c r="G513" s="508"/>
      <c r="H513" s="509"/>
    </row>
    <row r="514" spans="1:8" ht="12.75" x14ac:dyDescent="0.2">
      <c r="A514" s="484"/>
      <c r="B514" s="484"/>
      <c r="C514" s="484"/>
      <c r="D514" s="507"/>
      <c r="E514" s="508"/>
      <c r="F514" s="508"/>
      <c r="G514" s="508"/>
      <c r="H514" s="509"/>
    </row>
    <row r="515" spans="1:8" ht="12.75" x14ac:dyDescent="0.2">
      <c r="A515" s="484"/>
      <c r="B515" s="484"/>
      <c r="C515" s="484"/>
      <c r="D515" s="507"/>
      <c r="E515" s="508"/>
      <c r="F515" s="508"/>
      <c r="G515" s="508"/>
      <c r="H515" s="509"/>
    </row>
    <row r="516" spans="1:8" ht="12.75" x14ac:dyDescent="0.2">
      <c r="A516" s="484"/>
      <c r="B516" s="484"/>
      <c r="C516" s="484"/>
      <c r="D516" s="507"/>
      <c r="E516" s="508"/>
      <c r="F516" s="508"/>
      <c r="G516" s="508"/>
      <c r="H516" s="509"/>
    </row>
    <row r="517" spans="1:8" ht="12.75" x14ac:dyDescent="0.2">
      <c r="A517" s="484"/>
      <c r="B517" s="484"/>
      <c r="C517" s="484"/>
      <c r="D517" s="507"/>
      <c r="E517" s="508"/>
      <c r="F517" s="508"/>
      <c r="G517" s="508"/>
      <c r="H517" s="509"/>
    </row>
    <row r="518" spans="1:8" ht="12.75" x14ac:dyDescent="0.2">
      <c r="A518" s="484"/>
      <c r="B518" s="484"/>
      <c r="C518" s="484"/>
      <c r="D518" s="507"/>
      <c r="E518" s="508"/>
      <c r="F518" s="508"/>
      <c r="G518" s="508"/>
      <c r="H518" s="509"/>
    </row>
    <row r="519" spans="1:8" ht="12.75" x14ac:dyDescent="0.2">
      <c r="A519" s="484"/>
      <c r="B519" s="484"/>
      <c r="C519" s="484"/>
      <c r="D519" s="507"/>
      <c r="E519" s="508"/>
      <c r="F519" s="508"/>
      <c r="G519" s="508"/>
      <c r="H519" s="509"/>
    </row>
    <row r="520" spans="1:8" ht="12.75" x14ac:dyDescent="0.2">
      <c r="A520" s="484"/>
      <c r="B520" s="484"/>
      <c r="C520" s="484"/>
      <c r="D520" s="507"/>
      <c r="E520" s="508"/>
      <c r="F520" s="508"/>
      <c r="G520" s="508"/>
      <c r="H520" s="509"/>
    </row>
    <row r="521" spans="1:8" ht="12.75" x14ac:dyDescent="0.2">
      <c r="A521" s="484"/>
      <c r="B521" s="484"/>
      <c r="C521" s="484"/>
      <c r="D521" s="507"/>
      <c r="E521" s="508"/>
      <c r="F521" s="508"/>
      <c r="G521" s="508"/>
      <c r="H521" s="509"/>
    </row>
    <row r="522" spans="1:8" ht="12.75" x14ac:dyDescent="0.2">
      <c r="A522" s="484"/>
      <c r="B522" s="484"/>
      <c r="C522" s="484"/>
      <c r="D522" s="507"/>
      <c r="E522" s="508"/>
      <c r="F522" s="508"/>
      <c r="G522" s="508"/>
      <c r="H522" s="509"/>
    </row>
    <row r="523" spans="1:8" ht="12.75" x14ac:dyDescent="0.2">
      <c r="A523" s="484"/>
      <c r="B523" s="484"/>
      <c r="C523" s="484"/>
      <c r="D523" s="507"/>
      <c r="E523" s="508"/>
      <c r="F523" s="508"/>
      <c r="G523" s="508"/>
      <c r="H523" s="509"/>
    </row>
    <row r="524" spans="1:8" ht="12.75" x14ac:dyDescent="0.2">
      <c r="A524" s="484"/>
      <c r="B524" s="484"/>
      <c r="C524" s="484"/>
      <c r="D524" s="507"/>
      <c r="E524" s="508"/>
      <c r="F524" s="508"/>
      <c r="G524" s="508"/>
      <c r="H524" s="509"/>
    </row>
    <row r="525" spans="1:8" ht="12.75" x14ac:dyDescent="0.2">
      <c r="A525" s="484"/>
      <c r="B525" s="484"/>
      <c r="C525" s="484"/>
      <c r="D525" s="507"/>
      <c r="E525" s="508"/>
      <c r="F525" s="508"/>
      <c r="G525" s="508"/>
      <c r="H525" s="509"/>
    </row>
    <row r="526" spans="1:8" ht="12.75" x14ac:dyDescent="0.2">
      <c r="A526" s="484"/>
      <c r="B526" s="484"/>
      <c r="C526" s="484"/>
      <c r="D526" s="507"/>
      <c r="E526" s="508"/>
      <c r="F526" s="508"/>
      <c r="G526" s="508"/>
      <c r="H526" s="509"/>
    </row>
    <row r="527" spans="1:8" ht="12.75" x14ac:dyDescent="0.2">
      <c r="A527" s="484"/>
      <c r="B527" s="484"/>
      <c r="C527" s="484"/>
      <c r="D527" s="507"/>
      <c r="E527" s="508"/>
      <c r="F527" s="508"/>
      <c r="G527" s="508"/>
      <c r="H527" s="509"/>
    </row>
    <row r="528" spans="1:8" ht="12.75" x14ac:dyDescent="0.2">
      <c r="A528" s="484"/>
      <c r="B528" s="484"/>
      <c r="C528" s="484"/>
      <c r="D528" s="507"/>
      <c r="E528" s="508"/>
      <c r="F528" s="508"/>
      <c r="G528" s="508"/>
      <c r="H528" s="509"/>
    </row>
    <row r="529" spans="1:8" ht="12.75" x14ac:dyDescent="0.2">
      <c r="A529" s="484"/>
      <c r="B529" s="484"/>
      <c r="C529" s="484"/>
      <c r="D529" s="507"/>
      <c r="E529" s="508"/>
      <c r="F529" s="508"/>
      <c r="G529" s="508"/>
      <c r="H529" s="509"/>
    </row>
    <row r="530" spans="1:8" ht="12.75" x14ac:dyDescent="0.2">
      <c r="A530" s="484"/>
      <c r="B530" s="484"/>
      <c r="C530" s="484"/>
      <c r="D530" s="507"/>
      <c r="E530" s="508"/>
      <c r="F530" s="508"/>
      <c r="G530" s="508"/>
      <c r="H530" s="509"/>
    </row>
    <row r="531" spans="1:8" ht="12.75" x14ac:dyDescent="0.2">
      <c r="A531" s="484"/>
      <c r="B531" s="484"/>
      <c r="C531" s="484"/>
      <c r="D531" s="507"/>
      <c r="E531" s="508"/>
      <c r="F531" s="508"/>
      <c r="G531" s="508"/>
      <c r="H531" s="509"/>
    </row>
    <row r="532" spans="1:8" ht="12.75" x14ac:dyDescent="0.2">
      <c r="A532" s="484"/>
      <c r="B532" s="484"/>
      <c r="C532" s="484"/>
      <c r="D532" s="507"/>
      <c r="E532" s="508"/>
      <c r="F532" s="508"/>
      <c r="G532" s="508"/>
      <c r="H532" s="509"/>
    </row>
    <row r="533" spans="1:8" ht="12.75" x14ac:dyDescent="0.2">
      <c r="A533" s="484"/>
      <c r="B533" s="484"/>
      <c r="C533" s="484"/>
      <c r="D533" s="507"/>
      <c r="E533" s="508"/>
      <c r="F533" s="508"/>
      <c r="G533" s="508"/>
      <c r="H533" s="509"/>
    </row>
    <row r="534" spans="1:8" ht="12.75" x14ac:dyDescent="0.2">
      <c r="A534" s="484"/>
      <c r="B534" s="484"/>
      <c r="C534" s="484"/>
      <c r="D534" s="507"/>
      <c r="E534" s="508"/>
      <c r="F534" s="508"/>
      <c r="G534" s="508"/>
      <c r="H534" s="509"/>
    </row>
    <row r="535" spans="1:8" ht="12.75" x14ac:dyDescent="0.2">
      <c r="A535" s="484"/>
      <c r="B535" s="484"/>
      <c r="C535" s="484"/>
      <c r="D535" s="507"/>
      <c r="E535" s="508"/>
      <c r="F535" s="508"/>
      <c r="G535" s="508"/>
      <c r="H535" s="509"/>
    </row>
    <row r="536" spans="1:8" ht="12.75" x14ac:dyDescent="0.2">
      <c r="A536" s="484"/>
      <c r="B536" s="484"/>
      <c r="C536" s="484"/>
      <c r="D536" s="507"/>
      <c r="E536" s="508"/>
      <c r="F536" s="508"/>
      <c r="G536" s="508"/>
      <c r="H536" s="509"/>
    </row>
    <row r="537" spans="1:8" ht="12.75" x14ac:dyDescent="0.2">
      <c r="A537" s="484"/>
      <c r="B537" s="484"/>
      <c r="C537" s="484"/>
      <c r="D537" s="507"/>
      <c r="E537" s="508"/>
      <c r="F537" s="508"/>
      <c r="G537" s="508"/>
      <c r="H537" s="509"/>
    </row>
    <row r="538" spans="1:8" ht="12.75" x14ac:dyDescent="0.2">
      <c r="A538" s="484"/>
      <c r="B538" s="484"/>
      <c r="C538" s="484"/>
      <c r="D538" s="507"/>
      <c r="E538" s="508"/>
      <c r="F538" s="508"/>
      <c r="G538" s="508"/>
      <c r="H538" s="509"/>
    </row>
    <row r="539" spans="1:8" ht="12.75" x14ac:dyDescent="0.2">
      <c r="A539" s="484"/>
      <c r="B539" s="484"/>
      <c r="C539" s="484"/>
      <c r="D539" s="507"/>
      <c r="E539" s="508"/>
      <c r="F539" s="508"/>
      <c r="G539" s="508"/>
      <c r="H539" s="509"/>
    </row>
    <row r="540" spans="1:8" ht="12.75" x14ac:dyDescent="0.2">
      <c r="A540" s="484"/>
      <c r="B540" s="484"/>
      <c r="C540" s="484"/>
      <c r="D540" s="507"/>
      <c r="E540" s="508"/>
      <c r="F540" s="508"/>
      <c r="G540" s="508"/>
      <c r="H540" s="509"/>
    </row>
    <row r="541" spans="1:8" ht="12.75" x14ac:dyDescent="0.2">
      <c r="A541" s="484"/>
      <c r="B541" s="484"/>
      <c r="C541" s="484"/>
      <c r="D541" s="507"/>
      <c r="E541" s="508"/>
      <c r="F541" s="508"/>
      <c r="G541" s="508"/>
      <c r="H541" s="509"/>
    </row>
    <row r="542" spans="1:8" ht="12.75" x14ac:dyDescent="0.2">
      <c r="A542" s="484"/>
      <c r="B542" s="484"/>
      <c r="C542" s="484"/>
      <c r="D542" s="507"/>
      <c r="E542" s="508"/>
      <c r="F542" s="508"/>
      <c r="G542" s="508"/>
      <c r="H542" s="509"/>
    </row>
    <row r="543" spans="1:8" ht="12.75" x14ac:dyDescent="0.2">
      <c r="A543" s="484"/>
      <c r="B543" s="484"/>
      <c r="C543" s="484"/>
      <c r="D543" s="507"/>
      <c r="E543" s="508"/>
      <c r="F543" s="508"/>
      <c r="G543" s="508"/>
      <c r="H543" s="509"/>
    </row>
    <row r="544" spans="1:8" ht="12.75" x14ac:dyDescent="0.2">
      <c r="A544" s="484"/>
      <c r="B544" s="484"/>
      <c r="C544" s="484"/>
      <c r="D544" s="507"/>
      <c r="E544" s="508"/>
      <c r="F544" s="508"/>
      <c r="G544" s="508"/>
      <c r="H544" s="509"/>
    </row>
    <row r="545" spans="1:8" ht="12.75" x14ac:dyDescent="0.2">
      <c r="A545" s="484"/>
      <c r="B545" s="484"/>
      <c r="C545" s="484"/>
      <c r="D545" s="507"/>
      <c r="E545" s="508"/>
      <c r="F545" s="508"/>
      <c r="G545" s="508"/>
      <c r="H545" s="509"/>
    </row>
    <row r="546" spans="1:8" ht="12.75" x14ac:dyDescent="0.2">
      <c r="A546" s="484"/>
      <c r="B546" s="484"/>
      <c r="C546" s="484"/>
      <c r="D546" s="507"/>
      <c r="E546" s="508"/>
      <c r="F546" s="508"/>
      <c r="G546" s="508"/>
      <c r="H546" s="509"/>
    </row>
    <row r="547" spans="1:8" ht="12.75" x14ac:dyDescent="0.2">
      <c r="A547" s="484"/>
      <c r="B547" s="484"/>
      <c r="C547" s="484"/>
      <c r="D547" s="507"/>
      <c r="E547" s="508"/>
      <c r="F547" s="508"/>
      <c r="G547" s="508"/>
      <c r="H547" s="509"/>
    </row>
    <row r="548" spans="1:8" ht="12.75" x14ac:dyDescent="0.2">
      <c r="A548" s="484"/>
      <c r="B548" s="484"/>
      <c r="C548" s="484"/>
      <c r="D548" s="507"/>
      <c r="E548" s="508"/>
      <c r="F548" s="508"/>
      <c r="G548" s="508"/>
      <c r="H548" s="509"/>
    </row>
    <row r="549" spans="1:8" ht="12.75" x14ac:dyDescent="0.2">
      <c r="A549" s="484"/>
      <c r="B549" s="484"/>
      <c r="C549" s="484"/>
      <c r="D549" s="507"/>
      <c r="E549" s="508"/>
      <c r="F549" s="508"/>
      <c r="G549" s="508"/>
      <c r="H549" s="509"/>
    </row>
    <row r="550" spans="1:8" ht="12.75" x14ac:dyDescent="0.2">
      <c r="A550" s="484"/>
      <c r="B550" s="484"/>
      <c r="C550" s="484"/>
      <c r="D550" s="507"/>
      <c r="E550" s="508"/>
      <c r="F550" s="508"/>
      <c r="G550" s="508"/>
      <c r="H550" s="509"/>
    </row>
    <row r="551" spans="1:8" ht="12.75" x14ac:dyDescent="0.2">
      <c r="A551" s="484"/>
      <c r="B551" s="484"/>
      <c r="C551" s="484"/>
      <c r="D551" s="507"/>
      <c r="E551" s="508"/>
      <c r="F551" s="508"/>
      <c r="G551" s="508"/>
      <c r="H551" s="509"/>
    </row>
    <row r="552" spans="1:8" ht="12.75" x14ac:dyDescent="0.2">
      <c r="A552" s="484"/>
      <c r="B552" s="484"/>
      <c r="C552" s="484"/>
      <c r="D552" s="507"/>
      <c r="E552" s="508"/>
      <c r="F552" s="508"/>
      <c r="G552" s="508"/>
      <c r="H552" s="509"/>
    </row>
    <row r="553" spans="1:8" ht="12.75" x14ac:dyDescent="0.2">
      <c r="A553" s="484"/>
      <c r="B553" s="484"/>
      <c r="C553" s="484"/>
      <c r="D553" s="507"/>
      <c r="E553" s="508"/>
      <c r="F553" s="508"/>
      <c r="G553" s="508"/>
      <c r="H553" s="509"/>
    </row>
    <row r="554" spans="1:8" ht="12.75" x14ac:dyDescent="0.2">
      <c r="A554" s="484"/>
      <c r="B554" s="484"/>
      <c r="C554" s="484"/>
      <c r="D554" s="507"/>
      <c r="E554" s="508"/>
      <c r="F554" s="508"/>
      <c r="G554" s="508"/>
      <c r="H554" s="509"/>
    </row>
    <row r="555" spans="1:8" ht="12.75" x14ac:dyDescent="0.2">
      <c r="A555" s="484"/>
      <c r="B555" s="484"/>
      <c r="C555" s="484"/>
      <c r="D555" s="507"/>
      <c r="E555" s="508"/>
      <c r="F555" s="508"/>
      <c r="G555" s="508"/>
      <c r="H555" s="509"/>
    </row>
    <row r="556" spans="1:8" ht="12.75" x14ac:dyDescent="0.2">
      <c r="A556" s="484"/>
      <c r="B556" s="484"/>
      <c r="C556" s="484"/>
      <c r="D556" s="507"/>
      <c r="E556" s="508"/>
      <c r="F556" s="508"/>
      <c r="G556" s="508"/>
      <c r="H556" s="509"/>
    </row>
    <row r="557" spans="1:8" ht="12.75" x14ac:dyDescent="0.2">
      <c r="A557" s="484"/>
      <c r="B557" s="484"/>
      <c r="C557" s="484"/>
      <c r="D557" s="507"/>
      <c r="E557" s="508"/>
      <c r="F557" s="508"/>
      <c r="G557" s="508"/>
      <c r="H557" s="509"/>
    </row>
    <row r="558" spans="1:8" ht="12.75" x14ac:dyDescent="0.2">
      <c r="A558" s="484"/>
      <c r="B558" s="484"/>
      <c r="C558" s="484"/>
      <c r="D558" s="507"/>
      <c r="E558" s="508"/>
      <c r="F558" s="508"/>
      <c r="G558" s="508"/>
      <c r="H558" s="509"/>
    </row>
    <row r="559" spans="1:8" ht="12.75" x14ac:dyDescent="0.2">
      <c r="A559" s="484"/>
      <c r="B559" s="484"/>
      <c r="C559" s="484"/>
      <c r="D559" s="507"/>
      <c r="E559" s="508"/>
      <c r="F559" s="508"/>
      <c r="G559" s="508"/>
      <c r="H559" s="509"/>
    </row>
    <row r="560" spans="1:8" ht="12.75" x14ac:dyDescent="0.2">
      <c r="A560" s="484"/>
      <c r="B560" s="484"/>
      <c r="C560" s="484"/>
      <c r="D560" s="507"/>
      <c r="E560" s="508"/>
      <c r="F560" s="508"/>
      <c r="G560" s="508"/>
      <c r="H560" s="509"/>
    </row>
    <row r="561" spans="1:8" ht="12.75" x14ac:dyDescent="0.2">
      <c r="A561" s="484"/>
      <c r="B561" s="484"/>
      <c r="C561" s="484"/>
      <c r="D561" s="507"/>
      <c r="E561" s="508"/>
      <c r="F561" s="508"/>
      <c r="G561" s="508"/>
      <c r="H561" s="509"/>
    </row>
    <row r="562" spans="1:8" ht="12.75" x14ac:dyDescent="0.2">
      <c r="A562" s="484"/>
      <c r="B562" s="484"/>
      <c r="C562" s="484"/>
      <c r="D562" s="507"/>
      <c r="E562" s="508"/>
      <c r="F562" s="508"/>
      <c r="G562" s="508"/>
      <c r="H562" s="509"/>
    </row>
    <row r="563" spans="1:8" ht="12.75" x14ac:dyDescent="0.2">
      <c r="A563" s="484"/>
      <c r="B563" s="484"/>
      <c r="C563" s="484"/>
      <c r="D563" s="507"/>
      <c r="E563" s="508"/>
      <c r="F563" s="508"/>
      <c r="G563" s="508"/>
      <c r="H563" s="509"/>
    </row>
    <row r="564" spans="1:8" ht="12.75" x14ac:dyDescent="0.2">
      <c r="A564" s="484"/>
      <c r="B564" s="484"/>
      <c r="C564" s="484"/>
      <c r="D564" s="507"/>
      <c r="E564" s="508"/>
      <c r="F564" s="508"/>
      <c r="G564" s="508"/>
      <c r="H564" s="509"/>
    </row>
    <row r="565" spans="1:8" ht="12.75" x14ac:dyDescent="0.2">
      <c r="A565" s="484"/>
      <c r="B565" s="484"/>
      <c r="C565" s="484"/>
      <c r="D565" s="507"/>
      <c r="E565" s="508"/>
      <c r="F565" s="508"/>
      <c r="G565" s="508"/>
      <c r="H565" s="509"/>
    </row>
    <row r="566" spans="1:8" ht="12.75" x14ac:dyDescent="0.2">
      <c r="A566" s="484"/>
      <c r="B566" s="484"/>
      <c r="C566" s="484"/>
      <c r="D566" s="507"/>
      <c r="E566" s="508"/>
      <c r="F566" s="508"/>
      <c r="G566" s="508"/>
      <c r="H566" s="509"/>
    </row>
    <row r="567" spans="1:8" ht="12.75" x14ac:dyDescent="0.2">
      <c r="A567" s="484"/>
      <c r="B567" s="484"/>
      <c r="C567" s="484"/>
      <c r="D567" s="507"/>
      <c r="E567" s="508"/>
      <c r="F567" s="508"/>
      <c r="G567" s="508"/>
      <c r="H567" s="509"/>
    </row>
    <row r="568" spans="1:8" ht="12.75" x14ac:dyDescent="0.2">
      <c r="A568" s="484"/>
      <c r="B568" s="484"/>
      <c r="C568" s="484"/>
      <c r="D568" s="507"/>
      <c r="E568" s="508"/>
      <c r="F568" s="508"/>
      <c r="G568" s="508"/>
      <c r="H568" s="509"/>
    </row>
    <row r="569" spans="1:8" ht="12.75" x14ac:dyDescent="0.2">
      <c r="A569" s="484"/>
      <c r="B569" s="484"/>
      <c r="C569" s="484"/>
      <c r="D569" s="507"/>
      <c r="E569" s="508"/>
      <c r="F569" s="508"/>
      <c r="G569" s="508"/>
      <c r="H569" s="509"/>
    </row>
    <row r="570" spans="1:8" ht="12.75" x14ac:dyDescent="0.2">
      <c r="A570" s="484"/>
      <c r="B570" s="484"/>
      <c r="C570" s="484"/>
      <c r="D570" s="507"/>
      <c r="E570" s="508"/>
      <c r="F570" s="508"/>
      <c r="G570" s="508"/>
      <c r="H570" s="509"/>
    </row>
    <row r="571" spans="1:8" ht="12.75" x14ac:dyDescent="0.2">
      <c r="A571" s="484"/>
      <c r="B571" s="484"/>
      <c r="C571" s="484"/>
      <c r="D571" s="507"/>
      <c r="E571" s="508"/>
      <c r="F571" s="508"/>
      <c r="G571" s="508"/>
      <c r="H571" s="509"/>
    </row>
    <row r="572" spans="1:8" ht="12.75" x14ac:dyDescent="0.2">
      <c r="A572" s="484"/>
      <c r="B572" s="484"/>
      <c r="C572" s="484"/>
      <c r="D572" s="507"/>
      <c r="E572" s="508"/>
      <c r="F572" s="508"/>
      <c r="G572" s="508"/>
      <c r="H572" s="509"/>
    </row>
    <row r="573" spans="1:8" ht="12.75" x14ac:dyDescent="0.2">
      <c r="A573" s="484"/>
      <c r="B573" s="484"/>
      <c r="C573" s="484"/>
      <c r="D573" s="507"/>
      <c r="E573" s="508"/>
      <c r="F573" s="508"/>
      <c r="G573" s="508"/>
      <c r="H573" s="509"/>
    </row>
    <row r="574" spans="1:8" ht="12.75" x14ac:dyDescent="0.2">
      <c r="A574" s="484"/>
      <c r="B574" s="484"/>
      <c r="C574" s="484"/>
      <c r="D574" s="507"/>
      <c r="E574" s="508"/>
      <c r="F574" s="508"/>
      <c r="G574" s="508"/>
      <c r="H574" s="509"/>
    </row>
    <row r="575" spans="1:8" ht="12.75" x14ac:dyDescent="0.2">
      <c r="A575" s="484"/>
      <c r="B575" s="484"/>
      <c r="C575" s="484"/>
      <c r="D575" s="507"/>
      <c r="E575" s="508"/>
      <c r="F575" s="508"/>
      <c r="G575" s="508"/>
      <c r="H575" s="509"/>
    </row>
    <row r="576" spans="1:8" ht="12.75" x14ac:dyDescent="0.2">
      <c r="A576" s="484"/>
      <c r="B576" s="484"/>
      <c r="C576" s="484"/>
      <c r="D576" s="507"/>
      <c r="E576" s="508"/>
      <c r="F576" s="508"/>
      <c r="G576" s="508"/>
      <c r="H576" s="509"/>
    </row>
    <row r="577" spans="1:8" ht="12.75" x14ac:dyDescent="0.2">
      <c r="A577" s="484"/>
      <c r="B577" s="484"/>
      <c r="C577" s="484"/>
      <c r="D577" s="507"/>
      <c r="E577" s="508"/>
      <c r="F577" s="508"/>
      <c r="G577" s="508"/>
      <c r="H577" s="509"/>
    </row>
    <row r="578" spans="1:8" ht="12.75" x14ac:dyDescent="0.2">
      <c r="A578" s="484"/>
      <c r="B578" s="484"/>
      <c r="C578" s="484"/>
      <c r="D578" s="507"/>
      <c r="E578" s="508"/>
      <c r="F578" s="508"/>
      <c r="G578" s="508"/>
      <c r="H578" s="509"/>
    </row>
    <row r="579" spans="1:8" ht="12.75" x14ac:dyDescent="0.2">
      <c r="A579" s="484"/>
      <c r="B579" s="484"/>
      <c r="C579" s="484"/>
      <c r="D579" s="507"/>
      <c r="E579" s="508"/>
      <c r="F579" s="508"/>
      <c r="G579" s="508"/>
      <c r="H579" s="509"/>
    </row>
    <row r="580" spans="1:8" ht="12.75" x14ac:dyDescent="0.2">
      <c r="A580" s="484"/>
      <c r="B580" s="484"/>
      <c r="C580" s="484"/>
      <c r="D580" s="507"/>
      <c r="E580" s="508"/>
      <c r="F580" s="508"/>
      <c r="G580" s="508"/>
      <c r="H580" s="509"/>
    </row>
    <row r="581" spans="1:8" ht="12.75" x14ac:dyDescent="0.2">
      <c r="A581" s="484"/>
      <c r="B581" s="484"/>
      <c r="C581" s="484"/>
      <c r="D581" s="507"/>
      <c r="E581" s="508"/>
      <c r="F581" s="508"/>
      <c r="G581" s="508"/>
      <c r="H581" s="509"/>
    </row>
    <row r="582" spans="1:8" ht="12.75" x14ac:dyDescent="0.2">
      <c r="A582" s="484"/>
      <c r="B582" s="484"/>
      <c r="C582" s="484"/>
      <c r="D582" s="507"/>
      <c r="E582" s="508"/>
      <c r="F582" s="508"/>
      <c r="G582" s="508"/>
      <c r="H582" s="509"/>
    </row>
    <row r="583" spans="1:8" ht="12.75" x14ac:dyDescent="0.2">
      <c r="A583" s="484"/>
      <c r="B583" s="484"/>
      <c r="C583" s="484"/>
      <c r="D583" s="507"/>
      <c r="E583" s="508"/>
      <c r="F583" s="508"/>
      <c r="G583" s="508"/>
      <c r="H583" s="509"/>
    </row>
    <row r="584" spans="1:8" ht="12.75" x14ac:dyDescent="0.2">
      <c r="A584" s="484"/>
      <c r="B584" s="484"/>
      <c r="C584" s="484"/>
      <c r="D584" s="507"/>
      <c r="E584" s="508"/>
      <c r="F584" s="508"/>
      <c r="G584" s="508"/>
      <c r="H584" s="509"/>
    </row>
    <row r="585" spans="1:8" ht="12.75" x14ac:dyDescent="0.2">
      <c r="A585" s="484"/>
      <c r="B585" s="484"/>
      <c r="C585" s="484"/>
      <c r="D585" s="507"/>
      <c r="E585" s="508"/>
      <c r="F585" s="508"/>
      <c r="G585" s="508"/>
      <c r="H585" s="509"/>
    </row>
    <row r="586" spans="1:8" ht="12.75" x14ac:dyDescent="0.2">
      <c r="A586" s="484"/>
      <c r="B586" s="484"/>
      <c r="C586" s="484"/>
      <c r="D586" s="507"/>
      <c r="E586" s="508"/>
      <c r="F586" s="508"/>
      <c r="G586" s="508"/>
      <c r="H586" s="509"/>
    </row>
    <row r="587" spans="1:8" ht="12.75" x14ac:dyDescent="0.2">
      <c r="A587" s="484"/>
      <c r="B587" s="484"/>
      <c r="C587" s="484"/>
      <c r="D587" s="507"/>
      <c r="E587" s="508"/>
      <c r="F587" s="508"/>
      <c r="G587" s="508"/>
      <c r="H587" s="509"/>
    </row>
    <row r="588" spans="1:8" ht="12.75" x14ac:dyDescent="0.2">
      <c r="A588" s="484"/>
      <c r="B588" s="484"/>
      <c r="C588" s="484"/>
      <c r="D588" s="507"/>
      <c r="E588" s="508"/>
      <c r="F588" s="508"/>
      <c r="G588" s="508"/>
      <c r="H588" s="509"/>
    </row>
    <row r="589" spans="1:8" ht="12.75" x14ac:dyDescent="0.2">
      <c r="A589" s="484"/>
      <c r="B589" s="484"/>
      <c r="C589" s="484"/>
      <c r="D589" s="507"/>
      <c r="E589" s="508"/>
      <c r="F589" s="508"/>
      <c r="G589" s="508"/>
      <c r="H589" s="509"/>
    </row>
    <row r="590" spans="1:8" ht="12.75" x14ac:dyDescent="0.2">
      <c r="A590" s="484"/>
      <c r="B590" s="484"/>
      <c r="C590" s="484"/>
      <c r="D590" s="507"/>
      <c r="E590" s="508"/>
      <c r="F590" s="508"/>
      <c r="G590" s="508"/>
      <c r="H590" s="509"/>
    </row>
    <row r="591" spans="1:8" ht="12.75" x14ac:dyDescent="0.2">
      <c r="A591" s="484"/>
      <c r="B591" s="484"/>
      <c r="C591" s="484"/>
      <c r="D591" s="507"/>
      <c r="E591" s="508"/>
      <c r="F591" s="508"/>
      <c r="G591" s="508"/>
      <c r="H591" s="509"/>
    </row>
    <row r="592" spans="1:8" ht="12.75" x14ac:dyDescent="0.2">
      <c r="A592" s="484"/>
      <c r="B592" s="484"/>
      <c r="C592" s="484"/>
      <c r="D592" s="507"/>
      <c r="E592" s="508"/>
      <c r="F592" s="508"/>
      <c r="G592" s="508"/>
      <c r="H592" s="509"/>
    </row>
    <row r="593" spans="1:8" ht="12.75" x14ac:dyDescent="0.2">
      <c r="A593" s="484"/>
      <c r="B593" s="484"/>
      <c r="C593" s="484"/>
      <c r="D593" s="507"/>
      <c r="E593" s="508"/>
      <c r="F593" s="508"/>
      <c r="G593" s="508"/>
      <c r="H593" s="509"/>
    </row>
    <row r="594" spans="1:8" ht="12.75" x14ac:dyDescent="0.2">
      <c r="A594" s="484"/>
      <c r="B594" s="484"/>
      <c r="C594" s="484"/>
      <c r="D594" s="507"/>
      <c r="E594" s="508"/>
      <c r="F594" s="508"/>
      <c r="G594" s="508"/>
      <c r="H594" s="509"/>
    </row>
    <row r="595" spans="1:8" ht="12.75" x14ac:dyDescent="0.2">
      <c r="A595" s="484"/>
      <c r="B595" s="484"/>
      <c r="C595" s="484"/>
      <c r="D595" s="507"/>
      <c r="E595" s="508"/>
      <c r="F595" s="508"/>
      <c r="G595" s="508"/>
      <c r="H595" s="509"/>
    </row>
    <row r="596" spans="1:8" ht="12.75" x14ac:dyDescent="0.2">
      <c r="A596" s="484"/>
      <c r="B596" s="484"/>
      <c r="C596" s="484"/>
      <c r="D596" s="507"/>
      <c r="E596" s="508"/>
      <c r="F596" s="508"/>
      <c r="G596" s="508"/>
      <c r="H596" s="509"/>
    </row>
    <row r="597" spans="1:8" ht="12.75" x14ac:dyDescent="0.2">
      <c r="A597" s="484"/>
      <c r="B597" s="484"/>
      <c r="C597" s="484"/>
      <c r="D597" s="507"/>
      <c r="E597" s="508"/>
      <c r="F597" s="508"/>
      <c r="G597" s="508"/>
      <c r="H597" s="509"/>
    </row>
    <row r="598" spans="1:8" ht="12.75" x14ac:dyDescent="0.2">
      <c r="A598" s="484"/>
      <c r="B598" s="484"/>
      <c r="C598" s="484"/>
      <c r="D598" s="507"/>
      <c r="E598" s="508"/>
      <c r="F598" s="508"/>
      <c r="G598" s="508"/>
      <c r="H598" s="509"/>
    </row>
    <row r="599" spans="1:8" ht="12.75" x14ac:dyDescent="0.2">
      <c r="A599" s="484"/>
      <c r="B599" s="484"/>
      <c r="C599" s="484"/>
      <c r="D599" s="507"/>
      <c r="E599" s="508"/>
      <c r="F599" s="508"/>
      <c r="G599" s="508"/>
      <c r="H599" s="509"/>
    </row>
    <row r="600" spans="1:8" ht="12.75" x14ac:dyDescent="0.2">
      <c r="A600" s="484"/>
      <c r="B600" s="484"/>
      <c r="C600" s="484"/>
      <c r="D600" s="507"/>
      <c r="E600" s="508"/>
      <c r="F600" s="508"/>
      <c r="G600" s="508"/>
      <c r="H600" s="509"/>
    </row>
    <row r="601" spans="1:8" ht="12.75" x14ac:dyDescent="0.2">
      <c r="A601" s="484"/>
      <c r="B601" s="484"/>
      <c r="C601" s="484"/>
      <c r="D601" s="507"/>
      <c r="E601" s="508"/>
      <c r="F601" s="508"/>
      <c r="G601" s="508"/>
      <c r="H601" s="509"/>
    </row>
    <row r="602" spans="1:8" ht="12.75" x14ac:dyDescent="0.2">
      <c r="A602" s="484"/>
      <c r="B602" s="484"/>
      <c r="C602" s="484"/>
      <c r="D602" s="507"/>
      <c r="E602" s="508"/>
      <c r="F602" s="508"/>
      <c r="G602" s="508"/>
      <c r="H602" s="509"/>
    </row>
    <row r="603" spans="1:8" ht="12.75" x14ac:dyDescent="0.2">
      <c r="A603" s="484"/>
      <c r="B603" s="484"/>
      <c r="C603" s="484"/>
      <c r="D603" s="507"/>
      <c r="E603" s="508"/>
      <c r="F603" s="508"/>
      <c r="G603" s="508"/>
      <c r="H603" s="509"/>
    </row>
    <row r="604" spans="1:8" ht="12.75" x14ac:dyDescent="0.2">
      <c r="A604" s="484"/>
      <c r="B604" s="484"/>
      <c r="C604" s="484"/>
      <c r="D604" s="507"/>
      <c r="E604" s="508"/>
      <c r="F604" s="508"/>
      <c r="G604" s="508"/>
      <c r="H604" s="509"/>
    </row>
    <row r="605" spans="1:8" ht="12.75" x14ac:dyDescent="0.2">
      <c r="A605" s="484"/>
      <c r="B605" s="484"/>
      <c r="C605" s="484"/>
      <c r="D605" s="507"/>
      <c r="E605" s="508"/>
      <c r="F605" s="508"/>
      <c r="G605" s="508"/>
      <c r="H605" s="509"/>
    </row>
    <row r="606" spans="1:8" ht="12.75" x14ac:dyDescent="0.2">
      <c r="A606" s="484"/>
      <c r="B606" s="484"/>
      <c r="C606" s="484"/>
      <c r="D606" s="507"/>
      <c r="E606" s="508"/>
      <c r="F606" s="508"/>
      <c r="G606" s="508"/>
      <c r="H606" s="509"/>
    </row>
    <row r="607" spans="1:8" ht="12.75" x14ac:dyDescent="0.2">
      <c r="A607" s="484"/>
      <c r="B607" s="484"/>
      <c r="C607" s="484"/>
      <c r="D607" s="507"/>
      <c r="E607" s="508"/>
      <c r="F607" s="508"/>
      <c r="G607" s="508"/>
      <c r="H607" s="509"/>
    </row>
    <row r="608" spans="1:8" ht="12.75" x14ac:dyDescent="0.2">
      <c r="A608" s="484"/>
      <c r="B608" s="484"/>
      <c r="C608" s="484"/>
      <c r="D608" s="507"/>
      <c r="E608" s="508"/>
      <c r="F608" s="508"/>
      <c r="G608" s="508"/>
      <c r="H608" s="509"/>
    </row>
    <row r="609" spans="1:8" ht="12.75" x14ac:dyDescent="0.2">
      <c r="A609" s="484"/>
      <c r="B609" s="484"/>
      <c r="C609" s="484"/>
      <c r="D609" s="507"/>
      <c r="E609" s="508"/>
      <c r="F609" s="508"/>
      <c r="G609" s="508"/>
      <c r="H609" s="509"/>
    </row>
    <row r="610" spans="1:8" ht="12.75" x14ac:dyDescent="0.2">
      <c r="A610" s="484"/>
      <c r="B610" s="484"/>
      <c r="C610" s="484"/>
      <c r="D610" s="507"/>
      <c r="E610" s="508"/>
      <c r="F610" s="508"/>
      <c r="G610" s="508"/>
      <c r="H610" s="509"/>
    </row>
    <row r="611" spans="1:8" ht="12.75" x14ac:dyDescent="0.2">
      <c r="A611" s="484"/>
      <c r="B611" s="484"/>
      <c r="C611" s="484"/>
      <c r="D611" s="507"/>
      <c r="E611" s="508"/>
      <c r="F611" s="508"/>
      <c r="G611" s="508"/>
      <c r="H611" s="509"/>
    </row>
    <row r="612" spans="1:8" ht="12.75" x14ac:dyDescent="0.2">
      <c r="A612" s="484"/>
      <c r="B612" s="484"/>
      <c r="C612" s="484"/>
      <c r="D612" s="507"/>
      <c r="E612" s="508"/>
      <c r="F612" s="508"/>
      <c r="G612" s="508"/>
      <c r="H612" s="509"/>
    </row>
    <row r="613" spans="1:8" ht="12.75" x14ac:dyDescent="0.2">
      <c r="A613" s="484"/>
      <c r="B613" s="484"/>
      <c r="C613" s="484"/>
      <c r="D613" s="507"/>
      <c r="E613" s="508"/>
      <c r="F613" s="508"/>
      <c r="G613" s="508"/>
      <c r="H613" s="509"/>
    </row>
    <row r="614" spans="1:8" ht="12.75" x14ac:dyDescent="0.2">
      <c r="A614" s="484"/>
      <c r="B614" s="484"/>
      <c r="C614" s="484"/>
      <c r="D614" s="507"/>
      <c r="E614" s="508"/>
      <c r="F614" s="508"/>
      <c r="G614" s="508"/>
      <c r="H614" s="509"/>
    </row>
    <row r="615" spans="1:8" ht="12.75" x14ac:dyDescent="0.2">
      <c r="A615" s="484"/>
      <c r="B615" s="484"/>
      <c r="C615" s="484"/>
      <c r="D615" s="507"/>
      <c r="E615" s="508"/>
      <c r="F615" s="508"/>
      <c r="G615" s="508"/>
      <c r="H615" s="509"/>
    </row>
    <row r="616" spans="1:8" ht="12.75" x14ac:dyDescent="0.2">
      <c r="A616" s="484"/>
      <c r="B616" s="484"/>
      <c r="C616" s="484"/>
      <c r="D616" s="507"/>
      <c r="E616" s="508"/>
      <c r="F616" s="508"/>
      <c r="G616" s="508"/>
      <c r="H616" s="509"/>
    </row>
    <row r="617" spans="1:8" ht="12.75" x14ac:dyDescent="0.2">
      <c r="A617" s="484"/>
      <c r="B617" s="484"/>
      <c r="C617" s="484"/>
      <c r="D617" s="507"/>
      <c r="E617" s="508"/>
      <c r="F617" s="508"/>
      <c r="G617" s="508"/>
      <c r="H617" s="509"/>
    </row>
    <row r="618" spans="1:8" ht="12.75" x14ac:dyDescent="0.2">
      <c r="A618" s="484"/>
      <c r="B618" s="484"/>
      <c r="C618" s="484"/>
      <c r="D618" s="507"/>
      <c r="E618" s="508"/>
      <c r="F618" s="508"/>
      <c r="G618" s="508"/>
      <c r="H618" s="509"/>
    </row>
    <row r="619" spans="1:8" ht="12.75" x14ac:dyDescent="0.2">
      <c r="A619" s="484"/>
      <c r="B619" s="484"/>
      <c r="C619" s="484"/>
      <c r="D619" s="507"/>
      <c r="E619" s="508"/>
      <c r="F619" s="508"/>
      <c r="G619" s="508"/>
      <c r="H619" s="509"/>
    </row>
    <row r="620" spans="1:8" ht="12.75" x14ac:dyDescent="0.2">
      <c r="A620" s="484"/>
      <c r="B620" s="484"/>
      <c r="C620" s="484"/>
      <c r="D620" s="507"/>
      <c r="E620" s="508"/>
      <c r="F620" s="508"/>
      <c r="G620" s="508"/>
      <c r="H620" s="509"/>
    </row>
    <row r="621" spans="1:8" ht="12.75" x14ac:dyDescent="0.2">
      <c r="A621" s="484"/>
      <c r="B621" s="484"/>
      <c r="C621" s="484"/>
      <c r="D621" s="507"/>
      <c r="E621" s="508"/>
      <c r="F621" s="508"/>
      <c r="G621" s="508"/>
      <c r="H621" s="509"/>
    </row>
    <row r="622" spans="1:8" ht="12.75" x14ac:dyDescent="0.2">
      <c r="A622" s="484"/>
      <c r="B622" s="484"/>
      <c r="C622" s="484"/>
      <c r="D622" s="507"/>
      <c r="E622" s="508"/>
      <c r="F622" s="508"/>
      <c r="G622" s="508"/>
      <c r="H622" s="509"/>
    </row>
    <row r="623" spans="1:8" ht="12.75" x14ac:dyDescent="0.2">
      <c r="A623" s="484"/>
      <c r="B623" s="484"/>
      <c r="C623" s="484"/>
      <c r="D623" s="507"/>
      <c r="E623" s="508"/>
      <c r="F623" s="508"/>
      <c r="G623" s="508"/>
      <c r="H623" s="509"/>
    </row>
    <row r="624" spans="1:8" ht="12.75" x14ac:dyDescent="0.2">
      <c r="A624" s="484"/>
      <c r="B624" s="484"/>
      <c r="C624" s="484"/>
      <c r="D624" s="507"/>
      <c r="E624" s="508"/>
      <c r="F624" s="508"/>
      <c r="G624" s="508"/>
      <c r="H624" s="509"/>
    </row>
    <row r="625" spans="1:8" ht="12.75" x14ac:dyDescent="0.2">
      <c r="A625" s="484"/>
      <c r="B625" s="484"/>
      <c r="C625" s="484"/>
      <c r="D625" s="507"/>
      <c r="E625" s="508"/>
      <c r="F625" s="508"/>
      <c r="G625" s="508"/>
      <c r="H625" s="509"/>
    </row>
    <row r="626" spans="1:8" ht="12.75" x14ac:dyDescent="0.2">
      <c r="A626" s="484"/>
      <c r="B626" s="484"/>
      <c r="C626" s="484"/>
      <c r="D626" s="507"/>
      <c r="E626" s="508"/>
      <c r="F626" s="508"/>
      <c r="G626" s="508"/>
      <c r="H626" s="509"/>
    </row>
    <row r="627" spans="1:8" ht="12.75" x14ac:dyDescent="0.2">
      <c r="A627" s="484"/>
      <c r="B627" s="484"/>
      <c r="C627" s="484"/>
      <c r="D627" s="507"/>
      <c r="E627" s="508"/>
      <c r="F627" s="508"/>
      <c r="G627" s="508"/>
      <c r="H627" s="509"/>
    </row>
    <row r="628" spans="1:8" ht="12.75" x14ac:dyDescent="0.2">
      <c r="A628" s="484"/>
      <c r="B628" s="484"/>
      <c r="C628" s="484"/>
      <c r="D628" s="507"/>
      <c r="E628" s="508"/>
      <c r="F628" s="508"/>
      <c r="G628" s="508"/>
      <c r="H628" s="509"/>
    </row>
    <row r="629" spans="1:8" ht="12.75" x14ac:dyDescent="0.2">
      <c r="A629" s="484"/>
      <c r="B629" s="484"/>
      <c r="C629" s="484"/>
      <c r="D629" s="507"/>
      <c r="E629" s="508"/>
      <c r="F629" s="508"/>
      <c r="G629" s="508"/>
      <c r="H629" s="509"/>
    </row>
    <row r="630" spans="1:8" ht="12.75" x14ac:dyDescent="0.2">
      <c r="A630" s="484"/>
      <c r="B630" s="484"/>
      <c r="C630" s="484"/>
      <c r="D630" s="507"/>
      <c r="E630" s="508"/>
      <c r="F630" s="508"/>
      <c r="G630" s="508"/>
      <c r="H630" s="509"/>
    </row>
    <row r="631" spans="1:8" ht="12.75" x14ac:dyDescent="0.2">
      <c r="A631" s="484"/>
      <c r="B631" s="484"/>
      <c r="C631" s="484"/>
      <c r="D631" s="507"/>
      <c r="E631" s="508"/>
      <c r="F631" s="508"/>
      <c r="G631" s="508"/>
      <c r="H631" s="509"/>
    </row>
    <row r="632" spans="1:8" ht="12.75" x14ac:dyDescent="0.2">
      <c r="A632" s="484"/>
      <c r="B632" s="484"/>
      <c r="C632" s="484"/>
      <c r="D632" s="507"/>
      <c r="E632" s="508"/>
      <c r="F632" s="508"/>
      <c r="G632" s="508"/>
      <c r="H632" s="509"/>
    </row>
    <row r="633" spans="1:8" ht="12.75" x14ac:dyDescent="0.2">
      <c r="A633" s="484"/>
      <c r="B633" s="484"/>
      <c r="C633" s="484"/>
      <c r="D633" s="507"/>
      <c r="E633" s="508"/>
      <c r="F633" s="508"/>
      <c r="G633" s="508"/>
      <c r="H633" s="509"/>
    </row>
    <row r="634" spans="1:8" ht="12.75" x14ac:dyDescent="0.2">
      <c r="A634" s="484"/>
      <c r="B634" s="484"/>
      <c r="C634" s="484"/>
      <c r="D634" s="507"/>
      <c r="E634" s="508"/>
      <c r="F634" s="508"/>
      <c r="G634" s="508"/>
      <c r="H634" s="509"/>
    </row>
    <row r="635" spans="1:8" ht="12.75" x14ac:dyDescent="0.2">
      <c r="A635" s="484"/>
      <c r="B635" s="484"/>
      <c r="C635" s="484"/>
      <c r="D635" s="507"/>
      <c r="E635" s="508"/>
      <c r="F635" s="508"/>
      <c r="G635" s="508"/>
      <c r="H635" s="509"/>
    </row>
    <row r="636" spans="1:8" ht="12.75" x14ac:dyDescent="0.2">
      <c r="A636" s="484"/>
      <c r="B636" s="484"/>
      <c r="C636" s="484"/>
      <c r="D636" s="507"/>
      <c r="E636" s="508"/>
      <c r="F636" s="508"/>
      <c r="G636" s="508"/>
      <c r="H636" s="509"/>
    </row>
    <row r="637" spans="1:8" ht="12.75" x14ac:dyDescent="0.2">
      <c r="A637" s="484"/>
      <c r="B637" s="484"/>
      <c r="C637" s="484"/>
      <c r="D637" s="507"/>
      <c r="E637" s="508"/>
      <c r="F637" s="508"/>
      <c r="G637" s="508"/>
      <c r="H637" s="509"/>
    </row>
    <row r="638" spans="1:8" ht="12.75" x14ac:dyDescent="0.2">
      <c r="A638" s="484"/>
      <c r="B638" s="484"/>
      <c r="C638" s="484"/>
      <c r="D638" s="507"/>
      <c r="E638" s="508"/>
      <c r="F638" s="508"/>
      <c r="G638" s="508"/>
      <c r="H638" s="509"/>
    </row>
    <row r="639" spans="1:8" ht="12.75" x14ac:dyDescent="0.2">
      <c r="A639" s="484"/>
      <c r="B639" s="484"/>
      <c r="C639" s="484"/>
      <c r="D639" s="507"/>
      <c r="E639" s="508"/>
      <c r="F639" s="508"/>
      <c r="G639" s="508"/>
      <c r="H639" s="509"/>
    </row>
    <row r="640" spans="1:8" ht="12.75" x14ac:dyDescent="0.2">
      <c r="A640" s="484"/>
      <c r="B640" s="484"/>
      <c r="C640" s="484"/>
      <c r="D640" s="507"/>
      <c r="E640" s="508"/>
      <c r="F640" s="508"/>
      <c r="G640" s="508"/>
      <c r="H640" s="509"/>
    </row>
    <row r="641" spans="1:8" ht="12.75" x14ac:dyDescent="0.2">
      <c r="A641" s="484"/>
      <c r="B641" s="484"/>
      <c r="C641" s="484"/>
      <c r="D641" s="507"/>
      <c r="E641" s="508"/>
      <c r="F641" s="508"/>
      <c r="G641" s="508"/>
      <c r="H641" s="509"/>
    </row>
    <row r="642" spans="1:8" ht="12.75" x14ac:dyDescent="0.2">
      <c r="A642" s="484"/>
      <c r="B642" s="484"/>
      <c r="C642" s="484"/>
      <c r="D642" s="507"/>
      <c r="E642" s="508"/>
      <c r="F642" s="508"/>
      <c r="G642" s="508"/>
      <c r="H642" s="509"/>
    </row>
    <row r="643" spans="1:8" ht="12.75" x14ac:dyDescent="0.2">
      <c r="A643" s="484"/>
      <c r="B643" s="484"/>
      <c r="C643" s="484"/>
      <c r="D643" s="507"/>
      <c r="E643" s="508"/>
      <c r="F643" s="508"/>
      <c r="G643" s="508"/>
      <c r="H643" s="509"/>
    </row>
    <row r="644" spans="1:8" ht="12.75" x14ac:dyDescent="0.2">
      <c r="A644" s="484"/>
      <c r="B644" s="484"/>
      <c r="C644" s="484"/>
      <c r="D644" s="507"/>
      <c r="E644" s="508"/>
      <c r="F644" s="508"/>
      <c r="G644" s="508"/>
      <c r="H644" s="509"/>
    </row>
    <row r="645" spans="1:8" ht="12.75" x14ac:dyDescent="0.2">
      <c r="A645" s="484"/>
      <c r="B645" s="484"/>
      <c r="C645" s="484"/>
      <c r="D645" s="507"/>
      <c r="E645" s="508"/>
      <c r="F645" s="508"/>
      <c r="G645" s="508"/>
      <c r="H645" s="509"/>
    </row>
    <row r="646" spans="1:8" ht="12.75" x14ac:dyDescent="0.2">
      <c r="A646" s="484"/>
      <c r="B646" s="484"/>
      <c r="C646" s="484"/>
      <c r="D646" s="507"/>
      <c r="E646" s="508"/>
      <c r="F646" s="508"/>
      <c r="G646" s="508"/>
      <c r="H646" s="509"/>
    </row>
    <row r="647" spans="1:8" ht="12.75" x14ac:dyDescent="0.2">
      <c r="A647" s="484"/>
      <c r="B647" s="484"/>
      <c r="C647" s="484"/>
      <c r="D647" s="507"/>
      <c r="E647" s="508"/>
      <c r="F647" s="508"/>
      <c r="G647" s="508"/>
      <c r="H647" s="509"/>
    </row>
    <row r="648" spans="1:8" ht="12.75" x14ac:dyDescent="0.2">
      <c r="A648" s="484"/>
      <c r="B648" s="484"/>
      <c r="C648" s="484"/>
      <c r="D648" s="507"/>
      <c r="E648" s="508"/>
      <c r="F648" s="508"/>
      <c r="G648" s="508"/>
      <c r="H648" s="509"/>
    </row>
    <row r="649" spans="1:8" ht="12.75" x14ac:dyDescent="0.2">
      <c r="A649" s="484"/>
      <c r="B649" s="484"/>
      <c r="C649" s="484"/>
      <c r="D649" s="507"/>
      <c r="E649" s="508"/>
      <c r="F649" s="508"/>
      <c r="G649" s="508"/>
      <c r="H649" s="509"/>
    </row>
    <row r="650" spans="1:8" ht="12.75" x14ac:dyDescent="0.2">
      <c r="A650" s="484"/>
      <c r="B650" s="484"/>
      <c r="C650" s="484"/>
      <c r="D650" s="507"/>
      <c r="E650" s="508"/>
      <c r="F650" s="508"/>
      <c r="G650" s="508"/>
      <c r="H650" s="509"/>
    </row>
    <row r="651" spans="1:8" ht="12.75" x14ac:dyDescent="0.2">
      <c r="A651" s="484"/>
      <c r="B651" s="484"/>
      <c r="C651" s="484"/>
      <c r="D651" s="507"/>
      <c r="E651" s="508"/>
      <c r="F651" s="508"/>
      <c r="G651" s="508"/>
      <c r="H651" s="509"/>
    </row>
    <row r="652" spans="1:8" ht="12.75" x14ac:dyDescent="0.2">
      <c r="A652" s="484"/>
      <c r="B652" s="484"/>
      <c r="C652" s="484"/>
      <c r="D652" s="507"/>
      <c r="E652" s="508"/>
      <c r="F652" s="508"/>
      <c r="G652" s="508"/>
      <c r="H652" s="509"/>
    </row>
    <row r="653" spans="1:8" ht="12.75" x14ac:dyDescent="0.2">
      <c r="A653" s="484"/>
      <c r="B653" s="484"/>
      <c r="C653" s="484"/>
      <c r="D653" s="507"/>
      <c r="E653" s="508"/>
      <c r="F653" s="508"/>
      <c r="G653" s="508"/>
      <c r="H653" s="509"/>
    </row>
    <row r="654" spans="1:8" ht="12.75" x14ac:dyDescent="0.2">
      <c r="A654" s="484"/>
      <c r="B654" s="484"/>
      <c r="C654" s="484"/>
      <c r="D654" s="507"/>
      <c r="E654" s="508"/>
      <c r="F654" s="508"/>
      <c r="G654" s="508"/>
      <c r="H654" s="509"/>
    </row>
    <row r="655" spans="1:8" ht="12.75" x14ac:dyDescent="0.2">
      <c r="A655" s="484"/>
      <c r="B655" s="484"/>
      <c r="C655" s="484"/>
      <c r="D655" s="507"/>
      <c r="E655" s="508"/>
      <c r="F655" s="508"/>
      <c r="G655" s="508"/>
      <c r="H655" s="509"/>
    </row>
    <row r="656" spans="1:8" ht="12.75" x14ac:dyDescent="0.2">
      <c r="A656" s="484"/>
      <c r="B656" s="484"/>
      <c r="C656" s="484"/>
      <c r="D656" s="507"/>
      <c r="E656" s="508"/>
      <c r="F656" s="508"/>
      <c r="G656" s="508"/>
      <c r="H656" s="509"/>
    </row>
    <row r="657" spans="1:8" ht="12.75" x14ac:dyDescent="0.2">
      <c r="A657" s="484"/>
      <c r="B657" s="484"/>
      <c r="C657" s="484"/>
      <c r="D657" s="507"/>
      <c r="E657" s="508"/>
      <c r="F657" s="508"/>
      <c r="G657" s="508"/>
      <c r="H657" s="509"/>
    </row>
    <row r="658" spans="1:8" ht="12.75" x14ac:dyDescent="0.2">
      <c r="A658" s="484"/>
      <c r="B658" s="484"/>
      <c r="C658" s="484"/>
      <c r="D658" s="507"/>
      <c r="E658" s="508"/>
      <c r="F658" s="508"/>
      <c r="G658" s="508"/>
      <c r="H658" s="509"/>
    </row>
    <row r="659" spans="1:8" ht="12.75" x14ac:dyDescent="0.2">
      <c r="A659" s="484"/>
      <c r="B659" s="484"/>
      <c r="C659" s="484"/>
      <c r="D659" s="507"/>
      <c r="E659" s="508"/>
      <c r="F659" s="508"/>
      <c r="G659" s="508"/>
      <c r="H659" s="509"/>
    </row>
    <row r="660" spans="1:8" ht="12.75" x14ac:dyDescent="0.2">
      <c r="A660" s="484"/>
      <c r="B660" s="484"/>
      <c r="C660" s="484"/>
      <c r="D660" s="507"/>
      <c r="E660" s="508"/>
      <c r="F660" s="508"/>
      <c r="G660" s="508"/>
      <c r="H660" s="509"/>
    </row>
    <row r="661" spans="1:8" ht="12.75" x14ac:dyDescent="0.2">
      <c r="A661" s="484"/>
      <c r="B661" s="484"/>
      <c r="C661" s="484"/>
      <c r="D661" s="507"/>
      <c r="E661" s="508"/>
      <c r="F661" s="508"/>
      <c r="G661" s="508"/>
      <c r="H661" s="509"/>
    </row>
    <row r="662" spans="1:8" ht="12.75" x14ac:dyDescent="0.2">
      <c r="A662" s="484"/>
      <c r="B662" s="484"/>
      <c r="C662" s="484"/>
      <c r="D662" s="507"/>
      <c r="E662" s="508"/>
      <c r="F662" s="508"/>
      <c r="G662" s="508"/>
      <c r="H662" s="509"/>
    </row>
    <row r="663" spans="1:8" ht="12.75" x14ac:dyDescent="0.2">
      <c r="A663" s="484"/>
      <c r="B663" s="484"/>
      <c r="C663" s="484"/>
      <c r="D663" s="507"/>
      <c r="E663" s="508"/>
      <c r="F663" s="508"/>
      <c r="G663" s="508"/>
      <c r="H663" s="509"/>
    </row>
    <row r="664" spans="1:8" ht="12.75" x14ac:dyDescent="0.2">
      <c r="A664" s="484"/>
      <c r="B664" s="484"/>
      <c r="C664" s="484"/>
      <c r="D664" s="507"/>
      <c r="E664" s="508"/>
      <c r="F664" s="508"/>
      <c r="G664" s="508"/>
      <c r="H664" s="509"/>
    </row>
    <row r="665" spans="1:8" ht="12.75" x14ac:dyDescent="0.2">
      <c r="A665" s="484"/>
      <c r="B665" s="484"/>
      <c r="C665" s="484"/>
      <c r="D665" s="507"/>
      <c r="E665" s="508"/>
      <c r="F665" s="508"/>
      <c r="G665" s="508"/>
      <c r="H665" s="509"/>
    </row>
    <row r="666" spans="1:8" ht="12.75" x14ac:dyDescent="0.2">
      <c r="A666" s="484"/>
      <c r="B666" s="484"/>
      <c r="C666" s="484"/>
      <c r="D666" s="507"/>
      <c r="E666" s="508"/>
      <c r="F666" s="508"/>
      <c r="G666" s="508"/>
      <c r="H666" s="509"/>
    </row>
    <row r="667" spans="1:8" ht="12.75" x14ac:dyDescent="0.2">
      <c r="A667" s="484"/>
      <c r="B667" s="484"/>
      <c r="C667" s="484"/>
      <c r="D667" s="507"/>
      <c r="E667" s="508"/>
      <c r="F667" s="508"/>
      <c r="G667" s="508"/>
      <c r="H667" s="509"/>
    </row>
    <row r="668" spans="1:8" ht="12.75" x14ac:dyDescent="0.2">
      <c r="A668" s="484"/>
      <c r="B668" s="484"/>
      <c r="C668" s="484"/>
      <c r="D668" s="507"/>
      <c r="E668" s="508"/>
      <c r="F668" s="508"/>
      <c r="G668" s="508"/>
      <c r="H668" s="509"/>
    </row>
    <row r="669" spans="1:8" ht="12.75" x14ac:dyDescent="0.2">
      <c r="A669" s="484"/>
      <c r="B669" s="484"/>
      <c r="C669" s="484"/>
      <c r="D669" s="507"/>
      <c r="E669" s="508"/>
      <c r="F669" s="508"/>
      <c r="G669" s="508"/>
      <c r="H669" s="509"/>
    </row>
    <row r="670" spans="1:8" ht="12.75" x14ac:dyDescent="0.2">
      <c r="A670" s="484"/>
      <c r="B670" s="484"/>
      <c r="C670" s="484"/>
      <c r="D670" s="507"/>
      <c r="E670" s="508"/>
      <c r="F670" s="508"/>
      <c r="G670" s="508"/>
      <c r="H670" s="509"/>
    </row>
    <row r="671" spans="1:8" ht="12.75" x14ac:dyDescent="0.2">
      <c r="A671" s="484"/>
      <c r="B671" s="484"/>
      <c r="C671" s="484"/>
      <c r="D671" s="507"/>
      <c r="E671" s="508"/>
      <c r="F671" s="508"/>
      <c r="G671" s="508"/>
      <c r="H671" s="509"/>
    </row>
    <row r="672" spans="1:8" ht="12.75" x14ac:dyDescent="0.2">
      <c r="A672" s="484"/>
      <c r="B672" s="484"/>
      <c r="C672" s="484"/>
      <c r="D672" s="507"/>
      <c r="E672" s="508"/>
      <c r="F672" s="508"/>
      <c r="G672" s="508"/>
      <c r="H672" s="509"/>
    </row>
    <row r="673" spans="1:8" ht="12.75" x14ac:dyDescent="0.2">
      <c r="A673" s="484"/>
      <c r="B673" s="484"/>
      <c r="C673" s="484"/>
      <c r="D673" s="507"/>
      <c r="E673" s="508"/>
      <c r="F673" s="508"/>
      <c r="G673" s="508"/>
      <c r="H673" s="509"/>
    </row>
    <row r="674" spans="1:8" ht="12.75" x14ac:dyDescent="0.2">
      <c r="A674" s="484"/>
      <c r="B674" s="484"/>
      <c r="C674" s="484"/>
      <c r="D674" s="507"/>
      <c r="E674" s="508"/>
      <c r="F674" s="508"/>
      <c r="G674" s="508"/>
      <c r="H674" s="509"/>
    </row>
    <row r="675" spans="1:8" ht="12.75" x14ac:dyDescent="0.2">
      <c r="A675" s="484"/>
      <c r="B675" s="484"/>
      <c r="C675" s="484"/>
      <c r="D675" s="507"/>
      <c r="E675" s="508"/>
      <c r="F675" s="508"/>
      <c r="G675" s="508"/>
      <c r="H675" s="509"/>
    </row>
    <row r="676" spans="1:8" ht="12.75" x14ac:dyDescent="0.2">
      <c r="A676" s="484"/>
      <c r="B676" s="484"/>
      <c r="C676" s="484"/>
      <c r="D676" s="507"/>
      <c r="E676" s="508"/>
      <c r="F676" s="508"/>
      <c r="G676" s="508"/>
      <c r="H676" s="509"/>
    </row>
    <row r="677" spans="1:8" ht="12.75" x14ac:dyDescent="0.2">
      <c r="A677" s="484"/>
      <c r="B677" s="484"/>
      <c r="C677" s="484"/>
      <c r="D677" s="507"/>
      <c r="E677" s="508"/>
      <c r="F677" s="508"/>
      <c r="G677" s="508"/>
      <c r="H677" s="509"/>
    </row>
    <row r="678" spans="1:8" ht="12.75" x14ac:dyDescent="0.2">
      <c r="A678" s="484"/>
      <c r="B678" s="484"/>
      <c r="C678" s="484"/>
      <c r="D678" s="507"/>
      <c r="E678" s="508"/>
      <c r="F678" s="508"/>
      <c r="G678" s="508"/>
      <c r="H678" s="509"/>
    </row>
    <row r="679" spans="1:8" ht="12.75" x14ac:dyDescent="0.2">
      <c r="A679" s="484"/>
      <c r="B679" s="484"/>
      <c r="C679" s="484"/>
      <c r="D679" s="507"/>
      <c r="E679" s="508"/>
      <c r="F679" s="508"/>
      <c r="G679" s="508"/>
      <c r="H679" s="509"/>
    </row>
    <row r="680" spans="1:8" ht="12.75" x14ac:dyDescent="0.2">
      <c r="A680" s="484"/>
      <c r="B680" s="484"/>
      <c r="C680" s="484"/>
      <c r="D680" s="507"/>
      <c r="E680" s="508"/>
      <c r="F680" s="508"/>
      <c r="G680" s="508"/>
      <c r="H680" s="509"/>
    </row>
    <row r="681" spans="1:8" ht="12.75" x14ac:dyDescent="0.2">
      <c r="A681" s="484"/>
      <c r="B681" s="484"/>
      <c r="C681" s="484"/>
      <c r="D681" s="507"/>
      <c r="E681" s="508"/>
      <c r="F681" s="508"/>
      <c r="G681" s="508"/>
      <c r="H681" s="509"/>
    </row>
    <row r="682" spans="1:8" ht="12.75" x14ac:dyDescent="0.2">
      <c r="A682" s="484"/>
      <c r="B682" s="484"/>
      <c r="C682" s="484"/>
      <c r="D682" s="507"/>
      <c r="E682" s="508"/>
      <c r="F682" s="508"/>
      <c r="G682" s="508"/>
      <c r="H682" s="509"/>
    </row>
    <row r="683" spans="1:8" ht="12.75" x14ac:dyDescent="0.2">
      <c r="A683" s="484"/>
      <c r="B683" s="484"/>
      <c r="C683" s="484"/>
      <c r="D683" s="507"/>
      <c r="E683" s="508"/>
      <c r="F683" s="508"/>
      <c r="G683" s="508"/>
      <c r="H683" s="509"/>
    </row>
    <row r="684" spans="1:8" ht="12.75" x14ac:dyDescent="0.2">
      <c r="A684" s="484"/>
      <c r="B684" s="484"/>
      <c r="C684" s="484"/>
      <c r="D684" s="507"/>
      <c r="E684" s="508"/>
      <c r="F684" s="508"/>
      <c r="G684" s="508"/>
      <c r="H684" s="509"/>
    </row>
    <row r="685" spans="1:8" ht="12.75" x14ac:dyDescent="0.2">
      <c r="A685" s="484"/>
      <c r="B685" s="484"/>
      <c r="C685" s="484"/>
      <c r="D685" s="507"/>
      <c r="E685" s="508"/>
      <c r="F685" s="508"/>
      <c r="G685" s="508"/>
      <c r="H685" s="509"/>
    </row>
    <row r="686" spans="1:8" ht="12.75" x14ac:dyDescent="0.2">
      <c r="A686" s="484"/>
      <c r="B686" s="484"/>
      <c r="C686" s="484"/>
      <c r="D686" s="507"/>
      <c r="E686" s="508"/>
      <c r="F686" s="508"/>
      <c r="G686" s="508"/>
      <c r="H686" s="509"/>
    </row>
    <row r="687" spans="1:8" ht="12.75" x14ac:dyDescent="0.2">
      <c r="A687" s="484"/>
      <c r="B687" s="484"/>
      <c r="C687" s="484"/>
      <c r="D687" s="507"/>
      <c r="E687" s="508"/>
      <c r="F687" s="508"/>
      <c r="G687" s="508"/>
      <c r="H687" s="509"/>
    </row>
    <row r="688" spans="1:8" ht="12.75" x14ac:dyDescent="0.2">
      <c r="A688" s="484"/>
      <c r="B688" s="484"/>
      <c r="C688" s="484"/>
      <c r="D688" s="507"/>
      <c r="E688" s="508"/>
      <c r="F688" s="508"/>
      <c r="G688" s="508"/>
      <c r="H688" s="509"/>
    </row>
    <row r="689" spans="1:8" ht="12.75" x14ac:dyDescent="0.2">
      <c r="A689" s="484"/>
      <c r="B689" s="484"/>
      <c r="C689" s="484"/>
      <c r="D689" s="507"/>
      <c r="E689" s="508"/>
      <c r="F689" s="508"/>
      <c r="G689" s="508"/>
      <c r="H689" s="509"/>
    </row>
    <row r="690" spans="1:8" ht="12.75" x14ac:dyDescent="0.2">
      <c r="A690" s="484"/>
      <c r="B690" s="484"/>
      <c r="C690" s="484"/>
      <c r="D690" s="507"/>
      <c r="E690" s="508"/>
      <c r="F690" s="508"/>
      <c r="G690" s="508"/>
      <c r="H690" s="509"/>
    </row>
    <row r="691" spans="1:8" ht="12.75" x14ac:dyDescent="0.2">
      <c r="A691" s="484"/>
      <c r="B691" s="484"/>
      <c r="C691" s="484"/>
      <c r="D691" s="507"/>
      <c r="E691" s="508"/>
      <c r="F691" s="508"/>
      <c r="G691" s="508"/>
      <c r="H691" s="509"/>
    </row>
    <row r="692" spans="1:8" ht="12.75" x14ac:dyDescent="0.2">
      <c r="A692" s="484"/>
      <c r="B692" s="484"/>
      <c r="C692" s="484"/>
      <c r="D692" s="507"/>
      <c r="E692" s="508"/>
      <c r="F692" s="508"/>
      <c r="G692" s="508"/>
      <c r="H692" s="509"/>
    </row>
    <row r="693" spans="1:8" ht="12.75" x14ac:dyDescent="0.2">
      <c r="A693" s="484"/>
      <c r="B693" s="484"/>
      <c r="C693" s="484"/>
      <c r="D693" s="507"/>
      <c r="E693" s="508"/>
      <c r="F693" s="508"/>
      <c r="G693" s="508"/>
      <c r="H693" s="509"/>
    </row>
    <row r="694" spans="1:8" ht="12.75" x14ac:dyDescent="0.2">
      <c r="A694" s="484"/>
      <c r="B694" s="484"/>
      <c r="C694" s="484"/>
      <c r="D694" s="507"/>
      <c r="E694" s="508"/>
      <c r="F694" s="508"/>
      <c r="G694" s="508"/>
      <c r="H694" s="509"/>
    </row>
    <row r="695" spans="1:8" ht="12.75" x14ac:dyDescent="0.2">
      <c r="A695" s="484"/>
      <c r="B695" s="484"/>
      <c r="C695" s="484"/>
      <c r="D695" s="507"/>
      <c r="E695" s="508"/>
      <c r="F695" s="508"/>
      <c r="G695" s="508"/>
      <c r="H695" s="509"/>
    </row>
    <row r="696" spans="1:8" ht="12.75" x14ac:dyDescent="0.2">
      <c r="A696" s="484"/>
      <c r="B696" s="484"/>
      <c r="C696" s="484"/>
      <c r="D696" s="507"/>
      <c r="E696" s="508"/>
      <c r="F696" s="508"/>
      <c r="G696" s="508"/>
      <c r="H696" s="509"/>
    </row>
    <row r="697" spans="1:8" ht="12.75" x14ac:dyDescent="0.2">
      <c r="A697" s="484"/>
      <c r="B697" s="484"/>
      <c r="C697" s="484"/>
      <c r="D697" s="507"/>
      <c r="E697" s="508"/>
      <c r="F697" s="508"/>
      <c r="G697" s="508"/>
      <c r="H697" s="509"/>
    </row>
    <row r="698" spans="1:8" ht="12.75" x14ac:dyDescent="0.2">
      <c r="A698" s="484"/>
      <c r="B698" s="484"/>
      <c r="C698" s="484"/>
      <c r="D698" s="507"/>
      <c r="E698" s="508"/>
      <c r="F698" s="508"/>
      <c r="G698" s="508"/>
      <c r="H698" s="509"/>
    </row>
    <row r="699" spans="1:8" ht="12.75" x14ac:dyDescent="0.2">
      <c r="A699" s="484"/>
      <c r="B699" s="484"/>
      <c r="C699" s="484"/>
      <c r="D699" s="507"/>
      <c r="E699" s="508"/>
      <c r="F699" s="508"/>
      <c r="G699" s="508"/>
      <c r="H699" s="509"/>
    </row>
    <row r="700" spans="1:8" ht="12.75" x14ac:dyDescent="0.2">
      <c r="A700" s="484"/>
      <c r="B700" s="484"/>
      <c r="C700" s="484"/>
      <c r="D700" s="507"/>
      <c r="E700" s="508"/>
      <c r="F700" s="508"/>
      <c r="G700" s="508"/>
      <c r="H700" s="509"/>
    </row>
    <row r="701" spans="1:8" ht="12.75" x14ac:dyDescent="0.2">
      <c r="A701" s="484"/>
      <c r="B701" s="484"/>
      <c r="C701" s="484"/>
      <c r="D701" s="507"/>
      <c r="E701" s="508"/>
      <c r="F701" s="508"/>
      <c r="G701" s="508"/>
      <c r="H701" s="509"/>
    </row>
    <row r="702" spans="1:8" ht="12.75" x14ac:dyDescent="0.2">
      <c r="A702" s="484"/>
      <c r="B702" s="484"/>
      <c r="C702" s="484"/>
      <c r="D702" s="507"/>
      <c r="E702" s="508"/>
      <c r="F702" s="508"/>
      <c r="G702" s="508"/>
      <c r="H702" s="509"/>
    </row>
    <row r="703" spans="1:8" ht="12.75" x14ac:dyDescent="0.2">
      <c r="A703" s="484"/>
      <c r="B703" s="484"/>
      <c r="C703" s="484"/>
      <c r="D703" s="507"/>
      <c r="E703" s="508"/>
      <c r="F703" s="508"/>
      <c r="G703" s="508"/>
      <c r="H703" s="509"/>
    </row>
    <row r="704" spans="1:8" ht="12.75" x14ac:dyDescent="0.2">
      <c r="A704" s="484"/>
      <c r="B704" s="484"/>
      <c r="C704" s="484"/>
      <c r="D704" s="507"/>
      <c r="E704" s="508"/>
      <c r="F704" s="508"/>
      <c r="G704" s="508"/>
      <c r="H704" s="509"/>
    </row>
    <row r="705" spans="1:8" ht="12.75" x14ac:dyDescent="0.2">
      <c r="A705" s="484"/>
      <c r="B705" s="484"/>
      <c r="C705" s="484"/>
      <c r="D705" s="507"/>
      <c r="E705" s="508"/>
      <c r="F705" s="508"/>
      <c r="G705" s="508"/>
      <c r="H705" s="509"/>
    </row>
    <row r="706" spans="1:8" ht="12.75" x14ac:dyDescent="0.2">
      <c r="A706" s="484"/>
      <c r="B706" s="484"/>
      <c r="C706" s="484"/>
      <c r="D706" s="507"/>
      <c r="E706" s="508"/>
      <c r="F706" s="508"/>
      <c r="G706" s="508"/>
      <c r="H706" s="509"/>
    </row>
    <row r="707" spans="1:8" ht="12.75" x14ac:dyDescent="0.2">
      <c r="A707" s="484"/>
      <c r="B707" s="484"/>
      <c r="C707" s="484"/>
      <c r="D707" s="507"/>
      <c r="E707" s="508"/>
      <c r="F707" s="508"/>
      <c r="G707" s="508"/>
      <c r="H707" s="509"/>
    </row>
    <row r="708" spans="1:8" ht="12.75" x14ac:dyDescent="0.2">
      <c r="A708" s="484"/>
      <c r="B708" s="484"/>
      <c r="C708" s="484"/>
      <c r="D708" s="507"/>
      <c r="E708" s="508"/>
      <c r="F708" s="508"/>
      <c r="G708" s="508"/>
      <c r="H708" s="509"/>
    </row>
    <row r="709" spans="1:8" ht="12.75" x14ac:dyDescent="0.2">
      <c r="A709" s="484"/>
      <c r="B709" s="484"/>
      <c r="C709" s="484"/>
      <c r="D709" s="507"/>
      <c r="E709" s="508"/>
      <c r="F709" s="508"/>
      <c r="G709" s="508"/>
      <c r="H709" s="509"/>
    </row>
    <row r="710" spans="1:8" ht="12.75" x14ac:dyDescent="0.2">
      <c r="A710" s="484"/>
      <c r="B710" s="484"/>
      <c r="C710" s="484"/>
      <c r="D710" s="507"/>
      <c r="E710" s="508"/>
      <c r="F710" s="508"/>
      <c r="G710" s="508"/>
      <c r="H710" s="509"/>
    </row>
    <row r="711" spans="1:8" ht="12.75" x14ac:dyDescent="0.2">
      <c r="A711" s="484"/>
      <c r="B711" s="484"/>
      <c r="C711" s="484"/>
      <c r="D711" s="507"/>
      <c r="E711" s="508"/>
      <c r="F711" s="508"/>
      <c r="G711" s="508"/>
      <c r="H711" s="509"/>
    </row>
    <row r="712" spans="1:8" ht="12.75" x14ac:dyDescent="0.2">
      <c r="A712" s="484"/>
      <c r="B712" s="484"/>
      <c r="C712" s="484"/>
      <c r="D712" s="507"/>
      <c r="E712" s="508"/>
      <c r="F712" s="508"/>
      <c r="G712" s="508"/>
      <c r="H712" s="509"/>
    </row>
    <row r="713" spans="1:8" ht="12.75" x14ac:dyDescent="0.2">
      <c r="A713" s="484"/>
      <c r="B713" s="484"/>
      <c r="C713" s="484"/>
      <c r="D713" s="507"/>
      <c r="E713" s="508"/>
      <c r="F713" s="508"/>
      <c r="G713" s="508"/>
      <c r="H713" s="509"/>
    </row>
    <row r="714" spans="1:8" ht="12.75" x14ac:dyDescent="0.2">
      <c r="A714" s="484"/>
      <c r="B714" s="484"/>
      <c r="C714" s="484"/>
      <c r="D714" s="507"/>
      <c r="E714" s="508"/>
      <c r="F714" s="508"/>
      <c r="G714" s="508"/>
      <c r="H714" s="509"/>
    </row>
    <row r="715" spans="1:8" ht="12.75" x14ac:dyDescent="0.2">
      <c r="A715" s="484"/>
      <c r="B715" s="484"/>
      <c r="C715" s="484"/>
      <c r="D715" s="507"/>
      <c r="E715" s="508"/>
      <c r="F715" s="508"/>
      <c r="G715" s="508"/>
      <c r="H715" s="509"/>
    </row>
    <row r="716" spans="1:8" ht="12.75" x14ac:dyDescent="0.2">
      <c r="A716" s="484"/>
      <c r="B716" s="484"/>
      <c r="C716" s="484"/>
      <c r="D716" s="507"/>
      <c r="E716" s="508"/>
      <c r="F716" s="508"/>
      <c r="G716" s="508"/>
      <c r="H716" s="509"/>
    </row>
    <row r="717" spans="1:8" ht="12.75" x14ac:dyDescent="0.2">
      <c r="A717" s="484"/>
      <c r="B717" s="484"/>
      <c r="C717" s="484"/>
      <c r="D717" s="507"/>
      <c r="E717" s="508"/>
      <c r="F717" s="508"/>
      <c r="G717" s="508"/>
      <c r="H717" s="509"/>
    </row>
    <row r="718" spans="1:8" ht="12.75" x14ac:dyDescent="0.2">
      <c r="A718" s="484"/>
      <c r="B718" s="484"/>
      <c r="C718" s="484"/>
      <c r="D718" s="507"/>
      <c r="E718" s="508"/>
      <c r="F718" s="508"/>
      <c r="G718" s="508"/>
      <c r="H718" s="509"/>
    </row>
    <row r="719" spans="1:8" ht="12.75" x14ac:dyDescent="0.2">
      <c r="A719" s="484"/>
      <c r="B719" s="484"/>
      <c r="C719" s="484"/>
      <c r="D719" s="507"/>
      <c r="E719" s="508"/>
      <c r="F719" s="508"/>
      <c r="G719" s="508"/>
      <c r="H719" s="509"/>
    </row>
    <row r="720" spans="1:8" ht="12.75" x14ac:dyDescent="0.2">
      <c r="A720" s="484"/>
      <c r="B720" s="484"/>
      <c r="C720" s="484"/>
      <c r="D720" s="507"/>
      <c r="E720" s="508"/>
      <c r="F720" s="508"/>
      <c r="G720" s="508"/>
      <c r="H720" s="509"/>
    </row>
    <row r="721" spans="1:8" ht="12.75" x14ac:dyDescent="0.2">
      <c r="A721" s="484"/>
      <c r="B721" s="484"/>
      <c r="C721" s="484"/>
      <c r="D721" s="507"/>
      <c r="E721" s="508"/>
      <c r="F721" s="508"/>
      <c r="G721" s="508"/>
      <c r="H721" s="509"/>
    </row>
    <row r="722" spans="1:8" ht="12.75" x14ac:dyDescent="0.2">
      <c r="A722" s="484"/>
      <c r="B722" s="484"/>
      <c r="C722" s="484"/>
      <c r="D722" s="507"/>
      <c r="E722" s="508"/>
      <c r="F722" s="508"/>
      <c r="G722" s="508"/>
      <c r="H722" s="509"/>
    </row>
    <row r="723" spans="1:8" ht="12.75" x14ac:dyDescent="0.2">
      <c r="A723" s="484"/>
      <c r="B723" s="484"/>
      <c r="C723" s="484"/>
      <c r="D723" s="507"/>
      <c r="E723" s="508"/>
      <c r="F723" s="508"/>
      <c r="G723" s="508"/>
      <c r="H723" s="509"/>
    </row>
    <row r="724" spans="1:8" ht="12.75" x14ac:dyDescent="0.2">
      <c r="A724" s="484"/>
      <c r="B724" s="484"/>
      <c r="C724" s="484"/>
      <c r="D724" s="507"/>
      <c r="E724" s="508"/>
      <c r="F724" s="508"/>
      <c r="G724" s="508"/>
      <c r="H724" s="509"/>
    </row>
    <row r="725" spans="1:8" ht="12.75" x14ac:dyDescent="0.2">
      <c r="A725" s="484"/>
      <c r="B725" s="484"/>
      <c r="C725" s="484"/>
      <c r="D725" s="507"/>
      <c r="E725" s="508"/>
      <c r="F725" s="508"/>
      <c r="G725" s="508"/>
      <c r="H725" s="509"/>
    </row>
    <row r="726" spans="1:8" ht="12.75" x14ac:dyDescent="0.2">
      <c r="A726" s="484"/>
      <c r="B726" s="484"/>
      <c r="C726" s="484"/>
      <c r="D726" s="507"/>
      <c r="E726" s="508"/>
      <c r="F726" s="508"/>
      <c r="G726" s="508"/>
      <c r="H726" s="509"/>
    </row>
    <row r="727" spans="1:8" ht="12.75" x14ac:dyDescent="0.2">
      <c r="A727" s="484"/>
      <c r="B727" s="484"/>
      <c r="C727" s="484"/>
      <c r="D727" s="507"/>
      <c r="E727" s="508"/>
      <c r="F727" s="508"/>
      <c r="G727" s="508"/>
      <c r="H727" s="509"/>
    </row>
    <row r="728" spans="1:8" ht="12.75" x14ac:dyDescent="0.2">
      <c r="A728" s="484"/>
      <c r="B728" s="484"/>
      <c r="C728" s="484"/>
      <c r="D728" s="507"/>
      <c r="E728" s="508"/>
      <c r="F728" s="508"/>
      <c r="G728" s="508"/>
      <c r="H728" s="509"/>
    </row>
    <row r="729" spans="1:8" ht="12.75" x14ac:dyDescent="0.2">
      <c r="A729" s="484"/>
      <c r="B729" s="484"/>
      <c r="C729" s="484"/>
      <c r="D729" s="507"/>
      <c r="E729" s="508"/>
      <c r="F729" s="508"/>
      <c r="G729" s="508"/>
      <c r="H729" s="509"/>
    </row>
    <row r="730" spans="1:8" ht="12.75" x14ac:dyDescent="0.2">
      <c r="A730" s="484"/>
      <c r="B730" s="484"/>
      <c r="C730" s="484"/>
      <c r="D730" s="507"/>
      <c r="E730" s="508"/>
      <c r="F730" s="508"/>
      <c r="G730" s="508"/>
      <c r="H730" s="509"/>
    </row>
    <row r="731" spans="1:8" ht="12.75" x14ac:dyDescent="0.2">
      <c r="A731" s="484"/>
      <c r="B731" s="484"/>
      <c r="C731" s="484"/>
      <c r="D731" s="507"/>
      <c r="E731" s="508"/>
      <c r="F731" s="508"/>
      <c r="G731" s="508"/>
      <c r="H731" s="509"/>
    </row>
    <row r="732" spans="1:8" ht="12.75" x14ac:dyDescent="0.2">
      <c r="A732" s="484"/>
      <c r="B732" s="484"/>
      <c r="C732" s="484"/>
      <c r="D732" s="507"/>
      <c r="E732" s="508"/>
      <c r="F732" s="508"/>
      <c r="G732" s="508"/>
      <c r="H732" s="509"/>
    </row>
    <row r="733" spans="1:8" ht="12.75" x14ac:dyDescent="0.2">
      <c r="A733" s="484"/>
      <c r="B733" s="484"/>
      <c r="C733" s="484"/>
      <c r="D733" s="507"/>
      <c r="E733" s="508"/>
      <c r="F733" s="508"/>
      <c r="G733" s="508"/>
      <c r="H733" s="509"/>
    </row>
    <row r="734" spans="1:8" ht="12.75" x14ac:dyDescent="0.2">
      <c r="A734" s="484"/>
      <c r="B734" s="484"/>
      <c r="C734" s="484"/>
      <c r="D734" s="507"/>
      <c r="E734" s="508"/>
      <c r="F734" s="508"/>
      <c r="G734" s="508"/>
      <c r="H734" s="509"/>
    </row>
    <row r="735" spans="1:8" ht="12.75" x14ac:dyDescent="0.2">
      <c r="A735" s="484"/>
      <c r="B735" s="484"/>
      <c r="C735" s="484"/>
      <c r="D735" s="507"/>
      <c r="E735" s="508"/>
      <c r="F735" s="508"/>
      <c r="G735" s="508"/>
      <c r="H735" s="509"/>
    </row>
    <row r="736" spans="1:8" ht="12.75" x14ac:dyDescent="0.2">
      <c r="A736" s="484"/>
      <c r="B736" s="484"/>
      <c r="C736" s="484"/>
      <c r="D736" s="507"/>
      <c r="E736" s="508"/>
      <c r="F736" s="508"/>
      <c r="G736" s="508"/>
      <c r="H736" s="509"/>
    </row>
    <row r="737" spans="1:8" ht="12.75" x14ac:dyDescent="0.2">
      <c r="A737" s="484"/>
      <c r="B737" s="484"/>
      <c r="C737" s="484"/>
      <c r="D737" s="507"/>
      <c r="E737" s="508"/>
      <c r="F737" s="508"/>
      <c r="G737" s="508"/>
      <c r="H737" s="509"/>
    </row>
    <row r="738" spans="1:8" ht="12.75" x14ac:dyDescent="0.2">
      <c r="A738" s="484"/>
      <c r="B738" s="484"/>
      <c r="C738" s="484"/>
      <c r="D738" s="507"/>
      <c r="E738" s="508"/>
      <c r="F738" s="508"/>
      <c r="G738" s="508"/>
      <c r="H738" s="509"/>
    </row>
    <row r="739" spans="1:8" ht="12.75" x14ac:dyDescent="0.2">
      <c r="A739" s="484"/>
      <c r="B739" s="484"/>
      <c r="C739" s="484"/>
      <c r="D739" s="507"/>
      <c r="E739" s="508"/>
      <c r="F739" s="508"/>
      <c r="G739" s="508"/>
      <c r="H739" s="509"/>
    </row>
    <row r="740" spans="1:8" ht="12.75" x14ac:dyDescent="0.2">
      <c r="A740" s="484"/>
      <c r="B740" s="484"/>
      <c r="C740" s="484"/>
      <c r="D740" s="507"/>
      <c r="E740" s="508"/>
      <c r="F740" s="508"/>
      <c r="G740" s="508"/>
      <c r="H740" s="509"/>
    </row>
    <row r="741" spans="1:8" ht="12.75" x14ac:dyDescent="0.2">
      <c r="A741" s="484"/>
      <c r="B741" s="484"/>
      <c r="C741" s="484"/>
      <c r="D741" s="507"/>
      <c r="E741" s="508"/>
      <c r="F741" s="508"/>
      <c r="G741" s="508"/>
      <c r="H741" s="509"/>
    </row>
    <row r="742" spans="1:8" ht="12.75" x14ac:dyDescent="0.2">
      <c r="A742" s="484"/>
      <c r="B742" s="484"/>
      <c r="C742" s="484"/>
      <c r="D742" s="507"/>
      <c r="E742" s="508"/>
      <c r="F742" s="508"/>
      <c r="G742" s="508"/>
      <c r="H742" s="509"/>
    </row>
    <row r="743" spans="1:8" ht="12.75" x14ac:dyDescent="0.2">
      <c r="A743" s="484"/>
      <c r="B743" s="484"/>
      <c r="C743" s="484"/>
      <c r="D743" s="507"/>
      <c r="E743" s="508"/>
      <c r="F743" s="508"/>
      <c r="G743" s="508"/>
      <c r="H743" s="509"/>
    </row>
    <row r="744" spans="1:8" ht="12.75" x14ac:dyDescent="0.2">
      <c r="A744" s="484"/>
      <c r="B744" s="484"/>
      <c r="C744" s="484"/>
      <c r="D744" s="507"/>
      <c r="E744" s="508"/>
      <c r="F744" s="508"/>
      <c r="G744" s="508"/>
      <c r="H744" s="509"/>
    </row>
    <row r="745" spans="1:8" ht="12.75" x14ac:dyDescent="0.2">
      <c r="A745" s="484"/>
      <c r="B745" s="484"/>
      <c r="C745" s="484"/>
      <c r="D745" s="507"/>
      <c r="E745" s="508"/>
      <c r="F745" s="508"/>
      <c r="G745" s="508"/>
      <c r="H745" s="509"/>
    </row>
    <row r="746" spans="1:8" ht="12.75" x14ac:dyDescent="0.2">
      <c r="A746" s="484"/>
      <c r="B746" s="484"/>
      <c r="C746" s="484"/>
      <c r="D746" s="507"/>
      <c r="E746" s="508"/>
      <c r="F746" s="508"/>
      <c r="G746" s="508"/>
      <c r="H746" s="509"/>
    </row>
    <row r="747" spans="1:8" ht="12.75" x14ac:dyDescent="0.2">
      <c r="A747" s="484"/>
      <c r="B747" s="484"/>
      <c r="C747" s="484"/>
      <c r="D747" s="507"/>
      <c r="E747" s="508"/>
      <c r="F747" s="508"/>
      <c r="G747" s="508"/>
      <c r="H747" s="509"/>
    </row>
    <row r="748" spans="1:8" ht="12.75" x14ac:dyDescent="0.2">
      <c r="A748" s="484"/>
      <c r="B748" s="484"/>
      <c r="C748" s="484"/>
      <c r="D748" s="507"/>
      <c r="E748" s="508"/>
      <c r="F748" s="508"/>
      <c r="G748" s="508"/>
      <c r="H748" s="509"/>
    </row>
    <row r="749" spans="1:8" ht="12.75" x14ac:dyDescent="0.2">
      <c r="A749" s="484"/>
      <c r="B749" s="484"/>
      <c r="C749" s="484"/>
      <c r="D749" s="507"/>
      <c r="E749" s="508"/>
      <c r="F749" s="508"/>
      <c r="G749" s="508"/>
      <c r="H749" s="509"/>
    </row>
    <row r="750" spans="1:8" ht="12.75" x14ac:dyDescent="0.2">
      <c r="A750" s="484"/>
      <c r="B750" s="484"/>
      <c r="C750" s="484"/>
      <c r="D750" s="507"/>
      <c r="E750" s="508"/>
      <c r="F750" s="508"/>
      <c r="G750" s="508"/>
      <c r="H750" s="509"/>
    </row>
    <row r="751" spans="1:8" ht="12.75" x14ac:dyDescent="0.2">
      <c r="A751" s="484"/>
      <c r="B751" s="484"/>
      <c r="C751" s="484"/>
      <c r="D751" s="507"/>
      <c r="E751" s="508"/>
      <c r="F751" s="508"/>
      <c r="G751" s="508"/>
      <c r="H751" s="509"/>
    </row>
    <row r="752" spans="1:8" ht="12.75" x14ac:dyDescent="0.2">
      <c r="A752" s="484"/>
      <c r="B752" s="484"/>
      <c r="C752" s="484"/>
      <c r="D752" s="507"/>
      <c r="E752" s="508"/>
      <c r="F752" s="508"/>
      <c r="G752" s="508"/>
      <c r="H752" s="509"/>
    </row>
    <row r="753" spans="1:8" ht="12.75" x14ac:dyDescent="0.2">
      <c r="A753" s="484"/>
      <c r="B753" s="484"/>
      <c r="C753" s="484"/>
      <c r="D753" s="507"/>
      <c r="E753" s="508"/>
      <c r="F753" s="508"/>
      <c r="G753" s="508"/>
      <c r="H753" s="509"/>
    </row>
    <row r="754" spans="1:8" ht="12.75" x14ac:dyDescent="0.2">
      <c r="A754" s="484"/>
      <c r="B754" s="484"/>
      <c r="C754" s="484"/>
      <c r="D754" s="507"/>
      <c r="E754" s="508"/>
      <c r="F754" s="508"/>
      <c r="G754" s="508"/>
      <c r="H754" s="509"/>
    </row>
    <row r="755" spans="1:8" ht="12.75" x14ac:dyDescent="0.2">
      <c r="A755" s="484"/>
      <c r="B755" s="484"/>
      <c r="C755" s="484"/>
      <c r="D755" s="507"/>
      <c r="E755" s="508"/>
      <c r="F755" s="508"/>
      <c r="G755" s="508"/>
      <c r="H755" s="509"/>
    </row>
    <row r="756" spans="1:8" ht="12.75" x14ac:dyDescent="0.2">
      <c r="A756" s="484"/>
      <c r="B756" s="484"/>
      <c r="C756" s="484"/>
      <c r="D756" s="507"/>
      <c r="E756" s="508"/>
      <c r="F756" s="508"/>
      <c r="G756" s="508"/>
      <c r="H756" s="509"/>
    </row>
    <row r="757" spans="1:8" ht="12.75" x14ac:dyDescent="0.2">
      <c r="A757" s="484"/>
      <c r="B757" s="484"/>
      <c r="C757" s="484"/>
      <c r="D757" s="507"/>
      <c r="E757" s="508"/>
      <c r="F757" s="508"/>
      <c r="G757" s="508"/>
      <c r="H757" s="509"/>
    </row>
    <row r="758" spans="1:8" ht="12.75" x14ac:dyDescent="0.2">
      <c r="A758" s="484"/>
      <c r="B758" s="484"/>
      <c r="C758" s="484"/>
      <c r="D758" s="507"/>
      <c r="E758" s="508"/>
      <c r="F758" s="508"/>
      <c r="G758" s="508"/>
      <c r="H758" s="509"/>
    </row>
    <row r="759" spans="1:8" ht="12.75" x14ac:dyDescent="0.2">
      <c r="A759" s="484"/>
      <c r="B759" s="484"/>
      <c r="C759" s="484"/>
      <c r="D759" s="507"/>
      <c r="E759" s="508"/>
      <c r="F759" s="508"/>
      <c r="G759" s="508"/>
      <c r="H759" s="509"/>
    </row>
    <row r="760" spans="1:8" ht="12.75" x14ac:dyDescent="0.2">
      <c r="A760" s="484"/>
      <c r="B760" s="484"/>
      <c r="C760" s="484"/>
      <c r="D760" s="507"/>
      <c r="E760" s="508"/>
      <c r="F760" s="508"/>
      <c r="G760" s="508"/>
      <c r="H760" s="509"/>
    </row>
    <row r="761" spans="1:8" ht="12.75" x14ac:dyDescent="0.2">
      <c r="A761" s="484"/>
      <c r="B761" s="484"/>
      <c r="C761" s="484"/>
      <c r="D761" s="507"/>
      <c r="E761" s="508"/>
      <c r="F761" s="508"/>
      <c r="G761" s="508"/>
      <c r="H761" s="509"/>
    </row>
    <row r="762" spans="1:8" ht="12.75" x14ac:dyDescent="0.2">
      <c r="A762" s="484"/>
      <c r="B762" s="484"/>
      <c r="C762" s="484"/>
      <c r="D762" s="507"/>
      <c r="E762" s="508"/>
      <c r="F762" s="508"/>
      <c r="G762" s="508"/>
      <c r="H762" s="509"/>
    </row>
    <row r="763" spans="1:8" ht="12.75" x14ac:dyDescent="0.2">
      <c r="A763" s="484"/>
      <c r="B763" s="484"/>
      <c r="C763" s="484"/>
      <c r="D763" s="507"/>
      <c r="E763" s="508"/>
      <c r="F763" s="508"/>
      <c r="G763" s="508"/>
      <c r="H763" s="509"/>
    </row>
    <row r="764" spans="1:8" ht="12.75" x14ac:dyDescent="0.2">
      <c r="A764" s="484"/>
      <c r="B764" s="484"/>
      <c r="C764" s="484"/>
      <c r="D764" s="507"/>
      <c r="E764" s="508"/>
      <c r="F764" s="508"/>
      <c r="G764" s="508"/>
      <c r="H764" s="509"/>
    </row>
    <row r="765" spans="1:8" ht="12.75" x14ac:dyDescent="0.2">
      <c r="A765" s="484"/>
      <c r="B765" s="484"/>
      <c r="C765" s="484"/>
      <c r="D765" s="507"/>
      <c r="E765" s="508"/>
      <c r="F765" s="508"/>
      <c r="G765" s="508"/>
      <c r="H765" s="509"/>
    </row>
    <row r="766" spans="1:8" ht="12.75" x14ac:dyDescent="0.2">
      <c r="A766" s="484"/>
      <c r="B766" s="484"/>
      <c r="C766" s="484"/>
      <c r="D766" s="507"/>
      <c r="E766" s="508"/>
      <c r="F766" s="508"/>
      <c r="G766" s="508"/>
      <c r="H766" s="509"/>
    </row>
    <row r="767" spans="1:8" ht="12.75" x14ac:dyDescent="0.2">
      <c r="A767" s="484"/>
      <c r="B767" s="484"/>
      <c r="C767" s="484"/>
      <c r="D767" s="507"/>
      <c r="E767" s="508"/>
      <c r="F767" s="508"/>
      <c r="G767" s="508"/>
      <c r="H767" s="509"/>
    </row>
    <row r="768" spans="1:8" ht="12.75" x14ac:dyDescent="0.2">
      <c r="A768" s="484"/>
      <c r="B768" s="484"/>
      <c r="C768" s="484"/>
      <c r="D768" s="507"/>
      <c r="E768" s="508"/>
      <c r="F768" s="508"/>
      <c r="G768" s="508"/>
      <c r="H768" s="509"/>
    </row>
    <row r="769" spans="1:8" ht="12.75" x14ac:dyDescent="0.2">
      <c r="A769" s="484"/>
      <c r="B769" s="484"/>
      <c r="C769" s="484"/>
      <c r="D769" s="507"/>
      <c r="E769" s="508"/>
      <c r="F769" s="508"/>
      <c r="G769" s="508"/>
      <c r="H769" s="509"/>
    </row>
    <row r="770" spans="1:8" ht="12.75" x14ac:dyDescent="0.2">
      <c r="A770" s="484"/>
      <c r="B770" s="484"/>
      <c r="C770" s="484"/>
      <c r="D770" s="507"/>
      <c r="E770" s="508"/>
      <c r="F770" s="508"/>
      <c r="G770" s="508"/>
      <c r="H770" s="509"/>
    </row>
    <row r="771" spans="1:8" ht="12.75" x14ac:dyDescent="0.2">
      <c r="A771" s="484"/>
      <c r="B771" s="484"/>
      <c r="C771" s="484"/>
      <c r="D771" s="507"/>
      <c r="E771" s="508"/>
      <c r="F771" s="508"/>
      <c r="G771" s="508"/>
      <c r="H771" s="509"/>
    </row>
    <row r="772" spans="1:8" ht="12.75" x14ac:dyDescent="0.2">
      <c r="A772" s="484"/>
      <c r="B772" s="484"/>
      <c r="C772" s="484"/>
      <c r="D772" s="507"/>
      <c r="E772" s="508"/>
      <c r="F772" s="508"/>
      <c r="G772" s="508"/>
      <c r="H772" s="509"/>
    </row>
    <row r="773" spans="1:8" ht="12.75" x14ac:dyDescent="0.2">
      <c r="A773" s="484"/>
      <c r="B773" s="484"/>
      <c r="C773" s="484"/>
      <c r="D773" s="507"/>
      <c r="E773" s="508"/>
      <c r="F773" s="508"/>
      <c r="G773" s="508"/>
      <c r="H773" s="509"/>
    </row>
    <row r="774" spans="1:8" ht="12.75" x14ac:dyDescent="0.2">
      <c r="A774" s="484"/>
      <c r="B774" s="484"/>
      <c r="C774" s="484"/>
      <c r="D774" s="507"/>
      <c r="E774" s="508"/>
      <c r="F774" s="508"/>
      <c r="G774" s="508"/>
      <c r="H774" s="509"/>
    </row>
    <row r="775" spans="1:8" ht="12.75" x14ac:dyDescent="0.2">
      <c r="A775" s="484"/>
      <c r="B775" s="484"/>
      <c r="C775" s="484"/>
      <c r="D775" s="507"/>
      <c r="E775" s="508"/>
      <c r="F775" s="508"/>
      <c r="G775" s="508"/>
      <c r="H775" s="509"/>
    </row>
    <row r="776" spans="1:8" ht="12.75" x14ac:dyDescent="0.2">
      <c r="A776" s="484"/>
      <c r="B776" s="484"/>
      <c r="C776" s="484"/>
      <c r="D776" s="507"/>
      <c r="E776" s="508"/>
      <c r="F776" s="508"/>
      <c r="G776" s="508"/>
      <c r="H776" s="509"/>
    </row>
    <row r="777" spans="1:8" ht="12.75" x14ac:dyDescent="0.2">
      <c r="A777" s="484"/>
      <c r="B777" s="484"/>
      <c r="C777" s="484"/>
      <c r="D777" s="507"/>
      <c r="E777" s="508"/>
      <c r="F777" s="508"/>
      <c r="G777" s="508"/>
      <c r="H777" s="509"/>
    </row>
    <row r="778" spans="1:8" ht="12.75" x14ac:dyDescent="0.2">
      <c r="A778" s="484"/>
      <c r="B778" s="484"/>
      <c r="C778" s="484"/>
      <c r="D778" s="507"/>
      <c r="E778" s="508"/>
      <c r="F778" s="508"/>
      <c r="G778" s="508"/>
      <c r="H778" s="509"/>
    </row>
    <row r="779" spans="1:8" ht="12.75" x14ac:dyDescent="0.2">
      <c r="A779" s="484"/>
      <c r="B779" s="484"/>
      <c r="C779" s="484"/>
      <c r="D779" s="507"/>
      <c r="E779" s="508"/>
      <c r="F779" s="508"/>
      <c r="G779" s="508"/>
      <c r="H779" s="509"/>
    </row>
    <row r="780" spans="1:8" ht="12.75" x14ac:dyDescent="0.2">
      <c r="A780" s="484"/>
      <c r="B780" s="484"/>
      <c r="C780" s="484"/>
      <c r="D780" s="507"/>
      <c r="E780" s="508"/>
      <c r="F780" s="508"/>
      <c r="G780" s="508"/>
      <c r="H780" s="509"/>
    </row>
    <row r="781" spans="1:8" ht="12.75" x14ac:dyDescent="0.2">
      <c r="A781" s="484"/>
      <c r="B781" s="484"/>
      <c r="C781" s="484"/>
      <c r="D781" s="507"/>
      <c r="E781" s="508"/>
      <c r="F781" s="508"/>
      <c r="G781" s="508"/>
      <c r="H781" s="509"/>
    </row>
    <row r="782" spans="1:8" ht="12.75" x14ac:dyDescent="0.2">
      <c r="A782" s="484"/>
      <c r="B782" s="484"/>
      <c r="C782" s="484"/>
      <c r="D782" s="507"/>
      <c r="E782" s="508"/>
      <c r="F782" s="508"/>
      <c r="G782" s="508"/>
      <c r="H782" s="509"/>
    </row>
    <row r="783" spans="1:8" ht="12.75" x14ac:dyDescent="0.2">
      <c r="A783" s="484"/>
      <c r="B783" s="484"/>
      <c r="C783" s="484"/>
      <c r="D783" s="507"/>
      <c r="E783" s="508"/>
      <c r="F783" s="508"/>
      <c r="G783" s="508"/>
      <c r="H783" s="509"/>
    </row>
    <row r="784" spans="1:8" ht="12.75" x14ac:dyDescent="0.2">
      <c r="A784" s="484"/>
      <c r="B784" s="484"/>
      <c r="C784" s="484"/>
      <c r="D784" s="507"/>
      <c r="E784" s="508"/>
      <c r="F784" s="508"/>
      <c r="G784" s="508"/>
      <c r="H784" s="509"/>
    </row>
    <row r="785" spans="1:8" ht="12.75" x14ac:dyDescent="0.2">
      <c r="A785" s="484"/>
      <c r="B785" s="484"/>
      <c r="C785" s="484"/>
      <c r="D785" s="507"/>
      <c r="E785" s="508"/>
      <c r="F785" s="508"/>
      <c r="G785" s="508"/>
      <c r="H785" s="509"/>
    </row>
    <row r="786" spans="1:8" ht="12.75" x14ac:dyDescent="0.2">
      <c r="A786" s="484"/>
      <c r="B786" s="484"/>
      <c r="C786" s="484"/>
      <c r="D786" s="507"/>
      <c r="E786" s="508"/>
      <c r="F786" s="508"/>
      <c r="G786" s="508"/>
      <c r="H786" s="509"/>
    </row>
    <row r="787" spans="1:8" ht="12.75" x14ac:dyDescent="0.2">
      <c r="A787" s="484"/>
      <c r="B787" s="484"/>
      <c r="C787" s="484"/>
      <c r="D787" s="507"/>
      <c r="E787" s="508"/>
      <c r="F787" s="508"/>
      <c r="G787" s="508"/>
      <c r="H787" s="509"/>
    </row>
    <row r="788" spans="1:8" ht="12.75" x14ac:dyDescent="0.2">
      <c r="A788" s="484"/>
      <c r="B788" s="484"/>
      <c r="C788" s="484"/>
      <c r="D788" s="507"/>
      <c r="E788" s="508"/>
      <c r="F788" s="508"/>
      <c r="G788" s="508"/>
      <c r="H788" s="509"/>
    </row>
    <row r="789" spans="1:8" ht="12.75" x14ac:dyDescent="0.2">
      <c r="A789" s="484"/>
      <c r="B789" s="484"/>
      <c r="C789" s="484"/>
      <c r="D789" s="507"/>
      <c r="E789" s="508"/>
      <c r="F789" s="508"/>
      <c r="G789" s="508"/>
      <c r="H789" s="509"/>
    </row>
    <row r="790" spans="1:8" ht="12.75" x14ac:dyDescent="0.2">
      <c r="A790" s="484"/>
      <c r="B790" s="484"/>
      <c r="C790" s="484"/>
      <c r="D790" s="507"/>
      <c r="E790" s="508"/>
      <c r="F790" s="508"/>
      <c r="G790" s="508"/>
      <c r="H790" s="509"/>
    </row>
    <row r="791" spans="1:8" ht="12.75" x14ac:dyDescent="0.2">
      <c r="A791" s="484"/>
      <c r="B791" s="484"/>
      <c r="C791" s="484"/>
      <c r="D791" s="507"/>
      <c r="E791" s="508"/>
      <c r="F791" s="508"/>
      <c r="G791" s="508"/>
      <c r="H791" s="509"/>
    </row>
    <row r="792" spans="1:8" ht="12.75" x14ac:dyDescent="0.2">
      <c r="A792" s="484"/>
      <c r="B792" s="484"/>
      <c r="C792" s="484"/>
      <c r="D792" s="507"/>
      <c r="E792" s="508"/>
      <c r="F792" s="508"/>
      <c r="G792" s="508"/>
      <c r="H792" s="509"/>
    </row>
    <row r="793" spans="1:8" ht="12.75" x14ac:dyDescent="0.2">
      <c r="A793" s="484"/>
      <c r="B793" s="484"/>
      <c r="C793" s="484"/>
      <c r="D793" s="507"/>
      <c r="E793" s="508"/>
      <c r="F793" s="508"/>
      <c r="G793" s="508"/>
      <c r="H793" s="509"/>
    </row>
    <row r="794" spans="1:8" ht="12.75" x14ac:dyDescent="0.2">
      <c r="A794" s="484"/>
      <c r="B794" s="484"/>
      <c r="C794" s="484"/>
      <c r="D794" s="507"/>
      <c r="E794" s="508"/>
      <c r="F794" s="508"/>
      <c r="G794" s="508"/>
      <c r="H794" s="509"/>
    </row>
    <row r="795" spans="1:8" ht="12.75" x14ac:dyDescent="0.2">
      <c r="A795" s="484"/>
      <c r="B795" s="484"/>
      <c r="C795" s="484"/>
      <c r="D795" s="507"/>
      <c r="E795" s="508"/>
      <c r="F795" s="508"/>
      <c r="G795" s="508"/>
      <c r="H795" s="509"/>
    </row>
    <row r="796" spans="1:8" ht="12.75" x14ac:dyDescent="0.2">
      <c r="A796" s="484"/>
      <c r="B796" s="484"/>
      <c r="C796" s="484"/>
      <c r="D796" s="507"/>
      <c r="E796" s="508"/>
      <c r="F796" s="508"/>
      <c r="G796" s="508"/>
      <c r="H796" s="509"/>
    </row>
    <row r="797" spans="1:8" ht="12.75" x14ac:dyDescent="0.2">
      <c r="A797" s="484"/>
      <c r="B797" s="484"/>
      <c r="C797" s="484"/>
      <c r="D797" s="507"/>
      <c r="E797" s="508"/>
      <c r="F797" s="508"/>
      <c r="G797" s="508"/>
      <c r="H797" s="509"/>
    </row>
    <row r="798" spans="1:8" ht="12.75" x14ac:dyDescent="0.2">
      <c r="A798" s="484"/>
      <c r="B798" s="484"/>
      <c r="C798" s="484"/>
      <c r="D798" s="507"/>
      <c r="E798" s="508"/>
      <c r="F798" s="508"/>
      <c r="G798" s="508"/>
      <c r="H798" s="509"/>
    </row>
    <row r="799" spans="1:8" ht="12.75" x14ac:dyDescent="0.2">
      <c r="A799" s="484"/>
      <c r="B799" s="484"/>
      <c r="C799" s="484"/>
      <c r="D799" s="507"/>
      <c r="E799" s="508"/>
      <c r="F799" s="508"/>
      <c r="G799" s="508"/>
      <c r="H799" s="509"/>
    </row>
    <row r="800" spans="1:8" ht="12.75" x14ac:dyDescent="0.2">
      <c r="A800" s="484"/>
      <c r="B800" s="484"/>
      <c r="C800" s="484"/>
      <c r="D800" s="507"/>
      <c r="E800" s="508"/>
      <c r="F800" s="508"/>
      <c r="G800" s="508"/>
      <c r="H800" s="509"/>
    </row>
    <row r="801" spans="1:8" ht="12.75" x14ac:dyDescent="0.2">
      <c r="A801" s="484"/>
      <c r="B801" s="484"/>
      <c r="C801" s="484"/>
      <c r="D801" s="507"/>
      <c r="E801" s="508"/>
      <c r="F801" s="508"/>
      <c r="G801" s="508"/>
      <c r="H801" s="509"/>
    </row>
    <row r="802" spans="1:8" ht="12.75" x14ac:dyDescent="0.2">
      <c r="A802" s="484"/>
      <c r="B802" s="484"/>
      <c r="C802" s="484"/>
      <c r="D802" s="507"/>
      <c r="E802" s="508"/>
      <c r="F802" s="508"/>
      <c r="G802" s="508"/>
      <c r="H802" s="509"/>
    </row>
    <row r="803" spans="1:8" ht="12.75" x14ac:dyDescent="0.2">
      <c r="A803" s="484"/>
      <c r="B803" s="484"/>
      <c r="C803" s="484"/>
      <c r="D803" s="507"/>
      <c r="E803" s="508"/>
      <c r="F803" s="508"/>
      <c r="G803" s="508"/>
      <c r="H803" s="509"/>
    </row>
    <row r="804" spans="1:8" ht="12.75" x14ac:dyDescent="0.2">
      <c r="A804" s="484"/>
      <c r="B804" s="484"/>
      <c r="C804" s="484"/>
      <c r="D804" s="507"/>
      <c r="E804" s="508"/>
      <c r="F804" s="508"/>
      <c r="G804" s="508"/>
      <c r="H804" s="509"/>
    </row>
    <row r="805" spans="1:8" ht="12.75" x14ac:dyDescent="0.2">
      <c r="A805" s="484"/>
      <c r="B805" s="484"/>
      <c r="C805" s="484"/>
      <c r="D805" s="507"/>
      <c r="E805" s="508"/>
      <c r="F805" s="508"/>
      <c r="G805" s="508"/>
      <c r="H805" s="509"/>
    </row>
    <row r="806" spans="1:8" ht="12.75" x14ac:dyDescent="0.2">
      <c r="A806" s="484"/>
      <c r="B806" s="484"/>
      <c r="C806" s="484"/>
      <c r="D806" s="507"/>
      <c r="E806" s="508"/>
      <c r="F806" s="508"/>
      <c r="G806" s="508"/>
      <c r="H806" s="509"/>
    </row>
    <row r="807" spans="1:8" ht="12.75" x14ac:dyDescent="0.2">
      <c r="A807" s="484"/>
      <c r="B807" s="484"/>
      <c r="C807" s="484"/>
      <c r="D807" s="507"/>
      <c r="E807" s="508"/>
      <c r="F807" s="508"/>
      <c r="G807" s="508"/>
      <c r="H807" s="509"/>
    </row>
    <row r="808" spans="1:8" ht="12.75" x14ac:dyDescent="0.2">
      <c r="A808" s="484"/>
      <c r="B808" s="484"/>
      <c r="C808" s="484"/>
      <c r="D808" s="507"/>
      <c r="E808" s="508"/>
      <c r="F808" s="508"/>
      <c r="G808" s="508"/>
      <c r="H808" s="509"/>
    </row>
    <row r="809" spans="1:8" ht="12.75" x14ac:dyDescent="0.2">
      <c r="A809" s="484"/>
      <c r="B809" s="484"/>
      <c r="C809" s="484"/>
      <c r="D809" s="507"/>
      <c r="E809" s="508"/>
      <c r="F809" s="508"/>
      <c r="G809" s="508"/>
      <c r="H809" s="509"/>
    </row>
    <row r="810" spans="1:8" ht="12.75" x14ac:dyDescent="0.2">
      <c r="A810" s="484"/>
      <c r="B810" s="484"/>
      <c r="C810" s="484"/>
      <c r="D810" s="507"/>
      <c r="E810" s="508"/>
      <c r="F810" s="508"/>
      <c r="G810" s="508"/>
      <c r="H810" s="509"/>
    </row>
    <row r="811" spans="1:8" ht="12.75" x14ac:dyDescent="0.2">
      <c r="A811" s="484"/>
      <c r="B811" s="484"/>
      <c r="C811" s="484"/>
      <c r="D811" s="507"/>
      <c r="E811" s="508"/>
      <c r="F811" s="508"/>
      <c r="G811" s="508"/>
      <c r="H811" s="509"/>
    </row>
    <row r="812" spans="1:8" ht="12.75" x14ac:dyDescent="0.2">
      <c r="A812" s="484"/>
      <c r="B812" s="484"/>
      <c r="C812" s="484"/>
      <c r="D812" s="507"/>
      <c r="E812" s="508"/>
      <c r="F812" s="508"/>
      <c r="G812" s="508"/>
      <c r="H812" s="509"/>
    </row>
    <row r="813" spans="1:8" ht="12.75" x14ac:dyDescent="0.2">
      <c r="A813" s="484"/>
      <c r="B813" s="484"/>
      <c r="C813" s="484"/>
      <c r="D813" s="507"/>
      <c r="E813" s="508"/>
      <c r="F813" s="508"/>
      <c r="G813" s="508"/>
      <c r="H813" s="509"/>
    </row>
    <row r="814" spans="1:8" ht="12.75" x14ac:dyDescent="0.2">
      <c r="A814" s="484"/>
      <c r="B814" s="484"/>
      <c r="C814" s="484"/>
      <c r="D814" s="507"/>
      <c r="E814" s="508"/>
      <c r="F814" s="508"/>
      <c r="G814" s="508"/>
      <c r="H814" s="509"/>
    </row>
    <row r="815" spans="1:8" ht="12.75" x14ac:dyDescent="0.2">
      <c r="A815" s="484"/>
      <c r="B815" s="484"/>
      <c r="C815" s="484"/>
      <c r="D815" s="507"/>
      <c r="E815" s="508"/>
      <c r="F815" s="508"/>
      <c r="G815" s="508"/>
      <c r="H815" s="509"/>
    </row>
    <row r="816" spans="1:8" ht="12.75" x14ac:dyDescent="0.2">
      <c r="A816" s="484"/>
      <c r="B816" s="484"/>
      <c r="C816" s="484"/>
      <c r="D816" s="507"/>
      <c r="E816" s="508"/>
      <c r="F816" s="508"/>
      <c r="G816" s="508"/>
      <c r="H816" s="509"/>
    </row>
    <row r="817" spans="1:8" ht="12.75" x14ac:dyDescent="0.2">
      <c r="A817" s="484"/>
      <c r="B817" s="484"/>
      <c r="C817" s="484"/>
      <c r="D817" s="507"/>
      <c r="E817" s="508"/>
      <c r="F817" s="508"/>
      <c r="G817" s="508"/>
      <c r="H817" s="509"/>
    </row>
    <row r="818" spans="1:8" ht="12.75" x14ac:dyDescent="0.2">
      <c r="A818" s="484"/>
      <c r="B818" s="484"/>
      <c r="C818" s="484"/>
      <c r="D818" s="507"/>
      <c r="E818" s="508"/>
      <c r="F818" s="508"/>
      <c r="G818" s="508"/>
      <c r="H818" s="509"/>
    </row>
    <row r="819" spans="1:8" ht="12.75" x14ac:dyDescent="0.2">
      <c r="A819" s="484"/>
      <c r="B819" s="484"/>
      <c r="C819" s="484"/>
      <c r="D819" s="507"/>
      <c r="E819" s="508"/>
      <c r="F819" s="508"/>
      <c r="G819" s="508"/>
      <c r="H819" s="509"/>
    </row>
    <row r="820" spans="1:8" ht="12.75" x14ac:dyDescent="0.2">
      <c r="A820" s="484"/>
      <c r="B820" s="484"/>
      <c r="C820" s="484"/>
      <c r="D820" s="507"/>
      <c r="E820" s="508"/>
      <c r="F820" s="508"/>
      <c r="G820" s="508"/>
      <c r="H820" s="509"/>
    </row>
    <row r="821" spans="1:8" ht="12.75" x14ac:dyDescent="0.2">
      <c r="A821" s="484"/>
      <c r="B821" s="484"/>
      <c r="C821" s="484"/>
      <c r="D821" s="507"/>
      <c r="E821" s="508"/>
      <c r="F821" s="508"/>
      <c r="G821" s="508"/>
      <c r="H821" s="509"/>
    </row>
    <row r="822" spans="1:8" ht="12.75" x14ac:dyDescent="0.2">
      <c r="A822" s="484"/>
      <c r="B822" s="484"/>
      <c r="C822" s="484"/>
      <c r="D822" s="507"/>
      <c r="E822" s="508"/>
      <c r="F822" s="508"/>
      <c r="G822" s="508"/>
      <c r="H822" s="509"/>
    </row>
    <row r="823" spans="1:8" ht="12.75" x14ac:dyDescent="0.2">
      <c r="A823" s="484"/>
      <c r="B823" s="484"/>
      <c r="C823" s="484"/>
      <c r="D823" s="507"/>
      <c r="E823" s="508"/>
      <c r="F823" s="508"/>
      <c r="G823" s="508"/>
      <c r="H823" s="509"/>
    </row>
    <row r="824" spans="1:8" ht="12.75" x14ac:dyDescent="0.2">
      <c r="A824" s="484"/>
      <c r="B824" s="484"/>
      <c r="C824" s="484"/>
      <c r="D824" s="507"/>
      <c r="E824" s="508"/>
      <c r="F824" s="508"/>
      <c r="G824" s="508"/>
      <c r="H824" s="509"/>
    </row>
    <row r="825" spans="1:8" ht="12.75" x14ac:dyDescent="0.2">
      <c r="A825" s="484"/>
      <c r="B825" s="484"/>
      <c r="C825" s="484"/>
      <c r="D825" s="507"/>
      <c r="E825" s="508"/>
      <c r="F825" s="508"/>
      <c r="G825" s="508"/>
      <c r="H825" s="509"/>
    </row>
    <row r="826" spans="1:8" ht="12.75" x14ac:dyDescent="0.2">
      <c r="A826" s="484"/>
      <c r="B826" s="484"/>
      <c r="C826" s="484"/>
      <c r="D826" s="507"/>
      <c r="E826" s="508"/>
      <c r="F826" s="508"/>
      <c r="G826" s="508"/>
      <c r="H826" s="509"/>
    </row>
    <row r="827" spans="1:8" ht="12.75" x14ac:dyDescent="0.2">
      <c r="A827" s="484"/>
      <c r="B827" s="484"/>
      <c r="C827" s="484"/>
      <c r="D827" s="507"/>
      <c r="E827" s="508"/>
      <c r="F827" s="508"/>
      <c r="G827" s="508"/>
      <c r="H827" s="509"/>
    </row>
    <row r="828" spans="1:8" ht="12.75" x14ac:dyDescent="0.2">
      <c r="A828" s="484"/>
      <c r="B828" s="484"/>
      <c r="C828" s="484"/>
      <c r="D828" s="507"/>
      <c r="E828" s="508"/>
      <c r="F828" s="508"/>
      <c r="G828" s="508"/>
      <c r="H828" s="509"/>
    </row>
    <row r="829" spans="1:8" ht="12.75" x14ac:dyDescent="0.2">
      <c r="A829" s="484"/>
      <c r="B829" s="484"/>
      <c r="C829" s="484"/>
      <c r="D829" s="507"/>
      <c r="E829" s="508"/>
      <c r="F829" s="508"/>
      <c r="G829" s="508"/>
      <c r="H829" s="509"/>
    </row>
    <row r="830" spans="1:8" ht="12.75" x14ac:dyDescent="0.2">
      <c r="A830" s="484"/>
      <c r="B830" s="484"/>
      <c r="C830" s="484"/>
      <c r="D830" s="507"/>
      <c r="E830" s="508"/>
      <c r="F830" s="508"/>
      <c r="G830" s="508"/>
      <c r="H830" s="509"/>
    </row>
    <row r="831" spans="1:8" ht="12.75" x14ac:dyDescent="0.2">
      <c r="A831" s="484"/>
      <c r="B831" s="484"/>
      <c r="C831" s="484"/>
      <c r="D831" s="507"/>
      <c r="E831" s="508"/>
      <c r="F831" s="508"/>
      <c r="G831" s="508"/>
      <c r="H831" s="509"/>
    </row>
    <row r="832" spans="1:8" ht="12.75" x14ac:dyDescent="0.2">
      <c r="A832" s="484"/>
      <c r="B832" s="484"/>
      <c r="C832" s="484"/>
      <c r="D832" s="507"/>
      <c r="E832" s="508"/>
      <c r="F832" s="508"/>
      <c r="G832" s="508"/>
      <c r="H832" s="509"/>
    </row>
    <row r="833" spans="1:8" ht="12.75" x14ac:dyDescent="0.2">
      <c r="A833" s="484"/>
      <c r="B833" s="484"/>
      <c r="C833" s="484"/>
      <c r="D833" s="507"/>
      <c r="E833" s="508"/>
      <c r="F833" s="508"/>
      <c r="G833" s="508"/>
      <c r="H833" s="509"/>
    </row>
    <row r="834" spans="1:8" ht="12.75" x14ac:dyDescent="0.2">
      <c r="A834" s="484"/>
      <c r="B834" s="484"/>
      <c r="C834" s="484"/>
      <c r="D834" s="507"/>
      <c r="E834" s="508"/>
      <c r="F834" s="508"/>
      <c r="G834" s="508"/>
      <c r="H834" s="509"/>
    </row>
    <row r="835" spans="1:8" ht="12.75" x14ac:dyDescent="0.2">
      <c r="A835" s="484"/>
      <c r="B835" s="484"/>
      <c r="C835" s="484"/>
      <c r="D835" s="507"/>
      <c r="E835" s="508"/>
      <c r="F835" s="508"/>
      <c r="G835" s="508"/>
      <c r="H835" s="509"/>
    </row>
    <row r="836" spans="1:8" ht="12.75" x14ac:dyDescent="0.2">
      <c r="A836" s="484"/>
      <c r="B836" s="484"/>
      <c r="C836" s="484"/>
      <c r="D836" s="507"/>
      <c r="E836" s="508"/>
      <c r="F836" s="508"/>
      <c r="G836" s="508"/>
      <c r="H836" s="509"/>
    </row>
    <row r="837" spans="1:8" ht="12.75" x14ac:dyDescent="0.2">
      <c r="A837" s="484"/>
      <c r="B837" s="484"/>
      <c r="C837" s="484"/>
      <c r="D837" s="507"/>
      <c r="E837" s="508"/>
      <c r="F837" s="508"/>
      <c r="G837" s="508"/>
      <c r="H837" s="509"/>
    </row>
    <row r="838" spans="1:8" ht="12.75" x14ac:dyDescent="0.2">
      <c r="A838" s="484"/>
      <c r="B838" s="484"/>
      <c r="C838" s="484"/>
      <c r="D838" s="507"/>
      <c r="E838" s="508"/>
      <c r="F838" s="508"/>
      <c r="G838" s="508"/>
      <c r="H838" s="509"/>
    </row>
    <row r="839" spans="1:8" ht="12.75" x14ac:dyDescent="0.2">
      <c r="A839" s="484"/>
      <c r="B839" s="484"/>
      <c r="C839" s="484"/>
      <c r="D839" s="507"/>
      <c r="E839" s="508"/>
      <c r="F839" s="508"/>
      <c r="G839" s="508"/>
      <c r="H839" s="509"/>
    </row>
    <row r="840" spans="1:8" ht="12.75" x14ac:dyDescent="0.2">
      <c r="A840" s="484"/>
      <c r="B840" s="484"/>
      <c r="C840" s="484"/>
      <c r="D840" s="507"/>
      <c r="E840" s="508"/>
      <c r="F840" s="508"/>
      <c r="G840" s="508"/>
      <c r="H840" s="509"/>
    </row>
    <row r="841" spans="1:8" ht="12.75" x14ac:dyDescent="0.2">
      <c r="A841" s="484"/>
      <c r="B841" s="484"/>
      <c r="C841" s="484"/>
      <c r="D841" s="507"/>
      <c r="E841" s="508"/>
      <c r="F841" s="508"/>
      <c r="G841" s="508"/>
      <c r="H841" s="509"/>
    </row>
    <row r="842" spans="1:8" ht="12.75" x14ac:dyDescent="0.2">
      <c r="A842" s="484"/>
      <c r="B842" s="484"/>
      <c r="C842" s="484"/>
      <c r="D842" s="507"/>
      <c r="E842" s="508"/>
      <c r="F842" s="508"/>
      <c r="G842" s="508"/>
      <c r="H842" s="509"/>
    </row>
    <row r="843" spans="1:8" ht="12.75" x14ac:dyDescent="0.2">
      <c r="A843" s="484"/>
      <c r="B843" s="484"/>
      <c r="C843" s="484"/>
      <c r="D843" s="507"/>
      <c r="E843" s="508"/>
      <c r="F843" s="508"/>
      <c r="G843" s="508"/>
      <c r="H843" s="509"/>
    </row>
    <row r="844" spans="1:8" ht="12.75" x14ac:dyDescent="0.2">
      <c r="A844" s="484"/>
      <c r="B844" s="484"/>
      <c r="C844" s="484"/>
      <c r="D844" s="507"/>
      <c r="E844" s="508"/>
      <c r="F844" s="508"/>
      <c r="G844" s="508"/>
      <c r="H844" s="509"/>
    </row>
    <row r="845" spans="1:8" ht="12.75" x14ac:dyDescent="0.2">
      <c r="A845" s="484"/>
      <c r="B845" s="484"/>
      <c r="C845" s="484"/>
      <c r="D845" s="507"/>
      <c r="E845" s="508"/>
      <c r="F845" s="508"/>
      <c r="G845" s="508"/>
      <c r="H845" s="509"/>
    </row>
    <row r="846" spans="1:8" ht="12.75" x14ac:dyDescent="0.2">
      <c r="A846" s="484"/>
      <c r="B846" s="484"/>
      <c r="C846" s="484"/>
      <c r="D846" s="507"/>
      <c r="E846" s="508"/>
      <c r="F846" s="508"/>
      <c r="G846" s="508"/>
      <c r="H846" s="509"/>
    </row>
    <row r="847" spans="1:8" ht="12.75" x14ac:dyDescent="0.2">
      <c r="A847" s="484"/>
      <c r="B847" s="484"/>
      <c r="C847" s="484"/>
      <c r="D847" s="507"/>
      <c r="E847" s="508"/>
      <c r="F847" s="508"/>
      <c r="G847" s="508"/>
      <c r="H847" s="509"/>
    </row>
    <row r="848" spans="1:8" ht="12.75" x14ac:dyDescent="0.2">
      <c r="A848" s="484"/>
      <c r="B848" s="484"/>
      <c r="C848" s="484"/>
      <c r="D848" s="507"/>
      <c r="E848" s="508"/>
      <c r="F848" s="508"/>
      <c r="G848" s="508"/>
      <c r="H848" s="509"/>
    </row>
    <row r="849" spans="1:8" ht="12.75" x14ac:dyDescent="0.2">
      <c r="A849" s="484"/>
      <c r="B849" s="484"/>
      <c r="C849" s="484"/>
      <c r="D849" s="507"/>
      <c r="E849" s="508"/>
      <c r="F849" s="508"/>
      <c r="G849" s="508"/>
      <c r="H849" s="509"/>
    </row>
    <row r="850" spans="1:8" ht="12.75" x14ac:dyDescent="0.2">
      <c r="A850" s="484"/>
      <c r="B850" s="484"/>
      <c r="C850" s="484"/>
      <c r="D850" s="507"/>
      <c r="E850" s="508"/>
      <c r="F850" s="508"/>
      <c r="G850" s="508"/>
      <c r="H850" s="509"/>
    </row>
    <row r="851" spans="1:8" ht="12.75" x14ac:dyDescent="0.2">
      <c r="A851" s="484"/>
      <c r="B851" s="484"/>
      <c r="C851" s="484"/>
      <c r="D851" s="507"/>
      <c r="E851" s="508"/>
      <c r="F851" s="508"/>
      <c r="G851" s="508"/>
      <c r="H851" s="509"/>
    </row>
    <row r="852" spans="1:8" ht="12.75" x14ac:dyDescent="0.2">
      <c r="A852" s="484"/>
      <c r="B852" s="484"/>
      <c r="C852" s="484"/>
      <c r="D852" s="507"/>
      <c r="E852" s="508"/>
      <c r="F852" s="508"/>
      <c r="G852" s="508"/>
      <c r="H852" s="509"/>
    </row>
    <row r="853" spans="1:8" ht="12.75" x14ac:dyDescent="0.2">
      <c r="A853" s="484"/>
      <c r="B853" s="484"/>
      <c r="C853" s="484"/>
      <c r="D853" s="507"/>
      <c r="E853" s="508"/>
      <c r="F853" s="508"/>
      <c r="G853" s="508"/>
      <c r="H853" s="509"/>
    </row>
    <row r="854" spans="1:8" ht="12.75" x14ac:dyDescent="0.2">
      <c r="A854" s="484"/>
      <c r="B854" s="484"/>
      <c r="C854" s="484"/>
      <c r="D854" s="507"/>
      <c r="E854" s="508"/>
      <c r="F854" s="508"/>
      <c r="G854" s="508"/>
      <c r="H854" s="509"/>
    </row>
    <row r="855" spans="1:8" ht="12.75" x14ac:dyDescent="0.2">
      <c r="A855" s="484"/>
      <c r="B855" s="484"/>
      <c r="C855" s="484"/>
      <c r="D855" s="507"/>
      <c r="E855" s="508"/>
      <c r="F855" s="508"/>
      <c r="G855" s="508"/>
      <c r="H855" s="509"/>
    </row>
    <row r="856" spans="1:8" ht="12.75" x14ac:dyDescent="0.2">
      <c r="A856" s="484"/>
      <c r="B856" s="484"/>
      <c r="C856" s="484"/>
      <c r="D856" s="507"/>
      <c r="E856" s="508"/>
      <c r="F856" s="508"/>
      <c r="G856" s="508"/>
      <c r="H856" s="509"/>
    </row>
    <row r="857" spans="1:8" ht="12.75" x14ac:dyDescent="0.2">
      <c r="A857" s="484"/>
      <c r="B857" s="484"/>
      <c r="C857" s="484"/>
      <c r="D857" s="507"/>
      <c r="E857" s="508"/>
      <c r="F857" s="508"/>
      <c r="G857" s="508"/>
      <c r="H857" s="509"/>
    </row>
    <row r="858" spans="1:8" ht="12.75" x14ac:dyDescent="0.2">
      <c r="A858" s="484"/>
      <c r="B858" s="484"/>
      <c r="C858" s="484"/>
      <c r="D858" s="507"/>
      <c r="E858" s="508"/>
      <c r="F858" s="508"/>
      <c r="G858" s="508"/>
      <c r="H858" s="509"/>
    </row>
    <row r="859" spans="1:8" ht="12.75" x14ac:dyDescent="0.2">
      <c r="A859" s="484"/>
      <c r="B859" s="484"/>
      <c r="C859" s="484"/>
      <c r="D859" s="507"/>
      <c r="E859" s="508"/>
      <c r="F859" s="508"/>
      <c r="G859" s="508"/>
      <c r="H859" s="509"/>
    </row>
    <row r="860" spans="1:8" ht="12.75" x14ac:dyDescent="0.2">
      <c r="A860" s="484"/>
      <c r="B860" s="484"/>
      <c r="C860" s="484"/>
      <c r="D860" s="507"/>
      <c r="E860" s="508"/>
      <c r="F860" s="508"/>
      <c r="G860" s="508"/>
      <c r="H860" s="509"/>
    </row>
    <row r="861" spans="1:8" ht="12.75" x14ac:dyDescent="0.2">
      <c r="A861" s="484"/>
      <c r="B861" s="484"/>
      <c r="C861" s="484"/>
      <c r="D861" s="507"/>
      <c r="E861" s="508"/>
      <c r="F861" s="508"/>
      <c r="G861" s="508"/>
      <c r="H861" s="509"/>
    </row>
    <row r="862" spans="1:8" ht="12.75" x14ac:dyDescent="0.2">
      <c r="A862" s="484"/>
      <c r="B862" s="484"/>
      <c r="C862" s="484"/>
      <c r="D862" s="507"/>
      <c r="E862" s="508"/>
      <c r="F862" s="508"/>
      <c r="G862" s="508"/>
      <c r="H862" s="509"/>
    </row>
    <row r="863" spans="1:8" ht="12.75" x14ac:dyDescent="0.2">
      <c r="A863" s="484"/>
      <c r="B863" s="484"/>
      <c r="C863" s="484"/>
      <c r="D863" s="507"/>
      <c r="E863" s="508"/>
      <c r="F863" s="508"/>
      <c r="G863" s="508"/>
      <c r="H863" s="509"/>
    </row>
    <row r="864" spans="1:8" ht="12.75" x14ac:dyDescent="0.2">
      <c r="A864" s="484"/>
      <c r="B864" s="484"/>
      <c r="C864" s="484"/>
      <c r="D864" s="507"/>
      <c r="E864" s="508"/>
      <c r="F864" s="508"/>
      <c r="G864" s="508"/>
      <c r="H864" s="509"/>
    </row>
    <row r="865" spans="1:8" ht="12.75" x14ac:dyDescent="0.2">
      <c r="A865" s="484"/>
      <c r="B865" s="484"/>
      <c r="C865" s="484"/>
      <c r="D865" s="507"/>
      <c r="E865" s="508"/>
      <c r="F865" s="508"/>
      <c r="G865" s="508"/>
      <c r="H865" s="509"/>
    </row>
    <row r="866" spans="1:8" ht="12.75" x14ac:dyDescent="0.2">
      <c r="A866" s="484"/>
      <c r="B866" s="484"/>
      <c r="C866" s="484"/>
      <c r="D866" s="507"/>
      <c r="E866" s="508"/>
      <c r="F866" s="508"/>
      <c r="G866" s="508"/>
      <c r="H866" s="509"/>
    </row>
    <row r="867" spans="1:8" ht="12.75" x14ac:dyDescent="0.2">
      <c r="A867" s="484"/>
      <c r="B867" s="484"/>
      <c r="C867" s="484"/>
      <c r="D867" s="507"/>
      <c r="E867" s="508"/>
      <c r="F867" s="508"/>
      <c r="G867" s="508"/>
      <c r="H867" s="509"/>
    </row>
    <row r="868" spans="1:8" ht="12.75" x14ac:dyDescent="0.2">
      <c r="A868" s="484"/>
      <c r="B868" s="484"/>
      <c r="C868" s="484"/>
      <c r="D868" s="507"/>
      <c r="E868" s="508"/>
      <c r="F868" s="508"/>
      <c r="G868" s="508"/>
      <c r="H868" s="509"/>
    </row>
    <row r="869" spans="1:8" ht="12.75" x14ac:dyDescent="0.2">
      <c r="A869" s="484"/>
      <c r="B869" s="484"/>
      <c r="C869" s="484"/>
      <c r="D869" s="507"/>
      <c r="E869" s="508"/>
      <c r="F869" s="508"/>
      <c r="G869" s="508"/>
      <c r="H869" s="509"/>
    </row>
    <row r="870" spans="1:8" ht="12.75" x14ac:dyDescent="0.2">
      <c r="A870" s="484"/>
      <c r="B870" s="484"/>
      <c r="C870" s="484"/>
      <c r="D870" s="507"/>
      <c r="E870" s="508"/>
      <c r="F870" s="508"/>
      <c r="G870" s="508"/>
      <c r="H870" s="509"/>
    </row>
    <row r="871" spans="1:8" ht="12.75" x14ac:dyDescent="0.2">
      <c r="A871" s="484"/>
      <c r="B871" s="484"/>
      <c r="C871" s="484"/>
      <c r="D871" s="507"/>
      <c r="E871" s="508"/>
      <c r="F871" s="508"/>
      <c r="G871" s="508"/>
      <c r="H871" s="509"/>
    </row>
    <row r="872" spans="1:8" ht="12.75" x14ac:dyDescent="0.2">
      <c r="A872" s="484"/>
      <c r="B872" s="484"/>
      <c r="C872" s="484"/>
      <c r="D872" s="507"/>
      <c r="E872" s="508"/>
      <c r="F872" s="508"/>
      <c r="G872" s="508"/>
      <c r="H872" s="509"/>
    </row>
    <row r="873" spans="1:8" ht="12.75" x14ac:dyDescent="0.2">
      <c r="A873" s="484"/>
      <c r="B873" s="484"/>
      <c r="C873" s="484"/>
      <c r="D873" s="507"/>
      <c r="E873" s="508"/>
      <c r="F873" s="508"/>
      <c r="G873" s="508"/>
      <c r="H873" s="509"/>
    </row>
    <row r="874" spans="1:8" ht="12.75" x14ac:dyDescent="0.2">
      <c r="A874" s="484"/>
      <c r="B874" s="484"/>
      <c r="C874" s="484"/>
      <c r="D874" s="507"/>
      <c r="E874" s="508"/>
      <c r="F874" s="508"/>
      <c r="G874" s="508"/>
      <c r="H874" s="509"/>
    </row>
    <row r="875" spans="1:8" ht="12.75" x14ac:dyDescent="0.2">
      <c r="A875" s="484"/>
      <c r="B875" s="484"/>
      <c r="C875" s="484"/>
      <c r="D875" s="507"/>
      <c r="E875" s="508"/>
      <c r="F875" s="508"/>
      <c r="G875" s="508"/>
      <c r="H875" s="509"/>
    </row>
    <row r="876" spans="1:8" ht="12.75" x14ac:dyDescent="0.2">
      <c r="A876" s="484"/>
      <c r="B876" s="484"/>
      <c r="C876" s="484"/>
      <c r="D876" s="507"/>
      <c r="E876" s="508"/>
      <c r="F876" s="508"/>
      <c r="G876" s="508"/>
      <c r="H876" s="509"/>
    </row>
    <row r="877" spans="1:8" ht="12.75" x14ac:dyDescent="0.2">
      <c r="A877" s="484"/>
      <c r="B877" s="484"/>
      <c r="C877" s="484"/>
      <c r="D877" s="507"/>
      <c r="E877" s="508"/>
      <c r="F877" s="508"/>
      <c r="G877" s="508"/>
      <c r="H877" s="509"/>
    </row>
    <row r="878" spans="1:8" ht="12.75" x14ac:dyDescent="0.2">
      <c r="A878" s="484"/>
      <c r="B878" s="484"/>
      <c r="C878" s="484"/>
      <c r="D878" s="507"/>
      <c r="E878" s="508"/>
      <c r="F878" s="508"/>
      <c r="G878" s="508"/>
      <c r="H878" s="509"/>
    </row>
    <row r="879" spans="1:8" ht="12.75" x14ac:dyDescent="0.2">
      <c r="A879" s="484"/>
      <c r="B879" s="484"/>
      <c r="C879" s="484"/>
      <c r="D879" s="507"/>
      <c r="E879" s="508"/>
      <c r="F879" s="508"/>
      <c r="G879" s="508"/>
      <c r="H879" s="509"/>
    </row>
    <row r="880" spans="1:8" ht="12.75" x14ac:dyDescent="0.2">
      <c r="A880" s="484"/>
      <c r="B880" s="484"/>
      <c r="C880" s="484"/>
      <c r="D880" s="507"/>
      <c r="E880" s="508"/>
      <c r="F880" s="508"/>
      <c r="G880" s="508"/>
      <c r="H880" s="509"/>
    </row>
    <row r="881" spans="1:8" ht="12.75" x14ac:dyDescent="0.2">
      <c r="A881" s="484"/>
      <c r="B881" s="484"/>
      <c r="C881" s="484"/>
      <c r="D881" s="507"/>
      <c r="E881" s="508"/>
      <c r="F881" s="508"/>
      <c r="G881" s="508"/>
      <c r="H881" s="509"/>
    </row>
    <row r="882" spans="1:8" ht="12.75" x14ac:dyDescent="0.2">
      <c r="A882" s="484"/>
      <c r="B882" s="484"/>
      <c r="C882" s="484"/>
      <c r="D882" s="507"/>
      <c r="E882" s="508"/>
      <c r="F882" s="508"/>
      <c r="G882" s="508"/>
      <c r="H882" s="509"/>
    </row>
    <row r="883" spans="1:8" ht="12.75" x14ac:dyDescent="0.2">
      <c r="A883" s="484"/>
      <c r="B883" s="484"/>
      <c r="C883" s="484"/>
      <c r="D883" s="507"/>
      <c r="E883" s="508"/>
      <c r="F883" s="508"/>
      <c r="G883" s="508"/>
      <c r="H883" s="509"/>
    </row>
    <row r="884" spans="1:8" ht="12.75" x14ac:dyDescent="0.2">
      <c r="A884" s="484"/>
      <c r="B884" s="484"/>
      <c r="C884" s="484"/>
      <c r="D884" s="507"/>
      <c r="E884" s="508"/>
      <c r="F884" s="508"/>
      <c r="G884" s="508"/>
      <c r="H884" s="509"/>
    </row>
    <row r="885" spans="1:8" ht="12.75" x14ac:dyDescent="0.2">
      <c r="A885" s="484"/>
      <c r="B885" s="484"/>
      <c r="C885" s="484"/>
      <c r="D885" s="507"/>
      <c r="E885" s="508"/>
      <c r="F885" s="508"/>
      <c r="G885" s="508"/>
      <c r="H885" s="509"/>
    </row>
    <row r="886" spans="1:8" ht="12.75" x14ac:dyDescent="0.2">
      <c r="A886" s="484"/>
      <c r="B886" s="484"/>
      <c r="C886" s="484"/>
      <c r="D886" s="507"/>
      <c r="E886" s="508"/>
      <c r="F886" s="508"/>
      <c r="G886" s="508"/>
      <c r="H886" s="509"/>
    </row>
    <row r="887" spans="1:8" ht="12.75" x14ac:dyDescent="0.2">
      <c r="A887" s="484"/>
      <c r="B887" s="484"/>
      <c r="C887" s="484"/>
      <c r="D887" s="507"/>
      <c r="E887" s="508"/>
      <c r="F887" s="508"/>
      <c r="G887" s="508"/>
      <c r="H887" s="509"/>
    </row>
    <row r="888" spans="1:8" ht="12.75" x14ac:dyDescent="0.2">
      <c r="A888" s="484"/>
      <c r="B888" s="484"/>
      <c r="C888" s="484"/>
      <c r="D888" s="507"/>
      <c r="E888" s="508"/>
      <c r="F888" s="508"/>
      <c r="G888" s="508"/>
      <c r="H888" s="509"/>
    </row>
    <row r="889" spans="1:8" ht="12.75" x14ac:dyDescent="0.2">
      <c r="A889" s="484"/>
      <c r="B889" s="484"/>
      <c r="C889" s="484"/>
      <c r="D889" s="507"/>
      <c r="E889" s="508"/>
      <c r="F889" s="508"/>
      <c r="G889" s="508"/>
      <c r="H889" s="509"/>
    </row>
    <row r="890" spans="1:8" ht="12.75" x14ac:dyDescent="0.2">
      <c r="A890" s="484"/>
      <c r="B890" s="484"/>
      <c r="C890" s="484"/>
      <c r="D890" s="507"/>
      <c r="E890" s="508"/>
      <c r="F890" s="508"/>
      <c r="G890" s="508"/>
      <c r="H890" s="509"/>
    </row>
    <row r="891" spans="1:8" ht="12.75" x14ac:dyDescent="0.2">
      <c r="A891" s="484"/>
      <c r="B891" s="484"/>
      <c r="C891" s="484"/>
      <c r="D891" s="507"/>
      <c r="E891" s="508"/>
      <c r="F891" s="508"/>
      <c r="G891" s="508"/>
      <c r="H891" s="509"/>
    </row>
    <row r="892" spans="1:8" ht="12.75" x14ac:dyDescent="0.2">
      <c r="A892" s="484"/>
      <c r="B892" s="484"/>
      <c r="C892" s="484"/>
      <c r="D892" s="507"/>
      <c r="E892" s="508"/>
      <c r="F892" s="508"/>
      <c r="G892" s="508"/>
      <c r="H892" s="509"/>
    </row>
    <row r="893" spans="1:8" ht="12.75" x14ac:dyDescent="0.2">
      <c r="A893" s="484"/>
      <c r="B893" s="484"/>
      <c r="C893" s="484"/>
      <c r="D893" s="507"/>
      <c r="E893" s="508"/>
      <c r="F893" s="508"/>
      <c r="G893" s="508"/>
      <c r="H893" s="509"/>
    </row>
    <row r="894" spans="1:8" ht="12.75" x14ac:dyDescent="0.2">
      <c r="A894" s="484"/>
      <c r="B894" s="484"/>
      <c r="C894" s="484"/>
      <c r="D894" s="507"/>
      <c r="E894" s="508"/>
      <c r="F894" s="508"/>
      <c r="G894" s="508"/>
      <c r="H894" s="509"/>
    </row>
    <row r="895" spans="1:8" ht="12.75" x14ac:dyDescent="0.2">
      <c r="A895" s="484"/>
      <c r="B895" s="484"/>
      <c r="C895" s="484"/>
      <c r="D895" s="507"/>
      <c r="E895" s="508"/>
      <c r="F895" s="508"/>
      <c r="G895" s="508"/>
      <c r="H895" s="509"/>
    </row>
    <row r="896" spans="1:8" ht="12.75" x14ac:dyDescent="0.2">
      <c r="A896" s="484"/>
      <c r="B896" s="484"/>
      <c r="C896" s="484"/>
      <c r="D896" s="507"/>
      <c r="E896" s="508"/>
      <c r="F896" s="508"/>
      <c r="G896" s="508"/>
      <c r="H896" s="509"/>
    </row>
    <row r="897" spans="1:8" ht="12.75" x14ac:dyDescent="0.2">
      <c r="A897" s="484"/>
      <c r="B897" s="484"/>
      <c r="C897" s="484"/>
      <c r="D897" s="507"/>
      <c r="E897" s="508"/>
      <c r="F897" s="508"/>
      <c r="G897" s="508"/>
      <c r="H897" s="509"/>
    </row>
    <row r="898" spans="1:8" ht="12.75" x14ac:dyDescent="0.2">
      <c r="A898" s="484"/>
      <c r="B898" s="484"/>
      <c r="C898" s="484"/>
      <c r="D898" s="507"/>
      <c r="E898" s="508"/>
      <c r="F898" s="508"/>
      <c r="G898" s="508"/>
      <c r="H898" s="509"/>
    </row>
    <row r="899" spans="1:8" ht="12.75" x14ac:dyDescent="0.2">
      <c r="A899" s="484"/>
      <c r="B899" s="484"/>
      <c r="C899" s="484"/>
      <c r="D899" s="507"/>
      <c r="E899" s="508"/>
      <c r="F899" s="508"/>
      <c r="G899" s="508"/>
      <c r="H899" s="509"/>
    </row>
    <row r="900" spans="1:8" ht="12.75" x14ac:dyDescent="0.2">
      <c r="A900" s="484"/>
      <c r="B900" s="484"/>
      <c r="C900" s="484"/>
      <c r="D900" s="507"/>
      <c r="E900" s="508"/>
      <c r="F900" s="508"/>
      <c r="G900" s="508"/>
      <c r="H900" s="509"/>
    </row>
    <row r="901" spans="1:8" ht="12.75" x14ac:dyDescent="0.2">
      <c r="A901" s="484"/>
      <c r="B901" s="484"/>
      <c r="C901" s="484"/>
      <c r="D901" s="507"/>
      <c r="E901" s="508"/>
      <c r="F901" s="508"/>
      <c r="G901" s="508"/>
      <c r="H901" s="509"/>
    </row>
    <row r="902" spans="1:8" ht="12.75" x14ac:dyDescent="0.2">
      <c r="A902" s="484"/>
      <c r="B902" s="484"/>
      <c r="C902" s="484"/>
      <c r="D902" s="507"/>
      <c r="E902" s="508"/>
      <c r="F902" s="508"/>
      <c r="G902" s="508"/>
      <c r="H902" s="509"/>
    </row>
    <row r="903" spans="1:8" ht="12.75" x14ac:dyDescent="0.2">
      <c r="A903" s="484"/>
      <c r="B903" s="484"/>
      <c r="C903" s="484"/>
      <c r="D903" s="507"/>
      <c r="E903" s="508"/>
      <c r="F903" s="508"/>
      <c r="G903" s="508"/>
      <c r="H903" s="509"/>
    </row>
    <row r="904" spans="1:8" ht="12.75" x14ac:dyDescent="0.2">
      <c r="A904" s="484"/>
      <c r="B904" s="484"/>
      <c r="C904" s="484"/>
      <c r="D904" s="507"/>
      <c r="E904" s="508"/>
      <c r="F904" s="508"/>
      <c r="G904" s="508"/>
      <c r="H904" s="509"/>
    </row>
    <row r="905" spans="1:8" ht="12.75" x14ac:dyDescent="0.2">
      <c r="A905" s="484"/>
      <c r="B905" s="484"/>
      <c r="C905" s="484"/>
      <c r="D905" s="507"/>
      <c r="E905" s="508"/>
      <c r="F905" s="508"/>
      <c r="G905" s="508"/>
      <c r="H905" s="509"/>
    </row>
    <row r="906" spans="1:8" ht="12.75" x14ac:dyDescent="0.2">
      <c r="A906" s="484"/>
      <c r="B906" s="484"/>
      <c r="C906" s="484"/>
      <c r="D906" s="507"/>
      <c r="E906" s="508"/>
      <c r="F906" s="508"/>
      <c r="G906" s="508"/>
      <c r="H906" s="509"/>
    </row>
    <row r="907" spans="1:8" ht="12.75" x14ac:dyDescent="0.2">
      <c r="A907" s="484"/>
      <c r="B907" s="484"/>
      <c r="C907" s="484"/>
      <c r="D907" s="507"/>
      <c r="E907" s="508"/>
      <c r="F907" s="508"/>
      <c r="G907" s="508"/>
      <c r="H907" s="509"/>
    </row>
    <row r="908" spans="1:8" ht="12.75" x14ac:dyDescent="0.2">
      <c r="A908" s="484"/>
      <c r="B908" s="484"/>
      <c r="C908" s="484"/>
      <c r="D908" s="507"/>
      <c r="E908" s="508"/>
      <c r="F908" s="508"/>
      <c r="G908" s="508"/>
      <c r="H908" s="509"/>
    </row>
    <row r="909" spans="1:8" ht="12.75" x14ac:dyDescent="0.2">
      <c r="A909" s="484"/>
      <c r="B909" s="484"/>
      <c r="C909" s="484"/>
      <c r="D909" s="507"/>
      <c r="E909" s="508"/>
      <c r="F909" s="508"/>
      <c r="G909" s="508"/>
      <c r="H909" s="509"/>
    </row>
    <row r="910" spans="1:8" ht="12.75" x14ac:dyDescent="0.2">
      <c r="A910" s="484"/>
      <c r="B910" s="484"/>
      <c r="C910" s="484"/>
      <c r="D910" s="507"/>
      <c r="E910" s="508"/>
      <c r="F910" s="508"/>
      <c r="G910" s="508"/>
      <c r="H910" s="509"/>
    </row>
    <row r="911" spans="1:8" ht="12.75" x14ac:dyDescent="0.2">
      <c r="A911" s="484"/>
      <c r="B911" s="484"/>
      <c r="C911" s="484"/>
      <c r="D911" s="507"/>
      <c r="E911" s="508"/>
      <c r="F911" s="508"/>
      <c r="G911" s="508"/>
      <c r="H911" s="509"/>
    </row>
    <row r="912" spans="1:8" ht="12.75" x14ac:dyDescent="0.2">
      <c r="A912" s="484"/>
      <c r="B912" s="484"/>
      <c r="C912" s="484"/>
      <c r="D912" s="507"/>
      <c r="E912" s="508"/>
      <c r="F912" s="508"/>
      <c r="G912" s="508"/>
      <c r="H912" s="509"/>
    </row>
    <row r="913" spans="1:8" ht="12.75" x14ac:dyDescent="0.2">
      <c r="A913" s="484"/>
      <c r="B913" s="484"/>
      <c r="C913" s="484"/>
      <c r="D913" s="507"/>
      <c r="E913" s="508"/>
      <c r="F913" s="508"/>
      <c r="G913" s="508"/>
      <c r="H913" s="509"/>
    </row>
    <row r="914" spans="1:8" ht="12.75" x14ac:dyDescent="0.2">
      <c r="A914" s="484"/>
      <c r="B914" s="484"/>
      <c r="C914" s="484"/>
      <c r="D914" s="507"/>
      <c r="E914" s="508"/>
      <c r="F914" s="508"/>
      <c r="G914" s="508"/>
      <c r="H914" s="509"/>
    </row>
    <row r="915" spans="1:8" ht="12.75" x14ac:dyDescent="0.2">
      <c r="A915" s="484"/>
      <c r="B915" s="484"/>
      <c r="C915" s="484"/>
      <c r="D915" s="507"/>
      <c r="E915" s="508"/>
      <c r="F915" s="508"/>
      <c r="G915" s="508"/>
      <c r="H915" s="509"/>
    </row>
    <row r="916" spans="1:8" ht="12.75" x14ac:dyDescent="0.2">
      <c r="A916" s="484"/>
      <c r="B916" s="484"/>
      <c r="C916" s="484"/>
      <c r="D916" s="507"/>
      <c r="E916" s="508"/>
      <c r="F916" s="508"/>
      <c r="G916" s="508"/>
      <c r="H916" s="509"/>
    </row>
    <row r="917" spans="1:8" ht="12.75" x14ac:dyDescent="0.2">
      <c r="A917" s="484"/>
      <c r="B917" s="484"/>
      <c r="C917" s="484"/>
      <c r="D917" s="507"/>
      <c r="E917" s="508"/>
      <c r="F917" s="508"/>
      <c r="G917" s="508"/>
      <c r="H917" s="509"/>
    </row>
    <row r="918" spans="1:8" ht="12.75" x14ac:dyDescent="0.2">
      <c r="A918" s="484"/>
      <c r="B918" s="484"/>
      <c r="C918" s="484"/>
      <c r="D918" s="507"/>
      <c r="E918" s="508"/>
      <c r="F918" s="508"/>
      <c r="G918" s="508"/>
      <c r="H918" s="509"/>
    </row>
    <row r="919" spans="1:8" ht="12.75" x14ac:dyDescent="0.2">
      <c r="A919" s="484"/>
      <c r="B919" s="484"/>
      <c r="C919" s="484"/>
      <c r="D919" s="507"/>
      <c r="E919" s="508"/>
      <c r="F919" s="508"/>
      <c r="G919" s="508"/>
      <c r="H919" s="509"/>
    </row>
    <row r="920" spans="1:8" ht="12.75" x14ac:dyDescent="0.2">
      <c r="A920" s="484"/>
      <c r="B920" s="484"/>
      <c r="C920" s="484"/>
      <c r="D920" s="507"/>
      <c r="E920" s="508"/>
      <c r="F920" s="508"/>
      <c r="G920" s="508"/>
      <c r="H920" s="509"/>
    </row>
    <row r="921" spans="1:8" ht="12.75" x14ac:dyDescent="0.2">
      <c r="A921" s="484"/>
      <c r="B921" s="484"/>
      <c r="C921" s="484"/>
      <c r="D921" s="507"/>
      <c r="E921" s="508"/>
      <c r="F921" s="508"/>
      <c r="G921" s="508"/>
      <c r="H921" s="509"/>
    </row>
    <row r="922" spans="1:8" ht="12.75" x14ac:dyDescent="0.2">
      <c r="A922" s="484"/>
      <c r="B922" s="484"/>
      <c r="C922" s="484"/>
      <c r="D922" s="507"/>
      <c r="E922" s="508"/>
      <c r="F922" s="508"/>
      <c r="G922" s="508"/>
      <c r="H922" s="509"/>
    </row>
    <row r="923" spans="1:8" ht="12.75" x14ac:dyDescent="0.2">
      <c r="A923" s="484"/>
      <c r="B923" s="484"/>
      <c r="C923" s="484"/>
      <c r="D923" s="507"/>
      <c r="E923" s="508"/>
      <c r="F923" s="508"/>
      <c r="G923" s="508"/>
      <c r="H923" s="509"/>
    </row>
    <row r="924" spans="1:8" ht="12.75" x14ac:dyDescent="0.2">
      <c r="A924" s="484"/>
      <c r="B924" s="484"/>
      <c r="C924" s="484"/>
      <c r="D924" s="507"/>
      <c r="E924" s="508"/>
      <c r="F924" s="508"/>
      <c r="G924" s="508"/>
      <c r="H924" s="509"/>
    </row>
    <row r="925" spans="1:8" ht="12.75" x14ac:dyDescent="0.2">
      <c r="A925" s="484"/>
      <c r="B925" s="484"/>
      <c r="C925" s="484"/>
      <c r="D925" s="507"/>
      <c r="E925" s="508"/>
      <c r="F925" s="508"/>
      <c r="G925" s="508"/>
      <c r="H925" s="509"/>
    </row>
    <row r="926" spans="1:8" ht="12.75" x14ac:dyDescent="0.2">
      <c r="A926" s="484"/>
      <c r="B926" s="484"/>
      <c r="C926" s="484"/>
      <c r="D926" s="507"/>
      <c r="E926" s="508"/>
      <c r="F926" s="508"/>
      <c r="G926" s="508"/>
      <c r="H926" s="509"/>
    </row>
    <row r="927" spans="1:8" ht="12.75" x14ac:dyDescent="0.2">
      <c r="A927" s="484"/>
      <c r="B927" s="484"/>
      <c r="C927" s="484"/>
      <c r="D927" s="507"/>
      <c r="E927" s="508"/>
      <c r="F927" s="508"/>
      <c r="G927" s="508"/>
      <c r="H927" s="509"/>
    </row>
    <row r="928" spans="1:8" ht="12.75" x14ac:dyDescent="0.2">
      <c r="A928" s="484"/>
      <c r="B928" s="484"/>
      <c r="C928" s="484"/>
      <c r="D928" s="507"/>
      <c r="E928" s="508"/>
      <c r="F928" s="508"/>
      <c r="G928" s="508"/>
      <c r="H928" s="509"/>
    </row>
    <row r="929" spans="1:8" ht="12.75" x14ac:dyDescent="0.2">
      <c r="A929" s="484"/>
      <c r="B929" s="484"/>
      <c r="C929" s="484"/>
      <c r="D929" s="507"/>
      <c r="E929" s="508"/>
      <c r="F929" s="508"/>
      <c r="G929" s="508"/>
      <c r="H929" s="509"/>
    </row>
    <row r="930" spans="1:8" ht="12.75" x14ac:dyDescent="0.2">
      <c r="A930" s="484"/>
      <c r="B930" s="484"/>
      <c r="C930" s="484"/>
      <c r="D930" s="507"/>
      <c r="E930" s="508"/>
      <c r="F930" s="508"/>
      <c r="G930" s="508"/>
      <c r="H930" s="509"/>
    </row>
    <row r="931" spans="1:8" ht="12.75" x14ac:dyDescent="0.2">
      <c r="A931" s="484"/>
      <c r="B931" s="484"/>
      <c r="C931" s="484"/>
      <c r="D931" s="507"/>
      <c r="E931" s="508"/>
      <c r="F931" s="508"/>
      <c r="G931" s="508"/>
      <c r="H931" s="509"/>
    </row>
    <row r="932" spans="1:8" ht="12.75" x14ac:dyDescent="0.2">
      <c r="A932" s="484"/>
      <c r="B932" s="484"/>
      <c r="C932" s="484"/>
      <c r="D932" s="507"/>
      <c r="E932" s="508"/>
      <c r="F932" s="508"/>
      <c r="G932" s="508"/>
      <c r="H932" s="509"/>
    </row>
    <row r="933" spans="1:8" ht="12.75" x14ac:dyDescent="0.2">
      <c r="A933" s="484"/>
      <c r="B933" s="484"/>
      <c r="C933" s="484"/>
      <c r="D933" s="507"/>
      <c r="E933" s="508"/>
      <c r="F933" s="508"/>
      <c r="G933" s="508"/>
      <c r="H933" s="509"/>
    </row>
    <row r="934" spans="1:8" ht="12.75" x14ac:dyDescent="0.2">
      <c r="A934" s="484"/>
      <c r="B934" s="484"/>
      <c r="C934" s="484"/>
      <c r="D934" s="507"/>
      <c r="E934" s="508"/>
      <c r="F934" s="508"/>
      <c r="G934" s="508"/>
      <c r="H934" s="509"/>
    </row>
    <row r="935" spans="1:8" ht="12.75" x14ac:dyDescent="0.2">
      <c r="A935" s="484"/>
      <c r="B935" s="484"/>
      <c r="C935" s="484"/>
      <c r="D935" s="507"/>
      <c r="E935" s="508"/>
      <c r="F935" s="508"/>
      <c r="G935" s="508"/>
      <c r="H935" s="509"/>
    </row>
    <row r="936" spans="1:8" ht="12.75" x14ac:dyDescent="0.2">
      <c r="A936" s="484"/>
      <c r="B936" s="484"/>
      <c r="C936" s="484"/>
      <c r="D936" s="507"/>
      <c r="E936" s="508"/>
      <c r="F936" s="508"/>
      <c r="G936" s="508"/>
      <c r="H936" s="509"/>
    </row>
    <row r="937" spans="1:8" ht="12.75" x14ac:dyDescent="0.2">
      <c r="A937" s="484"/>
      <c r="B937" s="484"/>
      <c r="C937" s="484"/>
      <c r="D937" s="507"/>
      <c r="E937" s="508"/>
      <c r="F937" s="508"/>
      <c r="G937" s="508"/>
      <c r="H937" s="509"/>
    </row>
    <row r="938" spans="1:8" ht="12.75" x14ac:dyDescent="0.2">
      <c r="A938" s="484"/>
      <c r="B938" s="484"/>
      <c r="C938" s="484"/>
      <c r="D938" s="507"/>
      <c r="E938" s="508"/>
      <c r="F938" s="508"/>
      <c r="G938" s="508"/>
      <c r="H938" s="509"/>
    </row>
    <row r="939" spans="1:8" ht="12.75" x14ac:dyDescent="0.2">
      <c r="A939" s="484"/>
      <c r="B939" s="484"/>
      <c r="C939" s="484"/>
      <c r="D939" s="507"/>
      <c r="E939" s="508"/>
      <c r="F939" s="508"/>
      <c r="G939" s="508"/>
      <c r="H939" s="509"/>
    </row>
    <row r="940" spans="1:8" ht="12.75" x14ac:dyDescent="0.2">
      <c r="A940" s="484"/>
      <c r="B940" s="484"/>
      <c r="C940" s="484"/>
      <c r="D940" s="507"/>
      <c r="E940" s="508"/>
      <c r="F940" s="508"/>
      <c r="G940" s="508"/>
      <c r="H940" s="509"/>
    </row>
    <row r="941" spans="1:8" ht="12.75" x14ac:dyDescent="0.2">
      <c r="A941" s="484"/>
      <c r="B941" s="484"/>
      <c r="C941" s="484"/>
      <c r="D941" s="507"/>
      <c r="E941" s="508"/>
      <c r="F941" s="508"/>
      <c r="G941" s="508"/>
      <c r="H941" s="509"/>
    </row>
    <row r="942" spans="1:8" ht="12.75" x14ac:dyDescent="0.2">
      <c r="A942" s="484"/>
      <c r="B942" s="484"/>
      <c r="C942" s="484"/>
      <c r="D942" s="507"/>
      <c r="E942" s="508"/>
      <c r="F942" s="508"/>
      <c r="G942" s="508"/>
      <c r="H942" s="509"/>
    </row>
    <row r="943" spans="1:8" ht="12.75" x14ac:dyDescent="0.2">
      <c r="A943" s="484"/>
      <c r="B943" s="484"/>
      <c r="C943" s="484"/>
      <c r="D943" s="507"/>
      <c r="E943" s="508"/>
      <c r="F943" s="508"/>
      <c r="G943" s="508"/>
      <c r="H943" s="509"/>
    </row>
    <row r="944" spans="1:8" ht="12.75" x14ac:dyDescent="0.2">
      <c r="A944" s="484"/>
      <c r="B944" s="484"/>
      <c r="C944" s="484"/>
      <c r="D944" s="507"/>
      <c r="E944" s="508"/>
      <c r="F944" s="508"/>
      <c r="G944" s="508"/>
      <c r="H944" s="509"/>
    </row>
    <row r="945" spans="1:8" ht="12.75" x14ac:dyDescent="0.2">
      <c r="A945" s="484"/>
      <c r="B945" s="484"/>
      <c r="C945" s="484"/>
      <c r="D945" s="507"/>
      <c r="E945" s="508"/>
      <c r="F945" s="508"/>
      <c r="G945" s="508"/>
      <c r="H945" s="509"/>
    </row>
    <row r="946" spans="1:8" ht="12.75" x14ac:dyDescent="0.2">
      <c r="A946" s="484"/>
      <c r="B946" s="484"/>
      <c r="C946" s="484"/>
      <c r="D946" s="507"/>
      <c r="E946" s="508"/>
      <c r="F946" s="508"/>
      <c r="G946" s="508"/>
      <c r="H946" s="509"/>
    </row>
    <row r="947" spans="1:8" ht="12.75" x14ac:dyDescent="0.2">
      <c r="A947" s="484"/>
      <c r="B947" s="484"/>
      <c r="C947" s="484"/>
      <c r="D947" s="507"/>
      <c r="E947" s="508"/>
      <c r="F947" s="508"/>
      <c r="G947" s="508"/>
      <c r="H947" s="509"/>
    </row>
    <row r="948" spans="1:8" ht="12.75" x14ac:dyDescent="0.2">
      <c r="A948" s="484"/>
      <c r="B948" s="484"/>
      <c r="C948" s="484"/>
      <c r="D948" s="507"/>
      <c r="E948" s="508"/>
      <c r="F948" s="508"/>
      <c r="G948" s="508"/>
      <c r="H948" s="509"/>
    </row>
    <row r="949" spans="1:8" ht="12.75" x14ac:dyDescent="0.2">
      <c r="A949" s="484"/>
      <c r="B949" s="484"/>
      <c r="C949" s="484"/>
      <c r="D949" s="507"/>
      <c r="E949" s="508"/>
      <c r="F949" s="508"/>
      <c r="G949" s="508"/>
      <c r="H949" s="509"/>
    </row>
    <row r="950" spans="1:8" ht="12.75" x14ac:dyDescent="0.2">
      <c r="A950" s="484"/>
      <c r="B950" s="484"/>
      <c r="C950" s="484"/>
      <c r="D950" s="507"/>
      <c r="E950" s="508"/>
      <c r="F950" s="508"/>
      <c r="G950" s="508"/>
      <c r="H950" s="509"/>
    </row>
    <row r="951" spans="1:8" ht="12.75" x14ac:dyDescent="0.2">
      <c r="A951" s="484"/>
      <c r="B951" s="484"/>
      <c r="C951" s="484"/>
      <c r="D951" s="507"/>
      <c r="E951" s="508"/>
      <c r="F951" s="508"/>
      <c r="G951" s="508"/>
      <c r="H951" s="509"/>
    </row>
    <row r="952" spans="1:8" ht="12.75" x14ac:dyDescent="0.2">
      <c r="A952" s="484"/>
      <c r="B952" s="484"/>
      <c r="C952" s="484"/>
      <c r="D952" s="507"/>
      <c r="E952" s="508"/>
      <c r="F952" s="508"/>
      <c r="G952" s="508"/>
      <c r="H952" s="509"/>
    </row>
    <row r="953" spans="1:8" ht="12.75" x14ac:dyDescent="0.2">
      <c r="A953" s="484"/>
      <c r="B953" s="484"/>
      <c r="C953" s="484"/>
      <c r="D953" s="507"/>
      <c r="E953" s="508"/>
      <c r="F953" s="508"/>
      <c r="G953" s="508"/>
      <c r="H953" s="509"/>
    </row>
    <row r="954" spans="1:8" ht="12.75" x14ac:dyDescent="0.2">
      <c r="A954" s="484"/>
      <c r="B954" s="484"/>
      <c r="C954" s="484"/>
      <c r="D954" s="507"/>
      <c r="E954" s="508"/>
      <c r="F954" s="508"/>
      <c r="G954" s="508"/>
      <c r="H954" s="509"/>
    </row>
    <row r="955" spans="1:8" ht="12.75" x14ac:dyDescent="0.2">
      <c r="A955" s="484"/>
      <c r="B955" s="484"/>
      <c r="C955" s="484"/>
      <c r="D955" s="507"/>
      <c r="E955" s="508"/>
      <c r="F955" s="508"/>
      <c r="G955" s="508"/>
      <c r="H955" s="509"/>
    </row>
    <row r="956" spans="1:8" ht="12.75" x14ac:dyDescent="0.2">
      <c r="A956" s="484"/>
      <c r="B956" s="484"/>
      <c r="C956" s="484"/>
      <c r="D956" s="507"/>
      <c r="E956" s="508"/>
      <c r="F956" s="508"/>
      <c r="G956" s="508"/>
      <c r="H956" s="509"/>
    </row>
    <row r="957" spans="1:8" ht="12.75" x14ac:dyDescent="0.2">
      <c r="A957" s="484"/>
      <c r="B957" s="484"/>
      <c r="C957" s="484"/>
      <c r="D957" s="507"/>
      <c r="E957" s="508"/>
      <c r="F957" s="508"/>
      <c r="G957" s="508"/>
      <c r="H957" s="509"/>
    </row>
    <row r="958" spans="1:8" ht="12.75" x14ac:dyDescent="0.2">
      <c r="A958" s="484"/>
      <c r="B958" s="484"/>
      <c r="C958" s="484"/>
      <c r="D958" s="507"/>
      <c r="E958" s="508"/>
      <c r="F958" s="508"/>
      <c r="G958" s="508"/>
      <c r="H958" s="509"/>
    </row>
    <row r="959" spans="1:8" ht="12.75" x14ac:dyDescent="0.2">
      <c r="A959" s="484"/>
      <c r="B959" s="484"/>
      <c r="C959" s="484"/>
      <c r="D959" s="507"/>
      <c r="E959" s="508"/>
      <c r="F959" s="508"/>
      <c r="G959" s="508"/>
      <c r="H959" s="509"/>
    </row>
    <row r="960" spans="1:8" ht="12.75" x14ac:dyDescent="0.2">
      <c r="A960" s="484"/>
      <c r="B960" s="484"/>
      <c r="C960" s="484"/>
      <c r="D960" s="507"/>
      <c r="E960" s="508"/>
      <c r="F960" s="508"/>
      <c r="G960" s="508"/>
      <c r="H960" s="509"/>
    </row>
    <row r="961" spans="1:8" ht="12.75" x14ac:dyDescent="0.2">
      <c r="A961" s="484"/>
      <c r="B961" s="484"/>
      <c r="C961" s="484"/>
      <c r="D961" s="507"/>
      <c r="E961" s="508"/>
      <c r="F961" s="508"/>
      <c r="G961" s="508"/>
      <c r="H961" s="509"/>
    </row>
    <row r="962" spans="1:8" ht="12.75" x14ac:dyDescent="0.2">
      <c r="A962" s="484"/>
      <c r="B962" s="484"/>
      <c r="C962" s="484"/>
      <c r="D962" s="507"/>
      <c r="E962" s="508"/>
      <c r="F962" s="508"/>
      <c r="G962" s="508"/>
      <c r="H962" s="509"/>
    </row>
    <row r="963" spans="1:8" ht="12.75" x14ac:dyDescent="0.2">
      <c r="A963" s="484"/>
      <c r="B963" s="484"/>
      <c r="C963" s="484"/>
      <c r="D963" s="507"/>
      <c r="E963" s="508"/>
      <c r="F963" s="508"/>
      <c r="G963" s="508"/>
      <c r="H963" s="509"/>
    </row>
    <row r="964" spans="1:8" ht="12.75" x14ac:dyDescent="0.2">
      <c r="A964" s="484"/>
      <c r="B964" s="484"/>
      <c r="C964" s="484"/>
      <c r="D964" s="507"/>
      <c r="E964" s="508"/>
      <c r="F964" s="508"/>
      <c r="G964" s="508"/>
      <c r="H964" s="509"/>
    </row>
    <row r="965" spans="1:8" ht="12.75" x14ac:dyDescent="0.2">
      <c r="A965" s="484"/>
      <c r="B965" s="484"/>
      <c r="C965" s="484"/>
      <c r="D965" s="507"/>
      <c r="E965" s="508"/>
      <c r="F965" s="508"/>
      <c r="G965" s="508"/>
      <c r="H965" s="509"/>
    </row>
    <row r="966" spans="1:8" ht="12.75" x14ac:dyDescent="0.2">
      <c r="A966" s="484"/>
      <c r="B966" s="484"/>
      <c r="C966" s="484"/>
      <c r="D966" s="507"/>
      <c r="E966" s="508"/>
      <c r="F966" s="508"/>
      <c r="G966" s="508"/>
      <c r="H966" s="509"/>
    </row>
    <row r="967" spans="1:8" ht="12.75" x14ac:dyDescent="0.2">
      <c r="A967" s="484"/>
      <c r="B967" s="484"/>
      <c r="C967" s="484"/>
      <c r="D967" s="507"/>
      <c r="E967" s="508"/>
      <c r="F967" s="508"/>
      <c r="G967" s="508"/>
      <c r="H967" s="509"/>
    </row>
    <row r="968" spans="1:8" ht="12.75" x14ac:dyDescent="0.2">
      <c r="A968" s="484"/>
      <c r="B968" s="484"/>
      <c r="C968" s="484"/>
      <c r="D968" s="507"/>
      <c r="E968" s="508"/>
      <c r="F968" s="508"/>
      <c r="G968" s="508"/>
      <c r="H968" s="509"/>
    </row>
    <row r="969" spans="1:8" ht="12.75" x14ac:dyDescent="0.2">
      <c r="A969" s="484"/>
      <c r="B969" s="484"/>
      <c r="C969" s="484"/>
      <c r="D969" s="507"/>
      <c r="E969" s="508"/>
      <c r="F969" s="508"/>
      <c r="G969" s="508"/>
      <c r="H969" s="509"/>
    </row>
    <row r="970" spans="1:8" ht="12.75" x14ac:dyDescent="0.2">
      <c r="A970" s="484"/>
      <c r="B970" s="484"/>
      <c r="C970" s="484"/>
      <c r="D970" s="507"/>
      <c r="E970" s="508"/>
      <c r="F970" s="508"/>
      <c r="G970" s="508"/>
      <c r="H970" s="509"/>
    </row>
    <row r="971" spans="1:8" ht="12.75" x14ac:dyDescent="0.2">
      <c r="A971" s="484"/>
      <c r="B971" s="484"/>
      <c r="C971" s="484"/>
      <c r="D971" s="507"/>
      <c r="E971" s="508"/>
      <c r="F971" s="508"/>
      <c r="G971" s="508"/>
      <c r="H971" s="509"/>
    </row>
    <row r="972" spans="1:8" ht="12.75" x14ac:dyDescent="0.2">
      <c r="A972" s="484"/>
      <c r="B972" s="484"/>
      <c r="C972" s="484"/>
      <c r="D972" s="507"/>
      <c r="E972" s="508"/>
      <c r="F972" s="508"/>
      <c r="G972" s="508"/>
      <c r="H972" s="509"/>
    </row>
    <row r="973" spans="1:8" ht="12.75" x14ac:dyDescent="0.2">
      <c r="A973" s="484"/>
      <c r="B973" s="484"/>
      <c r="C973" s="484"/>
      <c r="D973" s="507"/>
      <c r="E973" s="508"/>
      <c r="F973" s="508"/>
      <c r="G973" s="508"/>
      <c r="H973" s="509"/>
    </row>
    <row r="974" spans="1:8" ht="12.75" x14ac:dyDescent="0.2">
      <c r="A974" s="484"/>
      <c r="B974" s="484"/>
      <c r="C974" s="484"/>
      <c r="D974" s="507"/>
      <c r="E974" s="508"/>
      <c r="F974" s="508"/>
      <c r="G974" s="508"/>
      <c r="H974" s="509"/>
    </row>
    <row r="975" spans="1:8" ht="12.75" x14ac:dyDescent="0.2">
      <c r="A975" s="484"/>
      <c r="B975" s="484"/>
      <c r="C975" s="484"/>
      <c r="D975" s="507"/>
      <c r="E975" s="508"/>
      <c r="F975" s="508"/>
      <c r="G975" s="508"/>
      <c r="H975" s="509"/>
    </row>
    <row r="976" spans="1:8" ht="12.75" x14ac:dyDescent="0.2">
      <c r="A976" s="484"/>
      <c r="B976" s="484"/>
      <c r="C976" s="484"/>
      <c r="D976" s="507"/>
      <c r="E976" s="508"/>
      <c r="F976" s="508"/>
      <c r="G976" s="508"/>
      <c r="H976" s="509"/>
    </row>
    <row r="977" spans="1:8" ht="12.75" x14ac:dyDescent="0.2">
      <c r="A977" s="484"/>
      <c r="B977" s="484"/>
      <c r="C977" s="484"/>
      <c r="D977" s="507"/>
      <c r="E977" s="508"/>
      <c r="F977" s="508"/>
      <c r="G977" s="508"/>
      <c r="H977" s="509"/>
    </row>
    <row r="978" spans="1:8" ht="12.75" x14ac:dyDescent="0.2">
      <c r="A978" s="484"/>
      <c r="B978" s="484"/>
      <c r="C978" s="484"/>
      <c r="D978" s="507"/>
      <c r="E978" s="508"/>
      <c r="F978" s="508"/>
      <c r="G978" s="508"/>
      <c r="H978" s="509"/>
    </row>
    <row r="979" spans="1:8" ht="12.75" x14ac:dyDescent="0.2">
      <c r="A979" s="484"/>
      <c r="B979" s="484"/>
      <c r="C979" s="484"/>
      <c r="D979" s="507"/>
      <c r="E979" s="508"/>
      <c r="F979" s="508"/>
      <c r="G979" s="508"/>
      <c r="H979" s="509"/>
    </row>
    <row r="980" spans="1:8" ht="12.75" x14ac:dyDescent="0.2">
      <c r="A980" s="484"/>
      <c r="B980" s="484"/>
      <c r="C980" s="484"/>
      <c r="D980" s="507"/>
      <c r="E980" s="508"/>
      <c r="F980" s="508"/>
      <c r="G980" s="508"/>
      <c r="H980" s="509"/>
    </row>
    <row r="981" spans="1:8" ht="12.75" x14ac:dyDescent="0.2">
      <c r="A981" s="484"/>
      <c r="B981" s="484"/>
      <c r="C981" s="484"/>
      <c r="D981" s="507"/>
      <c r="E981" s="508"/>
      <c r="F981" s="508"/>
      <c r="G981" s="508"/>
      <c r="H981" s="509"/>
    </row>
    <row r="982" spans="1:8" ht="12.75" x14ac:dyDescent="0.2">
      <c r="A982" s="484"/>
      <c r="B982" s="484"/>
      <c r="C982" s="484"/>
      <c r="D982" s="507"/>
      <c r="E982" s="508"/>
      <c r="F982" s="508"/>
      <c r="G982" s="508"/>
      <c r="H982" s="509"/>
    </row>
    <row r="983" spans="1:8" ht="12.75" x14ac:dyDescent="0.2">
      <c r="A983" s="484"/>
      <c r="B983" s="484"/>
      <c r="C983" s="484"/>
      <c r="D983" s="507"/>
      <c r="E983" s="508"/>
      <c r="F983" s="508"/>
      <c r="G983" s="508"/>
      <c r="H983" s="509"/>
    </row>
    <row r="984" spans="1:8" ht="12.75" x14ac:dyDescent="0.2">
      <c r="A984" s="484"/>
      <c r="B984" s="484"/>
      <c r="C984" s="484"/>
      <c r="D984" s="507"/>
      <c r="E984" s="508"/>
      <c r="F984" s="508"/>
      <c r="G984" s="508"/>
      <c r="H984" s="509"/>
    </row>
    <row r="985" spans="1:8" ht="12.75" x14ac:dyDescent="0.2">
      <c r="A985" s="484"/>
      <c r="B985" s="484"/>
      <c r="C985" s="484"/>
      <c r="D985" s="507"/>
      <c r="E985" s="508"/>
      <c r="F985" s="508"/>
      <c r="G985" s="508"/>
      <c r="H985" s="509"/>
    </row>
    <row r="986" spans="1:8" ht="12.75" x14ac:dyDescent="0.2">
      <c r="A986" s="484"/>
      <c r="B986" s="484"/>
      <c r="C986" s="484"/>
      <c r="D986" s="507"/>
      <c r="E986" s="508"/>
      <c r="F986" s="508"/>
      <c r="G986" s="508"/>
      <c r="H986" s="509"/>
    </row>
    <row r="987" spans="1:8" ht="12.75" x14ac:dyDescent="0.2">
      <c r="A987" s="484"/>
      <c r="B987" s="484"/>
      <c r="C987" s="484"/>
      <c r="D987" s="507"/>
      <c r="E987" s="508"/>
      <c r="F987" s="508"/>
      <c r="G987" s="508"/>
      <c r="H987" s="509"/>
    </row>
    <row r="988" spans="1:8" ht="12.75" x14ac:dyDescent="0.2">
      <c r="A988" s="484"/>
      <c r="B988" s="484"/>
      <c r="C988" s="484"/>
      <c r="D988" s="507"/>
      <c r="E988" s="508"/>
      <c r="F988" s="508"/>
      <c r="G988" s="508"/>
      <c r="H988" s="509"/>
    </row>
    <row r="989" spans="1:8" ht="12.75" x14ac:dyDescent="0.2">
      <c r="A989" s="484"/>
      <c r="B989" s="484"/>
      <c r="C989" s="484"/>
      <c r="D989" s="507"/>
      <c r="E989" s="508"/>
      <c r="F989" s="508"/>
      <c r="G989" s="508"/>
      <c r="H989" s="509"/>
    </row>
    <row r="990" spans="1:8" ht="12.75" x14ac:dyDescent="0.2">
      <c r="A990" s="484"/>
      <c r="B990" s="484"/>
      <c r="C990" s="484"/>
      <c r="D990" s="507"/>
      <c r="E990" s="508"/>
      <c r="F990" s="508"/>
      <c r="G990" s="508"/>
      <c r="H990" s="509"/>
    </row>
    <row r="991" spans="1:8" ht="12.75" x14ac:dyDescent="0.2">
      <c r="A991" s="484"/>
      <c r="B991" s="484"/>
      <c r="C991" s="484"/>
      <c r="D991" s="507"/>
      <c r="E991" s="508"/>
      <c r="F991" s="508"/>
      <c r="G991" s="508"/>
      <c r="H991" s="509"/>
    </row>
    <row r="992" spans="1:8" ht="12.75" x14ac:dyDescent="0.2">
      <c r="A992" s="484"/>
      <c r="B992" s="484"/>
      <c r="C992" s="484"/>
      <c r="D992" s="507"/>
      <c r="E992" s="508"/>
      <c r="F992" s="508"/>
      <c r="G992" s="508"/>
      <c r="H992" s="509"/>
    </row>
    <row r="993" spans="1:8" ht="12.75" x14ac:dyDescent="0.2">
      <c r="A993" s="484"/>
      <c r="B993" s="484"/>
      <c r="C993" s="484"/>
      <c r="D993" s="507"/>
      <c r="E993" s="508"/>
      <c r="F993" s="508"/>
      <c r="G993" s="508"/>
      <c r="H993" s="509"/>
    </row>
    <row r="994" spans="1:8" ht="12.75" x14ac:dyDescent="0.2">
      <c r="A994" s="484"/>
      <c r="B994" s="484"/>
      <c r="C994" s="484"/>
      <c r="D994" s="507"/>
      <c r="E994" s="508"/>
      <c r="F994" s="508"/>
      <c r="G994" s="508"/>
      <c r="H994" s="509"/>
    </row>
    <row r="995" spans="1:8" ht="12.75" x14ac:dyDescent="0.2">
      <c r="A995" s="484"/>
      <c r="B995" s="484"/>
      <c r="C995" s="484"/>
      <c r="D995" s="507"/>
      <c r="E995" s="508"/>
      <c r="F995" s="508"/>
      <c r="G995" s="508"/>
      <c r="H995" s="509"/>
    </row>
    <row r="996" spans="1:8" ht="12.75" x14ac:dyDescent="0.2">
      <c r="A996" s="484"/>
      <c r="B996" s="484"/>
      <c r="C996" s="484"/>
      <c r="D996" s="507"/>
      <c r="E996" s="508"/>
      <c r="F996" s="508"/>
      <c r="G996" s="508"/>
      <c r="H996" s="509"/>
    </row>
    <row r="997" spans="1:8" ht="12.75" x14ac:dyDescent="0.2">
      <c r="A997" s="484"/>
      <c r="B997" s="484"/>
      <c r="C997" s="484"/>
      <c r="D997" s="507"/>
      <c r="E997" s="508"/>
      <c r="F997" s="508"/>
      <c r="G997" s="508"/>
      <c r="H997" s="509"/>
    </row>
    <row r="998" spans="1:8" ht="12.75" x14ac:dyDescent="0.2">
      <c r="A998" s="484"/>
      <c r="B998" s="484"/>
      <c r="C998" s="484"/>
      <c r="D998" s="507"/>
      <c r="E998" s="508"/>
      <c r="F998" s="508"/>
      <c r="G998" s="508"/>
      <c r="H998" s="509"/>
    </row>
    <row r="999" spans="1:8" ht="12.75" x14ac:dyDescent="0.2">
      <c r="A999" s="484"/>
      <c r="B999" s="484"/>
      <c r="C999" s="484"/>
      <c r="D999" s="507"/>
      <c r="E999" s="508"/>
      <c r="F999" s="508"/>
      <c r="G999" s="508"/>
      <c r="H999" s="509"/>
    </row>
    <row r="1000" spans="1:8" ht="12.75" x14ac:dyDescent="0.2">
      <c r="A1000" s="484"/>
      <c r="B1000" s="484"/>
      <c r="C1000" s="484"/>
      <c r="D1000" s="507"/>
      <c r="E1000" s="508"/>
      <c r="F1000" s="508"/>
      <c r="G1000" s="508"/>
      <c r="H1000" s="509"/>
    </row>
    <row r="1001" spans="1:8" ht="12.75" x14ac:dyDescent="0.2">
      <c r="A1001" s="484"/>
      <c r="B1001" s="484"/>
      <c r="C1001" s="484"/>
      <c r="D1001" s="507"/>
      <c r="E1001" s="508"/>
      <c r="F1001" s="508"/>
      <c r="G1001" s="508"/>
      <c r="H1001" s="509"/>
    </row>
    <row r="1002" spans="1:8" ht="12.75" x14ac:dyDescent="0.2">
      <c r="A1002" s="484"/>
      <c r="B1002" s="484"/>
      <c r="C1002" s="484"/>
      <c r="D1002" s="507"/>
      <c r="E1002" s="508"/>
      <c r="F1002" s="508"/>
      <c r="G1002" s="508"/>
      <c r="H1002" s="509"/>
    </row>
    <row r="1003" spans="1:8" ht="12.75" x14ac:dyDescent="0.2">
      <c r="A1003" s="484"/>
      <c r="B1003" s="484"/>
      <c r="C1003" s="484"/>
      <c r="D1003" s="507"/>
      <c r="E1003" s="508"/>
      <c r="F1003" s="508"/>
      <c r="G1003" s="508"/>
      <c r="H1003" s="509"/>
    </row>
    <row r="1004" spans="1:8" ht="12.75" x14ac:dyDescent="0.2">
      <c r="A1004" s="484"/>
      <c r="B1004" s="484"/>
      <c r="C1004" s="484"/>
      <c r="D1004" s="507"/>
      <c r="E1004" s="508"/>
      <c r="F1004" s="508"/>
      <c r="G1004" s="508"/>
      <c r="H1004" s="509"/>
    </row>
    <row r="1005" spans="1:8" ht="12.75" x14ac:dyDescent="0.2">
      <c r="A1005" s="484"/>
      <c r="B1005" s="484"/>
      <c r="C1005" s="484"/>
      <c r="D1005" s="507"/>
      <c r="E1005" s="508"/>
      <c r="F1005" s="508"/>
      <c r="G1005" s="508"/>
      <c r="H1005" s="509"/>
    </row>
    <row r="1006" spans="1:8" ht="12.75" x14ac:dyDescent="0.2">
      <c r="A1006" s="484"/>
      <c r="B1006" s="484"/>
      <c r="C1006" s="484"/>
      <c r="D1006" s="507"/>
      <c r="E1006" s="508"/>
      <c r="F1006" s="508"/>
      <c r="G1006" s="508"/>
      <c r="H1006" s="509"/>
    </row>
    <row r="1007" spans="1:8" ht="12.75" x14ac:dyDescent="0.2">
      <c r="A1007" s="484"/>
      <c r="B1007" s="484"/>
      <c r="C1007" s="484"/>
      <c r="D1007" s="507"/>
      <c r="E1007" s="508"/>
      <c r="F1007" s="508"/>
      <c r="G1007" s="508"/>
      <c r="H1007" s="509"/>
    </row>
  </sheetData>
  <mergeCells count="1">
    <mergeCell ref="E1:G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9DFB-5FAA-46D6-A80E-C6ADE2B1EB10}">
  <sheetPr codeName="Sheet6">
    <tabColor theme="4" tint="0.39997558519241921"/>
    <outlinePr summaryBelow="0" summaryRight="0"/>
  </sheetPr>
  <dimension ref="A1:O73"/>
  <sheetViews>
    <sheetView workbookViewId="0">
      <pane ySplit="3" topLeftCell="A23" activePane="bottomLeft" state="frozen"/>
      <selection activeCell="F24" sqref="F24"/>
      <selection pane="bottomLeft" activeCell="H61" sqref="H61"/>
    </sheetView>
  </sheetViews>
  <sheetFormatPr defaultColWidth="14.42578125" defaultRowHeight="15.75" customHeight="1" x14ac:dyDescent="0.2"/>
  <cols>
    <col min="1" max="1" width="6.140625" style="41" customWidth="1"/>
    <col min="2" max="2" width="44.85546875" style="41" customWidth="1"/>
    <col min="3" max="3" width="10.42578125" style="41" customWidth="1"/>
    <col min="4" max="4" width="11.7109375" style="41" customWidth="1"/>
    <col min="5" max="6" width="7.42578125" style="41" customWidth="1"/>
    <col min="7" max="8" width="7.85546875" style="41" customWidth="1"/>
    <col min="9" max="9" width="8.42578125" style="41" customWidth="1"/>
    <col min="10" max="13" width="7.85546875" style="41" customWidth="1"/>
    <col min="14" max="14" width="8.42578125" style="41" customWidth="1"/>
    <col min="15" max="15" width="34.28515625" style="41" customWidth="1"/>
    <col min="16" max="16384" width="14.42578125" style="41"/>
  </cols>
  <sheetData>
    <row r="1" spans="1:15" ht="23.25" x14ac:dyDescent="0.35">
      <c r="A1" s="43" t="s">
        <v>103</v>
      </c>
    </row>
    <row r="2" spans="1:15" ht="15.75" customHeight="1" x14ac:dyDescent="0.2">
      <c r="A2" s="51" t="s">
        <v>104</v>
      </c>
      <c r="N2" s="47" t="s">
        <v>105</v>
      </c>
    </row>
    <row r="3" spans="1:15" ht="15.75" customHeight="1" thickBot="1" x14ac:dyDescent="0.25">
      <c r="A3" s="60"/>
      <c r="B3" s="60"/>
      <c r="C3" s="61" t="s">
        <v>106</v>
      </c>
      <c r="D3" s="61" t="s">
        <v>107</v>
      </c>
      <c r="E3" s="61" t="s">
        <v>108</v>
      </c>
      <c r="F3" s="61" t="s">
        <v>109</v>
      </c>
      <c r="G3" s="61" t="s">
        <v>110</v>
      </c>
      <c r="H3" s="61" t="s">
        <v>111</v>
      </c>
      <c r="I3" s="61" t="s">
        <v>112</v>
      </c>
      <c r="J3" s="61" t="s">
        <v>113</v>
      </c>
      <c r="K3" s="61" t="s">
        <v>114</v>
      </c>
      <c r="L3" s="61" t="s">
        <v>115</v>
      </c>
      <c r="M3" s="61" t="s">
        <v>116</v>
      </c>
      <c r="N3" s="61" t="s">
        <v>117</v>
      </c>
      <c r="O3" s="62" t="s">
        <v>118</v>
      </c>
    </row>
    <row r="4" spans="1:15" ht="15.75" customHeight="1" x14ac:dyDescent="0.2">
      <c r="A4" s="51"/>
    </row>
    <row r="5" spans="1:15" ht="15.75" customHeight="1" x14ac:dyDescent="0.2">
      <c r="A5" s="53" t="s">
        <v>119</v>
      </c>
    </row>
    <row r="6" spans="1:15" ht="15.75" customHeight="1" x14ac:dyDescent="0.2">
      <c r="B6" s="54" t="s">
        <v>60</v>
      </c>
      <c r="C6" s="55">
        <v>-200000</v>
      </c>
      <c r="D6" s="55"/>
      <c r="E6" s="55"/>
      <c r="F6" s="55"/>
      <c r="G6" s="55"/>
      <c r="H6" s="55"/>
      <c r="I6" s="55"/>
      <c r="J6" s="55"/>
      <c r="K6" s="55"/>
      <c r="L6" s="55"/>
      <c r="M6" s="55"/>
      <c r="N6" s="55"/>
    </row>
    <row r="7" spans="1:15" ht="15.75" customHeight="1" x14ac:dyDescent="0.2">
      <c r="B7" s="54" t="s">
        <v>53</v>
      </c>
      <c r="C7" s="55"/>
      <c r="D7" s="55">
        <v>-10000</v>
      </c>
      <c r="E7" s="55">
        <v>-10000</v>
      </c>
      <c r="F7" s="55">
        <v>-10000</v>
      </c>
      <c r="G7" s="55">
        <v>-10000</v>
      </c>
      <c r="H7" s="55">
        <v>-10000</v>
      </c>
      <c r="I7" s="55">
        <v>-10000</v>
      </c>
      <c r="J7" s="55">
        <v>-10000</v>
      </c>
      <c r="K7" s="55">
        <v>-10000</v>
      </c>
      <c r="L7" s="55">
        <v>-10000</v>
      </c>
      <c r="M7" s="55">
        <v>-10000</v>
      </c>
      <c r="N7" s="55">
        <v>-10000</v>
      </c>
    </row>
    <row r="8" spans="1:15" ht="15.75" customHeight="1" x14ac:dyDescent="0.2">
      <c r="B8" s="54" t="s">
        <v>44</v>
      </c>
      <c r="C8" s="55"/>
      <c r="D8" s="55">
        <v>-1000</v>
      </c>
      <c r="E8" s="55">
        <v>-2000</v>
      </c>
      <c r="F8" s="55">
        <f t="shared" ref="F8:H8" si="0">E8*2</f>
        <v>-4000</v>
      </c>
      <c r="G8" s="55">
        <f t="shared" si="0"/>
        <v>-8000</v>
      </c>
      <c r="H8" s="55">
        <f t="shared" si="0"/>
        <v>-16000</v>
      </c>
      <c r="I8" s="55">
        <f t="shared" ref="I8:N8" si="1">H8</f>
        <v>-16000</v>
      </c>
      <c r="J8" s="55">
        <f t="shared" si="1"/>
        <v>-16000</v>
      </c>
      <c r="K8" s="55">
        <f t="shared" si="1"/>
        <v>-16000</v>
      </c>
      <c r="L8" s="55">
        <f t="shared" si="1"/>
        <v>-16000</v>
      </c>
      <c r="M8" s="55">
        <f t="shared" si="1"/>
        <v>-16000</v>
      </c>
      <c r="N8" s="55">
        <f t="shared" si="1"/>
        <v>-16000</v>
      </c>
    </row>
    <row r="9" spans="1:15" ht="15.75" customHeight="1" x14ac:dyDescent="0.2">
      <c r="B9" s="54" t="s">
        <v>120</v>
      </c>
      <c r="C9" s="55"/>
      <c r="D9" s="55">
        <v>0</v>
      </c>
      <c r="E9" s="55">
        <v>0</v>
      </c>
      <c r="F9" s="55">
        <v>0</v>
      </c>
      <c r="G9" s="55">
        <v>0</v>
      </c>
      <c r="H9" s="55">
        <v>0</v>
      </c>
      <c r="I9" s="55">
        <v>0</v>
      </c>
      <c r="J9" s="55">
        <v>0</v>
      </c>
      <c r="K9" s="55">
        <v>0</v>
      </c>
      <c r="L9" s="55">
        <v>0</v>
      </c>
      <c r="M9" s="55">
        <v>0</v>
      </c>
      <c r="N9" s="55">
        <v>0</v>
      </c>
    </row>
    <row r="10" spans="1:15" ht="15.75" customHeight="1" x14ac:dyDescent="0.2">
      <c r="B10" s="54" t="s">
        <v>121</v>
      </c>
      <c r="C10" s="55"/>
      <c r="D10" s="55">
        <v>20000</v>
      </c>
      <c r="E10" s="55">
        <f t="shared" ref="E10:H10" si="2">D10*2</f>
        <v>40000</v>
      </c>
      <c r="F10" s="55">
        <f t="shared" si="2"/>
        <v>80000</v>
      </c>
      <c r="G10" s="55">
        <f t="shared" si="2"/>
        <v>160000</v>
      </c>
      <c r="H10" s="55">
        <f t="shared" si="2"/>
        <v>320000</v>
      </c>
      <c r="I10" s="55">
        <f t="shared" ref="I10:N10" si="3">H10</f>
        <v>320000</v>
      </c>
      <c r="J10" s="55">
        <f t="shared" si="3"/>
        <v>320000</v>
      </c>
      <c r="K10" s="55">
        <f t="shared" si="3"/>
        <v>320000</v>
      </c>
      <c r="L10" s="55">
        <f t="shared" si="3"/>
        <v>320000</v>
      </c>
      <c r="M10" s="55">
        <f t="shared" si="3"/>
        <v>320000</v>
      </c>
      <c r="N10" s="55">
        <f t="shared" si="3"/>
        <v>320000</v>
      </c>
    </row>
    <row r="11" spans="1:15" ht="15.75" customHeight="1" x14ac:dyDescent="0.2">
      <c r="B11" s="54" t="s">
        <v>78</v>
      </c>
      <c r="C11" s="55"/>
      <c r="D11" s="55"/>
      <c r="E11" s="55"/>
      <c r="F11" s="55"/>
      <c r="G11" s="55"/>
      <c r="H11" s="55"/>
      <c r="I11" s="55">
        <v>-100000</v>
      </c>
      <c r="J11" s="55"/>
      <c r="K11" s="55"/>
      <c r="L11" s="55"/>
      <c r="M11" s="55"/>
      <c r="N11" s="55">
        <v>-100000</v>
      </c>
    </row>
    <row r="12" spans="1:15" ht="15.75" customHeight="1" x14ac:dyDescent="0.2">
      <c r="B12" s="56" t="s">
        <v>122</v>
      </c>
      <c r="C12" s="57">
        <f t="shared" ref="C12:N12" si="4">SUM(C6:C11)</f>
        <v>-200000</v>
      </c>
      <c r="D12" s="57">
        <f t="shared" si="4"/>
        <v>9000</v>
      </c>
      <c r="E12" s="57">
        <f t="shared" si="4"/>
        <v>28000</v>
      </c>
      <c r="F12" s="57">
        <f t="shared" si="4"/>
        <v>66000</v>
      </c>
      <c r="G12" s="57">
        <f t="shared" si="4"/>
        <v>142000</v>
      </c>
      <c r="H12" s="57">
        <f t="shared" si="4"/>
        <v>294000</v>
      </c>
      <c r="I12" s="57">
        <f t="shared" si="4"/>
        <v>194000</v>
      </c>
      <c r="J12" s="57">
        <f t="shared" si="4"/>
        <v>294000</v>
      </c>
      <c r="K12" s="57">
        <f t="shared" si="4"/>
        <v>294000</v>
      </c>
      <c r="L12" s="57">
        <f t="shared" si="4"/>
        <v>294000</v>
      </c>
      <c r="M12" s="57">
        <f t="shared" si="4"/>
        <v>294000</v>
      </c>
      <c r="N12" s="57">
        <f t="shared" si="4"/>
        <v>194000</v>
      </c>
    </row>
    <row r="13" spans="1:15" ht="15.75" customHeight="1" x14ac:dyDescent="0.2">
      <c r="B13" s="54" t="s">
        <v>123</v>
      </c>
      <c r="C13" s="58">
        <v>1</v>
      </c>
      <c r="D13" s="58">
        <f t="shared" ref="D13:N13" si="5">C13/(1+0.035)</f>
        <v>0.96618357487922713</v>
      </c>
      <c r="E13" s="58">
        <f t="shared" si="5"/>
        <v>0.93351070036640305</v>
      </c>
      <c r="F13" s="58">
        <f t="shared" si="5"/>
        <v>0.90194270566802237</v>
      </c>
      <c r="G13" s="58">
        <f t="shared" si="5"/>
        <v>0.87144222769857238</v>
      </c>
      <c r="H13" s="58">
        <f t="shared" si="5"/>
        <v>0.84197316685852408</v>
      </c>
      <c r="I13" s="58">
        <f t="shared" si="5"/>
        <v>0.81350064430775282</v>
      </c>
      <c r="J13" s="58">
        <f t="shared" si="5"/>
        <v>0.78599096068381924</v>
      </c>
      <c r="K13" s="58">
        <f t="shared" si="5"/>
        <v>0.75941155621625056</v>
      </c>
      <c r="L13" s="58">
        <f t="shared" si="5"/>
        <v>0.73373097218961414</v>
      </c>
      <c r="M13" s="58">
        <f t="shared" si="5"/>
        <v>0.70891881370977217</v>
      </c>
      <c r="N13" s="58">
        <f t="shared" si="5"/>
        <v>0.68494571372924851</v>
      </c>
    </row>
    <row r="14" spans="1:15" ht="15.75" customHeight="1" x14ac:dyDescent="0.2">
      <c r="B14" s="54" t="s">
        <v>124</v>
      </c>
      <c r="C14" s="55">
        <f t="shared" ref="C14:N14" si="6">C12*C13</f>
        <v>-200000</v>
      </c>
      <c r="D14" s="55">
        <f t="shared" si="6"/>
        <v>8695.652173913044</v>
      </c>
      <c r="E14" s="55">
        <f t="shared" si="6"/>
        <v>26138.299610259284</v>
      </c>
      <c r="F14" s="55">
        <f t="shared" si="6"/>
        <v>59528.218574089478</v>
      </c>
      <c r="G14" s="55">
        <f t="shared" si="6"/>
        <v>123744.79633319727</v>
      </c>
      <c r="H14" s="55">
        <f t="shared" si="6"/>
        <v>247540.11105640608</v>
      </c>
      <c r="I14" s="55">
        <f t="shared" si="6"/>
        <v>157819.12499570404</v>
      </c>
      <c r="J14" s="55">
        <f t="shared" si="6"/>
        <v>231081.34244104286</v>
      </c>
      <c r="K14" s="55">
        <f t="shared" si="6"/>
        <v>223266.99752757765</v>
      </c>
      <c r="L14" s="55">
        <f t="shared" si="6"/>
        <v>215716.90582374655</v>
      </c>
      <c r="M14" s="55">
        <f t="shared" si="6"/>
        <v>208422.13123067303</v>
      </c>
      <c r="N14" s="55">
        <f t="shared" si="6"/>
        <v>132879.46846347422</v>
      </c>
    </row>
    <row r="15" spans="1:15" ht="15.75" customHeight="1" x14ac:dyDescent="0.2">
      <c r="B15" s="56" t="s">
        <v>125</v>
      </c>
      <c r="C15" s="57">
        <f>SUM(C14:N14)</f>
        <v>1434833.0482300834</v>
      </c>
      <c r="D15" s="55"/>
      <c r="E15" s="55"/>
      <c r="F15" s="55"/>
      <c r="G15" s="55"/>
      <c r="H15" s="55"/>
      <c r="I15" s="55"/>
      <c r="J15" s="55"/>
      <c r="K15" s="55"/>
      <c r="L15" s="55"/>
      <c r="M15" s="55"/>
      <c r="N15" s="55"/>
    </row>
    <row r="17" spans="1:14" ht="15.75" customHeight="1" x14ac:dyDescent="0.2">
      <c r="A17" s="51" t="s">
        <v>126</v>
      </c>
    </row>
    <row r="19" spans="1:14" ht="15.75" customHeight="1" x14ac:dyDescent="0.2">
      <c r="A19" s="53" t="s">
        <v>127</v>
      </c>
    </row>
    <row r="20" spans="1:14" ht="15.75" customHeight="1" x14ac:dyDescent="0.2">
      <c r="B20" s="54" t="s">
        <v>60</v>
      </c>
      <c r="C20" s="55">
        <f>C6/3</f>
        <v>-66666.666666666672</v>
      </c>
      <c r="D20" s="55"/>
      <c r="E20" s="55"/>
      <c r="F20" s="55"/>
      <c r="G20" s="55"/>
      <c r="H20" s="55"/>
      <c r="I20" s="55"/>
      <c r="J20" s="55"/>
      <c r="K20" s="55"/>
      <c r="L20" s="55"/>
      <c r="M20" s="55"/>
      <c r="N20" s="55"/>
    </row>
    <row r="21" spans="1:14" ht="15.75" customHeight="1" x14ac:dyDescent="0.2">
      <c r="B21" s="54" t="s">
        <v>53</v>
      </c>
      <c r="C21" s="55"/>
      <c r="D21" s="55">
        <v>-10000</v>
      </c>
      <c r="E21" s="55">
        <v>-10000</v>
      </c>
      <c r="F21" s="55">
        <v>-10000</v>
      </c>
      <c r="G21" s="55">
        <v>-10000</v>
      </c>
      <c r="H21" s="55">
        <v>-10000</v>
      </c>
      <c r="I21" s="55">
        <v>-10000</v>
      </c>
      <c r="J21" s="55">
        <v>-10000</v>
      </c>
      <c r="K21" s="55">
        <v>-10000</v>
      </c>
      <c r="L21" s="55">
        <v>-10000</v>
      </c>
      <c r="M21" s="55">
        <v>-10000</v>
      </c>
      <c r="N21" s="55">
        <v>-10000</v>
      </c>
    </row>
    <row r="22" spans="1:14" ht="15.75" customHeight="1" x14ac:dyDescent="0.2">
      <c r="B22" s="54" t="s">
        <v>44</v>
      </c>
      <c r="C22" s="55"/>
      <c r="D22" s="55">
        <v>-2000</v>
      </c>
      <c r="E22" s="55">
        <f t="shared" ref="E22:H22" si="7">D22*2</f>
        <v>-4000</v>
      </c>
      <c r="F22" s="55">
        <f t="shared" si="7"/>
        <v>-8000</v>
      </c>
      <c r="G22" s="55">
        <f t="shared" si="7"/>
        <v>-16000</v>
      </c>
      <c r="H22" s="55">
        <f t="shared" si="7"/>
        <v>-32000</v>
      </c>
      <c r="I22" s="55">
        <f t="shared" ref="I22:N22" si="8">H22</f>
        <v>-32000</v>
      </c>
      <c r="J22" s="55">
        <f t="shared" si="8"/>
        <v>-32000</v>
      </c>
      <c r="K22" s="55">
        <f t="shared" si="8"/>
        <v>-32000</v>
      </c>
      <c r="L22" s="55">
        <f t="shared" si="8"/>
        <v>-32000</v>
      </c>
      <c r="M22" s="55">
        <f t="shared" si="8"/>
        <v>-32000</v>
      </c>
      <c r="N22" s="55">
        <f t="shared" si="8"/>
        <v>-32000</v>
      </c>
    </row>
    <row r="23" spans="1:14" ht="15.75" customHeight="1" x14ac:dyDescent="0.2">
      <c r="B23" s="54" t="s">
        <v>120</v>
      </c>
      <c r="C23" s="55"/>
      <c r="D23" s="55">
        <v>0</v>
      </c>
      <c r="E23" s="55">
        <v>0</v>
      </c>
      <c r="F23" s="55">
        <v>0</v>
      </c>
      <c r="G23" s="55">
        <v>0</v>
      </c>
      <c r="H23" s="55">
        <v>0</v>
      </c>
      <c r="I23" s="55">
        <v>0</v>
      </c>
      <c r="J23" s="55">
        <v>0</v>
      </c>
      <c r="K23" s="55">
        <v>0</v>
      </c>
      <c r="L23" s="55">
        <v>0</v>
      </c>
      <c r="M23" s="55">
        <v>0</v>
      </c>
      <c r="N23" s="55">
        <v>0</v>
      </c>
    </row>
    <row r="24" spans="1:14" ht="15.75" customHeight="1" x14ac:dyDescent="0.2">
      <c r="B24" s="54" t="s">
        <v>121</v>
      </c>
      <c r="C24" s="55"/>
      <c r="D24" s="55">
        <v>10000</v>
      </c>
      <c r="E24" s="55">
        <f t="shared" ref="E24:H24" si="9">D24*2</f>
        <v>20000</v>
      </c>
      <c r="F24" s="55">
        <f t="shared" si="9"/>
        <v>40000</v>
      </c>
      <c r="G24" s="55">
        <f t="shared" si="9"/>
        <v>80000</v>
      </c>
      <c r="H24" s="55">
        <f t="shared" si="9"/>
        <v>160000</v>
      </c>
      <c r="I24" s="55">
        <f t="shared" ref="I24:N24" si="10">H24</f>
        <v>160000</v>
      </c>
      <c r="J24" s="55">
        <f t="shared" si="10"/>
        <v>160000</v>
      </c>
      <c r="K24" s="55">
        <f t="shared" si="10"/>
        <v>160000</v>
      </c>
      <c r="L24" s="55">
        <f t="shared" si="10"/>
        <v>160000</v>
      </c>
      <c r="M24" s="55">
        <f t="shared" si="10"/>
        <v>160000</v>
      </c>
      <c r="N24" s="55">
        <f t="shared" si="10"/>
        <v>160000</v>
      </c>
    </row>
    <row r="25" spans="1:14" ht="15.75" customHeight="1" x14ac:dyDescent="0.2">
      <c r="B25" s="54" t="s">
        <v>78</v>
      </c>
      <c r="C25" s="55"/>
      <c r="D25" s="55"/>
      <c r="E25" s="55"/>
      <c r="F25" s="55"/>
      <c r="G25" s="55"/>
      <c r="H25" s="55"/>
      <c r="I25" s="55">
        <v>-100000</v>
      </c>
      <c r="J25" s="55"/>
      <c r="K25" s="55"/>
      <c r="L25" s="55"/>
      <c r="M25" s="55"/>
      <c r="N25" s="55">
        <v>-100000</v>
      </c>
    </row>
    <row r="26" spans="1:14" ht="15.75" customHeight="1" x14ac:dyDescent="0.2">
      <c r="B26" s="56" t="s">
        <v>122</v>
      </c>
      <c r="C26" s="57">
        <f t="shared" ref="C26:N26" si="11">SUM(C20:C25)</f>
        <v>-66666.666666666672</v>
      </c>
      <c r="D26" s="57">
        <f t="shared" si="11"/>
        <v>-2000</v>
      </c>
      <c r="E26" s="57">
        <f t="shared" si="11"/>
        <v>6000</v>
      </c>
      <c r="F26" s="57">
        <f t="shared" si="11"/>
        <v>22000</v>
      </c>
      <c r="G26" s="57">
        <f t="shared" si="11"/>
        <v>54000</v>
      </c>
      <c r="H26" s="57">
        <f t="shared" si="11"/>
        <v>118000</v>
      </c>
      <c r="I26" s="57">
        <f t="shared" si="11"/>
        <v>18000</v>
      </c>
      <c r="J26" s="57">
        <f t="shared" si="11"/>
        <v>118000</v>
      </c>
      <c r="K26" s="57">
        <f t="shared" si="11"/>
        <v>118000</v>
      </c>
      <c r="L26" s="57">
        <f t="shared" si="11"/>
        <v>118000</v>
      </c>
      <c r="M26" s="57">
        <f t="shared" si="11"/>
        <v>118000</v>
      </c>
      <c r="N26" s="57">
        <f t="shared" si="11"/>
        <v>18000</v>
      </c>
    </row>
    <row r="27" spans="1:14" ht="15.75" customHeight="1" x14ac:dyDescent="0.2">
      <c r="B27" s="54" t="s">
        <v>123</v>
      </c>
      <c r="C27" s="58">
        <v>1</v>
      </c>
      <c r="D27" s="58">
        <f t="shared" ref="D27:N27" si="12">C27/(1+0.035)</f>
        <v>0.96618357487922713</v>
      </c>
      <c r="E27" s="58">
        <f t="shared" si="12"/>
        <v>0.93351070036640305</v>
      </c>
      <c r="F27" s="58">
        <f t="shared" si="12"/>
        <v>0.90194270566802237</v>
      </c>
      <c r="G27" s="58">
        <f t="shared" si="12"/>
        <v>0.87144222769857238</v>
      </c>
      <c r="H27" s="58">
        <f t="shared" si="12"/>
        <v>0.84197316685852408</v>
      </c>
      <c r="I27" s="58">
        <f t="shared" si="12"/>
        <v>0.81350064430775282</v>
      </c>
      <c r="J27" s="58">
        <f t="shared" si="12"/>
        <v>0.78599096068381924</v>
      </c>
      <c r="K27" s="58">
        <f t="shared" si="12"/>
        <v>0.75941155621625056</v>
      </c>
      <c r="L27" s="58">
        <f t="shared" si="12"/>
        <v>0.73373097218961414</v>
      </c>
      <c r="M27" s="58">
        <f t="shared" si="12"/>
        <v>0.70891881370977217</v>
      </c>
      <c r="N27" s="58">
        <f t="shared" si="12"/>
        <v>0.68494571372924851</v>
      </c>
    </row>
    <row r="28" spans="1:14" ht="15.75" customHeight="1" x14ac:dyDescent="0.2">
      <c r="B28" s="54" t="s">
        <v>124</v>
      </c>
      <c r="C28" s="55">
        <f t="shared" ref="C28:N28" si="13">C26*C27</f>
        <v>-66666.666666666672</v>
      </c>
      <c r="D28" s="55">
        <f t="shared" si="13"/>
        <v>-1932.3671497584542</v>
      </c>
      <c r="E28" s="55">
        <f t="shared" si="13"/>
        <v>5601.0642021984186</v>
      </c>
      <c r="F28" s="55">
        <f t="shared" si="13"/>
        <v>19842.739524696492</v>
      </c>
      <c r="G28" s="55">
        <f t="shared" si="13"/>
        <v>47057.880295722905</v>
      </c>
      <c r="H28" s="55">
        <f t="shared" si="13"/>
        <v>99352.833689305844</v>
      </c>
      <c r="I28" s="55">
        <f t="shared" si="13"/>
        <v>14643.011597539551</v>
      </c>
      <c r="J28" s="55">
        <f t="shared" si="13"/>
        <v>92746.933360690673</v>
      </c>
      <c r="K28" s="55">
        <f t="shared" si="13"/>
        <v>89610.563633517566</v>
      </c>
      <c r="L28" s="55">
        <f t="shared" si="13"/>
        <v>86580.254718374475</v>
      </c>
      <c r="M28" s="55">
        <f t="shared" si="13"/>
        <v>83652.420017753117</v>
      </c>
      <c r="N28" s="55">
        <f t="shared" si="13"/>
        <v>12329.022847126473</v>
      </c>
    </row>
    <row r="29" spans="1:14" ht="15.75" customHeight="1" x14ac:dyDescent="0.2">
      <c r="B29" s="56" t="s">
        <v>125</v>
      </c>
      <c r="C29" s="57">
        <f>SUM(C28:N28)</f>
        <v>482817.69007050036</v>
      </c>
      <c r="D29" s="55"/>
      <c r="E29" s="55"/>
      <c r="F29" s="55"/>
      <c r="G29" s="55"/>
      <c r="H29" s="55"/>
      <c r="I29" s="55"/>
      <c r="J29" s="55"/>
      <c r="K29" s="55"/>
      <c r="L29" s="55"/>
      <c r="M29" s="55"/>
      <c r="N29" s="55"/>
    </row>
    <row r="31" spans="1:14" ht="15.75" customHeight="1" x14ac:dyDescent="0.2">
      <c r="A31" s="53" t="s">
        <v>128</v>
      </c>
    </row>
    <row r="32" spans="1:14" ht="15.75" customHeight="1" x14ac:dyDescent="0.2">
      <c r="B32" s="54" t="s">
        <v>60</v>
      </c>
      <c r="C32" s="55">
        <f>C20</f>
        <v>-66666.666666666672</v>
      </c>
      <c r="D32" s="55"/>
      <c r="E32" s="55"/>
      <c r="F32" s="55"/>
      <c r="G32" s="55"/>
      <c r="H32" s="55"/>
      <c r="I32" s="55"/>
      <c r="J32" s="55"/>
      <c r="K32" s="55"/>
      <c r="L32" s="55"/>
      <c r="M32" s="55"/>
      <c r="N32" s="55"/>
    </row>
    <row r="33" spans="1:14" ht="15.75" customHeight="1" x14ac:dyDescent="0.2">
      <c r="B33" s="54" t="s">
        <v>53</v>
      </c>
      <c r="C33" s="55"/>
      <c r="D33" s="55">
        <v>-10000</v>
      </c>
      <c r="E33" s="55">
        <v>-10000</v>
      </c>
      <c r="F33" s="55">
        <v>-10000</v>
      </c>
      <c r="G33" s="55">
        <v>-10000</v>
      </c>
      <c r="H33" s="55">
        <v>-10000</v>
      </c>
      <c r="I33" s="55">
        <v>-10000</v>
      </c>
      <c r="J33" s="55">
        <v>-10000</v>
      </c>
      <c r="K33" s="55">
        <v>-10000</v>
      </c>
      <c r="L33" s="55">
        <v>-10000</v>
      </c>
      <c r="M33" s="55">
        <v>-10000</v>
      </c>
      <c r="N33" s="55">
        <v>-10000</v>
      </c>
    </row>
    <row r="34" spans="1:14" ht="15.75" customHeight="1" x14ac:dyDescent="0.2">
      <c r="B34" s="54" t="s">
        <v>44</v>
      </c>
      <c r="C34" s="55"/>
      <c r="D34" s="55">
        <v>-2000</v>
      </c>
      <c r="E34" s="55">
        <f t="shared" ref="E34:H34" si="14">D34*2</f>
        <v>-4000</v>
      </c>
      <c r="F34" s="55">
        <f t="shared" si="14"/>
        <v>-8000</v>
      </c>
      <c r="G34" s="55">
        <f t="shared" si="14"/>
        <v>-16000</v>
      </c>
      <c r="H34" s="55">
        <f t="shared" si="14"/>
        <v>-32000</v>
      </c>
      <c r="I34" s="55">
        <f t="shared" ref="I34:N34" si="15">H34</f>
        <v>-32000</v>
      </c>
      <c r="J34" s="55">
        <f t="shared" si="15"/>
        <v>-32000</v>
      </c>
      <c r="K34" s="55">
        <f t="shared" si="15"/>
        <v>-32000</v>
      </c>
      <c r="L34" s="55">
        <f t="shared" si="15"/>
        <v>-32000</v>
      </c>
      <c r="M34" s="55">
        <f t="shared" si="15"/>
        <v>-32000</v>
      </c>
      <c r="N34" s="55">
        <f t="shared" si="15"/>
        <v>-32000</v>
      </c>
    </row>
    <row r="35" spans="1:14" ht="15.75" customHeight="1" x14ac:dyDescent="0.2">
      <c r="B35" s="54" t="s">
        <v>120</v>
      </c>
      <c r="C35" s="55"/>
      <c r="D35" s="55">
        <v>0</v>
      </c>
      <c r="E35" s="55">
        <v>0</v>
      </c>
      <c r="F35" s="55">
        <v>0</v>
      </c>
      <c r="G35" s="55">
        <v>0</v>
      </c>
      <c r="H35" s="55">
        <v>0</v>
      </c>
      <c r="I35" s="55">
        <v>0</v>
      </c>
      <c r="J35" s="55">
        <v>0</v>
      </c>
      <c r="K35" s="55">
        <v>0</v>
      </c>
      <c r="L35" s="55">
        <v>0</v>
      </c>
      <c r="M35" s="55">
        <v>0</v>
      </c>
      <c r="N35" s="55">
        <v>0</v>
      </c>
    </row>
    <row r="36" spans="1:14" ht="15.75" customHeight="1" x14ac:dyDescent="0.2">
      <c r="B36" s="54" t="s">
        <v>121</v>
      </c>
      <c r="C36" s="55"/>
      <c r="D36" s="55">
        <v>10000</v>
      </c>
      <c r="E36" s="55">
        <f t="shared" ref="E36:H36" si="16">D36*2</f>
        <v>20000</v>
      </c>
      <c r="F36" s="55">
        <f t="shared" si="16"/>
        <v>40000</v>
      </c>
      <c r="G36" s="55">
        <f t="shared" si="16"/>
        <v>80000</v>
      </c>
      <c r="H36" s="55">
        <f t="shared" si="16"/>
        <v>160000</v>
      </c>
      <c r="I36" s="55">
        <f t="shared" ref="I36:N36" si="17">H36</f>
        <v>160000</v>
      </c>
      <c r="J36" s="55">
        <f t="shared" si="17"/>
        <v>160000</v>
      </c>
      <c r="K36" s="55">
        <f t="shared" si="17"/>
        <v>160000</v>
      </c>
      <c r="L36" s="55">
        <f t="shared" si="17"/>
        <v>160000</v>
      </c>
      <c r="M36" s="55">
        <f t="shared" si="17"/>
        <v>160000</v>
      </c>
      <c r="N36" s="55">
        <f t="shared" si="17"/>
        <v>160000</v>
      </c>
    </row>
    <row r="37" spans="1:14" ht="15.75" customHeight="1" x14ac:dyDescent="0.2">
      <c r="B37" s="54" t="s">
        <v>78</v>
      </c>
      <c r="C37" s="55"/>
      <c r="D37" s="55"/>
      <c r="E37" s="55"/>
      <c r="F37" s="55"/>
      <c r="G37" s="55"/>
      <c r="H37" s="55"/>
      <c r="I37" s="55">
        <v>-100000</v>
      </c>
      <c r="J37" s="55"/>
      <c r="K37" s="55"/>
      <c r="L37" s="55"/>
      <c r="M37" s="55"/>
      <c r="N37" s="55">
        <v>-100000</v>
      </c>
    </row>
    <row r="38" spans="1:14" ht="15.75" customHeight="1" x14ac:dyDescent="0.2">
      <c r="B38" s="56" t="s">
        <v>122</v>
      </c>
      <c r="C38" s="57">
        <f t="shared" ref="C38:N38" si="18">SUM(C32:C37)</f>
        <v>-66666.666666666672</v>
      </c>
      <c r="D38" s="57">
        <f t="shared" si="18"/>
        <v>-2000</v>
      </c>
      <c r="E38" s="57">
        <f t="shared" si="18"/>
        <v>6000</v>
      </c>
      <c r="F38" s="57">
        <f t="shared" si="18"/>
        <v>22000</v>
      </c>
      <c r="G38" s="57">
        <f t="shared" si="18"/>
        <v>54000</v>
      </c>
      <c r="H38" s="57">
        <f t="shared" si="18"/>
        <v>118000</v>
      </c>
      <c r="I38" s="57">
        <f t="shared" si="18"/>
        <v>18000</v>
      </c>
      <c r="J38" s="57">
        <f t="shared" si="18"/>
        <v>118000</v>
      </c>
      <c r="K38" s="57">
        <f t="shared" si="18"/>
        <v>118000</v>
      </c>
      <c r="L38" s="57">
        <f t="shared" si="18"/>
        <v>118000</v>
      </c>
      <c r="M38" s="57">
        <f t="shared" si="18"/>
        <v>118000</v>
      </c>
      <c r="N38" s="57">
        <f t="shared" si="18"/>
        <v>18000</v>
      </c>
    </row>
    <row r="39" spans="1:14" ht="15.75" customHeight="1" x14ac:dyDescent="0.2">
      <c r="B39" s="54" t="s">
        <v>123</v>
      </c>
      <c r="C39" s="58">
        <v>1</v>
      </c>
      <c r="D39" s="58">
        <f t="shared" ref="D39:N39" si="19">C39/(1+0.035)</f>
        <v>0.96618357487922713</v>
      </c>
      <c r="E39" s="58">
        <f t="shared" si="19"/>
        <v>0.93351070036640305</v>
      </c>
      <c r="F39" s="58">
        <f t="shared" si="19"/>
        <v>0.90194270566802237</v>
      </c>
      <c r="G39" s="58">
        <f t="shared" si="19"/>
        <v>0.87144222769857238</v>
      </c>
      <c r="H39" s="58">
        <f t="shared" si="19"/>
        <v>0.84197316685852408</v>
      </c>
      <c r="I39" s="58">
        <f t="shared" si="19"/>
        <v>0.81350064430775282</v>
      </c>
      <c r="J39" s="58">
        <f t="shared" si="19"/>
        <v>0.78599096068381924</v>
      </c>
      <c r="K39" s="58">
        <f t="shared" si="19"/>
        <v>0.75941155621625056</v>
      </c>
      <c r="L39" s="58">
        <f t="shared" si="19"/>
        <v>0.73373097218961414</v>
      </c>
      <c r="M39" s="58">
        <f t="shared" si="19"/>
        <v>0.70891881370977217</v>
      </c>
      <c r="N39" s="58">
        <f t="shared" si="19"/>
        <v>0.68494571372924851</v>
      </c>
    </row>
    <row r="40" spans="1:14" ht="15.75" customHeight="1" x14ac:dyDescent="0.2">
      <c r="B40" s="54" t="s">
        <v>124</v>
      </c>
      <c r="C40" s="55">
        <f t="shared" ref="C40:N40" si="20">C38*C39</f>
        <v>-66666.666666666672</v>
      </c>
      <c r="D40" s="55">
        <f t="shared" si="20"/>
        <v>-1932.3671497584542</v>
      </c>
      <c r="E40" s="55">
        <f t="shared" si="20"/>
        <v>5601.0642021984186</v>
      </c>
      <c r="F40" s="55">
        <f t="shared" si="20"/>
        <v>19842.739524696492</v>
      </c>
      <c r="G40" s="55">
        <f t="shared" si="20"/>
        <v>47057.880295722905</v>
      </c>
      <c r="H40" s="55">
        <f t="shared" si="20"/>
        <v>99352.833689305844</v>
      </c>
      <c r="I40" s="55">
        <f t="shared" si="20"/>
        <v>14643.011597539551</v>
      </c>
      <c r="J40" s="55">
        <f t="shared" si="20"/>
        <v>92746.933360690673</v>
      </c>
      <c r="K40" s="55">
        <f t="shared" si="20"/>
        <v>89610.563633517566</v>
      </c>
      <c r="L40" s="55">
        <f t="shared" si="20"/>
        <v>86580.254718374475</v>
      </c>
      <c r="M40" s="55">
        <f t="shared" si="20"/>
        <v>83652.420017753117</v>
      </c>
      <c r="N40" s="55">
        <f t="shared" si="20"/>
        <v>12329.022847126473</v>
      </c>
    </row>
    <row r="41" spans="1:14" ht="15.75" customHeight="1" x14ac:dyDescent="0.2">
      <c r="B41" s="56" t="s">
        <v>125</v>
      </c>
      <c r="C41" s="57">
        <f>SUM(C40:N40)</f>
        <v>482817.69007050036</v>
      </c>
      <c r="D41" s="55"/>
      <c r="E41" s="55"/>
      <c r="F41" s="55"/>
      <c r="G41" s="55"/>
      <c r="H41" s="55"/>
      <c r="I41" s="55"/>
      <c r="J41" s="55"/>
      <c r="K41" s="55"/>
      <c r="L41" s="55"/>
      <c r="M41" s="55"/>
      <c r="N41" s="55"/>
    </row>
    <row r="42" spans="1:14" ht="12.75" x14ac:dyDescent="0.2">
      <c r="A42" s="51"/>
    </row>
    <row r="43" spans="1:14" ht="12.75" x14ac:dyDescent="0.2">
      <c r="A43" s="53" t="s">
        <v>129</v>
      </c>
    </row>
    <row r="44" spans="1:14" ht="12.75" x14ac:dyDescent="0.2">
      <c r="B44" s="54" t="s">
        <v>130</v>
      </c>
    </row>
    <row r="45" spans="1:14" ht="12.75" x14ac:dyDescent="0.2">
      <c r="B45" s="54" t="s">
        <v>131</v>
      </c>
      <c r="D45" s="54">
        <v>10</v>
      </c>
    </row>
    <row r="46" spans="1:14" ht="12.75" x14ac:dyDescent="0.2">
      <c r="B46" s="54" t="s">
        <v>132</v>
      </c>
      <c r="D46" s="55">
        <f>C33</f>
        <v>0</v>
      </c>
      <c r="E46" s="54">
        <v>10</v>
      </c>
    </row>
    <row r="47" spans="1:14" ht="12.75" x14ac:dyDescent="0.2">
      <c r="B47" s="54" t="s">
        <v>133</v>
      </c>
      <c r="E47" s="55">
        <f>C33</f>
        <v>0</v>
      </c>
      <c r="F47" s="54">
        <v>10</v>
      </c>
    </row>
    <row r="48" spans="1:14" ht="12.75" x14ac:dyDescent="0.2">
      <c r="B48" s="54" t="s">
        <v>134</v>
      </c>
      <c r="F48" s="55">
        <f>C33</f>
        <v>0</v>
      </c>
      <c r="G48" s="54">
        <v>10</v>
      </c>
    </row>
    <row r="49" spans="1:14" ht="12.75" x14ac:dyDescent="0.2">
      <c r="B49" s="54" t="s">
        <v>135</v>
      </c>
      <c r="G49" s="55">
        <f>C33</f>
        <v>0</v>
      </c>
      <c r="H49" s="54">
        <v>10</v>
      </c>
    </row>
    <row r="50" spans="1:14" ht="12.75" x14ac:dyDescent="0.2">
      <c r="B50" s="54" t="s">
        <v>136</v>
      </c>
    </row>
    <row r="51" spans="1:14" ht="12.75" x14ac:dyDescent="0.2">
      <c r="B51" s="54" t="s">
        <v>131</v>
      </c>
      <c r="D51" s="55">
        <f t="shared" ref="D51:N51" si="21">C38</f>
        <v>-66666.666666666672</v>
      </c>
      <c r="E51" s="55">
        <f t="shared" si="21"/>
        <v>-2000</v>
      </c>
      <c r="F51" s="55">
        <f t="shared" si="21"/>
        <v>6000</v>
      </c>
      <c r="G51" s="55">
        <f t="shared" si="21"/>
        <v>22000</v>
      </c>
      <c r="H51" s="55">
        <f t="shared" si="21"/>
        <v>54000</v>
      </c>
      <c r="I51" s="55">
        <f t="shared" si="21"/>
        <v>118000</v>
      </c>
      <c r="J51" s="55">
        <f t="shared" si="21"/>
        <v>18000</v>
      </c>
      <c r="K51" s="55">
        <f t="shared" si="21"/>
        <v>118000</v>
      </c>
      <c r="L51" s="55">
        <f t="shared" si="21"/>
        <v>118000</v>
      </c>
      <c r="M51" s="55">
        <f t="shared" si="21"/>
        <v>118000</v>
      </c>
      <c r="N51" s="55">
        <f t="shared" si="21"/>
        <v>118000</v>
      </c>
    </row>
    <row r="52" spans="1:14" ht="12.75" x14ac:dyDescent="0.2">
      <c r="B52" s="54" t="s">
        <v>132</v>
      </c>
      <c r="E52" s="55">
        <f t="shared" ref="E52:N52" si="22">C38</f>
        <v>-66666.666666666672</v>
      </c>
      <c r="F52" s="55">
        <f t="shared" si="22"/>
        <v>-2000</v>
      </c>
      <c r="G52" s="55">
        <f t="shared" si="22"/>
        <v>6000</v>
      </c>
      <c r="H52" s="55">
        <f t="shared" si="22"/>
        <v>22000</v>
      </c>
      <c r="I52" s="55">
        <f t="shared" si="22"/>
        <v>54000</v>
      </c>
      <c r="J52" s="55">
        <f t="shared" si="22"/>
        <v>118000</v>
      </c>
      <c r="K52" s="55">
        <f t="shared" si="22"/>
        <v>18000</v>
      </c>
      <c r="L52" s="55">
        <f t="shared" si="22"/>
        <v>118000</v>
      </c>
      <c r="M52" s="55">
        <f t="shared" si="22"/>
        <v>118000</v>
      </c>
      <c r="N52" s="55">
        <f t="shared" si="22"/>
        <v>118000</v>
      </c>
    </row>
    <row r="53" spans="1:14" ht="12.75" x14ac:dyDescent="0.2">
      <c r="B53" s="54" t="s">
        <v>133</v>
      </c>
      <c r="F53" s="55">
        <f t="shared" ref="F53:N53" si="23">C38</f>
        <v>-66666.666666666672</v>
      </c>
      <c r="G53" s="55">
        <f t="shared" si="23"/>
        <v>-2000</v>
      </c>
      <c r="H53" s="55">
        <f t="shared" si="23"/>
        <v>6000</v>
      </c>
      <c r="I53" s="55">
        <f t="shared" si="23"/>
        <v>22000</v>
      </c>
      <c r="J53" s="55">
        <f t="shared" si="23"/>
        <v>54000</v>
      </c>
      <c r="K53" s="55">
        <f t="shared" si="23"/>
        <v>118000</v>
      </c>
      <c r="L53" s="55">
        <f t="shared" si="23"/>
        <v>18000</v>
      </c>
      <c r="M53" s="55">
        <f t="shared" si="23"/>
        <v>118000</v>
      </c>
      <c r="N53" s="55">
        <f t="shared" si="23"/>
        <v>118000</v>
      </c>
    </row>
    <row r="54" spans="1:14" ht="12.75" x14ac:dyDescent="0.2">
      <c r="B54" s="54" t="s">
        <v>134</v>
      </c>
      <c r="G54" s="55">
        <f t="shared" ref="G54:N54" si="24">C38</f>
        <v>-66666.666666666672</v>
      </c>
      <c r="H54" s="55">
        <f t="shared" si="24"/>
        <v>-2000</v>
      </c>
      <c r="I54" s="55">
        <f t="shared" si="24"/>
        <v>6000</v>
      </c>
      <c r="J54" s="55">
        <f t="shared" si="24"/>
        <v>22000</v>
      </c>
      <c r="K54" s="55">
        <f t="shared" si="24"/>
        <v>54000</v>
      </c>
      <c r="L54" s="55">
        <f t="shared" si="24"/>
        <v>118000</v>
      </c>
      <c r="M54" s="55">
        <f t="shared" si="24"/>
        <v>18000</v>
      </c>
      <c r="N54" s="55">
        <f t="shared" si="24"/>
        <v>118000</v>
      </c>
    </row>
    <row r="55" spans="1:14" ht="12.75" x14ac:dyDescent="0.2">
      <c r="B55" s="54" t="s">
        <v>135</v>
      </c>
      <c r="H55" s="55">
        <f t="shared" ref="H55:N55" si="25">C38</f>
        <v>-66666.666666666672</v>
      </c>
      <c r="I55" s="55">
        <f t="shared" si="25"/>
        <v>-2000</v>
      </c>
      <c r="J55" s="55">
        <f t="shared" si="25"/>
        <v>6000</v>
      </c>
      <c r="K55" s="55">
        <f t="shared" si="25"/>
        <v>22000</v>
      </c>
      <c r="L55" s="55">
        <f t="shared" si="25"/>
        <v>54000</v>
      </c>
      <c r="M55" s="55">
        <f t="shared" si="25"/>
        <v>118000</v>
      </c>
      <c r="N55" s="55">
        <f t="shared" si="25"/>
        <v>18000</v>
      </c>
    </row>
    <row r="56" spans="1:14" ht="12.75" x14ac:dyDescent="0.2">
      <c r="B56" s="54" t="s">
        <v>137</v>
      </c>
    </row>
    <row r="57" spans="1:14" ht="12.75" x14ac:dyDescent="0.2">
      <c r="B57" s="54" t="s">
        <v>131</v>
      </c>
      <c r="C57" s="55">
        <f t="shared" ref="C57:C61" si="26">SUM(C45:N45)*SUMPRODUCT($C$39:$N$39,$C51:$N51)</f>
        <v>4545784.2243804242</v>
      </c>
    </row>
    <row r="58" spans="1:14" ht="12.75" x14ac:dyDescent="0.2">
      <c r="B58" s="54" t="s">
        <v>132</v>
      </c>
      <c r="C58" s="55">
        <f t="shared" si="26"/>
        <v>3611157.7605603007</v>
      </c>
    </row>
    <row r="59" spans="1:14" ht="12.75" x14ac:dyDescent="0.2">
      <c r="B59" s="54" t="s">
        <v>133</v>
      </c>
      <c r="C59" s="55">
        <f t="shared" si="26"/>
        <v>2708137.0225698436</v>
      </c>
    </row>
    <row r="60" spans="1:14" ht="12.75" x14ac:dyDescent="0.2">
      <c r="B60" s="54" t="s">
        <v>134</v>
      </c>
      <c r="C60" s="55">
        <f t="shared" si="26"/>
        <v>1835653.2177481456</v>
      </c>
    </row>
    <row r="61" spans="1:14" ht="12.75" x14ac:dyDescent="0.2">
      <c r="B61" s="54" t="s">
        <v>135</v>
      </c>
      <c r="C61" s="55">
        <f t="shared" si="26"/>
        <v>992673.69618128729</v>
      </c>
    </row>
    <row r="62" spans="1:14" ht="12.75" x14ac:dyDescent="0.2">
      <c r="A62" s="53"/>
    </row>
    <row r="63" spans="1:14" ht="12.75" x14ac:dyDescent="0.2">
      <c r="A63" s="53" t="s">
        <v>138</v>
      </c>
    </row>
    <row r="64" spans="1:14" ht="12.75" x14ac:dyDescent="0.2">
      <c r="C64" s="53" t="s">
        <v>139</v>
      </c>
      <c r="D64" s="53" t="s">
        <v>140</v>
      </c>
    </row>
    <row r="65" spans="1:5" ht="12.75" x14ac:dyDescent="0.2">
      <c r="B65" s="54" t="s">
        <v>141</v>
      </c>
      <c r="C65" s="54">
        <v>1</v>
      </c>
      <c r="D65" s="55">
        <f>C15*C65</f>
        <v>1434833.0482300834</v>
      </c>
      <c r="E65" s="55"/>
    </row>
    <row r="66" spans="1:5" ht="12.75" x14ac:dyDescent="0.2">
      <c r="B66" s="54" t="s">
        <v>142</v>
      </c>
      <c r="C66" s="54">
        <v>3</v>
      </c>
      <c r="D66" s="55">
        <f>C66*C29</f>
        <v>1448453.0702115011</v>
      </c>
      <c r="E66" s="55"/>
    </row>
    <row r="67" spans="1:5" ht="12.75" x14ac:dyDescent="0.2">
      <c r="B67" s="54" t="s">
        <v>143</v>
      </c>
      <c r="D67" s="55">
        <f>SUM(C57:C61)</f>
        <v>13693405.921440003</v>
      </c>
      <c r="E67" s="55"/>
    </row>
    <row r="68" spans="1:5" ht="12.75" x14ac:dyDescent="0.2">
      <c r="B68" s="56" t="s">
        <v>138</v>
      </c>
      <c r="C68" s="56"/>
      <c r="D68" s="57">
        <f>SUM(D65:D67)</f>
        <v>16576692.039881587</v>
      </c>
      <c r="E68" s="55"/>
    </row>
    <row r="70" spans="1:5" ht="12.75" x14ac:dyDescent="0.2">
      <c r="A70" s="53" t="s">
        <v>144</v>
      </c>
      <c r="C70" s="53" t="s">
        <v>145</v>
      </c>
    </row>
    <row r="71" spans="1:5" ht="12.75" x14ac:dyDescent="0.2">
      <c r="B71" s="54" t="s">
        <v>146</v>
      </c>
      <c r="C71" s="55">
        <f>D65</f>
        <v>1434833.0482300834</v>
      </c>
    </row>
    <row r="72" spans="1:5" ht="12.75" x14ac:dyDescent="0.2">
      <c r="B72" s="54" t="s">
        <v>147</v>
      </c>
      <c r="C72" s="55">
        <f>D66+D65</f>
        <v>2883286.1184415845</v>
      </c>
    </row>
    <row r="73" spans="1:5" ht="12.75" x14ac:dyDescent="0.2">
      <c r="B73" s="54" t="s">
        <v>148</v>
      </c>
      <c r="C73" s="55">
        <f>C72+D67</f>
        <v>16576692.039881587</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0C239-0CC3-4C35-A4F6-DA46D7C94EBF}">
  <sheetPr codeName="Sheet5">
    <tabColor theme="4" tint="0.39997558519241921"/>
    <outlinePr summaryBelow="0" summaryRight="0"/>
  </sheetPr>
  <dimension ref="A1:G21"/>
  <sheetViews>
    <sheetView workbookViewId="0">
      <selection activeCell="B18" sqref="B18"/>
    </sheetView>
  </sheetViews>
  <sheetFormatPr defaultColWidth="14.42578125" defaultRowHeight="15.75" customHeight="1" x14ac:dyDescent="0.2"/>
  <cols>
    <col min="1" max="3" width="14.42578125" style="41"/>
    <col min="4" max="4" width="47" style="41" bestFit="1" customWidth="1"/>
    <col min="5" max="16384" width="14.42578125" style="41"/>
  </cols>
  <sheetData>
    <row r="1" spans="1:7" ht="23.25" x14ac:dyDescent="0.35">
      <c r="A1" s="43" t="s">
        <v>149</v>
      </c>
      <c r="B1" s="46"/>
    </row>
    <row r="2" spans="1:7" ht="15.75" customHeight="1" x14ac:dyDescent="0.2">
      <c r="A2" s="51" t="s">
        <v>150</v>
      </c>
      <c r="E2" s="456"/>
      <c r="F2" s="456"/>
      <c r="G2" s="456"/>
    </row>
    <row r="3" spans="1:7" ht="15.75" customHeight="1" x14ac:dyDescent="0.2">
      <c r="E3" s="456"/>
      <c r="F3" s="456"/>
      <c r="G3" s="456"/>
    </row>
    <row r="4" spans="1:7" ht="15.75" customHeight="1" x14ac:dyDescent="0.2">
      <c r="E4" s="456"/>
      <c r="F4" s="456"/>
      <c r="G4" s="456"/>
    </row>
    <row r="5" spans="1:7" ht="15.75" customHeight="1" x14ac:dyDescent="0.2">
      <c r="E5" s="456"/>
      <c r="F5" s="456"/>
      <c r="G5" s="456"/>
    </row>
    <row r="6" spans="1:7" ht="15.75" customHeight="1" x14ac:dyDescent="0.2">
      <c r="E6" s="456"/>
      <c r="F6" s="456"/>
      <c r="G6" s="456"/>
    </row>
    <row r="7" spans="1:7" ht="15.75" customHeight="1" x14ac:dyDescent="0.2">
      <c r="E7" s="456"/>
      <c r="F7" s="456"/>
      <c r="G7" s="456"/>
    </row>
    <row r="8" spans="1:7" ht="15.75" customHeight="1" x14ac:dyDescent="0.2">
      <c r="E8" s="456"/>
      <c r="F8" s="456"/>
      <c r="G8" s="456"/>
    </row>
    <row r="9" spans="1:7" ht="15.75" customHeight="1" x14ac:dyDescent="0.2">
      <c r="E9" s="456"/>
      <c r="F9" s="456"/>
      <c r="G9" s="456"/>
    </row>
    <row r="10" spans="1:7" ht="15.75" customHeight="1" x14ac:dyDescent="0.2">
      <c r="E10" s="456"/>
      <c r="F10" s="456"/>
      <c r="G10" s="456"/>
    </row>
    <row r="11" spans="1:7" ht="15.75" customHeight="1" x14ac:dyDescent="0.2">
      <c r="E11" s="456"/>
      <c r="F11" s="456"/>
      <c r="G11" s="456"/>
    </row>
    <row r="12" spans="1:7" ht="15.75" customHeight="1" x14ac:dyDescent="0.2">
      <c r="E12" s="456"/>
      <c r="F12" s="456"/>
      <c r="G12" s="456"/>
    </row>
    <row r="13" spans="1:7" ht="15.75" customHeight="1" x14ac:dyDescent="0.2">
      <c r="E13" s="456"/>
      <c r="F13" s="456"/>
      <c r="G13" s="456"/>
    </row>
    <row r="14" spans="1:7" ht="15.75" customHeight="1" x14ac:dyDescent="0.2">
      <c r="E14" s="456"/>
      <c r="F14" s="456"/>
      <c r="G14" s="456"/>
    </row>
    <row r="15" spans="1:7" ht="15.75" customHeight="1" x14ac:dyDescent="0.2">
      <c r="E15" s="456"/>
      <c r="F15" s="456"/>
      <c r="G15" s="456"/>
    </row>
    <row r="16" spans="1:7" ht="15.75" customHeight="1" x14ac:dyDescent="0.2">
      <c r="E16" s="456"/>
      <c r="F16" s="456"/>
      <c r="G16" s="456"/>
    </row>
    <row r="17" spans="5:7" ht="15.75" customHeight="1" x14ac:dyDescent="0.2">
      <c r="E17" s="456"/>
      <c r="F17" s="456"/>
      <c r="G17" s="456"/>
    </row>
    <row r="18" spans="5:7" ht="15.75" customHeight="1" x14ac:dyDescent="0.2">
      <c r="E18" s="456"/>
      <c r="F18" s="456"/>
      <c r="G18" s="456"/>
    </row>
    <row r="19" spans="5:7" ht="15.75" customHeight="1" x14ac:dyDescent="0.2">
      <c r="E19" s="456"/>
      <c r="F19" s="456"/>
      <c r="G19" s="456"/>
    </row>
    <row r="20" spans="5:7" ht="15.75" customHeight="1" x14ac:dyDescent="0.2">
      <c r="E20" s="456"/>
      <c r="F20" s="456"/>
      <c r="G20" s="456"/>
    </row>
    <row r="21" spans="5:7" ht="15.75" customHeight="1" x14ac:dyDescent="0.2">
      <c r="E21" s="456"/>
      <c r="F21" s="456"/>
      <c r="G21" s="45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1F2E-0E6C-4BD4-9717-F9C5BA086240}">
  <sheetPr codeName="Sheet7">
    <tabColor theme="1"/>
  </sheetPr>
  <dimension ref="A1"/>
  <sheetViews>
    <sheetView showGridLines="0" topLeftCell="C1" workbookViewId="0">
      <selection activeCell="H28" sqref="H28"/>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ED532-6359-42FF-882B-3B3C816C9F6D}">
  <dimension ref="A1:M98"/>
  <sheetViews>
    <sheetView tabSelected="1" topLeftCell="C58" zoomScale="99" workbookViewId="0">
      <selection activeCell="C62" sqref="C62"/>
    </sheetView>
  </sheetViews>
  <sheetFormatPr defaultColWidth="9.140625" defaultRowHeight="15.75" x14ac:dyDescent="0.35"/>
  <cols>
    <col min="1" max="1" width="3.42578125" style="556" customWidth="1"/>
    <col min="2" max="2" width="64.7109375" style="556" bestFit="1" customWidth="1"/>
    <col min="3" max="4" width="11.85546875" style="556" bestFit="1" customWidth="1"/>
    <col min="5" max="5" width="14.28515625" style="556" bestFit="1" customWidth="1"/>
    <col min="6" max="6" width="14.42578125" style="556" bestFit="1" customWidth="1"/>
    <col min="7" max="7" width="13.42578125" style="556" customWidth="1"/>
    <col min="8" max="11" width="13.85546875" style="556" customWidth="1"/>
    <col min="12" max="12" width="10.5703125" style="556" bestFit="1" customWidth="1"/>
    <col min="13" max="13" width="12" style="556" customWidth="1"/>
    <col min="14" max="16384" width="9.140625" style="556"/>
  </cols>
  <sheetData>
    <row r="1" spans="1:13" x14ac:dyDescent="0.35">
      <c r="A1" s="3"/>
      <c r="B1" s="3" t="s">
        <v>151</v>
      </c>
      <c r="C1" s="85"/>
      <c r="D1" s="85"/>
      <c r="E1" s="85"/>
      <c r="F1" s="85"/>
      <c r="G1" s="4"/>
      <c r="H1" s="4"/>
      <c r="I1" s="5"/>
      <c r="J1" s="3"/>
      <c r="K1" s="3"/>
      <c r="L1" s="4"/>
      <c r="M1" s="4"/>
    </row>
    <row r="2" spans="1:13" x14ac:dyDescent="0.35">
      <c r="A2" s="78"/>
      <c r="B2" s="79" t="s">
        <v>155</v>
      </c>
      <c r="C2" s="87"/>
      <c r="D2" s="87"/>
      <c r="E2" s="87"/>
      <c r="F2" s="87"/>
      <c r="G2" s="78"/>
      <c r="H2" s="78"/>
      <c r="I2" s="78"/>
      <c r="J2" s="78"/>
      <c r="K2" s="79"/>
      <c r="L2" s="80"/>
      <c r="M2" s="78"/>
    </row>
    <row r="3" spans="1:13" x14ac:dyDescent="0.35">
      <c r="A3" s="9"/>
      <c r="B3" s="557"/>
      <c r="C3" s="558"/>
      <c r="D3" s="559"/>
      <c r="E3" s="560"/>
      <c r="F3" s="561"/>
      <c r="G3" s="561"/>
      <c r="H3" s="557"/>
      <c r="I3" s="9"/>
      <c r="J3" s="9"/>
      <c r="K3" s="12"/>
      <c r="L3" s="13"/>
      <c r="M3" s="9"/>
    </row>
    <row r="4" spans="1:13" x14ac:dyDescent="0.35">
      <c r="A4" s="9"/>
      <c r="B4" s="249" t="s">
        <v>156</v>
      </c>
      <c r="C4" s="250" t="s">
        <v>157</v>
      </c>
      <c r="D4" s="250" t="s">
        <v>158</v>
      </c>
      <c r="E4" s="251" t="s">
        <v>159</v>
      </c>
      <c r="F4" s="251" t="s">
        <v>481</v>
      </c>
      <c r="G4" s="251" t="s">
        <v>160</v>
      </c>
      <c r="H4" s="557"/>
      <c r="I4" s="9"/>
      <c r="J4" s="9"/>
      <c r="K4" s="12"/>
      <c r="L4" s="13"/>
      <c r="M4" s="9"/>
    </row>
    <row r="5" spans="1:13" x14ac:dyDescent="0.35">
      <c r="A5" s="9">
        <v>1</v>
      </c>
      <c r="B5" s="563" t="s">
        <v>161</v>
      </c>
      <c r="C5" s="564">
        <f>'Product benefits'!C13</f>
        <v>150802.35193133049</v>
      </c>
      <c r="D5" s="564">
        <f>'Product benefits'!D13</f>
        <v>509465.04721030046</v>
      </c>
      <c r="E5" s="564">
        <f>'Product benefits'!E13</f>
        <v>188158.55319629548</v>
      </c>
      <c r="F5" s="564">
        <f>E5*150</f>
        <v>28223782.979444321</v>
      </c>
      <c r="G5" s="564">
        <f>F5+C5+D5</f>
        <v>28884050.378585953</v>
      </c>
      <c r="H5" s="557"/>
      <c r="I5" s="9"/>
      <c r="J5" s="9"/>
      <c r="K5" s="12"/>
      <c r="L5" s="13"/>
      <c r="M5" s="9"/>
    </row>
    <row r="6" spans="1:13" ht="16.5" thickBot="1" x14ac:dyDescent="0.4">
      <c r="A6" s="9">
        <v>2</v>
      </c>
      <c r="B6" s="566" t="s">
        <v>162</v>
      </c>
      <c r="C6" s="564">
        <f>'Product benefits'!C14</f>
        <v>279209.64387138642</v>
      </c>
      <c r="D6" s="564">
        <f>'Product benefits'!D14</f>
        <v>943271.45813535491</v>
      </c>
      <c r="E6" s="564">
        <f>'Product benefits'!E14</f>
        <v>348374.42491093033</v>
      </c>
      <c r="F6" s="585">
        <f>E6*150</f>
        <v>52256163.736639552</v>
      </c>
      <c r="G6" s="564">
        <f>F6+C6+D6</f>
        <v>53478644.838646293</v>
      </c>
      <c r="H6" s="557"/>
      <c r="I6" s="9"/>
      <c r="J6" s="9"/>
      <c r="K6" s="12"/>
      <c r="L6" s="13"/>
      <c r="M6" s="9"/>
    </row>
    <row r="7" spans="1:13" ht="16.5" thickBot="1" x14ac:dyDescent="0.4">
      <c r="A7" s="9"/>
      <c r="B7" s="567" t="s">
        <v>163</v>
      </c>
      <c r="C7" s="564">
        <f>SUM(C5:C6)</f>
        <v>430011.99580271693</v>
      </c>
      <c r="D7" s="564">
        <f t="shared" ref="D7:F7" si="0">SUM(D5:D6)</f>
        <v>1452736.5053456554</v>
      </c>
      <c r="E7" s="564">
        <f t="shared" si="0"/>
        <v>536532.97810722585</v>
      </c>
      <c r="F7" s="564">
        <f t="shared" si="0"/>
        <v>80479946.716083869</v>
      </c>
      <c r="G7" s="564">
        <f>SUM(G5:G6)</f>
        <v>82362695.217232242</v>
      </c>
      <c r="H7" s="557"/>
      <c r="I7" s="9"/>
      <c r="J7" s="9"/>
      <c r="K7" s="12"/>
      <c r="L7" s="13"/>
      <c r="M7" s="9"/>
    </row>
    <row r="8" spans="1:13" ht="16.5" thickBot="1" x14ac:dyDescent="0.4">
      <c r="A8" s="9"/>
      <c r="B8" s="557"/>
      <c r="C8" s="557"/>
      <c r="D8" s="557"/>
      <c r="E8" s="557"/>
      <c r="F8" s="557"/>
      <c r="G8" s="562"/>
      <c r="H8" s="557"/>
      <c r="I8" s="9"/>
      <c r="J8" s="9"/>
      <c r="K8" s="12"/>
      <c r="L8" s="13"/>
      <c r="M8" s="9"/>
    </row>
    <row r="9" spans="1:13" ht="16.5" thickBot="1" x14ac:dyDescent="0.4">
      <c r="A9" s="9">
        <v>3</v>
      </c>
      <c r="B9" s="568" t="s">
        <v>164</v>
      </c>
      <c r="C9" s="564">
        <f>'Product benefits'!C17</f>
        <v>4845449.3887759391</v>
      </c>
      <c r="D9" s="564">
        <f>'Product benefits'!D17</f>
        <v>16369685.684557186</v>
      </c>
      <c r="E9" s="564">
        <f>'Product benefits'!E17</f>
        <v>6045746.2029048027</v>
      </c>
      <c r="F9" s="564">
        <f>'Product benefits'!F17</f>
        <v>918953422.84152997</v>
      </c>
      <c r="G9" s="565"/>
      <c r="H9" s="557"/>
      <c r="I9" s="9"/>
      <c r="J9" s="9"/>
      <c r="K9" s="12"/>
      <c r="L9" s="13"/>
      <c r="M9" s="9"/>
    </row>
    <row r="10" spans="1:13" ht="14.25" customHeight="1" x14ac:dyDescent="0.35">
      <c r="A10" s="9"/>
      <c r="B10" s="557"/>
      <c r="C10" s="558"/>
      <c r="D10" s="559"/>
      <c r="E10" s="561"/>
      <c r="F10" s="561"/>
      <c r="G10" s="562"/>
      <c r="H10" s="557"/>
      <c r="I10" s="9"/>
      <c r="J10" s="9"/>
      <c r="K10" s="12"/>
      <c r="L10" s="13"/>
      <c r="M10" s="9"/>
    </row>
    <row r="11" spans="1:13" x14ac:dyDescent="0.35">
      <c r="B11" s="569" t="s">
        <v>165</v>
      </c>
      <c r="C11" s="570"/>
      <c r="D11" s="570"/>
      <c r="E11" s="570"/>
      <c r="F11" s="570"/>
    </row>
    <row r="12" spans="1:13" x14ac:dyDescent="0.35">
      <c r="A12" s="9"/>
      <c r="B12" s="571" t="s">
        <v>166</v>
      </c>
      <c r="C12" s="309">
        <v>0.6</v>
      </c>
      <c r="D12" s="620" t="s">
        <v>167</v>
      </c>
      <c r="E12" s="621"/>
      <c r="F12" s="621"/>
      <c r="G12" s="621"/>
      <c r="H12" s="621"/>
      <c r="I12" s="9"/>
      <c r="J12" s="9"/>
      <c r="K12" s="12"/>
      <c r="L12" s="13"/>
      <c r="M12" s="9"/>
    </row>
    <row r="13" spans="1:13" x14ac:dyDescent="0.35">
      <c r="A13" s="9"/>
      <c r="C13" s="559"/>
      <c r="D13" s="572"/>
      <c r="E13" s="559"/>
      <c r="F13" s="559"/>
      <c r="G13" s="562"/>
      <c r="H13" s="557"/>
      <c r="I13" s="9"/>
      <c r="J13" s="9"/>
      <c r="K13" s="12"/>
      <c r="L13" s="13"/>
      <c r="M13" s="9"/>
    </row>
    <row r="14" spans="1:13" x14ac:dyDescent="0.35">
      <c r="A14" s="9"/>
      <c r="B14" s="293"/>
      <c r="C14" s="293"/>
      <c r="D14" s="293"/>
      <c r="E14" s="293"/>
      <c r="F14" s="293"/>
      <c r="G14" s="26"/>
      <c r="H14" s="9"/>
      <c r="I14" s="9"/>
      <c r="J14" s="9"/>
      <c r="K14" s="12"/>
      <c r="L14" s="13"/>
      <c r="M14" s="9"/>
    </row>
    <row r="15" spans="1:13" x14ac:dyDescent="0.35">
      <c r="B15" s="569" t="s">
        <v>168</v>
      </c>
      <c r="C15" s="570"/>
      <c r="D15" s="570"/>
      <c r="E15" s="570"/>
      <c r="F15" s="570"/>
    </row>
    <row r="16" spans="1:13" x14ac:dyDescent="0.35">
      <c r="B16" s="573"/>
      <c r="C16" s="574"/>
      <c r="D16" s="574"/>
      <c r="E16" s="574"/>
      <c r="F16" s="574"/>
    </row>
    <row r="17" spans="1:13" ht="16.5" thickBot="1" x14ac:dyDescent="0.4">
      <c r="A17" s="9"/>
      <c r="B17" s="249" t="s">
        <v>169</v>
      </c>
      <c r="C17" s="250" t="s">
        <v>157</v>
      </c>
      <c r="D17" s="250" t="s">
        <v>158</v>
      </c>
      <c r="E17" s="251" t="s">
        <v>159</v>
      </c>
      <c r="F17" s="251" t="s">
        <v>481</v>
      </c>
      <c r="G17" s="251" t="s">
        <v>160</v>
      </c>
      <c r="H17" s="557"/>
      <c r="I17" s="9"/>
      <c r="J17" s="9"/>
      <c r="K17" s="12"/>
      <c r="L17" s="13"/>
      <c r="M17" s="9"/>
    </row>
    <row r="18" spans="1:13" ht="16.5" thickBot="1" x14ac:dyDescent="0.4">
      <c r="A18" s="9">
        <v>1</v>
      </c>
      <c r="B18" s="575" t="str">
        <f>B5</f>
        <v>Savings from social workers not having to spend time chasing information</v>
      </c>
      <c r="C18" s="592">
        <f>C5*$C$12</f>
        <v>90481.411158798292</v>
      </c>
      <c r="D18" s="592">
        <f t="shared" ref="D18:F19" si="1">D5*$C$12</f>
        <v>305679.02832618024</v>
      </c>
      <c r="E18" s="592">
        <f t="shared" si="1"/>
        <v>112895.13191777728</v>
      </c>
      <c r="F18" s="592">
        <f t="shared" si="1"/>
        <v>16934269.787666593</v>
      </c>
      <c r="G18" s="592">
        <f>G5*$C$12</f>
        <v>17330430.227151573</v>
      </c>
      <c r="H18" s="557"/>
      <c r="I18" s="9"/>
      <c r="J18" s="9"/>
      <c r="K18" s="12"/>
      <c r="L18" s="13"/>
      <c r="M18" s="9"/>
    </row>
    <row r="19" spans="1:13" ht="16.5" thickBot="1" x14ac:dyDescent="0.4">
      <c r="A19" s="9">
        <v>2</v>
      </c>
      <c r="B19" s="575" t="str">
        <f>B6</f>
        <v>Savings from children and families not escalating unnecessarily</v>
      </c>
      <c r="C19" s="592">
        <f>C6*$C$12</f>
        <v>167525.78632283185</v>
      </c>
      <c r="D19" s="592">
        <f t="shared" si="1"/>
        <v>565962.87488121295</v>
      </c>
      <c r="E19" s="592">
        <f t="shared" si="1"/>
        <v>209024.65494655821</v>
      </c>
      <c r="F19" s="592">
        <f>F6*$C$12</f>
        <v>31353698.24198373</v>
      </c>
      <c r="G19" s="592">
        <f>G6*$C$12</f>
        <v>32087186.903187774</v>
      </c>
      <c r="H19" s="557"/>
      <c r="I19" s="9"/>
      <c r="J19" s="9"/>
      <c r="K19" s="12"/>
      <c r="L19" s="13"/>
      <c r="M19" s="9"/>
    </row>
    <row r="20" spans="1:13" x14ac:dyDescent="0.35">
      <c r="A20" s="9"/>
      <c r="B20" s="573"/>
      <c r="C20" s="576"/>
      <c r="D20" s="576"/>
      <c r="E20" s="576"/>
      <c r="F20" s="576"/>
      <c r="G20" s="562"/>
      <c r="H20" s="557"/>
      <c r="I20" s="9"/>
      <c r="J20" s="9"/>
      <c r="K20" s="12"/>
      <c r="L20" s="13"/>
      <c r="M20" s="9"/>
    </row>
    <row r="21" spans="1:13" x14ac:dyDescent="0.35">
      <c r="A21" s="577"/>
      <c r="B21" s="577"/>
      <c r="C21" s="578"/>
      <c r="D21" s="578"/>
      <c r="E21" s="578"/>
      <c r="F21" s="578"/>
      <c r="G21" s="579"/>
      <c r="H21" s="579"/>
      <c r="I21" s="577"/>
      <c r="J21" s="577"/>
      <c r="K21" s="577"/>
      <c r="L21" s="579"/>
      <c r="M21" s="579"/>
    </row>
    <row r="22" spans="1:13" x14ac:dyDescent="0.35">
      <c r="A22" s="78"/>
      <c r="B22" s="79" t="s">
        <v>443</v>
      </c>
      <c r="C22" s="87"/>
      <c r="D22" s="87"/>
      <c r="E22" s="87"/>
      <c r="F22" s="87"/>
      <c r="G22" s="78"/>
      <c r="H22" s="78"/>
      <c r="I22" s="78"/>
      <c r="J22" s="78"/>
      <c r="K22" s="79"/>
      <c r="L22" s="80"/>
      <c r="M22" s="78"/>
    </row>
    <row r="24" spans="1:13" x14ac:dyDescent="0.35">
      <c r="B24" s="249" t="s">
        <v>446</v>
      </c>
      <c r="C24" s="249"/>
    </row>
    <row r="25" spans="1:13" x14ac:dyDescent="0.35">
      <c r="B25" s="563" t="s">
        <v>444</v>
      </c>
      <c r="C25" s="564">
        <v>350000</v>
      </c>
    </row>
    <row r="26" spans="1:13" x14ac:dyDescent="0.35">
      <c r="B26" s="563" t="s">
        <v>68</v>
      </c>
      <c r="C26" s="564">
        <v>300000</v>
      </c>
    </row>
    <row r="27" spans="1:13" x14ac:dyDescent="0.35">
      <c r="B27" s="563" t="s">
        <v>445</v>
      </c>
      <c r="C27" s="564">
        <f>'Cost Assumptions'!J18*150</f>
        <v>22875005.85251658</v>
      </c>
      <c r="D27" s="580" t="s">
        <v>448</v>
      </c>
    </row>
    <row r="29" spans="1:13" x14ac:dyDescent="0.35">
      <c r="B29" s="249" t="s">
        <v>447</v>
      </c>
      <c r="C29" s="596"/>
    </row>
    <row r="30" spans="1:13" x14ac:dyDescent="0.35">
      <c r="B30" s="584" t="s">
        <v>456</v>
      </c>
      <c r="C30" s="585">
        <f>'Cost Assumptions'!J24*2</f>
        <v>79240.187280530634</v>
      </c>
    </row>
    <row r="31" spans="1:13" x14ac:dyDescent="0.35">
      <c r="B31" s="563" t="s">
        <v>445</v>
      </c>
      <c r="C31" s="564">
        <f>'Cost Assumptions'!J24*150</f>
        <v>5943014.0460397974</v>
      </c>
    </row>
    <row r="33" spans="1:13" x14ac:dyDescent="0.35">
      <c r="A33" s="78"/>
      <c r="B33" s="79" t="s">
        <v>473</v>
      </c>
      <c r="C33" s="87"/>
      <c r="D33" s="87"/>
      <c r="E33" s="87"/>
      <c r="F33" s="87"/>
      <c r="G33" s="78"/>
      <c r="H33" s="78"/>
      <c r="I33" s="78"/>
      <c r="J33" s="78"/>
      <c r="K33" s="79"/>
      <c r="L33" s="80"/>
      <c r="M33" s="78"/>
    </row>
    <row r="35" spans="1:13" x14ac:dyDescent="0.35">
      <c r="B35" s="249" t="s">
        <v>449</v>
      </c>
      <c r="C35" s="596"/>
    </row>
    <row r="36" spans="1:13" x14ac:dyDescent="0.35">
      <c r="B36" s="563" t="s">
        <v>450</v>
      </c>
      <c r="C36" s="581">
        <v>2</v>
      </c>
    </row>
    <row r="37" spans="1:13" x14ac:dyDescent="0.35">
      <c r="B37" s="563" t="s">
        <v>457</v>
      </c>
      <c r="C37" s="581">
        <v>4</v>
      </c>
    </row>
    <row r="38" spans="1:13" x14ac:dyDescent="0.35">
      <c r="B38" s="563" t="s">
        <v>458</v>
      </c>
      <c r="C38" s="581">
        <v>5</v>
      </c>
    </row>
    <row r="40" spans="1:13" x14ac:dyDescent="0.35">
      <c r="B40" s="583" t="s">
        <v>468</v>
      </c>
      <c r="C40" s="583">
        <v>1</v>
      </c>
      <c r="D40" s="583">
        <v>2</v>
      </c>
      <c r="E40" s="583">
        <v>3</v>
      </c>
      <c r="F40" s="583">
        <v>4</v>
      </c>
      <c r="G40" s="583">
        <v>5</v>
      </c>
      <c r="H40" s="583">
        <v>6</v>
      </c>
      <c r="I40" s="583">
        <v>7</v>
      </c>
      <c r="J40" s="583">
        <v>8</v>
      </c>
      <c r="K40" s="597">
        <v>9</v>
      </c>
      <c r="L40" s="601">
        <v>10</v>
      </c>
    </row>
    <row r="41" spans="1:13" x14ac:dyDescent="0.35">
      <c r="B41" s="571" t="s">
        <v>484</v>
      </c>
      <c r="C41" s="604">
        <f>'Financial Model - detailed work'!F38</f>
        <v>0</v>
      </c>
      <c r="D41" s="604">
        <f>'Financial Model - detailed work'!G38</f>
        <v>0.125</v>
      </c>
      <c r="E41" s="604">
        <f>'Financial Model - detailed work'!H38</f>
        <v>0.25</v>
      </c>
      <c r="F41" s="604">
        <f>'Financial Model - detailed work'!I38</f>
        <v>0.375</v>
      </c>
      <c r="G41" s="604">
        <f>'Financial Model - detailed work'!J38</f>
        <v>0.5</v>
      </c>
      <c r="H41" s="604">
        <f>'Financial Model - detailed work'!K38</f>
        <v>0.625</v>
      </c>
      <c r="I41" s="604">
        <f>'Financial Model - detailed work'!L38</f>
        <v>0.75</v>
      </c>
      <c r="J41" s="604">
        <f>'Financial Model - detailed work'!M38</f>
        <v>0.875</v>
      </c>
      <c r="K41" s="604">
        <f>'Financial Model - detailed work'!N38</f>
        <v>1</v>
      </c>
      <c r="L41" s="604">
        <f>K41</f>
        <v>1</v>
      </c>
    </row>
    <row r="42" spans="1:13" x14ac:dyDescent="0.35">
      <c r="B42" s="571" t="s">
        <v>485</v>
      </c>
      <c r="C42" s="614">
        <f>C41*SUM($C$18:$D$19)</f>
        <v>0</v>
      </c>
      <c r="D42" s="614">
        <f t="shared" ref="D42:L42" si="2">D41*SUM($C$18:$D$19)</f>
        <v>141206.13758612791</v>
      </c>
      <c r="E42" s="614">
        <f t="shared" si="2"/>
        <v>282412.27517225582</v>
      </c>
      <c r="F42" s="614">
        <f t="shared" si="2"/>
        <v>423618.41275838373</v>
      </c>
      <c r="G42" s="614">
        <f t="shared" si="2"/>
        <v>564824.55034451163</v>
      </c>
      <c r="H42" s="614">
        <f t="shared" si="2"/>
        <v>706030.6879306396</v>
      </c>
      <c r="I42" s="614">
        <f t="shared" si="2"/>
        <v>847236.82551676745</v>
      </c>
      <c r="J42" s="614">
        <f t="shared" si="2"/>
        <v>988442.9631028953</v>
      </c>
      <c r="K42" s="614">
        <f t="shared" si="2"/>
        <v>1129649.1006890233</v>
      </c>
      <c r="L42" s="614">
        <f t="shared" si="2"/>
        <v>1129649.1006890233</v>
      </c>
    </row>
    <row r="44" spans="1:13" x14ac:dyDescent="0.35">
      <c r="B44" s="249" t="s">
        <v>451</v>
      </c>
      <c r="C44" s="582">
        <v>1</v>
      </c>
      <c r="D44" s="583">
        <v>2</v>
      </c>
      <c r="E44" s="583">
        <v>3</v>
      </c>
      <c r="F44" s="583">
        <v>4</v>
      </c>
      <c r="G44" s="583">
        <v>5</v>
      </c>
      <c r="H44" s="583">
        <v>6</v>
      </c>
      <c r="I44" s="583">
        <v>7</v>
      </c>
      <c r="J44" s="583">
        <v>8</v>
      </c>
      <c r="K44" s="583">
        <v>9</v>
      </c>
      <c r="L44" s="602">
        <v>10</v>
      </c>
    </row>
    <row r="45" spans="1:13" x14ac:dyDescent="0.35">
      <c r="B45" s="571" t="s">
        <v>452</v>
      </c>
      <c r="C45" s="587">
        <f>C25+C26</f>
        <v>650000</v>
      </c>
      <c r="D45" s="588">
        <v>0</v>
      </c>
      <c r="E45" s="588">
        <v>0</v>
      </c>
      <c r="F45" s="588">
        <v>0</v>
      </c>
      <c r="G45" s="588">
        <v>0</v>
      </c>
      <c r="H45" s="588">
        <v>1</v>
      </c>
      <c r="I45" s="588">
        <v>2</v>
      </c>
      <c r="J45" s="588">
        <v>3</v>
      </c>
      <c r="K45" s="588">
        <v>4</v>
      </c>
      <c r="L45" s="587">
        <v>5</v>
      </c>
    </row>
    <row r="46" spans="1:13" x14ac:dyDescent="0.35">
      <c r="B46" s="571" t="s">
        <v>453</v>
      </c>
      <c r="C46" s="588">
        <v>0</v>
      </c>
      <c r="D46" s="587">
        <f t="shared" ref="D46:L46" si="3">$C$30</f>
        <v>79240.187280530634</v>
      </c>
      <c r="E46" s="588">
        <f t="shared" si="3"/>
        <v>79240.187280530634</v>
      </c>
      <c r="F46" s="588">
        <f t="shared" si="3"/>
        <v>79240.187280530634</v>
      </c>
      <c r="G46" s="588">
        <f t="shared" si="3"/>
        <v>79240.187280530634</v>
      </c>
      <c r="H46" s="588">
        <f t="shared" si="3"/>
        <v>79240.187280530634</v>
      </c>
      <c r="I46" s="588">
        <f t="shared" si="3"/>
        <v>79240.187280530634</v>
      </c>
      <c r="J46" s="588">
        <f t="shared" si="3"/>
        <v>79240.187280530634</v>
      </c>
      <c r="K46" s="588">
        <f t="shared" si="3"/>
        <v>79240.187280530634</v>
      </c>
      <c r="L46" s="587">
        <f t="shared" si="3"/>
        <v>79240.187280530634</v>
      </c>
    </row>
    <row r="47" spans="1:13" x14ac:dyDescent="0.35">
      <c r="B47" s="571" t="s">
        <v>454</v>
      </c>
      <c r="C47" s="588">
        <f t="shared" ref="C47:L47" si="4">IF(C44=$C$37,$C$27,0)</f>
        <v>0</v>
      </c>
      <c r="D47" s="588">
        <f t="shared" si="4"/>
        <v>0</v>
      </c>
      <c r="E47" s="588">
        <f t="shared" si="4"/>
        <v>0</v>
      </c>
      <c r="F47" s="588">
        <f t="shared" si="4"/>
        <v>22875005.85251658</v>
      </c>
      <c r="G47" s="588">
        <f t="shared" si="4"/>
        <v>0</v>
      </c>
      <c r="H47" s="588">
        <f t="shared" si="4"/>
        <v>0</v>
      </c>
      <c r="I47" s="588">
        <f t="shared" si="4"/>
        <v>0</v>
      </c>
      <c r="J47" s="588">
        <f t="shared" si="4"/>
        <v>0</v>
      </c>
      <c r="K47" s="588">
        <f t="shared" si="4"/>
        <v>0</v>
      </c>
      <c r="L47" s="587">
        <f t="shared" si="4"/>
        <v>0</v>
      </c>
    </row>
    <row r="48" spans="1:13" x14ac:dyDescent="0.35">
      <c r="B48" s="571" t="s">
        <v>455</v>
      </c>
      <c r="C48" s="588">
        <f t="shared" ref="C48:L48" si="5">IF(C44&gt;=$C$38,$C$31,0)</f>
        <v>0</v>
      </c>
      <c r="D48" s="588">
        <f t="shared" si="5"/>
        <v>0</v>
      </c>
      <c r="E48" s="588">
        <f t="shared" si="5"/>
        <v>0</v>
      </c>
      <c r="F48" s="588">
        <f t="shared" si="5"/>
        <v>0</v>
      </c>
      <c r="G48" s="588">
        <f t="shared" si="5"/>
        <v>5943014.0460397974</v>
      </c>
      <c r="H48" s="588">
        <f t="shared" si="5"/>
        <v>5943014.0460397974</v>
      </c>
      <c r="I48" s="588">
        <f t="shared" si="5"/>
        <v>5943014.0460397974</v>
      </c>
      <c r="J48" s="588">
        <f t="shared" si="5"/>
        <v>5943014.0460397974</v>
      </c>
      <c r="K48" s="588">
        <f t="shared" si="5"/>
        <v>5943014.0460397974</v>
      </c>
      <c r="L48" s="587">
        <f t="shared" si="5"/>
        <v>5943014.0460397974</v>
      </c>
    </row>
    <row r="49" spans="2:12" x14ac:dyDescent="0.35">
      <c r="B49" s="589" t="s">
        <v>459</v>
      </c>
      <c r="C49" s="590">
        <f t="shared" ref="C49:L49" si="6">SUM(C45:C48)</f>
        <v>650000</v>
      </c>
      <c r="D49" s="591">
        <f t="shared" si="6"/>
        <v>79240.187280530634</v>
      </c>
      <c r="E49" s="591">
        <f t="shared" si="6"/>
        <v>79240.187280530634</v>
      </c>
      <c r="F49" s="591">
        <f t="shared" si="6"/>
        <v>22954246.039797112</v>
      </c>
      <c r="G49" s="591">
        <f t="shared" si="6"/>
        <v>6022254.2333203284</v>
      </c>
      <c r="H49" s="591">
        <f t="shared" si="6"/>
        <v>6022255.2333203284</v>
      </c>
      <c r="I49" s="591">
        <f t="shared" si="6"/>
        <v>6022256.2333203284</v>
      </c>
      <c r="J49" s="591">
        <f t="shared" si="6"/>
        <v>6022257.2333203284</v>
      </c>
      <c r="K49" s="591">
        <f t="shared" si="6"/>
        <v>6022258.2333203284</v>
      </c>
      <c r="L49" s="590">
        <f t="shared" si="6"/>
        <v>6022259.2333203284</v>
      </c>
    </row>
    <row r="52" spans="2:12" x14ac:dyDescent="0.35">
      <c r="B52" s="586" t="s">
        <v>460</v>
      </c>
      <c r="C52" s="583">
        <v>1</v>
      </c>
      <c r="D52" s="583">
        <v>2</v>
      </c>
      <c r="E52" s="583">
        <v>3</v>
      </c>
      <c r="F52" s="583">
        <v>4</v>
      </c>
      <c r="G52" s="583">
        <v>5</v>
      </c>
      <c r="H52" s="583">
        <v>6</v>
      </c>
      <c r="I52" s="583">
        <v>7</v>
      </c>
      <c r="J52" s="583">
        <v>8</v>
      </c>
      <c r="K52" s="597">
        <v>9</v>
      </c>
      <c r="L52" s="601">
        <v>10</v>
      </c>
    </row>
    <row r="53" spans="2:12" x14ac:dyDescent="0.35">
      <c r="B53" s="584" t="s">
        <v>461</v>
      </c>
      <c r="C53" s="588">
        <f t="shared" ref="C53:L53" si="7">IF(C52&gt;=$C$36,$C$18+$D$18,0)*C$41</f>
        <v>0</v>
      </c>
      <c r="D53" s="588">
        <f t="shared" si="7"/>
        <v>49520.05493562232</v>
      </c>
      <c r="E53" s="588">
        <f t="shared" si="7"/>
        <v>99040.10987124464</v>
      </c>
      <c r="F53" s="588">
        <f t="shared" si="7"/>
        <v>148560.16480686696</v>
      </c>
      <c r="G53" s="588">
        <f t="shared" si="7"/>
        <v>198080.21974248928</v>
      </c>
      <c r="H53" s="588">
        <f t="shared" si="7"/>
        <v>247600.2746781116</v>
      </c>
      <c r="I53" s="588">
        <f t="shared" si="7"/>
        <v>297120.32961373392</v>
      </c>
      <c r="J53" s="588">
        <f t="shared" si="7"/>
        <v>346640.38454935624</v>
      </c>
      <c r="K53" s="588">
        <f t="shared" si="7"/>
        <v>396160.43948497856</v>
      </c>
      <c r="L53" s="587">
        <f t="shared" si="7"/>
        <v>396160.43948497856</v>
      </c>
    </row>
    <row r="54" spans="2:12" x14ac:dyDescent="0.35">
      <c r="B54" s="584" t="s">
        <v>462</v>
      </c>
      <c r="C54" s="588">
        <f t="shared" ref="C54:L54" si="8">IF(C52&gt;=$C$36,$C$19+$D$19,0)*C$41</f>
        <v>0</v>
      </c>
      <c r="D54" s="588">
        <f t="shared" si="8"/>
        <v>91686.082650505603</v>
      </c>
      <c r="E54" s="588">
        <f t="shared" si="8"/>
        <v>183372.16530101121</v>
      </c>
      <c r="F54" s="588">
        <f t="shared" si="8"/>
        <v>275058.24795151682</v>
      </c>
      <c r="G54" s="588">
        <f t="shared" si="8"/>
        <v>366744.33060202241</v>
      </c>
      <c r="H54" s="588">
        <f t="shared" si="8"/>
        <v>458430.413252528</v>
      </c>
      <c r="I54" s="588">
        <f t="shared" si="8"/>
        <v>550116.49590303365</v>
      </c>
      <c r="J54" s="588">
        <f t="shared" si="8"/>
        <v>641802.57855353924</v>
      </c>
      <c r="K54" s="588">
        <f t="shared" si="8"/>
        <v>733488.66120404482</v>
      </c>
      <c r="L54" s="587">
        <f t="shared" si="8"/>
        <v>733488.66120404482</v>
      </c>
    </row>
    <row r="55" spans="2:12" x14ac:dyDescent="0.35">
      <c r="B55" s="584" t="s">
        <v>463</v>
      </c>
      <c r="C55" s="588">
        <f t="shared" ref="C55:L55" si="9">IF(C52&gt;=$C$38,$F$18,0)*C$41</f>
        <v>0</v>
      </c>
      <c r="D55" s="588">
        <f t="shared" si="9"/>
        <v>0</v>
      </c>
      <c r="E55" s="588">
        <f t="shared" si="9"/>
        <v>0</v>
      </c>
      <c r="F55" s="588">
        <f t="shared" si="9"/>
        <v>0</v>
      </c>
      <c r="G55" s="588">
        <f t="shared" si="9"/>
        <v>8467134.8938332964</v>
      </c>
      <c r="H55" s="588">
        <f t="shared" si="9"/>
        <v>10583918.61729162</v>
      </c>
      <c r="I55" s="588">
        <f t="shared" si="9"/>
        <v>12700702.340749945</v>
      </c>
      <c r="J55" s="588">
        <f t="shared" si="9"/>
        <v>14817486.064208269</v>
      </c>
      <c r="K55" s="588">
        <f t="shared" si="9"/>
        <v>16934269.787666593</v>
      </c>
      <c r="L55" s="587">
        <f t="shared" si="9"/>
        <v>16934269.787666593</v>
      </c>
    </row>
    <row r="56" spans="2:12" x14ac:dyDescent="0.35">
      <c r="B56" s="584" t="s">
        <v>464</v>
      </c>
      <c r="C56" s="588">
        <f t="shared" ref="C56:L56" si="10">IF(C52&gt;=$C$38,$F$19,0)*C$41</f>
        <v>0</v>
      </c>
      <c r="D56" s="588">
        <f t="shared" si="10"/>
        <v>0</v>
      </c>
      <c r="E56" s="588">
        <f t="shared" si="10"/>
        <v>0</v>
      </c>
      <c r="F56" s="588">
        <f t="shared" si="10"/>
        <v>0</v>
      </c>
      <c r="G56" s="588">
        <f t="shared" si="10"/>
        <v>15676849.120991865</v>
      </c>
      <c r="H56" s="588">
        <f t="shared" si="10"/>
        <v>19596061.401239831</v>
      </c>
      <c r="I56" s="588">
        <f t="shared" si="10"/>
        <v>23515273.681487799</v>
      </c>
      <c r="J56" s="588">
        <f t="shared" si="10"/>
        <v>27434485.961735763</v>
      </c>
      <c r="K56" s="588">
        <f t="shared" si="10"/>
        <v>31353698.24198373</v>
      </c>
      <c r="L56" s="587">
        <f t="shared" si="10"/>
        <v>31353698.24198373</v>
      </c>
    </row>
    <row r="57" spans="2:12" x14ac:dyDescent="0.35">
      <c r="B57" s="593" t="s">
        <v>465</v>
      </c>
      <c r="C57" s="591">
        <f t="shared" ref="C57:L57" si="11">SUM(C53:C56)</f>
        <v>0</v>
      </c>
      <c r="D57" s="591">
        <f t="shared" si="11"/>
        <v>141206.13758612791</v>
      </c>
      <c r="E57" s="591">
        <f t="shared" si="11"/>
        <v>282412.27517225582</v>
      </c>
      <c r="F57" s="591">
        <f t="shared" si="11"/>
        <v>423618.41275838378</v>
      </c>
      <c r="G57" s="591">
        <f t="shared" si="11"/>
        <v>24708808.565169673</v>
      </c>
      <c r="H57" s="591">
        <f t="shared" si="11"/>
        <v>30886010.706462093</v>
      </c>
      <c r="I57" s="591">
        <f t="shared" si="11"/>
        <v>37063212.847754508</v>
      </c>
      <c r="J57" s="591">
        <f t="shared" si="11"/>
        <v>43240414.989046931</v>
      </c>
      <c r="K57" s="591">
        <f t="shared" si="11"/>
        <v>49417617.130339347</v>
      </c>
      <c r="L57" s="590">
        <f t="shared" si="11"/>
        <v>49417617.130339347</v>
      </c>
    </row>
    <row r="59" spans="2:12" x14ac:dyDescent="0.35">
      <c r="B59" s="589" t="s">
        <v>466</v>
      </c>
      <c r="C59" s="590">
        <f t="shared" ref="C59:L59" si="12">C57-C49</f>
        <v>-650000</v>
      </c>
      <c r="D59" s="591">
        <f t="shared" si="12"/>
        <v>61965.950305597275</v>
      </c>
      <c r="E59" s="591">
        <f t="shared" si="12"/>
        <v>203172.08789172518</v>
      </c>
      <c r="F59" s="591">
        <f t="shared" si="12"/>
        <v>-22530627.627038728</v>
      </c>
      <c r="G59" s="591">
        <f t="shared" si="12"/>
        <v>18686554.331849344</v>
      </c>
      <c r="H59" s="591">
        <f t="shared" si="12"/>
        <v>24863755.473141763</v>
      </c>
      <c r="I59" s="591">
        <f t="shared" si="12"/>
        <v>31040956.614434179</v>
      </c>
      <c r="J59" s="591">
        <f t="shared" si="12"/>
        <v>37218157.755726606</v>
      </c>
      <c r="K59" s="591">
        <f t="shared" si="12"/>
        <v>43395358.897019021</v>
      </c>
      <c r="L59" s="590">
        <f t="shared" si="12"/>
        <v>43395357.897019021</v>
      </c>
    </row>
    <row r="60" spans="2:12" x14ac:dyDescent="0.35">
      <c r="B60" s="593" t="s">
        <v>467</v>
      </c>
      <c r="C60" s="591">
        <f>SUM($C$59:C59)</f>
        <v>-650000</v>
      </c>
      <c r="D60" s="591">
        <f>SUM($C$59:D59)</f>
        <v>-588034.04969440273</v>
      </c>
      <c r="E60" s="591">
        <f>SUM($C$59:E59)</f>
        <v>-384861.96180267754</v>
      </c>
      <c r="F60" s="591">
        <f>SUM($C$59:F59)</f>
        <v>-22915489.588841405</v>
      </c>
      <c r="G60" s="591">
        <f>SUM($C$59:G59)</f>
        <v>-4228935.2569920607</v>
      </c>
      <c r="H60" s="591">
        <f>SUM($C$59:H59)</f>
        <v>20634820.216149703</v>
      </c>
      <c r="I60" s="591">
        <f>SUM($C$59:I59)</f>
        <v>51675776.830583885</v>
      </c>
      <c r="J60" s="591">
        <f>SUM($C$59:J59)</f>
        <v>88893934.586310491</v>
      </c>
      <c r="K60" s="591">
        <f>SUM($C$59:K59)</f>
        <v>132289293.4833295</v>
      </c>
      <c r="L60" s="590">
        <f>SUM($C$59:L59)</f>
        <v>175684651.38034853</v>
      </c>
    </row>
    <row r="62" spans="2:12" x14ac:dyDescent="0.35">
      <c r="B62" s="589" t="s">
        <v>470</v>
      </c>
      <c r="C62" s="599">
        <f>SUM(C57:L57)/SUM(C49:L49)</f>
        <v>3.9331486038202104</v>
      </c>
    </row>
    <row r="63" spans="2:12" x14ac:dyDescent="0.35">
      <c r="C63" s="598"/>
    </row>
    <row r="64" spans="2:12" x14ac:dyDescent="0.35">
      <c r="B64" s="586" t="s">
        <v>469</v>
      </c>
      <c r="C64" s="583">
        <v>1</v>
      </c>
      <c r="D64" s="583">
        <v>2</v>
      </c>
      <c r="E64" s="583">
        <v>3</v>
      </c>
      <c r="F64" s="583">
        <v>4</v>
      </c>
      <c r="G64" s="583">
        <v>5</v>
      </c>
      <c r="H64" s="583">
        <v>6</v>
      </c>
      <c r="I64" s="583">
        <v>7</v>
      </c>
      <c r="J64" s="583">
        <v>8</v>
      </c>
      <c r="K64" s="600">
        <v>9</v>
      </c>
      <c r="L64" s="603">
        <v>10</v>
      </c>
    </row>
    <row r="65" spans="2:13" x14ac:dyDescent="0.35">
      <c r="B65" s="571" t="s">
        <v>460</v>
      </c>
      <c r="C65" s="587">
        <f t="shared" ref="C65:L65" si="13">SUM(C53:C54)</f>
        <v>0</v>
      </c>
      <c r="D65" s="588">
        <f t="shared" si="13"/>
        <v>141206.13758612791</v>
      </c>
      <c r="E65" s="588">
        <f t="shared" si="13"/>
        <v>282412.27517225582</v>
      </c>
      <c r="F65" s="588">
        <f t="shared" si="13"/>
        <v>423618.41275838378</v>
      </c>
      <c r="G65" s="588">
        <f t="shared" si="13"/>
        <v>564824.55034451163</v>
      </c>
      <c r="H65" s="588">
        <f t="shared" si="13"/>
        <v>706030.6879306396</v>
      </c>
      <c r="I65" s="588">
        <f t="shared" si="13"/>
        <v>847236.82551676757</v>
      </c>
      <c r="J65" s="588">
        <f t="shared" si="13"/>
        <v>988442.96310289553</v>
      </c>
      <c r="K65" s="588">
        <f t="shared" si="13"/>
        <v>1129649.1006890233</v>
      </c>
      <c r="L65" s="587">
        <f t="shared" si="13"/>
        <v>1129649.1006890233</v>
      </c>
      <c r="M65" s="611"/>
    </row>
    <row r="66" spans="2:13" x14ac:dyDescent="0.35">
      <c r="B66" s="571" t="s">
        <v>451</v>
      </c>
      <c r="C66" s="587">
        <f t="shared" ref="C66:L66" si="14">SUM(C45:C46)</f>
        <v>650000</v>
      </c>
      <c r="D66" s="588">
        <f t="shared" si="14"/>
        <v>79240.187280530634</v>
      </c>
      <c r="E66" s="588">
        <f t="shared" si="14"/>
        <v>79240.187280530634</v>
      </c>
      <c r="F66" s="588">
        <f t="shared" si="14"/>
        <v>79240.187280530634</v>
      </c>
      <c r="G66" s="588">
        <f t="shared" si="14"/>
        <v>79240.187280530634</v>
      </c>
      <c r="H66" s="588">
        <f t="shared" si="14"/>
        <v>79241.187280530634</v>
      </c>
      <c r="I66" s="588">
        <f t="shared" si="14"/>
        <v>79242.187280530634</v>
      </c>
      <c r="J66" s="588">
        <f t="shared" si="14"/>
        <v>79243.187280530634</v>
      </c>
      <c r="K66" s="588">
        <f t="shared" si="14"/>
        <v>79244.187280530634</v>
      </c>
      <c r="L66" s="587">
        <f t="shared" si="14"/>
        <v>79245.187280530634</v>
      </c>
      <c r="M66" s="611"/>
    </row>
    <row r="67" spans="2:13" x14ac:dyDescent="0.35">
      <c r="B67" s="594" t="s">
        <v>471</v>
      </c>
      <c r="C67" s="587">
        <f t="shared" ref="C67:L67" si="15">C65-C66</f>
        <v>-650000</v>
      </c>
      <c r="D67" s="587">
        <f t="shared" si="15"/>
        <v>61965.950305597275</v>
      </c>
      <c r="E67" s="587">
        <f t="shared" si="15"/>
        <v>203172.08789172518</v>
      </c>
      <c r="F67" s="587">
        <f t="shared" si="15"/>
        <v>344378.22547785315</v>
      </c>
      <c r="G67" s="587">
        <f t="shared" si="15"/>
        <v>485584.363063981</v>
      </c>
      <c r="H67" s="587">
        <f t="shared" si="15"/>
        <v>626789.50065010902</v>
      </c>
      <c r="I67" s="587">
        <f t="shared" si="15"/>
        <v>767994.63823623699</v>
      </c>
      <c r="J67" s="587">
        <f t="shared" si="15"/>
        <v>909199.77582236496</v>
      </c>
      <c r="K67" s="587">
        <f t="shared" si="15"/>
        <v>1050404.9134084927</v>
      </c>
      <c r="L67" s="587">
        <f t="shared" si="15"/>
        <v>1050403.9134084927</v>
      </c>
    </row>
    <row r="68" spans="2:13" x14ac:dyDescent="0.35">
      <c r="B68" s="571" t="s">
        <v>472</v>
      </c>
      <c r="C68" s="587">
        <f>SUM($C$67:C67)</f>
        <v>-650000</v>
      </c>
      <c r="D68" s="587">
        <f>SUM($C$67:D67)</f>
        <v>-588034.04969440273</v>
      </c>
      <c r="E68" s="587">
        <f>SUM($C$67:E67)</f>
        <v>-384861.96180267754</v>
      </c>
      <c r="F68" s="587">
        <f>SUM($C$67:F67)</f>
        <v>-40483.736324824393</v>
      </c>
      <c r="G68" s="587">
        <f>SUM($C$67:G67)</f>
        <v>445100.62673915661</v>
      </c>
      <c r="H68" s="587">
        <f>SUM($C$67:H67)</f>
        <v>1071890.1273892657</v>
      </c>
      <c r="I68" s="587">
        <f>SUM($C$67:I67)</f>
        <v>1839884.7656255027</v>
      </c>
      <c r="J68" s="587">
        <f>SUM($C$67:J67)</f>
        <v>2749084.5414478676</v>
      </c>
      <c r="K68" s="587">
        <f>SUM($C$67:K67)</f>
        <v>3799489.4548563603</v>
      </c>
      <c r="L68" s="587">
        <f>SUM($C$67:L67)</f>
        <v>4849893.368264853</v>
      </c>
    </row>
    <row r="69" spans="2:13" x14ac:dyDescent="0.35">
      <c r="B69" s="589" t="s">
        <v>470</v>
      </c>
      <c r="C69" s="610">
        <f>SUMIFS($C$65:$L$65,$C$64:$L$64,"&lt;="&amp;$D$69)/SUMIFS($C$66:$L$66,$C$64:$L$64,"&lt;="&amp;$D$69)</f>
        <v>4.5577877906544559</v>
      </c>
      <c r="D69" s="608">
        <v>10</v>
      </c>
      <c r="E69" s="556" t="s">
        <v>482</v>
      </c>
    </row>
    <row r="70" spans="2:13" x14ac:dyDescent="0.35">
      <c r="B70" s="612" t="s">
        <v>483</v>
      </c>
      <c r="C70" s="613">
        <f>SUM($C$65:C65)/SUM($C$66:C66)</f>
        <v>0</v>
      </c>
      <c r="D70" s="613">
        <f>SUM($C$65:D65)/SUM($C$66:D66)</f>
        <v>0.19363460770409718</v>
      </c>
      <c r="E70" s="613">
        <f>SUM($C$65:E65)/SUM($C$66:E66)</f>
        <v>0.52396870237991111</v>
      </c>
      <c r="F70" s="613">
        <f>SUM($C$65:F65)/SUM($C$66:F66)</f>
        <v>0.9543958560103194</v>
      </c>
      <c r="G70" s="613">
        <f>SUM($C$65:G65)/SUM($C$66:G66)</f>
        <v>1.4603088875564514</v>
      </c>
      <c r="H70" s="613">
        <f>SUM($C$65:H65)/SUM($C$66:H66)</f>
        <v>2.02455375974063</v>
      </c>
      <c r="I70" s="613">
        <f>SUM($C$65:I65)/SUM($C$66:I66)</f>
        <v>2.6348077411468513</v>
      </c>
      <c r="J70" s="613">
        <f>SUM($C$65:J65)/SUM($C$66:J66)</f>
        <v>3.2819901201156356</v>
      </c>
      <c r="K70" s="613">
        <f>SUM($C$65:K65)/SUM($C$66:K66)</f>
        <v>3.9592618142417257</v>
      </c>
      <c r="L70" s="613">
        <f>SUM($C$65:L65)/SUM($C$66:L66)</f>
        <v>4.5577877906544559</v>
      </c>
      <c r="M70" s="580"/>
    </row>
    <row r="71" spans="2:13" x14ac:dyDescent="0.35">
      <c r="B71" s="580" t="s">
        <v>479</v>
      </c>
      <c r="C71" s="607">
        <f>IRR(C67:L67)</f>
        <v>0.47408738661098315</v>
      </c>
    </row>
    <row r="73" spans="2:13" x14ac:dyDescent="0.35">
      <c r="B73" s="583" t="s">
        <v>478</v>
      </c>
      <c r="C73" s="583">
        <v>1</v>
      </c>
      <c r="D73" s="583">
        <v>2</v>
      </c>
      <c r="E73" s="583">
        <v>3</v>
      </c>
      <c r="F73" s="583">
        <v>4</v>
      </c>
      <c r="G73" s="583">
        <v>5</v>
      </c>
      <c r="H73" s="595"/>
      <c r="I73" s="595"/>
      <c r="J73" s="595"/>
      <c r="K73" s="595"/>
      <c r="L73" s="595"/>
      <c r="M73" s="595"/>
    </row>
    <row r="74" spans="2:13" x14ac:dyDescent="0.35">
      <c r="B74" s="594" t="s">
        <v>161</v>
      </c>
      <c r="C74" s="587">
        <f t="shared" ref="C74:G75" si="16">C53</f>
        <v>0</v>
      </c>
      <c r="D74" s="605">
        <f t="shared" si="16"/>
        <v>49520.05493562232</v>
      </c>
      <c r="E74" s="605">
        <f t="shared" si="16"/>
        <v>99040.10987124464</v>
      </c>
      <c r="F74" s="605">
        <f t="shared" si="16"/>
        <v>148560.16480686696</v>
      </c>
      <c r="G74" s="605">
        <f t="shared" si="16"/>
        <v>198080.21974248928</v>
      </c>
      <c r="H74" s="595"/>
      <c r="I74" s="595"/>
      <c r="J74" s="595"/>
      <c r="K74" s="595"/>
      <c r="L74" s="595"/>
      <c r="M74" s="595"/>
    </row>
    <row r="75" spans="2:13" x14ac:dyDescent="0.35">
      <c r="B75" s="594" t="s">
        <v>162</v>
      </c>
      <c r="C75" s="587">
        <f t="shared" si="16"/>
        <v>0</v>
      </c>
      <c r="D75" s="605">
        <f t="shared" si="16"/>
        <v>91686.082650505603</v>
      </c>
      <c r="E75" s="605">
        <f t="shared" si="16"/>
        <v>183372.16530101121</v>
      </c>
      <c r="F75" s="605">
        <f t="shared" si="16"/>
        <v>275058.24795151682</v>
      </c>
      <c r="G75" s="605">
        <f t="shared" si="16"/>
        <v>366744.33060202241</v>
      </c>
      <c r="H75" s="595"/>
      <c r="I75" s="595"/>
      <c r="J75" s="595"/>
      <c r="K75" s="595"/>
      <c r="L75" s="595"/>
      <c r="M75" s="595"/>
    </row>
    <row r="76" spans="2:13" x14ac:dyDescent="0.35">
      <c r="B76" s="593" t="s">
        <v>474</v>
      </c>
      <c r="C76" s="590">
        <f>SUM(C74:C75)</f>
        <v>0</v>
      </c>
      <c r="D76" s="606">
        <f>SUM(D74:D75)</f>
        <v>141206.13758612791</v>
      </c>
      <c r="E76" s="606">
        <f>SUM(E74:E75)</f>
        <v>282412.27517225582</v>
      </c>
      <c r="F76" s="606">
        <f>SUM(F74:F75)</f>
        <v>423618.41275838378</v>
      </c>
      <c r="G76" s="606">
        <f>SUM(G74:G75)</f>
        <v>564824.55034451163</v>
      </c>
      <c r="H76" s="595"/>
      <c r="I76" s="595"/>
      <c r="J76" s="595"/>
      <c r="K76" s="595"/>
      <c r="L76" s="595"/>
      <c r="M76" s="595"/>
    </row>
    <row r="77" spans="2:13" x14ac:dyDescent="0.35">
      <c r="B77" s="594" t="s">
        <v>475</v>
      </c>
      <c r="C77" s="605">
        <f t="shared" ref="C77:G78" si="17">C45</f>
        <v>650000</v>
      </c>
      <c r="D77" s="588">
        <f t="shared" si="17"/>
        <v>0</v>
      </c>
      <c r="E77" s="588">
        <f t="shared" si="17"/>
        <v>0</v>
      </c>
      <c r="F77" s="588">
        <f t="shared" si="17"/>
        <v>0</v>
      </c>
      <c r="G77" s="588">
        <f t="shared" si="17"/>
        <v>0</v>
      </c>
      <c r="H77" s="595"/>
      <c r="I77" s="595"/>
      <c r="J77" s="595"/>
      <c r="K77" s="595"/>
      <c r="L77" s="595"/>
      <c r="M77" s="595"/>
    </row>
    <row r="78" spans="2:13" x14ac:dyDescent="0.35">
      <c r="B78" s="594" t="s">
        <v>476</v>
      </c>
      <c r="C78" s="587">
        <f t="shared" si="17"/>
        <v>0</v>
      </c>
      <c r="D78" s="605">
        <f t="shared" si="17"/>
        <v>79240.187280530634</v>
      </c>
      <c r="E78" s="605">
        <f t="shared" si="17"/>
        <v>79240.187280530634</v>
      </c>
      <c r="F78" s="605">
        <f t="shared" si="17"/>
        <v>79240.187280530634</v>
      </c>
      <c r="G78" s="605">
        <f t="shared" si="17"/>
        <v>79240.187280530634</v>
      </c>
      <c r="H78" s="595"/>
      <c r="I78" s="595"/>
      <c r="J78" s="595"/>
      <c r="K78" s="595"/>
      <c r="L78" s="595"/>
      <c r="M78" s="595"/>
    </row>
    <row r="79" spans="2:13" x14ac:dyDescent="0.35">
      <c r="B79" s="593" t="s">
        <v>477</v>
      </c>
      <c r="C79" s="606">
        <f>SUM(C77:C78)</f>
        <v>650000</v>
      </c>
      <c r="D79" s="606">
        <f>SUM(D77:D78)</f>
        <v>79240.187280530634</v>
      </c>
      <c r="E79" s="606">
        <f>SUM(E77:E78)</f>
        <v>79240.187280530634</v>
      </c>
      <c r="F79" s="606">
        <f>SUM(F77:F78)</f>
        <v>79240.187280530634</v>
      </c>
      <c r="G79" s="606">
        <f>SUM(G77:G78)</f>
        <v>79240.187280530634</v>
      </c>
      <c r="H79" s="595"/>
      <c r="I79" s="595"/>
      <c r="J79" s="595"/>
      <c r="K79" s="595"/>
      <c r="L79" s="595"/>
      <c r="M79" s="595"/>
    </row>
    <row r="80" spans="2:13" x14ac:dyDescent="0.35">
      <c r="B80" s="593" t="s">
        <v>471</v>
      </c>
      <c r="C80" s="606">
        <f>C76-C79</f>
        <v>-650000</v>
      </c>
      <c r="D80" s="606">
        <f>D76-D79</f>
        <v>61965.950305597275</v>
      </c>
      <c r="E80" s="606">
        <f>E76-E79</f>
        <v>203172.08789172518</v>
      </c>
      <c r="F80" s="606">
        <f>F76-F79</f>
        <v>344378.22547785315</v>
      </c>
      <c r="G80" s="606">
        <f>G76-G79</f>
        <v>485584.363063981</v>
      </c>
      <c r="H80" s="595"/>
      <c r="I80" s="595"/>
      <c r="J80" s="595"/>
      <c r="K80" s="595"/>
      <c r="L80" s="595"/>
      <c r="M80" s="595"/>
    </row>
    <row r="81" spans="2:13" x14ac:dyDescent="0.35">
      <c r="B81" s="593" t="s">
        <v>472</v>
      </c>
      <c r="C81" s="606">
        <f>SUM($C$80:C80)</f>
        <v>-650000</v>
      </c>
      <c r="D81" s="606">
        <f>SUM($C$80:D80)</f>
        <v>-588034.04969440273</v>
      </c>
      <c r="E81" s="606">
        <f>SUM($C$80:E80)</f>
        <v>-384861.96180267754</v>
      </c>
      <c r="F81" s="606">
        <f>SUM($C$80:F80)</f>
        <v>-40483.736324824393</v>
      </c>
      <c r="G81" s="606">
        <f>SUM($C$80:G80)</f>
        <v>445100.62673915661</v>
      </c>
      <c r="H81" s="595"/>
      <c r="I81" s="595"/>
      <c r="J81" s="595"/>
      <c r="K81" s="595"/>
      <c r="L81" s="595"/>
      <c r="M81" s="595"/>
    </row>
    <row r="82" spans="2:13" x14ac:dyDescent="0.35">
      <c r="B82" s="594" t="s">
        <v>470</v>
      </c>
      <c r="C82" s="599">
        <f>SUM(C76:G76)/SUM(C79:G79)</f>
        <v>1.4603088875564514</v>
      </c>
    </row>
    <row r="83" spans="2:13" x14ac:dyDescent="0.35">
      <c r="B83" s="580" t="s">
        <v>479</v>
      </c>
      <c r="C83" s="607">
        <f>IRR(C80:G80)</f>
        <v>0.1851180633964169</v>
      </c>
    </row>
    <row r="85" spans="2:13" x14ac:dyDescent="0.35">
      <c r="B85" s="597" t="s">
        <v>480</v>
      </c>
      <c r="C85" s="597">
        <v>1</v>
      </c>
      <c r="D85" s="597">
        <v>2</v>
      </c>
      <c r="E85" s="597">
        <v>3</v>
      </c>
      <c r="F85" s="597">
        <v>4</v>
      </c>
      <c r="G85" s="597">
        <v>5</v>
      </c>
      <c r="H85" s="597">
        <v>6</v>
      </c>
      <c r="I85" s="597">
        <v>7</v>
      </c>
      <c r="J85" s="597">
        <v>8</v>
      </c>
      <c r="K85" s="597">
        <v>9</v>
      </c>
      <c r="L85" s="601">
        <v>10</v>
      </c>
    </row>
    <row r="86" spans="2:13" x14ac:dyDescent="0.35">
      <c r="B86" s="571" t="s">
        <v>460</v>
      </c>
      <c r="C86" s="587">
        <v>0</v>
      </c>
      <c r="D86" s="587">
        <f t="shared" ref="D86:L86" si="18">SUM($G$18:$G$19)*D41</f>
        <v>6177202.1412924184</v>
      </c>
      <c r="E86" s="587">
        <f t="shared" si="18"/>
        <v>12354404.282584837</v>
      </c>
      <c r="F86" s="587">
        <f t="shared" si="18"/>
        <v>18531606.423877254</v>
      </c>
      <c r="G86" s="587">
        <f t="shared" si="18"/>
        <v>24708808.565169673</v>
      </c>
      <c r="H86" s="587">
        <f t="shared" si="18"/>
        <v>30886010.706462093</v>
      </c>
      <c r="I86" s="587">
        <f t="shared" si="18"/>
        <v>37063212.847754508</v>
      </c>
      <c r="J86" s="587">
        <f t="shared" si="18"/>
        <v>43240414.989046931</v>
      </c>
      <c r="K86" s="587">
        <f t="shared" si="18"/>
        <v>49417617.130339347</v>
      </c>
      <c r="L86" s="587">
        <f t="shared" si="18"/>
        <v>49417617.130339347</v>
      </c>
    </row>
    <row r="87" spans="2:13" x14ac:dyDescent="0.35">
      <c r="B87" s="571" t="s">
        <v>451</v>
      </c>
      <c r="C87" s="587">
        <f>C45+F47</f>
        <v>23525005.85251658</v>
      </c>
      <c r="D87" s="587">
        <f>$D$46+$G$48</f>
        <v>6022254.2333203284</v>
      </c>
      <c r="E87" s="587">
        <f t="shared" ref="E87:L87" si="19">$D$46+$G$48</f>
        <v>6022254.2333203284</v>
      </c>
      <c r="F87" s="587">
        <f t="shared" si="19"/>
        <v>6022254.2333203284</v>
      </c>
      <c r="G87" s="587">
        <f t="shared" si="19"/>
        <v>6022254.2333203284</v>
      </c>
      <c r="H87" s="587">
        <f t="shared" si="19"/>
        <v>6022254.2333203284</v>
      </c>
      <c r="I87" s="587">
        <f t="shared" si="19"/>
        <v>6022254.2333203284</v>
      </c>
      <c r="J87" s="587">
        <f t="shared" si="19"/>
        <v>6022254.2333203284</v>
      </c>
      <c r="K87" s="587">
        <f t="shared" si="19"/>
        <v>6022254.2333203284</v>
      </c>
      <c r="L87" s="587">
        <f t="shared" si="19"/>
        <v>6022254.2333203284</v>
      </c>
    </row>
    <row r="88" spans="2:13" x14ac:dyDescent="0.35">
      <c r="B88" s="594" t="s">
        <v>471</v>
      </c>
      <c r="C88" s="587">
        <f>C86-C87</f>
        <v>-23525005.85251658</v>
      </c>
      <c r="D88" s="587">
        <f t="shared" ref="D88:L88" si="20">D86-D87</f>
        <v>154947.90797208995</v>
      </c>
      <c r="E88" s="587">
        <f t="shared" si="20"/>
        <v>6332150.0492645083</v>
      </c>
      <c r="F88" s="587">
        <f t="shared" si="20"/>
        <v>12509352.190556925</v>
      </c>
      <c r="G88" s="587">
        <f t="shared" si="20"/>
        <v>18686554.331849344</v>
      </c>
      <c r="H88" s="587">
        <f t="shared" si="20"/>
        <v>24863756.473141763</v>
      </c>
      <c r="I88" s="587">
        <f t="shared" si="20"/>
        <v>31040958.614434179</v>
      </c>
      <c r="J88" s="587">
        <f t="shared" si="20"/>
        <v>37218160.755726606</v>
      </c>
      <c r="K88" s="587">
        <f t="shared" si="20"/>
        <v>43395362.897019021</v>
      </c>
      <c r="L88" s="587">
        <f t="shared" si="20"/>
        <v>43395362.897019021</v>
      </c>
    </row>
    <row r="89" spans="2:13" x14ac:dyDescent="0.35">
      <c r="B89" s="571" t="s">
        <v>472</v>
      </c>
      <c r="C89" s="587">
        <f>SUM($C$88:C88)</f>
        <v>-23525005.85251658</v>
      </c>
      <c r="D89" s="587">
        <f>SUM($C$88:D88)</f>
        <v>-23370057.94454449</v>
      </c>
      <c r="E89" s="587">
        <f>SUM($C$88:E88)</f>
        <v>-17037907.895279981</v>
      </c>
      <c r="F89" s="587">
        <f>SUM($C$88:F88)</f>
        <v>-4528555.7047230564</v>
      </c>
      <c r="G89" s="587">
        <f>SUM($C$88:G88)</f>
        <v>14157998.627126288</v>
      </c>
      <c r="H89" s="587">
        <f>SUM($C$88:H88)</f>
        <v>39021755.100268051</v>
      </c>
      <c r="I89" s="587">
        <f>SUM($C$88:I88)</f>
        <v>70062713.714702234</v>
      </c>
      <c r="J89" s="587">
        <f>SUM($C$88:J88)</f>
        <v>107280874.47042884</v>
      </c>
      <c r="K89" s="587">
        <f>SUM($C$88:K88)</f>
        <v>150676237.36744785</v>
      </c>
      <c r="L89" s="587">
        <f>SUM($C$88:L88)</f>
        <v>194071600.26446688</v>
      </c>
    </row>
    <row r="90" spans="2:13" x14ac:dyDescent="0.35">
      <c r="B90" s="589" t="s">
        <v>470</v>
      </c>
      <c r="C90" s="610">
        <f>SUMIFS($C$86:$L$86,$C$85:$L$85,"&lt;="&amp;$D$90)/SUMIFS($C$87:$L$87,$C$85:$L$85,"&lt;="&amp;$D$90)</f>
        <v>3.496891171403226</v>
      </c>
      <c r="D90" s="608">
        <v>10</v>
      </c>
      <c r="E90" s="556" t="s">
        <v>482</v>
      </c>
    </row>
    <row r="91" spans="2:13" x14ac:dyDescent="0.35">
      <c r="B91" s="580" t="s">
        <v>479</v>
      </c>
      <c r="C91" s="607">
        <f>IRR(C88:L88)</f>
        <v>0.4700322644026893</v>
      </c>
    </row>
    <row r="92" spans="2:13" x14ac:dyDescent="0.35">
      <c r="B92" s="580" t="s">
        <v>483</v>
      </c>
      <c r="C92" s="613">
        <f>SUM($C$86:C86)/SUM($C$87:C87)</f>
        <v>0</v>
      </c>
      <c r="D92" s="613">
        <f>SUM($C$86:D86)/SUM($C$87:D87)</f>
        <v>0.2090617581240089</v>
      </c>
      <c r="E92" s="613">
        <f>SUM($C$86:E86)/SUM($C$87:E87)</f>
        <v>0.52099689238366675</v>
      </c>
      <c r="F92" s="613">
        <f>SUM($C$86:F86)/SUM($C$87:F87)</f>
        <v>0.89111894342724951</v>
      </c>
      <c r="G92" s="613">
        <f>SUM($C$86:G86)/SUM($C$87:G87)</f>
        <v>1.2973493479183467</v>
      </c>
      <c r="H92" s="613">
        <f>SUM($C$86:H86)/SUM($C$87:H87)</f>
        <v>1.7275254225113179</v>
      </c>
      <c r="I92" s="613">
        <f>SUM($C$86:I86)/SUM($C$87:I87)</f>
        <v>2.1743955515471804</v>
      </c>
      <c r="J92" s="613">
        <f>SUM($C$86:J86)/SUM($C$87:J87)</f>
        <v>2.633367714423724</v>
      </c>
      <c r="K92" s="613">
        <f>SUM($C$86:K86)/SUM($C$87:K87)</f>
        <v>3.1013926042434572</v>
      </c>
      <c r="L92" s="613">
        <f>SUM($C$86:L86)/SUM($C$87:L87)</f>
        <v>3.496891171403226</v>
      </c>
    </row>
    <row r="93" spans="2:13" x14ac:dyDescent="0.35">
      <c r="C93" s="609"/>
    </row>
    <row r="94" spans="2:13" x14ac:dyDescent="0.35">
      <c r="C94" s="597">
        <v>1</v>
      </c>
      <c r="D94" s="597">
        <v>2</v>
      </c>
      <c r="E94" s="597">
        <v>3</v>
      </c>
      <c r="F94" s="597">
        <v>4</v>
      </c>
      <c r="G94" s="597">
        <v>5</v>
      </c>
      <c r="H94" s="597">
        <v>6</v>
      </c>
      <c r="I94" s="597">
        <v>7</v>
      </c>
      <c r="J94" s="597">
        <v>8</v>
      </c>
      <c r="K94" s="597">
        <v>9</v>
      </c>
      <c r="L94" s="601">
        <v>10</v>
      </c>
    </row>
    <row r="95" spans="2:13" x14ac:dyDescent="0.35">
      <c r="B95" s="563" t="s">
        <v>161</v>
      </c>
      <c r="C95" s="587">
        <f>C53</f>
        <v>0</v>
      </c>
      <c r="D95" s="587">
        <f t="shared" ref="D95:L95" si="21">D53</f>
        <v>49520.05493562232</v>
      </c>
      <c r="E95" s="587">
        <f t="shared" si="21"/>
        <v>99040.10987124464</v>
      </c>
      <c r="F95" s="587">
        <f t="shared" si="21"/>
        <v>148560.16480686696</v>
      </c>
      <c r="G95" s="587">
        <f t="shared" si="21"/>
        <v>198080.21974248928</v>
      </c>
      <c r="H95" s="587">
        <f t="shared" si="21"/>
        <v>247600.2746781116</v>
      </c>
      <c r="I95" s="587">
        <f t="shared" si="21"/>
        <v>297120.32961373392</v>
      </c>
      <c r="J95" s="587">
        <f t="shared" si="21"/>
        <v>346640.38454935624</v>
      </c>
      <c r="K95" s="587">
        <f t="shared" si="21"/>
        <v>396160.43948497856</v>
      </c>
      <c r="L95" s="587">
        <f t="shared" si="21"/>
        <v>396160.43948497856</v>
      </c>
    </row>
    <row r="96" spans="2:13" x14ac:dyDescent="0.35">
      <c r="B96" s="563" t="s">
        <v>162</v>
      </c>
      <c r="C96" s="587">
        <f>C54</f>
        <v>0</v>
      </c>
      <c r="D96" s="587">
        <f t="shared" ref="D96:L96" si="22">D54</f>
        <v>91686.082650505603</v>
      </c>
      <c r="E96" s="587">
        <f t="shared" si="22"/>
        <v>183372.16530101121</v>
      </c>
      <c r="F96" s="587">
        <f t="shared" si="22"/>
        <v>275058.24795151682</v>
      </c>
      <c r="G96" s="587">
        <f t="shared" si="22"/>
        <v>366744.33060202241</v>
      </c>
      <c r="H96" s="587">
        <f t="shared" si="22"/>
        <v>458430.413252528</v>
      </c>
      <c r="I96" s="587">
        <f t="shared" si="22"/>
        <v>550116.49590303365</v>
      </c>
      <c r="J96" s="587">
        <f t="shared" si="22"/>
        <v>641802.57855353924</v>
      </c>
      <c r="K96" s="587">
        <f t="shared" si="22"/>
        <v>733488.66120404482</v>
      </c>
      <c r="L96" s="587">
        <f t="shared" si="22"/>
        <v>733488.66120404482</v>
      </c>
    </row>
    <row r="97" spans="2:12" x14ac:dyDescent="0.35">
      <c r="B97" s="571" t="s">
        <v>451</v>
      </c>
      <c r="C97" s="587">
        <f>C66</f>
        <v>650000</v>
      </c>
      <c r="D97" s="587">
        <f t="shared" ref="D97:L97" si="23">D66</f>
        <v>79240.187280530634</v>
      </c>
      <c r="E97" s="587">
        <f t="shared" si="23"/>
        <v>79240.187280530634</v>
      </c>
      <c r="F97" s="587">
        <f t="shared" si="23"/>
        <v>79240.187280530634</v>
      </c>
      <c r="G97" s="587">
        <f t="shared" si="23"/>
        <v>79240.187280530634</v>
      </c>
      <c r="H97" s="587">
        <f t="shared" si="23"/>
        <v>79241.187280530634</v>
      </c>
      <c r="I97" s="587">
        <f t="shared" si="23"/>
        <v>79242.187280530634</v>
      </c>
      <c r="J97" s="587">
        <f t="shared" si="23"/>
        <v>79243.187280530634</v>
      </c>
      <c r="K97" s="587">
        <f t="shared" si="23"/>
        <v>79244.187280530634</v>
      </c>
      <c r="L97" s="587">
        <f t="shared" si="23"/>
        <v>79245.187280530634</v>
      </c>
    </row>
    <row r="98" spans="2:12" x14ac:dyDescent="0.35">
      <c r="B98" s="556" t="s">
        <v>470</v>
      </c>
      <c r="C98" s="609">
        <f>C70</f>
        <v>0</v>
      </c>
      <c r="D98" s="609">
        <f t="shared" ref="D98:L98" si="24">D70</f>
        <v>0.19363460770409718</v>
      </c>
      <c r="E98" s="609">
        <f t="shared" si="24"/>
        <v>0.52396870237991111</v>
      </c>
      <c r="F98" s="609">
        <f t="shared" si="24"/>
        <v>0.9543958560103194</v>
      </c>
      <c r="G98" s="609">
        <f t="shared" si="24"/>
        <v>1.4603088875564514</v>
      </c>
      <c r="H98" s="609">
        <f t="shared" si="24"/>
        <v>2.02455375974063</v>
      </c>
      <c r="I98" s="609">
        <f t="shared" si="24"/>
        <v>2.6348077411468513</v>
      </c>
      <c r="J98" s="609">
        <f t="shared" si="24"/>
        <v>3.2819901201156356</v>
      </c>
      <c r="K98" s="609">
        <f t="shared" si="24"/>
        <v>3.9592618142417257</v>
      </c>
      <c r="L98" s="609">
        <f t="shared" si="24"/>
        <v>4.5577877906544559</v>
      </c>
    </row>
  </sheetData>
  <mergeCells count="1">
    <mergeCell ref="D12:H12"/>
  </mergeCell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3749C-A86F-45E3-AE58-0FE4825359DE}">
  <sheetPr codeName="Sheet8">
    <tabColor theme="7"/>
  </sheetPr>
  <dimension ref="A1:M166"/>
  <sheetViews>
    <sheetView showGridLines="0" topLeftCell="B145" zoomScaleNormal="100" workbookViewId="0">
      <selection activeCell="B112" sqref="B112:E112"/>
    </sheetView>
  </sheetViews>
  <sheetFormatPr defaultColWidth="0" defaultRowHeight="15.75" x14ac:dyDescent="0.35"/>
  <cols>
    <col min="1" max="1" width="3.42578125" style="18" customWidth="1"/>
    <col min="2" max="2" width="70" style="18" customWidth="1"/>
    <col min="3" max="3" width="21.140625" style="95" customWidth="1"/>
    <col min="4" max="4" width="23.5703125" style="124" customWidth="1"/>
    <col min="5" max="5" width="34.140625" style="95" customWidth="1"/>
    <col min="6" max="6" width="21.140625" style="95" customWidth="1"/>
    <col min="7" max="7" width="14.7109375" style="18" customWidth="1"/>
    <col min="8" max="8" width="17.42578125" style="18" customWidth="1"/>
    <col min="9" max="13" width="9.140625" style="18" customWidth="1"/>
    <col min="14" max="16384" width="9.42578125" style="64" hidden="1"/>
  </cols>
  <sheetData>
    <row r="1" spans="1:13" x14ac:dyDescent="0.35">
      <c r="A1" s="1"/>
      <c r="B1" s="1"/>
      <c r="C1" s="75"/>
      <c r="D1" s="75"/>
      <c r="E1" s="75"/>
      <c r="F1" s="75"/>
      <c r="G1" s="2"/>
      <c r="H1" s="2"/>
      <c r="I1" s="1"/>
      <c r="J1" s="1"/>
      <c r="K1" s="1"/>
      <c r="L1" s="1"/>
      <c r="M1" s="1"/>
    </row>
    <row r="2" spans="1:13" x14ac:dyDescent="0.35">
      <c r="A2" s="1"/>
      <c r="B2" s="297"/>
      <c r="C2" s="75"/>
      <c r="D2" s="75"/>
      <c r="E2" s="75"/>
      <c r="F2" s="75"/>
      <c r="G2" s="2"/>
      <c r="H2" s="2"/>
      <c r="I2" s="1"/>
      <c r="J2" s="1"/>
      <c r="K2" s="1"/>
      <c r="L2" s="1"/>
      <c r="M2" s="1"/>
    </row>
    <row r="3" spans="1:13" x14ac:dyDescent="0.35">
      <c r="A3" s="1"/>
      <c r="B3" s="1"/>
      <c r="C3" s="75"/>
      <c r="D3" s="75"/>
      <c r="E3" s="75"/>
      <c r="F3" s="75"/>
      <c r="G3" s="2"/>
      <c r="H3" s="2"/>
      <c r="I3" s="1"/>
      <c r="J3" s="1"/>
      <c r="K3" s="1"/>
      <c r="L3" s="1"/>
      <c r="M3" s="1"/>
    </row>
    <row r="4" spans="1:13" x14ac:dyDescent="0.35">
      <c r="A4" s="3"/>
      <c r="B4" s="3" t="s">
        <v>151</v>
      </c>
      <c r="C4" s="85"/>
      <c r="D4" s="85"/>
      <c r="E4" s="85"/>
      <c r="F4" s="85"/>
      <c r="G4" s="4"/>
      <c r="H4" s="4"/>
      <c r="I4" s="5"/>
      <c r="J4" s="3"/>
      <c r="K4" s="3"/>
      <c r="L4" s="4"/>
      <c r="M4" s="4"/>
    </row>
    <row r="5" spans="1:13" x14ac:dyDescent="0.35">
      <c r="A5" s="6"/>
      <c r="B5" s="6"/>
      <c r="C5" s="86"/>
      <c r="D5" s="86"/>
      <c r="E5" s="86"/>
      <c r="F5" s="86"/>
      <c r="G5" s="7"/>
      <c r="H5" s="7"/>
      <c r="I5" s="8"/>
      <c r="J5" s="6"/>
      <c r="K5" s="6"/>
      <c r="L5" s="7"/>
      <c r="M5" s="7"/>
    </row>
    <row r="6" spans="1:13" x14ac:dyDescent="0.35">
      <c r="A6" s="6"/>
      <c r="B6" s="74" t="s">
        <v>152</v>
      </c>
      <c r="C6" s="86"/>
      <c r="D6" s="77"/>
      <c r="E6" s="86"/>
      <c r="F6" s="86"/>
      <c r="G6" s="7"/>
      <c r="H6" s="7"/>
      <c r="I6" s="8"/>
      <c r="J6" s="6"/>
      <c r="K6" s="6"/>
      <c r="L6" s="7"/>
      <c r="M6" s="7"/>
    </row>
    <row r="7" spans="1:13" ht="16.5" thickBot="1" x14ac:dyDescent="0.4">
      <c r="A7" s="6"/>
      <c r="B7" s="64" t="s">
        <v>153</v>
      </c>
      <c r="C7" s="298"/>
      <c r="D7" s="77"/>
      <c r="E7" s="86"/>
      <c r="F7" s="86"/>
      <c r="G7" s="7"/>
      <c r="H7" s="7"/>
      <c r="I7" s="8"/>
      <c r="J7" s="6"/>
      <c r="K7" s="6"/>
      <c r="L7" s="7"/>
      <c r="M7" s="7"/>
    </row>
    <row r="8" spans="1:13" ht="16.5" thickBot="1" x14ac:dyDescent="0.4">
      <c r="A8" s="6"/>
      <c r="B8" s="64" t="s">
        <v>154</v>
      </c>
      <c r="C8" s="287"/>
      <c r="D8" s="77"/>
      <c r="E8" s="86"/>
      <c r="F8" s="86"/>
      <c r="G8" s="7"/>
      <c r="H8" s="7"/>
      <c r="I8" s="8"/>
      <c r="J8" s="6"/>
      <c r="K8" s="6"/>
      <c r="L8" s="7"/>
      <c r="M8" s="7"/>
    </row>
    <row r="9" spans="1:13" x14ac:dyDescent="0.35">
      <c r="A9" s="6"/>
      <c r="B9" s="6"/>
      <c r="C9" s="86"/>
      <c r="D9" s="86"/>
      <c r="E9" s="86"/>
      <c r="F9" s="86"/>
      <c r="G9" s="7"/>
      <c r="H9" s="7"/>
      <c r="I9" s="8"/>
      <c r="J9" s="6"/>
      <c r="K9" s="6"/>
      <c r="L9" s="7"/>
      <c r="M9" s="7"/>
    </row>
    <row r="10" spans="1:13" x14ac:dyDescent="0.35">
      <c r="A10" s="78"/>
      <c r="B10" s="79" t="s">
        <v>155</v>
      </c>
      <c r="C10" s="87"/>
      <c r="D10" s="87"/>
      <c r="E10" s="87"/>
      <c r="F10" s="87"/>
      <c r="G10" s="78"/>
      <c r="H10" s="78"/>
      <c r="I10" s="78"/>
      <c r="J10" s="78"/>
      <c r="K10" s="79"/>
      <c r="L10" s="80"/>
      <c r="M10" s="78"/>
    </row>
    <row r="11" spans="1:13" x14ac:dyDescent="0.35">
      <c r="A11" s="9"/>
      <c r="B11" s="10"/>
      <c r="C11" s="88"/>
      <c r="D11" s="95"/>
      <c r="E11" s="256"/>
      <c r="F11" s="89"/>
      <c r="G11" s="11"/>
      <c r="H11" s="10"/>
      <c r="I11" s="9"/>
      <c r="J11" s="9"/>
      <c r="K11" s="12"/>
      <c r="L11" s="13"/>
      <c r="M11" s="9"/>
    </row>
    <row r="12" spans="1:13" x14ac:dyDescent="0.35">
      <c r="A12" s="9"/>
      <c r="B12" s="249" t="s">
        <v>156</v>
      </c>
      <c r="C12" s="250" t="s">
        <v>157</v>
      </c>
      <c r="D12" s="250" t="s">
        <v>158</v>
      </c>
      <c r="E12" s="251" t="s">
        <v>159</v>
      </c>
      <c r="F12" s="251" t="s">
        <v>160</v>
      </c>
      <c r="G12" s="31"/>
      <c r="H12" s="10"/>
      <c r="I12" s="9"/>
      <c r="J12" s="9"/>
      <c r="K12" s="12"/>
      <c r="L12" s="13"/>
      <c r="M12" s="9"/>
    </row>
    <row r="13" spans="1:13" x14ac:dyDescent="0.35">
      <c r="A13" s="9">
        <v>1</v>
      </c>
      <c r="B13" s="72" t="s">
        <v>161</v>
      </c>
      <c r="C13" s="252">
        <f>C55</f>
        <v>150802.35193133049</v>
      </c>
      <c r="D13" s="252">
        <f>D55</f>
        <v>509465.04721030046</v>
      </c>
      <c r="E13" s="252">
        <f>E55</f>
        <v>188158.55319629548</v>
      </c>
      <c r="F13" s="252">
        <f>E13*152</f>
        <v>28600100.085836913</v>
      </c>
      <c r="G13" s="32"/>
      <c r="H13" s="10"/>
      <c r="I13" s="9"/>
      <c r="J13" s="9"/>
      <c r="K13" s="12"/>
      <c r="L13" s="13"/>
      <c r="M13" s="9"/>
    </row>
    <row r="14" spans="1:13" ht="16.5" thickBot="1" x14ac:dyDescent="0.4">
      <c r="A14" s="9">
        <v>2</v>
      </c>
      <c r="B14" s="73" t="s">
        <v>162</v>
      </c>
      <c r="C14" s="253">
        <f>E14*(C47/E47)</f>
        <v>279209.64387138642</v>
      </c>
      <c r="D14" s="253">
        <f>E14*(D47/E47)</f>
        <v>943271.45813535491</v>
      </c>
      <c r="E14" s="253">
        <f>D76</f>
        <v>348374.42491093033</v>
      </c>
      <c r="F14" s="253">
        <f>E14*152</f>
        <v>52952912.58646141</v>
      </c>
      <c r="G14" s="32"/>
      <c r="H14" s="10"/>
      <c r="I14" s="9"/>
      <c r="J14" s="9"/>
      <c r="K14" s="12"/>
      <c r="L14" s="13"/>
      <c r="M14" s="9"/>
    </row>
    <row r="15" spans="1:13" ht="16.5" thickBot="1" x14ac:dyDescent="0.4">
      <c r="A15" s="9"/>
      <c r="B15" s="134" t="s">
        <v>163</v>
      </c>
      <c r="C15" s="254">
        <f>SUM(C13:C14)</f>
        <v>430011.99580271693</v>
      </c>
      <c r="D15" s="254">
        <f>SUM(D13:D14)</f>
        <v>1452736.5053456554</v>
      </c>
      <c r="E15" s="254">
        <f>SUM(E13:E14)</f>
        <v>536532.97810722585</v>
      </c>
      <c r="F15" s="254">
        <f>SUM(F13:F14)</f>
        <v>81553012.672298327</v>
      </c>
      <c r="G15" s="32"/>
      <c r="H15" s="10"/>
      <c r="I15" s="9"/>
      <c r="J15" s="9"/>
      <c r="K15" s="12"/>
      <c r="L15" s="13"/>
      <c r="M15" s="9"/>
    </row>
    <row r="16" spans="1:13" ht="16.5" thickBot="1" x14ac:dyDescent="0.4">
      <c r="A16" s="9"/>
      <c r="B16" s="10"/>
      <c r="C16" s="255"/>
      <c r="D16" s="299"/>
      <c r="E16" s="256"/>
      <c r="F16" s="256"/>
      <c r="G16" s="11"/>
      <c r="H16" s="10"/>
      <c r="I16" s="9"/>
      <c r="J16" s="9"/>
      <c r="K16" s="12"/>
      <c r="L16" s="13"/>
      <c r="M16" s="9"/>
    </row>
    <row r="17" spans="1:13" ht="16.5" thickBot="1" x14ac:dyDescent="0.4">
      <c r="A17" s="9">
        <v>3</v>
      </c>
      <c r="B17" s="133" t="s">
        <v>164</v>
      </c>
      <c r="C17" s="257">
        <f>E17*(C47/E47)</f>
        <v>4845449.3887759391</v>
      </c>
      <c r="D17" s="257">
        <f>E17*(D47/E47)</f>
        <v>16369685.684557186</v>
      </c>
      <c r="E17" s="258">
        <f>F17/152</f>
        <v>6045746.2029048027</v>
      </c>
      <c r="F17" s="258">
        <f>C142+C152+C165</f>
        <v>918953422.84152997</v>
      </c>
      <c r="G17" s="32"/>
      <c r="H17" s="10"/>
      <c r="I17" s="9"/>
      <c r="J17" s="9"/>
      <c r="K17" s="12"/>
      <c r="L17" s="13"/>
      <c r="M17" s="9"/>
    </row>
    <row r="18" spans="1:13" ht="14.25" customHeight="1" x14ac:dyDescent="0.35">
      <c r="A18" s="9"/>
      <c r="B18" s="10"/>
      <c r="C18" s="88"/>
      <c r="D18" s="95"/>
      <c r="E18" s="89"/>
      <c r="F18" s="89"/>
      <c r="G18" s="11"/>
      <c r="H18" s="10"/>
      <c r="I18" s="9"/>
      <c r="J18" s="9"/>
      <c r="K18" s="12"/>
      <c r="L18" s="13"/>
      <c r="M18" s="9"/>
    </row>
    <row r="19" spans="1:13" x14ac:dyDescent="0.35">
      <c r="A19" s="64"/>
      <c r="B19" s="269" t="s">
        <v>165</v>
      </c>
      <c r="C19" s="270"/>
      <c r="D19" s="270"/>
      <c r="E19" s="270"/>
      <c r="F19" s="270"/>
      <c r="G19" s="64"/>
      <c r="H19" s="64"/>
      <c r="I19" s="64"/>
      <c r="J19" s="64"/>
      <c r="K19" s="64"/>
      <c r="L19" s="64"/>
      <c r="M19" s="64"/>
    </row>
    <row r="20" spans="1:13" x14ac:dyDescent="0.35">
      <c r="A20" s="9"/>
      <c r="B20" s="84" t="s">
        <v>166</v>
      </c>
      <c r="C20" s="309">
        <v>0.6</v>
      </c>
      <c r="D20" s="624" t="s">
        <v>167</v>
      </c>
      <c r="E20" s="625"/>
      <c r="F20" s="625"/>
      <c r="G20" s="625"/>
      <c r="H20" s="625"/>
      <c r="I20" s="9"/>
      <c r="J20" s="9"/>
      <c r="K20" s="12"/>
      <c r="L20" s="13"/>
      <c r="M20" s="9"/>
    </row>
    <row r="21" spans="1:13" x14ac:dyDescent="0.35">
      <c r="A21" s="9"/>
      <c r="G21" s="11"/>
      <c r="H21" s="10"/>
      <c r="I21" s="9"/>
      <c r="J21" s="9"/>
      <c r="K21" s="12"/>
      <c r="L21" s="13"/>
      <c r="M21" s="9"/>
    </row>
    <row r="22" spans="1:13" x14ac:dyDescent="0.35">
      <c r="A22" s="9"/>
      <c r="B22" s="293"/>
      <c r="C22" s="293"/>
      <c r="D22" s="293"/>
      <c r="E22" s="293"/>
      <c r="F22" s="293"/>
      <c r="G22" s="26"/>
      <c r="H22" s="9"/>
      <c r="I22" s="9"/>
      <c r="J22" s="9"/>
      <c r="K22" s="12"/>
      <c r="L22" s="13"/>
      <c r="M22" s="9"/>
    </row>
    <row r="23" spans="1:13" x14ac:dyDescent="0.35">
      <c r="A23" s="64"/>
      <c r="B23" s="269" t="s">
        <v>168</v>
      </c>
      <c r="C23" s="270"/>
      <c r="D23" s="270"/>
      <c r="E23" s="270"/>
      <c r="F23" s="270"/>
      <c r="G23" s="64"/>
      <c r="H23" s="64"/>
      <c r="I23" s="64"/>
      <c r="J23" s="64"/>
      <c r="K23" s="64"/>
      <c r="L23" s="64"/>
      <c r="M23" s="64"/>
    </row>
    <row r="24" spans="1:13" x14ac:dyDescent="0.35">
      <c r="A24" s="64"/>
      <c r="B24" s="286"/>
      <c r="C24" s="239"/>
      <c r="D24" s="239"/>
      <c r="E24" s="239"/>
      <c r="F24" s="239"/>
      <c r="G24" s="64"/>
      <c r="H24" s="64"/>
      <c r="I24" s="64"/>
      <c r="J24" s="64"/>
      <c r="K24" s="64"/>
      <c r="L24" s="64"/>
      <c r="M24" s="64"/>
    </row>
    <row r="25" spans="1:13" ht="16.5" thickBot="1" x14ac:dyDescent="0.4">
      <c r="A25" s="9"/>
      <c r="B25" s="249" t="s">
        <v>169</v>
      </c>
      <c r="C25" s="250" t="s">
        <v>157</v>
      </c>
      <c r="D25" s="250" t="s">
        <v>158</v>
      </c>
      <c r="E25" s="251" t="s">
        <v>159</v>
      </c>
      <c r="F25" s="251" t="s">
        <v>160</v>
      </c>
      <c r="G25" s="11"/>
      <c r="H25" s="10"/>
      <c r="I25" s="9"/>
      <c r="J25" s="9"/>
      <c r="K25" s="12"/>
      <c r="L25" s="13"/>
      <c r="M25" s="9"/>
    </row>
    <row r="26" spans="1:13" ht="16.5" thickBot="1" x14ac:dyDescent="0.4">
      <c r="A26" s="9">
        <v>1</v>
      </c>
      <c r="B26" s="294" t="str">
        <f>B13</f>
        <v>Savings from social workers not having to spend time chasing information</v>
      </c>
      <c r="C26" s="211">
        <f t="shared" ref="C26:F27" si="0">C13*$C$20</f>
        <v>90481.411158798292</v>
      </c>
      <c r="D26" s="211">
        <f t="shared" si="0"/>
        <v>305679.02832618024</v>
      </c>
      <c r="E26" s="211">
        <f t="shared" si="0"/>
        <v>112895.13191777728</v>
      </c>
      <c r="F26" s="211">
        <f t="shared" si="0"/>
        <v>17160060.051502146</v>
      </c>
      <c r="G26" s="11"/>
      <c r="H26" s="10"/>
      <c r="I26" s="9"/>
      <c r="J26" s="9"/>
      <c r="K26" s="12"/>
      <c r="L26" s="13"/>
      <c r="M26" s="9"/>
    </row>
    <row r="27" spans="1:13" ht="16.5" thickBot="1" x14ac:dyDescent="0.4">
      <c r="A27" s="9">
        <v>2</v>
      </c>
      <c r="B27" s="294" t="str">
        <f>B14</f>
        <v>Savings from children and families not escalating unnecessarily</v>
      </c>
      <c r="C27" s="211">
        <f t="shared" si="0"/>
        <v>167525.78632283185</v>
      </c>
      <c r="D27" s="211">
        <f t="shared" si="0"/>
        <v>565962.87488121295</v>
      </c>
      <c r="E27" s="211">
        <f t="shared" si="0"/>
        <v>209024.65494655821</v>
      </c>
      <c r="F27" s="211">
        <f t="shared" si="0"/>
        <v>31771747.551876843</v>
      </c>
      <c r="G27" s="11"/>
      <c r="H27" s="10"/>
      <c r="I27" s="9"/>
      <c r="J27" s="9"/>
      <c r="K27" s="12"/>
      <c r="L27" s="13"/>
      <c r="M27" s="9"/>
    </row>
    <row r="28" spans="1:13" x14ac:dyDescent="0.35">
      <c r="A28" s="9"/>
      <c r="B28" s="70"/>
      <c r="C28" s="129"/>
      <c r="D28" s="129">
        <f>SUM(C27:D27)*5+E27*2</f>
        <v>4085492.6159133404</v>
      </c>
      <c r="E28" s="129">
        <f>SUM(E26:E27)*2*5+SUM(C26:D27)*5</f>
        <v>8867443.3720884714</v>
      </c>
      <c r="F28" s="129"/>
      <c r="G28" s="11"/>
      <c r="H28" s="10"/>
      <c r="I28" s="9"/>
      <c r="J28" s="9"/>
      <c r="K28" s="12"/>
      <c r="L28" s="13"/>
      <c r="M28" s="9"/>
    </row>
    <row r="29" spans="1:13" x14ac:dyDescent="0.35">
      <c r="A29" s="1"/>
      <c r="B29" s="1"/>
      <c r="C29" s="75"/>
      <c r="D29" s="75"/>
      <c r="E29" s="75"/>
      <c r="F29" s="75"/>
      <c r="G29" s="2"/>
      <c r="H29" s="2"/>
      <c r="I29" s="1"/>
      <c r="J29" s="1"/>
      <c r="K29" s="1"/>
      <c r="L29" s="2"/>
      <c r="M29" s="2"/>
    </row>
    <row r="30" spans="1:13" x14ac:dyDescent="0.35">
      <c r="A30" s="78">
        <v>1</v>
      </c>
      <c r="B30" s="79" t="s">
        <v>170</v>
      </c>
      <c r="C30" s="87"/>
      <c r="D30" s="87"/>
      <c r="E30" s="87"/>
      <c r="F30" s="87"/>
      <c r="G30" s="78"/>
      <c r="H30" s="78"/>
      <c r="I30" s="78"/>
      <c r="J30" s="78"/>
      <c r="K30" s="79"/>
      <c r="L30" s="80"/>
      <c r="M30" s="78"/>
    </row>
    <row r="31" spans="1:13" x14ac:dyDescent="0.35">
      <c r="A31" s="419"/>
      <c r="B31" s="17"/>
      <c r="C31" s="90"/>
      <c r="D31" s="95"/>
      <c r="E31" s="91"/>
      <c r="F31" s="91"/>
      <c r="G31" s="16"/>
      <c r="H31" s="2"/>
      <c r="I31" s="9"/>
      <c r="J31" s="9"/>
      <c r="K31" s="12"/>
      <c r="L31" s="13"/>
      <c r="M31" s="9"/>
    </row>
    <row r="32" spans="1:13" x14ac:dyDescent="0.35">
      <c r="B32" s="269" t="s">
        <v>171</v>
      </c>
      <c r="C32" s="270"/>
      <c r="D32" s="270"/>
      <c r="E32" s="270"/>
      <c r="F32" s="270"/>
      <c r="G32" s="268"/>
      <c r="H32" s="64"/>
      <c r="I32" s="64"/>
      <c r="J32" s="64"/>
      <c r="K32" s="64"/>
      <c r="L32" s="64"/>
      <c r="M32" s="64"/>
    </row>
    <row r="33" spans="1:13" x14ac:dyDescent="0.35">
      <c r="B33" s="626" t="s">
        <v>172</v>
      </c>
      <c r="C33" s="626"/>
      <c r="D33" s="626"/>
      <c r="E33" s="626"/>
      <c r="F33" s="93"/>
      <c r="G33" s="68"/>
      <c r="H33" s="76"/>
    </row>
    <row r="34" spans="1:13" x14ac:dyDescent="0.35">
      <c r="B34" s="18" t="s">
        <v>173</v>
      </c>
      <c r="C34" s="92"/>
      <c r="D34" s="92"/>
      <c r="E34" s="93"/>
      <c r="F34" s="93"/>
      <c r="G34" s="68"/>
      <c r="H34" s="76"/>
    </row>
    <row r="35" spans="1:13" x14ac:dyDescent="0.35">
      <c r="C35" s="92"/>
      <c r="D35" s="92"/>
      <c r="E35" s="93"/>
      <c r="F35" s="93"/>
      <c r="G35" s="68"/>
      <c r="H35" s="76"/>
    </row>
    <row r="36" spans="1:13" x14ac:dyDescent="0.35">
      <c r="B36" s="269" t="s">
        <v>174</v>
      </c>
      <c r="C36" s="270"/>
      <c r="D36" s="270"/>
      <c r="E36" s="270"/>
      <c r="F36" s="270"/>
      <c r="G36" s="268"/>
      <c r="H36" s="64"/>
      <c r="I36" s="64"/>
      <c r="J36" s="64"/>
      <c r="K36" s="64"/>
      <c r="L36" s="64"/>
      <c r="M36" s="64"/>
    </row>
    <row r="37" spans="1:13" x14ac:dyDescent="0.35">
      <c r="B37" s="18" t="s">
        <v>175</v>
      </c>
      <c r="C37" s="92"/>
      <c r="D37" s="92"/>
      <c r="E37" s="93"/>
      <c r="F37" s="93"/>
      <c r="G37" s="68"/>
      <c r="H37" s="76"/>
    </row>
    <row r="38" spans="1:13" x14ac:dyDescent="0.35">
      <c r="B38" s="18" t="s">
        <v>176</v>
      </c>
      <c r="C38" s="92"/>
      <c r="D38" s="92"/>
      <c r="E38" s="93"/>
      <c r="F38" s="93"/>
      <c r="G38" s="68"/>
      <c r="H38" s="76"/>
    </row>
    <row r="39" spans="1:13" x14ac:dyDescent="0.35">
      <c r="B39" s="18" t="s">
        <v>177</v>
      </c>
      <c r="C39" s="92"/>
      <c r="D39" s="92"/>
      <c r="E39" s="93"/>
      <c r="F39" s="93"/>
      <c r="G39" s="68"/>
      <c r="H39" s="76"/>
    </row>
    <row r="40" spans="1:13" x14ac:dyDescent="0.35">
      <c r="B40" s="18" t="s">
        <v>178</v>
      </c>
      <c r="C40" s="92"/>
      <c r="D40" s="92"/>
      <c r="E40" s="93"/>
      <c r="F40" s="93"/>
      <c r="G40" s="68"/>
      <c r="H40" s="76"/>
    </row>
    <row r="41" spans="1:13" x14ac:dyDescent="0.35">
      <c r="C41" s="92"/>
      <c r="D41" s="92"/>
      <c r="E41" s="93"/>
      <c r="F41" s="93"/>
      <c r="G41" s="68"/>
      <c r="H41" s="76"/>
    </row>
    <row r="42" spans="1:13" ht="16.5" thickBot="1" x14ac:dyDescent="0.4">
      <c r="A42" s="77"/>
      <c r="B42" s="9"/>
      <c r="C42" s="94"/>
      <c r="D42" s="94"/>
      <c r="E42" s="94"/>
      <c r="F42" s="94"/>
      <c r="G42" s="77"/>
      <c r="H42" s="77"/>
      <c r="I42" s="77"/>
      <c r="J42" s="77"/>
      <c r="K42" s="77"/>
      <c r="L42" s="77"/>
      <c r="M42" s="77"/>
    </row>
    <row r="43" spans="1:13" ht="16.5" thickBot="1" x14ac:dyDescent="0.4">
      <c r="A43" s="9"/>
      <c r="B43" s="421" t="s">
        <v>179</v>
      </c>
      <c r="C43" s="259" t="s">
        <v>157</v>
      </c>
      <c r="D43" s="260" t="s">
        <v>158</v>
      </c>
      <c r="E43" s="261" t="s">
        <v>159</v>
      </c>
      <c r="F43" s="295"/>
      <c r="G43" s="33"/>
      <c r="H43" s="14"/>
      <c r="I43" s="9"/>
      <c r="J43" s="9"/>
      <c r="K43" s="12"/>
      <c r="L43" s="13"/>
      <c r="M43" s="9"/>
    </row>
    <row r="44" spans="1:13" x14ac:dyDescent="0.35">
      <c r="A44" s="9"/>
      <c r="B44" s="67"/>
      <c r="C44" s="40"/>
      <c r="D44" s="40"/>
      <c r="E44" s="31"/>
      <c r="F44" s="295"/>
      <c r="G44" s="33"/>
      <c r="H44" s="14"/>
      <c r="I44" s="9"/>
      <c r="J44" s="9"/>
      <c r="K44" s="12"/>
      <c r="L44" s="13"/>
      <c r="M44" s="9"/>
    </row>
    <row r="45" spans="1:13" s="63" customFormat="1" x14ac:dyDescent="0.35">
      <c r="A45" s="36"/>
      <c r="B45" s="33" t="s">
        <v>180</v>
      </c>
      <c r="C45" s="40"/>
      <c r="D45" s="40"/>
      <c r="E45" s="31"/>
      <c r="F45" s="31"/>
      <c r="G45" s="69"/>
      <c r="H45" s="33"/>
      <c r="I45" s="36"/>
      <c r="J45" s="36"/>
      <c r="K45" s="37"/>
      <c r="L45" s="38"/>
      <c r="M45" s="36"/>
    </row>
    <row r="46" spans="1:13" x14ac:dyDescent="0.35">
      <c r="A46" s="39"/>
      <c r="B46" s="289" t="s">
        <v>181</v>
      </c>
      <c r="C46" s="422">
        <f>'Cost Assumptions'!C9/(37.5/5)</f>
        <v>21.811158798283262</v>
      </c>
      <c r="D46" s="422">
        <f>'Cost Assumptions'!C9/(37.5/5)</f>
        <v>21.811158798283262</v>
      </c>
      <c r="E46" s="422">
        <f>'Cost Assumptions'!C9/(37.5/5)</f>
        <v>21.811158798283262</v>
      </c>
      <c r="F46" s="137" t="s">
        <v>182</v>
      </c>
      <c r="G46" s="35"/>
      <c r="H46" s="34"/>
      <c r="I46" s="9"/>
      <c r="J46" s="9"/>
      <c r="K46" s="12"/>
      <c r="L46" s="13"/>
      <c r="M46" s="9"/>
    </row>
    <row r="47" spans="1:13" x14ac:dyDescent="0.35">
      <c r="A47" s="39"/>
      <c r="B47" s="289" t="s">
        <v>183</v>
      </c>
      <c r="C47" s="310">
        <v>3457</v>
      </c>
      <c r="D47" s="310">
        <v>11679</v>
      </c>
      <c r="E47" s="310">
        <v>4313.355263157895</v>
      </c>
      <c r="F47" s="137" t="s">
        <v>184</v>
      </c>
      <c r="G47" s="15"/>
      <c r="H47" s="34"/>
      <c r="I47" s="9"/>
      <c r="J47" s="9"/>
      <c r="K47" s="12"/>
      <c r="L47" s="13"/>
      <c r="M47" s="9"/>
    </row>
    <row r="48" spans="1:13" x14ac:dyDescent="0.35">
      <c r="A48" s="9"/>
      <c r="B48" s="17"/>
      <c r="C48" s="427"/>
      <c r="D48" s="95"/>
      <c r="E48" s="91"/>
      <c r="F48" s="91"/>
      <c r="G48" s="300"/>
      <c r="H48" s="300"/>
      <c r="I48" s="9"/>
      <c r="J48" s="9"/>
      <c r="K48" s="12"/>
      <c r="L48" s="13"/>
      <c r="M48" s="9"/>
    </row>
    <row r="49" spans="1:13" ht="16.5" thickBot="1" x14ac:dyDescent="0.4">
      <c r="A49" s="9"/>
      <c r="B49" s="14" t="s">
        <v>185</v>
      </c>
      <c r="C49" s="427"/>
      <c r="D49" s="95"/>
      <c r="E49" s="436"/>
      <c r="F49" s="91"/>
      <c r="G49" s="300"/>
      <c r="H49" s="300"/>
      <c r="I49" s="9"/>
      <c r="J49" s="9"/>
      <c r="K49" s="12"/>
      <c r="L49" s="13"/>
      <c r="M49" s="9"/>
    </row>
    <row r="50" spans="1:13" x14ac:dyDescent="0.35">
      <c r="A50" s="39"/>
      <c r="B50" s="131" t="s">
        <v>186</v>
      </c>
      <c r="C50" s="423">
        <v>2.5</v>
      </c>
      <c r="D50" s="423">
        <v>2.5</v>
      </c>
      <c r="E50" s="424">
        <v>2.5</v>
      </c>
      <c r="F50" s="262" t="s">
        <v>187</v>
      </c>
      <c r="G50" s="35"/>
      <c r="H50" s="35"/>
      <c r="I50" s="9"/>
      <c r="J50" s="9"/>
      <c r="K50" s="12"/>
      <c r="L50" s="13"/>
      <c r="M50" s="9"/>
    </row>
    <row r="51" spans="1:13" ht="16.5" thickBot="1" x14ac:dyDescent="0.4">
      <c r="A51" s="39"/>
      <c r="B51" s="132" t="s">
        <v>188</v>
      </c>
      <c r="C51" s="425">
        <v>0.8</v>
      </c>
      <c r="D51" s="425">
        <v>0.8</v>
      </c>
      <c r="E51" s="425">
        <v>0.8</v>
      </c>
      <c r="F51" s="262" t="s">
        <v>187</v>
      </c>
      <c r="G51" s="35"/>
      <c r="H51" s="35"/>
      <c r="I51" s="9"/>
      <c r="J51" s="9"/>
      <c r="K51" s="12"/>
      <c r="L51" s="13"/>
      <c r="M51" s="9"/>
    </row>
    <row r="52" spans="1:13" x14ac:dyDescent="0.35">
      <c r="A52" s="9"/>
      <c r="B52" s="1"/>
      <c r="C52" s="290"/>
      <c r="D52" s="95"/>
      <c r="E52" s="390"/>
      <c r="F52" s="91"/>
      <c r="G52" s="34"/>
      <c r="H52" s="34"/>
      <c r="I52" s="9"/>
      <c r="J52" s="9"/>
      <c r="K52" s="12"/>
      <c r="L52" s="13"/>
      <c r="M52" s="9"/>
    </row>
    <row r="53" spans="1:13" ht="16.5" thickBot="1" x14ac:dyDescent="0.4">
      <c r="A53" s="9"/>
      <c r="B53" s="14" t="s">
        <v>189</v>
      </c>
      <c r="C53" s="290"/>
      <c r="D53" s="95"/>
      <c r="E53" s="75"/>
      <c r="F53" s="91"/>
      <c r="G53" s="34"/>
      <c r="H53" s="34"/>
      <c r="I53" s="9"/>
      <c r="J53" s="9"/>
      <c r="K53" s="12"/>
      <c r="L53" s="13"/>
      <c r="M53" s="9"/>
    </row>
    <row r="54" spans="1:13" x14ac:dyDescent="0.35">
      <c r="A54" s="39"/>
      <c r="B54" s="140" t="s">
        <v>190</v>
      </c>
      <c r="C54" s="291">
        <f>C51*C50</f>
        <v>2</v>
      </c>
      <c r="D54" s="291">
        <f t="shared" ref="D54:E54" si="1">D51*D50</f>
        <v>2</v>
      </c>
      <c r="E54" s="292">
        <f t="shared" si="1"/>
        <v>2</v>
      </c>
      <c r="F54" s="96"/>
      <c r="H54" s="35"/>
      <c r="I54" s="9"/>
      <c r="J54" s="9"/>
      <c r="K54" s="12"/>
      <c r="L54" s="13"/>
      <c r="M54" s="9"/>
    </row>
    <row r="55" spans="1:13" ht="16.5" thickBot="1" x14ac:dyDescent="0.4">
      <c r="A55" s="39"/>
      <c r="B55" s="141" t="s">
        <v>191</v>
      </c>
      <c r="C55" s="426">
        <f t="shared" ref="C55:D55" si="2">C54*C46*C47</f>
        <v>150802.35193133049</v>
      </c>
      <c r="D55" s="426">
        <f t="shared" si="2"/>
        <v>509465.04721030046</v>
      </c>
      <c r="E55" s="426">
        <f>E54*E46*E47</f>
        <v>188158.55319629548</v>
      </c>
      <c r="F55" s="97"/>
      <c r="H55" s="34"/>
      <c r="I55" s="9"/>
      <c r="J55" s="9"/>
      <c r="K55" s="12"/>
      <c r="L55" s="13"/>
      <c r="M55" s="9"/>
    </row>
    <row r="56" spans="1:13" x14ac:dyDescent="0.35">
      <c r="A56" s="9"/>
      <c r="B56" s="17"/>
      <c r="C56" s="90"/>
      <c r="D56" s="95"/>
      <c r="E56" s="91"/>
      <c r="F56" s="91"/>
      <c r="G56" s="16"/>
      <c r="H56" s="2"/>
      <c r="I56" s="9"/>
      <c r="J56" s="9"/>
      <c r="K56" s="12"/>
      <c r="L56" s="13"/>
      <c r="M56" s="9"/>
    </row>
    <row r="57" spans="1:13" x14ac:dyDescent="0.35">
      <c r="B57" s="64"/>
      <c r="C57" s="99"/>
      <c r="D57" s="93"/>
      <c r="E57" s="102"/>
      <c r="F57" s="102"/>
      <c r="G57" s="64"/>
      <c r="H57" s="64"/>
    </row>
    <row r="58" spans="1:13" x14ac:dyDescent="0.35">
      <c r="A58" s="78">
        <v>2</v>
      </c>
      <c r="B58" s="135" t="s">
        <v>192</v>
      </c>
      <c r="C58" s="98"/>
      <c r="D58" s="98"/>
      <c r="E58" s="98"/>
      <c r="F58" s="98"/>
      <c r="G58" s="81"/>
      <c r="H58" s="81"/>
      <c r="I58" s="81"/>
      <c r="J58" s="81"/>
      <c r="K58" s="81"/>
      <c r="L58" s="81"/>
      <c r="M58" s="81"/>
    </row>
    <row r="59" spans="1:13" x14ac:dyDescent="0.35">
      <c r="D59" s="95"/>
    </row>
    <row r="60" spans="1:13" x14ac:dyDescent="0.35">
      <c r="D60" s="95"/>
    </row>
    <row r="61" spans="1:13" x14ac:dyDescent="0.35">
      <c r="B61" s="269" t="s">
        <v>171</v>
      </c>
      <c r="C61" s="102"/>
      <c r="D61" s="102"/>
      <c r="E61" s="102"/>
      <c r="F61" s="102"/>
      <c r="G61" s="64"/>
      <c r="H61" s="64"/>
      <c r="I61" s="64"/>
      <c r="J61" s="64"/>
      <c r="K61" s="64"/>
      <c r="L61" s="64"/>
      <c r="M61" s="64"/>
    </row>
    <row r="62" spans="1:13" x14ac:dyDescent="0.35">
      <c r="B62" s="626" t="s">
        <v>193</v>
      </c>
      <c r="C62" s="626"/>
      <c r="D62" s="626"/>
      <c r="E62" s="626"/>
      <c r="F62" s="296"/>
      <c r="G62" s="65"/>
      <c r="H62" s="66"/>
    </row>
    <row r="63" spans="1:13" x14ac:dyDescent="0.35">
      <c r="B63" s="64" t="s">
        <v>194</v>
      </c>
      <c r="C63" s="99"/>
      <c r="D63" s="99"/>
      <c r="E63" s="100"/>
      <c r="F63" s="100"/>
      <c r="G63" s="65"/>
      <c r="H63" s="66"/>
    </row>
    <row r="64" spans="1:13" x14ac:dyDescent="0.35">
      <c r="B64" s="64"/>
      <c r="C64" s="99"/>
      <c r="D64" s="99"/>
      <c r="E64" s="100"/>
      <c r="F64" s="100"/>
      <c r="G64" s="65"/>
      <c r="H64" s="66"/>
    </row>
    <row r="65" spans="1:13" x14ac:dyDescent="0.35">
      <c r="B65" s="269" t="s">
        <v>174</v>
      </c>
      <c r="C65" s="270"/>
      <c r="D65" s="270"/>
      <c r="E65" s="270"/>
      <c r="F65" s="270"/>
      <c r="G65" s="268"/>
      <c r="H65" s="64"/>
      <c r="I65" s="64"/>
      <c r="J65" s="64"/>
      <c r="K65" s="64"/>
      <c r="L65" s="64"/>
      <c r="M65" s="64"/>
    </row>
    <row r="66" spans="1:13" x14ac:dyDescent="0.35">
      <c r="B66" s="626" t="s">
        <v>195</v>
      </c>
      <c r="C66" s="626"/>
      <c r="D66" s="626"/>
      <c r="E66" s="626"/>
      <c r="F66" s="626"/>
      <c r="G66" s="65"/>
      <c r="H66" s="66"/>
    </row>
    <row r="67" spans="1:13" x14ac:dyDescent="0.35">
      <c r="B67" s="64" t="s">
        <v>196</v>
      </c>
      <c r="C67" s="99"/>
      <c r="D67" s="99"/>
      <c r="E67" s="100"/>
      <c r="F67" s="100"/>
      <c r="G67" s="65"/>
      <c r="H67" s="66"/>
    </row>
    <row r="68" spans="1:13" x14ac:dyDescent="0.35">
      <c r="B68" s="626" t="s">
        <v>197</v>
      </c>
      <c r="C68" s="626"/>
      <c r="D68" s="626"/>
      <c r="E68" s="626"/>
      <c r="F68" s="626"/>
      <c r="G68" s="65"/>
      <c r="H68" s="66"/>
    </row>
    <row r="69" spans="1:13" x14ac:dyDescent="0.35">
      <c r="B69" s="553"/>
      <c r="C69" s="553"/>
      <c r="D69" s="553"/>
      <c r="E69" s="553"/>
      <c r="F69" s="553"/>
      <c r="G69" s="65"/>
      <c r="H69" s="66"/>
    </row>
    <row r="70" spans="1:13" x14ac:dyDescent="0.35">
      <c r="A70" s="64"/>
      <c r="B70" s="269" t="s">
        <v>198</v>
      </c>
      <c r="C70" s="263"/>
      <c r="D70" s="263"/>
      <c r="E70" s="101"/>
      <c r="F70" s="101"/>
      <c r="G70" s="71"/>
      <c r="H70" s="66"/>
      <c r="I70" s="64"/>
      <c r="J70" s="64"/>
      <c r="K70" s="64"/>
      <c r="L70" s="64"/>
      <c r="M70" s="64"/>
    </row>
    <row r="71" spans="1:13" x14ac:dyDescent="0.35">
      <c r="A71" s="64"/>
      <c r="B71" s="82" t="s">
        <v>199</v>
      </c>
      <c r="C71" s="439">
        <v>0.2</v>
      </c>
      <c r="D71" s="119" t="s">
        <v>200</v>
      </c>
      <c r="E71" s="552"/>
      <c r="F71" s="101"/>
      <c r="G71" s="71"/>
      <c r="H71" s="66"/>
      <c r="I71" s="64"/>
      <c r="J71" s="64"/>
      <c r="K71" s="64"/>
      <c r="L71" s="64"/>
      <c r="M71" s="64"/>
    </row>
    <row r="72" spans="1:13" x14ac:dyDescent="0.35">
      <c r="B72" s="82" t="s">
        <v>201</v>
      </c>
      <c r="C72" s="310">
        <v>23000</v>
      </c>
      <c r="D72" s="118" t="s">
        <v>202</v>
      </c>
    </row>
    <row r="73" spans="1:13" x14ac:dyDescent="0.35">
      <c r="A73" s="64"/>
      <c r="B73" s="67"/>
      <c r="C73" s="99"/>
      <c r="D73" s="99"/>
      <c r="E73" s="101"/>
      <c r="F73" s="101"/>
      <c r="G73" s="71"/>
      <c r="H73" s="66"/>
      <c r="I73" s="64"/>
      <c r="J73" s="64"/>
      <c r="K73" s="64"/>
      <c r="L73" s="64"/>
      <c r="M73" s="64"/>
    </row>
    <row r="74" spans="1:13" ht="16.5" thickBot="1" x14ac:dyDescent="0.4">
      <c r="A74" s="64"/>
      <c r="B74" s="67"/>
      <c r="C74" s="99"/>
      <c r="D74" s="99"/>
      <c r="E74" s="101"/>
      <c r="F74" s="101"/>
      <c r="G74" s="71"/>
      <c r="H74" s="66"/>
      <c r="I74" s="64"/>
      <c r="J74" s="64"/>
      <c r="K74" s="64"/>
      <c r="L74" s="64"/>
      <c r="M74" s="64"/>
    </row>
    <row r="75" spans="1:13" ht="16.5" thickBot="1" x14ac:dyDescent="0.4">
      <c r="A75" s="64"/>
      <c r="B75" s="420"/>
      <c r="C75" s="259" t="s">
        <v>160</v>
      </c>
      <c r="D75" s="260" t="s">
        <v>159</v>
      </c>
      <c r="E75" s="101"/>
      <c r="F75" s="101"/>
      <c r="G75" s="71"/>
      <c r="H75" s="66"/>
      <c r="I75" s="64"/>
      <c r="J75" s="64"/>
      <c r="K75" s="64"/>
      <c r="L75" s="64"/>
      <c r="M75" s="64"/>
    </row>
    <row r="76" spans="1:13" ht="16.5" thickBot="1" x14ac:dyDescent="0.4">
      <c r="A76" s="64"/>
      <c r="B76" s="83" t="s">
        <v>203</v>
      </c>
      <c r="C76" s="304">
        <f>C81*SUMPRODUCT(C85:C87,F85:F87)</f>
        <v>52952912.58646141</v>
      </c>
      <c r="D76" s="305">
        <f>C76/152</f>
        <v>348374.42491093033</v>
      </c>
      <c r="E76" s="102"/>
      <c r="F76" s="100"/>
      <c r="G76" s="65"/>
      <c r="H76" s="66"/>
      <c r="I76" s="64"/>
      <c r="J76" s="64"/>
      <c r="K76" s="64"/>
      <c r="L76" s="64"/>
      <c r="M76" s="64"/>
    </row>
    <row r="77" spans="1:13" x14ac:dyDescent="0.35">
      <c r="A77" s="64"/>
      <c r="B77" s="63"/>
      <c r="D77" s="103"/>
      <c r="E77" s="102"/>
      <c r="F77" s="100"/>
      <c r="G77" s="65"/>
      <c r="H77" s="66"/>
      <c r="I77" s="64"/>
      <c r="J77" s="64"/>
      <c r="K77" s="64"/>
      <c r="L77" s="64"/>
      <c r="M77" s="64"/>
    </row>
    <row r="78" spans="1:13" x14ac:dyDescent="0.35">
      <c r="A78" s="64"/>
      <c r="B78" s="264" t="s">
        <v>204</v>
      </c>
      <c r="C78" s="263"/>
      <c r="D78" s="99"/>
      <c r="E78" s="100"/>
      <c r="F78" s="100"/>
      <c r="G78" s="65"/>
      <c r="H78" s="66"/>
      <c r="I78" s="64"/>
      <c r="J78" s="64"/>
      <c r="K78" s="64"/>
      <c r="L78" s="64"/>
      <c r="M78" s="64"/>
    </row>
    <row r="79" spans="1:13" x14ac:dyDescent="0.35">
      <c r="B79" s="82" t="s">
        <v>201</v>
      </c>
      <c r="C79" s="116">
        <f>C72</f>
        <v>23000</v>
      </c>
      <c r="D79" s="457"/>
      <c r="E79" s="93"/>
    </row>
    <row r="80" spans="1:13" x14ac:dyDescent="0.35">
      <c r="B80" s="82" t="s">
        <v>199</v>
      </c>
      <c r="C80" s="384">
        <f>C71</f>
        <v>0.2</v>
      </c>
      <c r="D80" s="95"/>
    </row>
    <row r="81" spans="1:13" x14ac:dyDescent="0.35">
      <c r="B81" s="82" t="s">
        <v>205</v>
      </c>
      <c r="C81" s="116">
        <f>C80*C79</f>
        <v>4600</v>
      </c>
      <c r="D81" s="95"/>
    </row>
    <row r="82" spans="1:13" x14ac:dyDescent="0.35">
      <c r="D82" s="95"/>
    </row>
    <row r="83" spans="1:13" x14ac:dyDescent="0.35">
      <c r="B83" s="266" t="s">
        <v>206</v>
      </c>
      <c r="C83" s="267"/>
      <c r="D83" s="267"/>
      <c r="E83" s="267"/>
      <c r="F83" s="267"/>
    </row>
    <row r="84" spans="1:13" s="63" customFormat="1" x14ac:dyDescent="0.35">
      <c r="A84" s="69"/>
      <c r="B84" s="69" t="s">
        <v>207</v>
      </c>
      <c r="C84" s="265" t="s">
        <v>208</v>
      </c>
      <c r="D84" s="265" t="s">
        <v>209</v>
      </c>
      <c r="E84" s="265" t="s">
        <v>210</v>
      </c>
      <c r="F84" s="265" t="s">
        <v>211</v>
      </c>
      <c r="G84" s="300" t="s">
        <v>118</v>
      </c>
      <c r="H84" s="69"/>
      <c r="I84" s="69"/>
      <c r="J84" s="69"/>
      <c r="K84" s="69"/>
      <c r="L84" s="69"/>
      <c r="M84" s="69"/>
    </row>
    <row r="85" spans="1:13" x14ac:dyDescent="0.35">
      <c r="B85" s="84" t="s">
        <v>212</v>
      </c>
      <c r="C85" s="104">
        <f>C92/SUM($C$92:$C$94)</f>
        <v>0.80123023540081229</v>
      </c>
      <c r="D85" s="105">
        <f>C98</f>
        <v>10776</v>
      </c>
      <c r="E85" s="105">
        <f>C97</f>
        <v>2600.8953793088003</v>
      </c>
      <c r="F85" s="105">
        <f>C104*D85-C103*E85</f>
        <v>8175.1046206911997</v>
      </c>
      <c r="G85" s="139"/>
    </row>
    <row r="86" spans="1:13" x14ac:dyDescent="0.35">
      <c r="B86" s="84" t="s">
        <v>213</v>
      </c>
      <c r="C86" s="104">
        <f>C93/SUM($C$92:$C$94)</f>
        <v>0.13558219313118569</v>
      </c>
      <c r="D86" s="383">
        <f>C99</f>
        <v>10776</v>
      </c>
      <c r="E86" s="383">
        <f>C98</f>
        <v>10776</v>
      </c>
      <c r="F86" s="383">
        <f>C105*D86-C104*E86</f>
        <v>0</v>
      </c>
      <c r="G86" s="18" t="s">
        <v>214</v>
      </c>
    </row>
    <row r="87" spans="1:13" x14ac:dyDescent="0.35">
      <c r="B87" s="84" t="s">
        <v>215</v>
      </c>
      <c r="C87" s="104">
        <f>C94/SUM($C$92:$C$94)</f>
        <v>6.3187571468002052E-2</v>
      </c>
      <c r="D87" s="105">
        <f>C100</f>
        <v>44647</v>
      </c>
      <c r="E87" s="105">
        <f>C99</f>
        <v>10776</v>
      </c>
      <c r="F87" s="105">
        <f>C106*D87-C105*E87</f>
        <v>78518</v>
      </c>
      <c r="G87" s="139"/>
    </row>
    <row r="88" spans="1:13" x14ac:dyDescent="0.35">
      <c r="B88" s="69"/>
      <c r="C88" s="123"/>
      <c r="D88" s="441"/>
      <c r="E88" s="110"/>
      <c r="F88" s="110"/>
    </row>
    <row r="89" spans="1:13" x14ac:dyDescent="0.35">
      <c r="B89" s="269" t="s">
        <v>216</v>
      </c>
      <c r="C89" s="270"/>
      <c r="D89" s="270"/>
      <c r="E89" s="270"/>
      <c r="F89" s="270"/>
      <c r="G89" s="268"/>
      <c r="H89" s="64"/>
      <c r="I89" s="64"/>
      <c r="J89" s="64"/>
      <c r="K89" s="64"/>
      <c r="L89" s="64"/>
      <c r="M89" s="64"/>
    </row>
    <row r="90" spans="1:13" x14ac:dyDescent="0.35">
      <c r="C90" s="18"/>
      <c r="D90" s="18"/>
    </row>
    <row r="91" spans="1:13" x14ac:dyDescent="0.35">
      <c r="B91" s="30" t="s">
        <v>217</v>
      </c>
      <c r="C91" s="88"/>
      <c r="D91" s="120"/>
    </row>
    <row r="92" spans="1:13" x14ac:dyDescent="0.35">
      <c r="B92" s="84" t="s">
        <v>212</v>
      </c>
      <c r="C92" s="310">
        <v>406400</v>
      </c>
      <c r="D92" s="130" t="s">
        <v>218</v>
      </c>
    </row>
    <row r="93" spans="1:13" x14ac:dyDescent="0.35">
      <c r="B93" s="84" t="s">
        <v>213</v>
      </c>
      <c r="C93" s="310">
        <v>68770</v>
      </c>
      <c r="D93" s="136" t="s">
        <v>218</v>
      </c>
    </row>
    <row r="94" spans="1:13" x14ac:dyDescent="0.35">
      <c r="B94" s="84" t="s">
        <v>215</v>
      </c>
      <c r="C94" s="310">
        <v>32050</v>
      </c>
      <c r="D94" s="136" t="s">
        <v>219</v>
      </c>
    </row>
    <row r="95" spans="1:13" x14ac:dyDescent="0.35">
      <c r="B95" s="69"/>
      <c r="C95" s="108"/>
      <c r="D95" s="121"/>
    </row>
    <row r="96" spans="1:13" x14ac:dyDescent="0.35">
      <c r="B96" s="18" t="s">
        <v>220</v>
      </c>
      <c r="C96" s="109"/>
      <c r="D96" s="118"/>
    </row>
    <row r="97" spans="1:13" x14ac:dyDescent="0.35">
      <c r="B97" s="84" t="s">
        <v>221</v>
      </c>
      <c r="C97" s="428">
        <v>2600.8953793088003</v>
      </c>
      <c r="D97" s="138" t="s">
        <v>222</v>
      </c>
      <c r="E97" s="106"/>
    </row>
    <row r="98" spans="1:13" x14ac:dyDescent="0.35">
      <c r="B98" s="84" t="s">
        <v>212</v>
      </c>
      <c r="C98" s="428">
        <v>10776</v>
      </c>
      <c r="D98" s="306" t="s">
        <v>223</v>
      </c>
      <c r="E98" s="106"/>
    </row>
    <row r="99" spans="1:13" x14ac:dyDescent="0.35">
      <c r="B99" s="84" t="s">
        <v>213</v>
      </c>
      <c r="C99" s="428">
        <v>10776</v>
      </c>
      <c r="D99" s="306" t="s">
        <v>223</v>
      </c>
      <c r="E99" s="106"/>
    </row>
    <row r="100" spans="1:13" x14ac:dyDescent="0.35">
      <c r="B100" s="84" t="s">
        <v>215</v>
      </c>
      <c r="C100" s="428">
        <v>44647</v>
      </c>
      <c r="D100" s="306" t="s">
        <v>224</v>
      </c>
      <c r="E100" s="106"/>
    </row>
    <row r="101" spans="1:13" x14ac:dyDescent="0.35">
      <c r="B101" s="69"/>
      <c r="C101" s="110"/>
      <c r="D101" s="122"/>
    </row>
    <row r="102" spans="1:13" x14ac:dyDescent="0.35">
      <c r="B102" s="18" t="s">
        <v>225</v>
      </c>
      <c r="C102" s="109"/>
      <c r="D102" s="118"/>
    </row>
    <row r="103" spans="1:13" x14ac:dyDescent="0.35">
      <c r="B103" s="84" t="s">
        <v>221</v>
      </c>
      <c r="C103" s="308">
        <f>CEILING(AVERAGE(3,6)/12,1)</f>
        <v>1</v>
      </c>
      <c r="D103" s="138" t="s">
        <v>226</v>
      </c>
    </row>
    <row r="104" spans="1:13" x14ac:dyDescent="0.35">
      <c r="B104" s="84" t="s">
        <v>212</v>
      </c>
      <c r="C104" s="308">
        <f>CEILING(11/12,1)</f>
        <v>1</v>
      </c>
      <c r="D104" s="136" t="s">
        <v>227</v>
      </c>
    </row>
    <row r="105" spans="1:13" x14ac:dyDescent="0.35">
      <c r="B105" s="84" t="s">
        <v>213</v>
      </c>
      <c r="C105" s="308">
        <f>CEILING(7/12,1)</f>
        <v>1</v>
      </c>
      <c r="D105" s="136" t="s">
        <v>227</v>
      </c>
    </row>
    <row r="106" spans="1:13" x14ac:dyDescent="0.35">
      <c r="B106" s="84" t="s">
        <v>215</v>
      </c>
      <c r="C106" s="308">
        <f>CEILING(723/365,1)</f>
        <v>2</v>
      </c>
      <c r="D106" s="136" t="s">
        <v>227</v>
      </c>
    </row>
    <row r="107" spans="1:13" x14ac:dyDescent="0.35">
      <c r="D107" s="95"/>
    </row>
    <row r="108" spans="1:13" x14ac:dyDescent="0.35">
      <c r="A108" s="1"/>
      <c r="B108" s="1"/>
      <c r="C108" s="75"/>
      <c r="D108" s="75"/>
      <c r="E108" s="75"/>
      <c r="F108" s="75"/>
      <c r="G108" s="2"/>
      <c r="H108" s="2"/>
      <c r="I108" s="1"/>
      <c r="J108" s="1"/>
      <c r="K108" s="1"/>
      <c r="L108" s="1"/>
      <c r="M108" s="1"/>
    </row>
    <row r="109" spans="1:13" x14ac:dyDescent="0.35">
      <c r="A109" s="78">
        <v>3</v>
      </c>
      <c r="B109" s="135" t="s">
        <v>228</v>
      </c>
      <c r="C109" s="98"/>
      <c r="D109" s="98"/>
      <c r="E109" s="98"/>
      <c r="F109" s="98"/>
      <c r="G109" s="81"/>
      <c r="H109" s="81"/>
      <c r="I109" s="81"/>
      <c r="J109" s="81"/>
      <c r="K109" s="81"/>
      <c r="L109" s="81"/>
      <c r="M109" s="81"/>
    </row>
    <row r="110" spans="1:13" x14ac:dyDescent="0.35">
      <c r="A110" s="6"/>
      <c r="B110" s="6"/>
      <c r="C110" s="86"/>
      <c r="D110" s="86"/>
      <c r="E110" s="86"/>
      <c r="F110" s="86"/>
      <c r="G110" s="7"/>
      <c r="H110" s="7"/>
      <c r="I110" s="8"/>
      <c r="J110" s="6"/>
      <c r="K110" s="6"/>
      <c r="L110" s="7"/>
      <c r="M110" s="7"/>
    </row>
    <row r="111" spans="1:13" x14ac:dyDescent="0.35">
      <c r="A111" s="6"/>
      <c r="B111" s="269" t="s">
        <v>171</v>
      </c>
      <c r="C111" s="270"/>
      <c r="D111" s="270"/>
      <c r="E111" s="270"/>
      <c r="F111" s="270"/>
      <c r="G111" s="268"/>
      <c r="H111" s="64"/>
      <c r="I111" s="64"/>
      <c r="J111" s="64"/>
      <c r="K111" s="64"/>
      <c r="L111" s="64"/>
      <c r="M111" s="64"/>
    </row>
    <row r="112" spans="1:13" x14ac:dyDescent="0.35">
      <c r="A112" s="6"/>
      <c r="B112" s="622" t="s">
        <v>229</v>
      </c>
      <c r="C112" s="623"/>
      <c r="D112" s="623"/>
      <c r="E112" s="623"/>
      <c r="F112" s="86"/>
      <c r="G112" s="7"/>
      <c r="H112" s="7"/>
      <c r="I112" s="8"/>
      <c r="J112" s="6"/>
      <c r="K112" s="6"/>
      <c r="L112" s="7"/>
      <c r="M112" s="7"/>
    </row>
    <row r="113" spans="1:13" x14ac:dyDescent="0.35">
      <c r="A113" s="6"/>
      <c r="B113" s="623" t="s">
        <v>230</v>
      </c>
      <c r="C113" s="623"/>
      <c r="D113" s="623"/>
      <c r="E113" s="623"/>
      <c r="F113" s="86"/>
      <c r="G113" s="7"/>
      <c r="H113" s="7"/>
      <c r="I113" s="8"/>
      <c r="J113" s="6"/>
      <c r="K113" s="6"/>
      <c r="L113" s="7"/>
      <c r="M113" s="7"/>
    </row>
    <row r="114" spans="1:13" x14ac:dyDescent="0.35">
      <c r="A114" s="6"/>
      <c r="B114" s="6"/>
      <c r="C114" s="86"/>
      <c r="D114" s="86"/>
      <c r="E114" s="86"/>
      <c r="F114" s="86"/>
      <c r="G114" s="7"/>
      <c r="H114" s="7"/>
      <c r="I114" s="8"/>
      <c r="J114" s="6"/>
      <c r="K114" s="6"/>
      <c r="L114" s="7"/>
      <c r="M114" s="7"/>
    </row>
    <row r="115" spans="1:13" x14ac:dyDescent="0.35">
      <c r="A115" s="6"/>
      <c r="B115" s="274" t="s">
        <v>174</v>
      </c>
      <c r="C115" s="275"/>
      <c r="D115" s="276"/>
      <c r="E115" s="276"/>
      <c r="F115" s="276"/>
      <c r="G115" s="210"/>
      <c r="H115" s="67"/>
      <c r="I115" s="67"/>
      <c r="J115" s="67"/>
      <c r="K115" s="281"/>
      <c r="L115" s="418"/>
      <c r="M115" s="67"/>
    </row>
    <row r="116" spans="1:13" x14ac:dyDescent="0.35">
      <c r="A116" s="9"/>
      <c r="B116" s="12"/>
      <c r="C116" s="111"/>
      <c r="D116" s="112"/>
      <c r="E116" s="112"/>
      <c r="F116" s="112"/>
      <c r="G116" s="9"/>
      <c r="H116" s="9"/>
      <c r="I116" s="9"/>
      <c r="J116" s="9"/>
      <c r="K116" s="19"/>
      <c r="L116" s="13"/>
      <c r="M116" s="9"/>
    </row>
    <row r="117" spans="1:13" x14ac:dyDescent="0.35">
      <c r="A117" s="6"/>
      <c r="B117" s="271" t="s">
        <v>231</v>
      </c>
      <c r="C117" s="272"/>
      <c r="D117" s="301"/>
      <c r="E117" s="272"/>
      <c r="F117" s="272"/>
      <c r="G117" s="273"/>
      <c r="H117" s="7"/>
      <c r="I117" s="8"/>
      <c r="J117" s="6"/>
      <c r="K117" s="6"/>
      <c r="L117" s="7"/>
      <c r="M117" s="7"/>
    </row>
    <row r="118" spans="1:13" x14ac:dyDescent="0.35">
      <c r="A118" s="6"/>
      <c r="B118" s="20"/>
      <c r="C118" s="86"/>
      <c r="D118" s="21"/>
      <c r="E118" s="86"/>
      <c r="F118" s="86"/>
      <c r="G118" s="7"/>
      <c r="H118" s="7"/>
      <c r="I118" s="8"/>
      <c r="J118" s="6"/>
      <c r="K118" s="6"/>
      <c r="L118" s="7"/>
      <c r="M118" s="7"/>
    </row>
    <row r="119" spans="1:13" x14ac:dyDescent="0.35">
      <c r="A119" s="6"/>
      <c r="B119" s="21" t="s">
        <v>232</v>
      </c>
      <c r="C119" s="86"/>
      <c r="D119" s="21" t="s">
        <v>233</v>
      </c>
      <c r="E119" s="86"/>
      <c r="F119" s="86"/>
      <c r="G119" s="7"/>
      <c r="H119" s="7"/>
      <c r="I119" s="8"/>
      <c r="J119" s="6"/>
      <c r="K119" s="6"/>
      <c r="L119" s="7"/>
      <c r="M119" s="7"/>
    </row>
    <row r="120" spans="1:13" ht="16.5" thickBot="1" x14ac:dyDescent="0.4">
      <c r="A120" s="6"/>
      <c r="B120" s="21"/>
      <c r="C120" s="86"/>
      <c r="D120" s="21"/>
      <c r="E120" s="86"/>
      <c r="F120" s="86"/>
      <c r="G120" s="7"/>
      <c r="H120" s="7"/>
      <c r="I120" s="8"/>
      <c r="J120" s="6"/>
      <c r="K120" s="6"/>
      <c r="L120" s="7"/>
      <c r="M120" s="7"/>
    </row>
    <row r="121" spans="1:13" ht="16.5" thickBot="1" x14ac:dyDescent="0.4">
      <c r="A121" s="6"/>
      <c r="B121" s="22" t="s">
        <v>234</v>
      </c>
      <c r="C121" s="213">
        <f>C130*C123</f>
        <v>395778.68852459016</v>
      </c>
      <c r="D121" s="21"/>
      <c r="E121" s="86"/>
      <c r="F121" s="86"/>
      <c r="G121" s="7"/>
      <c r="H121" s="7"/>
      <c r="I121" s="8"/>
      <c r="J121" s="6"/>
      <c r="K121" s="6"/>
      <c r="L121" s="7"/>
      <c r="M121" s="7"/>
    </row>
    <row r="123" spans="1:13" x14ac:dyDescent="0.35">
      <c r="A123" s="6"/>
      <c r="B123" s="24" t="s">
        <v>235</v>
      </c>
      <c r="C123" s="310">
        <v>58</v>
      </c>
      <c r="D123" s="21" t="s">
        <v>236</v>
      </c>
      <c r="E123" s="86"/>
      <c r="F123" s="86"/>
      <c r="G123" s="7"/>
      <c r="H123" s="7"/>
      <c r="I123" s="8"/>
      <c r="J123" s="6"/>
      <c r="K123" s="6"/>
      <c r="L123" s="7"/>
      <c r="M123" s="7"/>
    </row>
    <row r="124" spans="1:13" x14ac:dyDescent="0.35">
      <c r="A124" s="6"/>
      <c r="B124" s="24" t="s">
        <v>237</v>
      </c>
      <c r="C124" s="310">
        <v>9000</v>
      </c>
      <c r="D124" s="21" t="s">
        <v>238</v>
      </c>
      <c r="E124" s="86"/>
      <c r="F124" s="86"/>
      <c r="G124" s="7"/>
      <c r="H124" s="7"/>
      <c r="I124" s="8"/>
      <c r="J124" s="6"/>
      <c r="K124" s="6"/>
      <c r="L124" s="7"/>
      <c r="M124" s="7"/>
    </row>
    <row r="125" spans="1:13" x14ac:dyDescent="0.35">
      <c r="A125" s="6"/>
      <c r="B125" s="24" t="s">
        <v>239</v>
      </c>
      <c r="C125" s="310">
        <v>7500</v>
      </c>
      <c r="D125" s="21" t="s">
        <v>240</v>
      </c>
      <c r="E125" s="86"/>
      <c r="F125" s="86"/>
      <c r="G125" s="7"/>
      <c r="H125" s="7"/>
      <c r="I125" s="8"/>
      <c r="J125" s="6"/>
      <c r="K125" s="6"/>
      <c r="L125" s="7"/>
      <c r="M125" s="7"/>
    </row>
    <row r="126" spans="1:13" x14ac:dyDescent="0.35">
      <c r="A126" s="6"/>
      <c r="B126" s="24" t="s">
        <v>241</v>
      </c>
      <c r="C126" s="310">
        <v>61000000</v>
      </c>
      <c r="D126" s="25" t="s">
        <v>242</v>
      </c>
      <c r="E126" s="86"/>
      <c r="F126" s="86"/>
      <c r="G126" s="7"/>
      <c r="H126" s="7"/>
      <c r="I126" s="8"/>
      <c r="J126" s="6"/>
      <c r="K126" s="6"/>
      <c r="L126" s="7"/>
      <c r="M126" s="7"/>
    </row>
    <row r="127" spans="1:13" x14ac:dyDescent="0.35">
      <c r="A127" s="6"/>
      <c r="B127" s="24" t="s">
        <v>243</v>
      </c>
      <c r="C127" s="310">
        <v>50000000</v>
      </c>
      <c r="D127" s="25" t="s">
        <v>242</v>
      </c>
      <c r="E127" s="86"/>
      <c r="F127" s="86"/>
      <c r="G127" s="7"/>
      <c r="H127" s="7"/>
      <c r="I127" s="8"/>
      <c r="J127" s="6"/>
      <c r="K127" s="6"/>
      <c r="L127" s="7"/>
      <c r="M127" s="7"/>
    </row>
    <row r="128" spans="1:13" x14ac:dyDescent="0.35">
      <c r="A128" s="6"/>
      <c r="B128" s="24" t="s">
        <v>244</v>
      </c>
      <c r="C128" s="212">
        <f>C124/C125</f>
        <v>1.2</v>
      </c>
      <c r="D128" s="21" t="s">
        <v>245</v>
      </c>
      <c r="E128" s="86"/>
      <c r="F128" s="86"/>
      <c r="G128" s="7"/>
      <c r="H128" s="7"/>
      <c r="I128" s="8"/>
      <c r="J128" s="6"/>
      <c r="K128" s="6"/>
      <c r="L128" s="7"/>
      <c r="M128" s="7"/>
    </row>
    <row r="129" spans="1:13" x14ac:dyDescent="0.35">
      <c r="A129" s="6"/>
      <c r="B129" s="24" t="s">
        <v>246</v>
      </c>
      <c r="C129" s="215">
        <f>(C125/C126)*C127</f>
        <v>6147.5409836065573</v>
      </c>
      <c r="D129" s="21" t="s">
        <v>247</v>
      </c>
      <c r="E129" s="86"/>
      <c r="F129" s="86"/>
      <c r="G129" s="7"/>
      <c r="H129" s="7"/>
      <c r="I129" s="8"/>
      <c r="J129" s="6"/>
      <c r="K129" s="6"/>
      <c r="L129" s="7"/>
      <c r="M129" s="7"/>
    </row>
    <row r="130" spans="1:13" x14ac:dyDescent="0.35">
      <c r="A130" s="6"/>
      <c r="B130" s="23" t="s">
        <v>248</v>
      </c>
      <c r="C130" s="214">
        <f>AVERAGE(C129,C125)</f>
        <v>6823.7704918032787</v>
      </c>
      <c r="D130" s="21"/>
      <c r="E130" s="86"/>
      <c r="F130" s="86"/>
      <c r="G130" s="7"/>
      <c r="H130" s="7"/>
      <c r="I130" s="8"/>
      <c r="J130" s="6"/>
      <c r="K130" s="6"/>
      <c r="L130" s="7"/>
      <c r="M130" s="7"/>
    </row>
    <row r="132" spans="1:13" x14ac:dyDescent="0.35">
      <c r="A132" s="6"/>
      <c r="B132" s="277" t="s">
        <v>249</v>
      </c>
      <c r="C132" s="278"/>
      <c r="D132" s="279"/>
      <c r="E132" s="280"/>
      <c r="F132" s="280"/>
      <c r="G132" s="269"/>
      <c r="H132" s="67"/>
      <c r="I132" s="67"/>
      <c r="J132" s="67"/>
      <c r="K132" s="281"/>
      <c r="L132" s="418"/>
      <c r="M132" s="67"/>
    </row>
    <row r="133" spans="1:13" x14ac:dyDescent="0.35">
      <c r="A133" s="6"/>
      <c r="B133" s="282"/>
      <c r="C133" s="283"/>
      <c r="D133" s="284"/>
      <c r="E133" s="285"/>
      <c r="F133" s="285"/>
      <c r="G133" s="286"/>
      <c r="H133" s="67"/>
      <c r="I133" s="67"/>
      <c r="J133" s="67"/>
      <c r="K133" s="281"/>
      <c r="L133" s="418"/>
      <c r="M133" s="67"/>
    </row>
    <row r="134" spans="1:13" x14ac:dyDescent="0.35">
      <c r="A134" s="9"/>
      <c r="B134" s="12"/>
      <c r="C134" s="111"/>
      <c r="D134" s="126" t="s">
        <v>250</v>
      </c>
      <c r="E134" s="112"/>
      <c r="F134" s="112"/>
      <c r="G134" s="9"/>
      <c r="H134" s="67"/>
      <c r="I134" s="67"/>
      <c r="J134" s="67"/>
      <c r="K134" s="281"/>
      <c r="L134" s="418"/>
      <c r="M134" s="67"/>
    </row>
    <row r="135" spans="1:13" x14ac:dyDescent="0.35">
      <c r="A135" s="9"/>
      <c r="B135" s="24" t="s">
        <v>251</v>
      </c>
      <c r="C135" s="430">
        <v>65000000</v>
      </c>
      <c r="D135" s="126" t="s">
        <v>242</v>
      </c>
      <c r="E135" s="113"/>
      <c r="F135" s="112"/>
      <c r="G135" s="9"/>
      <c r="H135" s="67"/>
      <c r="I135" s="67"/>
      <c r="J135" s="67"/>
      <c r="K135" s="281"/>
      <c r="L135" s="418"/>
      <c r="M135" s="67"/>
    </row>
    <row r="136" spans="1:13" x14ac:dyDescent="0.35">
      <c r="A136" s="9"/>
      <c r="B136" s="27" t="s">
        <v>252</v>
      </c>
      <c r="C136" s="428">
        <v>34840</v>
      </c>
      <c r="D136" s="28" t="s">
        <v>253</v>
      </c>
      <c r="E136" s="113"/>
      <c r="F136" s="112"/>
      <c r="G136" s="9"/>
      <c r="H136" s="67"/>
      <c r="I136" s="67"/>
      <c r="J136" s="67"/>
      <c r="K136" s="281"/>
      <c r="L136" s="418"/>
      <c r="M136" s="67"/>
    </row>
    <row r="137" spans="1:13" x14ac:dyDescent="0.35">
      <c r="A137" s="9"/>
      <c r="B137" s="27" t="s">
        <v>254</v>
      </c>
      <c r="C137" s="430">
        <v>83000</v>
      </c>
      <c r="D137" s="127" t="s">
        <v>255</v>
      </c>
      <c r="E137" s="113"/>
      <c r="F137" s="112"/>
      <c r="G137" s="9"/>
      <c r="H137" s="67"/>
      <c r="I137" s="67"/>
      <c r="J137" s="67"/>
      <c r="K137" s="281"/>
      <c r="L137" s="418"/>
      <c r="M137" s="67"/>
    </row>
    <row r="138" spans="1:13" x14ac:dyDescent="0.35">
      <c r="A138" s="9"/>
      <c r="B138" s="27" t="s">
        <v>256</v>
      </c>
      <c r="C138" s="311">
        <v>0.26666666666666666</v>
      </c>
      <c r="D138" s="127" t="s">
        <v>257</v>
      </c>
      <c r="E138" s="113"/>
      <c r="F138" s="112"/>
      <c r="G138" s="9"/>
      <c r="H138" s="67"/>
      <c r="I138" s="67"/>
      <c r="J138" s="67"/>
      <c r="K138" s="281"/>
      <c r="L138" s="418"/>
      <c r="M138" s="67"/>
    </row>
    <row r="139" spans="1:13" x14ac:dyDescent="0.35">
      <c r="A139" s="9"/>
      <c r="B139" s="27" t="s">
        <v>258</v>
      </c>
      <c r="C139" s="431">
        <f>C137*C138</f>
        <v>22133.333333333332</v>
      </c>
      <c r="D139" s="125"/>
      <c r="E139" s="112"/>
      <c r="F139" s="112"/>
      <c r="G139" s="9"/>
      <c r="H139" s="67"/>
      <c r="I139" s="67"/>
      <c r="J139" s="67"/>
      <c r="K139" s="281"/>
      <c r="L139" s="418"/>
      <c r="M139" s="67"/>
    </row>
    <row r="140" spans="1:13" x14ac:dyDescent="0.35">
      <c r="A140" s="9"/>
      <c r="B140" s="27" t="s">
        <v>259</v>
      </c>
      <c r="C140" s="216">
        <f>C139/C121</f>
        <v>5.5923509716613161E-2</v>
      </c>
      <c r="D140" s="125"/>
      <c r="E140" s="114"/>
      <c r="F140" s="112"/>
      <c r="G140" s="9"/>
      <c r="H140" s="67"/>
      <c r="I140" s="67"/>
      <c r="J140" s="67"/>
      <c r="K140" s="281"/>
      <c r="L140" s="418"/>
      <c r="M140" s="67"/>
    </row>
    <row r="141" spans="1:13" ht="16.5" thickBot="1" x14ac:dyDescent="0.4">
      <c r="A141" s="9"/>
      <c r="B141" s="312" t="s">
        <v>260</v>
      </c>
      <c r="C141" s="217">
        <f>C137/C135</f>
        <v>1.276923076923077E-3</v>
      </c>
      <c r="D141" s="125"/>
      <c r="E141" s="115"/>
      <c r="F141" s="112"/>
      <c r="G141" s="9"/>
      <c r="H141" s="67"/>
      <c r="I141" s="67"/>
      <c r="J141" s="67"/>
      <c r="K141" s="281"/>
      <c r="L141" s="418"/>
      <c r="M141" s="67"/>
    </row>
    <row r="142" spans="1:13" ht="16.5" thickBot="1" x14ac:dyDescent="0.4">
      <c r="A142" s="9"/>
      <c r="B142" s="319" t="s">
        <v>261</v>
      </c>
      <c r="C142" s="218">
        <f>(C140-C141)*C121*C136</f>
        <v>753517931.03825128</v>
      </c>
      <c r="D142" s="125"/>
      <c r="E142" s="112"/>
      <c r="F142" s="112"/>
      <c r="G142" s="9"/>
      <c r="H142" s="67"/>
      <c r="I142" s="67"/>
      <c r="J142" s="67"/>
      <c r="K142" s="281"/>
      <c r="L142" s="418"/>
      <c r="M142" s="67"/>
    </row>
    <row r="143" spans="1:13" x14ac:dyDescent="0.35">
      <c r="A143" s="9"/>
      <c r="B143" s="12"/>
      <c r="C143" s="111"/>
      <c r="D143" s="125"/>
      <c r="E143" s="112"/>
      <c r="F143" s="112"/>
      <c r="G143" s="9"/>
      <c r="H143" s="67"/>
      <c r="I143" s="67"/>
      <c r="J143" s="67"/>
      <c r="K143" s="281"/>
      <c r="L143" s="418"/>
      <c r="M143" s="67"/>
    </row>
    <row r="144" spans="1:13" x14ac:dyDescent="0.35">
      <c r="A144" s="6"/>
      <c r="B144" s="277" t="s">
        <v>262</v>
      </c>
      <c r="C144" s="278"/>
      <c r="D144" s="279"/>
      <c r="E144" s="280"/>
      <c r="F144" s="280"/>
      <c r="G144" s="269"/>
      <c r="H144" s="67"/>
      <c r="I144" s="67"/>
      <c r="J144" s="67"/>
      <c r="K144" s="281"/>
      <c r="L144" s="418"/>
      <c r="M144" s="67"/>
    </row>
    <row r="145" spans="1:13" x14ac:dyDescent="0.35">
      <c r="A145" s="6"/>
      <c r="B145" s="282"/>
      <c r="C145" s="283"/>
      <c r="D145" s="284"/>
      <c r="E145" s="285"/>
      <c r="F145" s="285"/>
      <c r="G145" s="286"/>
      <c r="H145" s="67"/>
      <c r="I145" s="67"/>
      <c r="J145" s="67"/>
      <c r="K145" s="281"/>
      <c r="L145" s="418"/>
      <c r="M145" s="67"/>
    </row>
    <row r="146" spans="1:13" x14ac:dyDescent="0.35">
      <c r="D146" s="126" t="s">
        <v>250</v>
      </c>
      <c r="E146" s="113"/>
    </row>
    <row r="147" spans="1:13" x14ac:dyDescent="0.35">
      <c r="B147" s="27" t="s">
        <v>263</v>
      </c>
      <c r="C147" s="428">
        <v>3120</v>
      </c>
      <c r="D147" s="117" t="s">
        <v>264</v>
      </c>
      <c r="E147" s="107"/>
    </row>
    <row r="148" spans="1:13" x14ac:dyDescent="0.35">
      <c r="B148" s="27" t="s">
        <v>265</v>
      </c>
      <c r="C148" s="432">
        <v>0.04</v>
      </c>
      <c r="D148" s="117" t="s">
        <v>266</v>
      </c>
      <c r="E148" s="107"/>
    </row>
    <row r="149" spans="1:13" x14ac:dyDescent="0.35">
      <c r="B149" s="27" t="s">
        <v>267</v>
      </c>
      <c r="C149" s="432">
        <v>0.4</v>
      </c>
      <c r="D149" s="127" t="s">
        <v>268</v>
      </c>
      <c r="E149" s="107"/>
    </row>
    <row r="150" spans="1:13" x14ac:dyDescent="0.35">
      <c r="B150" s="27" t="s">
        <v>269</v>
      </c>
      <c r="C150" s="432">
        <v>0.15</v>
      </c>
      <c r="D150" s="127" t="s">
        <v>268</v>
      </c>
      <c r="E150" s="107"/>
    </row>
    <row r="151" spans="1:13" x14ac:dyDescent="0.35">
      <c r="B151" s="27" t="s">
        <v>270</v>
      </c>
      <c r="C151" s="219">
        <f>C148*(C149/C150)</f>
        <v>0.10666666666666669</v>
      </c>
      <c r="D151" s="117" t="s">
        <v>271</v>
      </c>
      <c r="E151" s="107"/>
    </row>
    <row r="152" spans="1:13" ht="16.5" thickBot="1" x14ac:dyDescent="0.4">
      <c r="B152" s="29" t="s">
        <v>272</v>
      </c>
      <c r="C152" s="220">
        <f>(C151-C148)*C147*C121</f>
        <v>82321967.213114768</v>
      </c>
    </row>
    <row r="154" spans="1:13" x14ac:dyDescent="0.35">
      <c r="A154" s="6"/>
      <c r="B154" s="277" t="s">
        <v>273</v>
      </c>
      <c r="C154" s="278"/>
      <c r="D154" s="279"/>
      <c r="E154" s="280"/>
      <c r="F154" s="280"/>
      <c r="G154" s="269"/>
      <c r="H154" s="67"/>
      <c r="I154" s="67"/>
      <c r="J154" s="67"/>
      <c r="K154" s="281"/>
      <c r="L154" s="418"/>
      <c r="M154" s="67"/>
    </row>
    <row r="155" spans="1:13" x14ac:dyDescent="0.35">
      <c r="H155" s="64"/>
      <c r="I155" s="64"/>
      <c r="J155" s="64"/>
      <c r="K155" s="64"/>
      <c r="L155" s="64"/>
      <c r="M155" s="64"/>
    </row>
    <row r="156" spans="1:13" x14ac:dyDescent="0.35">
      <c r="D156" s="126" t="s">
        <v>250</v>
      </c>
    </row>
    <row r="157" spans="1:13" x14ac:dyDescent="0.35">
      <c r="B157" s="27" t="s">
        <v>274</v>
      </c>
      <c r="C157" s="307">
        <v>27600</v>
      </c>
      <c r="D157" s="127" t="s">
        <v>275</v>
      </c>
    </row>
    <row r="158" spans="1:13" x14ac:dyDescent="0.35">
      <c r="B158" s="27" t="s">
        <v>276</v>
      </c>
      <c r="C158" s="307">
        <v>11850</v>
      </c>
      <c r="D158" s="128" t="s">
        <v>277</v>
      </c>
    </row>
    <row r="159" spans="1:13" x14ac:dyDescent="0.35">
      <c r="B159" s="27" t="s">
        <v>278</v>
      </c>
      <c r="C159" s="311">
        <v>0.2</v>
      </c>
      <c r="D159" s="128" t="s">
        <v>277</v>
      </c>
    </row>
    <row r="160" spans="1:13" x14ac:dyDescent="0.35">
      <c r="B160" s="27" t="s">
        <v>279</v>
      </c>
      <c r="C160" s="221">
        <f>(C157-C158)*C159</f>
        <v>3150</v>
      </c>
      <c r="D160" s="127"/>
    </row>
    <row r="161" spans="2:6" s="63" customFormat="1" x14ac:dyDescent="0.35">
      <c r="B161" s="313"/>
      <c r="C161" s="314"/>
      <c r="D161" s="315"/>
      <c r="E161" s="239"/>
      <c r="F161" s="239"/>
    </row>
    <row r="162" spans="2:6" x14ac:dyDescent="0.35">
      <c r="B162" s="27" t="s">
        <v>280</v>
      </c>
      <c r="C162" s="311">
        <v>0.75</v>
      </c>
      <c r="D162" s="117" t="s">
        <v>266</v>
      </c>
    </row>
    <row r="163" spans="2:6" x14ac:dyDescent="0.35">
      <c r="B163" s="27" t="s">
        <v>281</v>
      </c>
      <c r="C163" s="222">
        <f>1-C162-C148</f>
        <v>0.21</v>
      </c>
      <c r="D163" s="117" t="s">
        <v>266</v>
      </c>
    </row>
    <row r="164" spans="2:6" ht="16.5" thickBot="1" x14ac:dyDescent="0.4">
      <c r="B164" s="312" t="s">
        <v>282</v>
      </c>
      <c r="C164" s="316">
        <f>1-C163-C151</f>
        <v>0.68333333333333335</v>
      </c>
      <c r="D164" s="117" t="s">
        <v>283</v>
      </c>
    </row>
    <row r="165" spans="2:6" ht="16.5" thickBot="1" x14ac:dyDescent="0.4">
      <c r="B165" s="317" t="s">
        <v>272</v>
      </c>
      <c r="C165" s="318">
        <f>(C162-C164)*C160*C121</f>
        <v>83113524.590163916</v>
      </c>
      <c r="D165" s="302"/>
    </row>
    <row r="166" spans="2:6" x14ac:dyDescent="0.35">
      <c r="C166" s="303"/>
    </row>
  </sheetData>
  <mergeCells count="7">
    <mergeCell ref="B112:E112"/>
    <mergeCell ref="B113:E113"/>
    <mergeCell ref="D20:H20"/>
    <mergeCell ref="B68:F68"/>
    <mergeCell ref="B66:F66"/>
    <mergeCell ref="B33:E33"/>
    <mergeCell ref="B62:E62"/>
  </mergeCells>
  <hyperlinks>
    <hyperlink ref="D136" r:id="rId1" display="Unit Cost from New Economics Foundation" xr:uid="{B544A01A-109E-4A72-93B5-21EA30D8A342}"/>
    <hyperlink ref="D137" r:id="rId2" display="Prison population" xr:uid="{55391C13-62F5-4F91-99E1-793DD8DA2B40}"/>
    <hyperlink ref="D138" r:id="rId3" display="LAC custody rate" xr:uid="{DB7E91BC-6C3A-43C2-9D3B-0FF9F94DA473}"/>
    <hyperlink ref="D150" r:id="rId4" display="Support for Care Leavers, House of Commons Briefing Paper, 2019" xr:uid="{E37B2424-4354-42CE-9FD3-9F405F7067D2}"/>
    <hyperlink ref="D157" r:id="rId5" xr:uid="{62F79DDC-D579-418E-9A4C-FF0ED325AE36}"/>
    <hyperlink ref="D149" r:id="rId6" display="Support for Care Leavers, House of Commons Briefing Paper, 2019" xr:uid="{2C144F32-4C60-4F00-836B-2D0D67843D38}"/>
    <hyperlink ref="D124" r:id="rId7" display="https://assets.publishing.service.gov.uk/government/uploads/system/uploads/attachment_data/file/757922/Children_looked_after_in_England_2018_Text_revised.pdf" xr:uid="{61C1DCD8-7DAE-479D-A112-40F88CF6CAF6}"/>
    <hyperlink ref="D127" r:id="rId8" display="https://www.ons.gov.uk/peoplepopulationandcommunity/populationandmigration/populationestimates/articles/overviewoftheukpopulation/mar2017" xr:uid="{4BF2F82A-EE8B-41E1-B3CB-04EC6653D259}"/>
    <hyperlink ref="D126" r:id="rId9" display="https://www.ons.gov.uk/peoplepopulationandcommunity/populationandmigration/populationestimates/articles/overviewoftheukpopulation/mar2017" xr:uid="{F0C55077-719D-43C4-84C0-3D262361DA81}"/>
  </hyperlinks>
  <pageMargins left="0.7" right="0.7" top="0.75" bottom="0.75" header="0.3" footer="0.3"/>
  <pageSetup paperSize="9" orientation="portrait" r:id="rId10"/>
  <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2abb7ef-86f2-4e04-932e-a882865ea17c">
      <UserInfo>
        <DisplayName>Guy Pickles</DisplayName>
        <AccountId>42</AccountId>
        <AccountType/>
      </UserInfo>
      <UserInfo>
        <DisplayName>Stewart Jordan</DisplayName>
        <AccountId>33</AccountId>
        <AccountType/>
      </UserInfo>
      <UserInfo>
        <DisplayName>Sara Guerreiro de Sousa</DisplayName>
        <AccountId>6</AccountId>
        <AccountType/>
      </UserInfo>
      <UserInfo>
        <DisplayName>Oliver Southwick</DisplayName>
        <AccountId>12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CA9F31E65A6F4DB0E2A438BE642656" ma:contentTypeVersion="10" ma:contentTypeDescription="Create a new document." ma:contentTypeScope="" ma:versionID="b18beaf363f087c5537b19cf8d56a0c4">
  <xsd:schema xmlns:xsd="http://www.w3.org/2001/XMLSchema" xmlns:xs="http://www.w3.org/2001/XMLSchema" xmlns:p="http://schemas.microsoft.com/office/2006/metadata/properties" xmlns:ns2="9df4e4db-7b61-4837-8b5d-fb43ceece580" xmlns:ns3="42abb7ef-86f2-4e04-932e-a882865ea17c" targetNamespace="http://schemas.microsoft.com/office/2006/metadata/properties" ma:root="true" ma:fieldsID="69b1c17656e0f67f27f53ced8c0503a3" ns2:_="" ns3:_="">
    <xsd:import namespace="9df4e4db-7b61-4837-8b5d-fb43ceece580"/>
    <xsd:import namespace="42abb7ef-86f2-4e04-932e-a882865ea1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Locatio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4e4db-7b61-4837-8b5d-fb43ceece5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abb7ef-86f2-4e04-932e-a882865ea1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A6861D-DA11-4F74-B264-1D911E3E28D0}">
  <ds:schemaRefs>
    <ds:schemaRef ds:uri="http://schemas.microsoft.com/office/2006/metadata/properties"/>
    <ds:schemaRef ds:uri="9df4e4db-7b61-4837-8b5d-fb43ceece580"/>
    <ds:schemaRef ds:uri="http://schemas.microsoft.com/office/2006/documentManagement/types"/>
    <ds:schemaRef ds:uri="http://www.w3.org/XML/1998/namespace"/>
    <ds:schemaRef ds:uri="42abb7ef-86f2-4e04-932e-a882865ea17c"/>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0190420-DF82-4EF9-8C0E-66FC38F9C5ED}">
  <ds:schemaRefs>
    <ds:schemaRef ds:uri="http://schemas.microsoft.com/sharepoint/v3/contenttype/forms"/>
  </ds:schemaRefs>
</ds:datastoreItem>
</file>

<file path=customXml/itemProps3.xml><?xml version="1.0" encoding="utf-8"?>
<ds:datastoreItem xmlns:ds="http://schemas.openxmlformats.org/officeDocument/2006/customXml" ds:itemID="{72EB7B8D-F11F-4E52-8678-E8899DBB7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f4e4db-7b61-4837-8b5d-fb43ceece580"/>
    <ds:schemaRef ds:uri="42abb7ef-86f2-4e04-932e-a882865ea1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MHCLG SHEETS&gt;&gt;&gt;</vt:lpstr>
      <vt:lpstr>Cover</vt:lpstr>
      <vt:lpstr>Meta input</vt:lpstr>
      <vt:lpstr>Main input</vt:lpstr>
      <vt:lpstr>Example appraisal</vt:lpstr>
      <vt:lpstr>Detailed working</vt:lpstr>
      <vt:lpstr>INPUTS&gt;&gt;&gt;</vt:lpstr>
      <vt:lpstr>ROI</vt:lpstr>
      <vt:lpstr>Product benefits</vt:lpstr>
      <vt:lpstr>Cost Assumptions</vt:lpstr>
      <vt:lpstr>Financial Model - detailed 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Ksenija Terzic</dc:creator>
  <cp:keywords/>
  <dc:description/>
  <cp:lastModifiedBy>Ksenija Terzic</cp:lastModifiedBy>
  <cp:revision/>
  <dcterms:created xsi:type="dcterms:W3CDTF">2019-05-10T09:29:04Z</dcterms:created>
  <dcterms:modified xsi:type="dcterms:W3CDTF">2019-08-05T11:31:12Z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0x01010084CA9F31E65A6F4DB0E2A438BE642656</vt:lpwstr>
  </property>
</Properties>
</file>