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wnloads\"/>
    </mc:Choice>
  </mc:AlternateContent>
  <xr:revisionPtr revIDLastSave="0" documentId="8_{80F61D0D-C4AD-4E04-8D2B-62A94ACC69AC}" xr6:coauthVersionLast="47" xr6:coauthVersionMax="47" xr10:uidLastSave="{00000000-0000-0000-0000-000000000000}"/>
  <bookViews>
    <workbookView xWindow="-5070" yWindow="-21720" windowWidth="38640" windowHeight="21120" activeTab="2" xr2:uid="{F4700519-8442-4306-8EDE-89F8BDC8EB46}"/>
  </bookViews>
  <sheets>
    <sheet name="Steam_input_distillation" sheetId="1" r:id="rId1"/>
    <sheet name="water_power_to_steam_boiler" sheetId="2" r:id="rId2"/>
    <sheet name="Factors_CO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3" l="1"/>
  <c r="O15" i="3"/>
  <c r="A12" i="3"/>
  <c r="A11" i="3"/>
  <c r="AA4" i="3"/>
  <c r="AA3" i="3"/>
  <c r="S7" i="3" s="1"/>
  <c r="AA2" i="3"/>
  <c r="S4" i="3" s="1"/>
  <c r="A9" i="3" l="1"/>
  <c r="F2" i="3"/>
  <c r="F3" i="3" s="1"/>
  <c r="A10" i="2"/>
  <c r="C15" i="1"/>
  <c r="A8" i="2"/>
  <c r="L2" i="1"/>
  <c r="A15" i="1"/>
  <c r="A6" i="1"/>
  <c r="I5" i="2"/>
  <c r="I4" i="2"/>
  <c r="H5" i="1"/>
  <c r="A9" i="1"/>
  <c r="A12" i="1" s="1"/>
  <c r="A18" i="1" l="1"/>
  <c r="L3" i="1"/>
  <c r="L4" i="1" s="1"/>
  <c r="C12" i="1" l="1"/>
  <c r="C18" i="1" l="1"/>
</calcChain>
</file>

<file path=xl/sharedStrings.xml><?xml version="1.0" encoding="utf-8"?>
<sst xmlns="http://schemas.openxmlformats.org/spreadsheetml/2006/main" count="71" uniqueCount="66">
  <si>
    <t>water/methanol</t>
  </si>
  <si>
    <t>t/t</t>
  </si>
  <si>
    <t>Methanol</t>
  </si>
  <si>
    <t>GJ/t</t>
  </si>
  <si>
    <t>MWh/t</t>
  </si>
  <si>
    <t>Wasser/MWh methanol</t>
  </si>
  <si>
    <t>t/MWh</t>
  </si>
  <si>
    <t>liter/MWh Methanol</t>
  </si>
  <si>
    <t>Raw methanol/E-methanol</t>
  </si>
  <si>
    <t>as input to input</t>
  </si>
  <si>
    <t>inverted</t>
  </si>
  <si>
    <t>efficiency boiler</t>
  </si>
  <si>
    <t>output steam for input of liters water</t>
  </si>
  <si>
    <t>liters water are input for the distillation tower</t>
  </si>
  <si>
    <t>Density</t>
  </si>
  <si>
    <t>kg/l</t>
  </si>
  <si>
    <t>kWh/l</t>
  </si>
  <si>
    <t>Energy content</t>
  </si>
  <si>
    <t>kWh/kg</t>
  </si>
  <si>
    <t>Energy need to transform 1 liter of water into steam</t>
  </si>
  <si>
    <t>MJ</t>
  </si>
  <si>
    <t>GJ</t>
  </si>
  <si>
    <t>MWh</t>
  </si>
  <si>
    <t>Price water</t>
  </si>
  <si>
    <t>kr/m3</t>
  </si>
  <si>
    <t>Euro/kr</t>
  </si>
  <si>
    <t>l/m3</t>
  </si>
  <si>
    <t>Euro/m3</t>
  </si>
  <si>
    <t>Euro/l</t>
  </si>
  <si>
    <t>MWh Steam/l water</t>
  </si>
  <si>
    <t>kJ/(kg K)</t>
  </si>
  <si>
    <t>Verdampfungsenhaltpie (kJ)</t>
  </si>
  <si>
    <t>C</t>
  </si>
  <si>
    <t>water temp</t>
  </si>
  <si>
    <t>steam temp</t>
  </si>
  <si>
    <t>MWh steam/Mwh methanol</t>
  </si>
  <si>
    <t>factor spine MWh steam/Mwh raw methanol</t>
  </si>
  <si>
    <t>Power to steam ratio</t>
  </si>
  <si>
    <t>input t CO2 / MWh power</t>
  </si>
  <si>
    <t>% Energy losses</t>
  </si>
  <si>
    <t>t CO2 / t methanol</t>
  </si>
  <si>
    <t>GJ / t methanol</t>
  </si>
  <si>
    <t>electrical efficiency</t>
  </si>
  <si>
    <t>in to out</t>
  </si>
  <si>
    <t>hydrogen to co2</t>
  </si>
  <si>
    <t>hydrogen to raw methanol</t>
  </si>
  <si>
    <t>Mwh H2 / t methanol</t>
  </si>
  <si>
    <t>GJ/MWh</t>
  </si>
  <si>
    <t>raw methanol to e methanol</t>
  </si>
  <si>
    <t>Technology</t>
  </si>
  <si>
    <t>commodity</t>
  </si>
  <si>
    <t>Eff</t>
  </si>
  <si>
    <t>Value Spine</t>
  </si>
  <si>
    <t>Source</t>
  </si>
  <si>
    <t>WSG</t>
  </si>
  <si>
    <t>hydrogen</t>
  </si>
  <si>
    <t>0,95-0,97</t>
  </si>
  <si>
    <t>https://www.irena.org/-/media/Files/IRENA/Agency/Publication/2021/Jan/IRENA_Innovation_Renewable_Methanol_2021.pdf</t>
  </si>
  <si>
    <t>Methanol Synthesis</t>
  </si>
  <si>
    <t>0,79-0,8</t>
  </si>
  <si>
    <t>MWh/t methanol</t>
  </si>
  <si>
    <t>whole chain</t>
  </si>
  <si>
    <t>t CO2 / MWh Methanol</t>
  </si>
  <si>
    <t>ratio hydrogen to CO2</t>
  </si>
  <si>
    <t>bedarf</t>
  </si>
  <si>
    <t>wirkungsgrad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</si>
</sst>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C4-22BF-4691-A1AB-9EAC48ECA0F1}">
  <dimension ref="A1:S18"/>
  <sheetViews>
    <sheetView workbookViewId="0">
      <selection activeCell="B6" sqref="B6"/>
    </sheetView>
  </sheetViews>
  <sheetFormatPr defaultRowHeight="14.5" x14ac:dyDescent="0.35"/>
  <cols>
    <col min="15" max="15" width="18.1796875" customWidth="1"/>
    <col min="18" max="18" width="13.54296875" customWidth="1"/>
  </cols>
  <sheetData>
    <row r="1" spans="1:19" x14ac:dyDescent="0.35">
      <c r="A1" t="s">
        <v>0</v>
      </c>
      <c r="D1" t="s">
        <v>47</v>
      </c>
      <c r="H1" t="s">
        <v>14</v>
      </c>
      <c r="L1" t="s">
        <v>19</v>
      </c>
    </row>
    <row r="2" spans="1:19" x14ac:dyDescent="0.35">
      <c r="A2">
        <v>0.55000000000000004</v>
      </c>
      <c r="B2" t="s">
        <v>1</v>
      </c>
      <c r="D2">
        <v>3.6</v>
      </c>
      <c r="H2">
        <v>0.79</v>
      </c>
      <c r="I2" t="s">
        <v>15</v>
      </c>
      <c r="L2">
        <f>((R5-R4)*R2+R3)/1000</f>
        <v>2.6341000000000001</v>
      </c>
      <c r="M2" t="s">
        <v>20</v>
      </c>
      <c r="R2">
        <v>4.1900000000000004</v>
      </c>
      <c r="S2" t="s">
        <v>30</v>
      </c>
    </row>
    <row r="3" spans="1:19" x14ac:dyDescent="0.35">
      <c r="H3" t="s">
        <v>17</v>
      </c>
      <c r="L3">
        <f>L2/1000</f>
        <v>2.6340999999999999E-3</v>
      </c>
      <c r="M3" t="s">
        <v>21</v>
      </c>
      <c r="R3">
        <v>2257</v>
      </c>
      <c r="S3" t="s">
        <v>31</v>
      </c>
    </row>
    <row r="4" spans="1:19" x14ac:dyDescent="0.35">
      <c r="A4" t="s">
        <v>2</v>
      </c>
      <c r="D4" t="s">
        <v>8</v>
      </c>
      <c r="H4">
        <v>4.367</v>
      </c>
      <c r="I4" t="s">
        <v>16</v>
      </c>
      <c r="L4">
        <f>L3/$D$2</f>
        <v>7.3169444444444443E-4</v>
      </c>
      <c r="M4" t="s">
        <v>22</v>
      </c>
      <c r="Q4" t="s">
        <v>33</v>
      </c>
      <c r="R4">
        <v>10</v>
      </c>
      <c r="S4" t="s">
        <v>32</v>
      </c>
    </row>
    <row r="5" spans="1:19" x14ac:dyDescent="0.35">
      <c r="A5">
        <v>19.899999999999999</v>
      </c>
      <c r="B5" t="s">
        <v>3</v>
      </c>
      <c r="D5">
        <v>1.2578616352201257</v>
      </c>
      <c r="H5">
        <f>H4/H2</f>
        <v>5.5278481012658229</v>
      </c>
      <c r="I5" t="s">
        <v>18</v>
      </c>
      <c r="Q5" t="s">
        <v>34</v>
      </c>
      <c r="R5">
        <v>100</v>
      </c>
      <c r="S5" t="s">
        <v>32</v>
      </c>
    </row>
    <row r="6" spans="1:19" x14ac:dyDescent="0.35">
      <c r="A6">
        <f>A5/$D$2</f>
        <v>5.5277777777777777</v>
      </c>
      <c r="B6" t="s">
        <v>4</v>
      </c>
    </row>
    <row r="8" spans="1:19" x14ac:dyDescent="0.35">
      <c r="A8" t="s">
        <v>5</v>
      </c>
    </row>
    <row r="9" spans="1:19" x14ac:dyDescent="0.35">
      <c r="A9">
        <f>A2/A6</f>
        <v>9.9497487437185936E-2</v>
      </c>
      <c r="B9" t="s">
        <v>6</v>
      </c>
    </row>
    <row r="11" spans="1:19" x14ac:dyDescent="0.35">
      <c r="A11" t="s">
        <v>7</v>
      </c>
      <c r="C11" t="s">
        <v>35</v>
      </c>
    </row>
    <row r="12" spans="1:19" x14ac:dyDescent="0.35">
      <c r="A12">
        <f>A9*1000</f>
        <v>99.497487437185939</v>
      </c>
      <c r="C12">
        <f>A12*L4</f>
        <v>7.2801758793969856E-2</v>
      </c>
    </row>
    <row r="14" spans="1:19" x14ac:dyDescent="0.35">
      <c r="A14" t="s">
        <v>9</v>
      </c>
      <c r="C14" t="s">
        <v>36</v>
      </c>
    </row>
    <row r="15" spans="1:19" x14ac:dyDescent="0.35">
      <c r="A15">
        <f>$D$5*A12</f>
        <v>125.15407224803262</v>
      </c>
      <c r="C15">
        <f>$D$5/C12</f>
        <v>17.277901743828668</v>
      </c>
    </row>
    <row r="17" spans="1:3" x14ac:dyDescent="0.35">
      <c r="A17" t="s">
        <v>10</v>
      </c>
      <c r="C17" t="s">
        <v>10</v>
      </c>
    </row>
    <row r="18" spans="1:3" x14ac:dyDescent="0.35">
      <c r="A18">
        <f>1/A15</f>
        <v>7.9901515151515144E-3</v>
      </c>
      <c r="C18">
        <f>1/C15</f>
        <v>5.7877398241206031E-2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8574-30CC-4521-9065-DCADF792FB45}">
  <dimension ref="A1:J10"/>
  <sheetViews>
    <sheetView workbookViewId="0">
      <selection activeCell="A10" sqref="A10"/>
    </sheetView>
  </sheetViews>
  <sheetFormatPr defaultRowHeight="14.5" x14ac:dyDescent="0.35"/>
  <sheetData>
    <row r="1" spans="1:10" x14ac:dyDescent="0.35">
      <c r="A1" t="s">
        <v>11</v>
      </c>
      <c r="H1" t="s">
        <v>23</v>
      </c>
      <c r="I1">
        <v>11.09</v>
      </c>
      <c r="J1" t="s">
        <v>24</v>
      </c>
    </row>
    <row r="2" spans="1:10" x14ac:dyDescent="0.35">
      <c r="A2">
        <v>0.99</v>
      </c>
      <c r="I2">
        <v>7.46</v>
      </c>
      <c r="J2" t="s">
        <v>25</v>
      </c>
    </row>
    <row r="3" spans="1:10" x14ac:dyDescent="0.35">
      <c r="I3">
        <v>1000</v>
      </c>
      <c r="J3" t="s">
        <v>26</v>
      </c>
    </row>
    <row r="4" spans="1:10" x14ac:dyDescent="0.35">
      <c r="A4" t="s">
        <v>12</v>
      </c>
      <c r="I4">
        <f>I1/I2</f>
        <v>1.4865951742627346</v>
      </c>
      <c r="J4" t="s">
        <v>27</v>
      </c>
    </row>
    <row r="5" spans="1:10" x14ac:dyDescent="0.35">
      <c r="A5" t="s">
        <v>13</v>
      </c>
      <c r="I5">
        <f>I4/I3</f>
        <v>1.4865951742627345E-3</v>
      </c>
      <c r="J5" t="s">
        <v>28</v>
      </c>
    </row>
    <row r="8" spans="1:10" x14ac:dyDescent="0.35">
      <c r="A8">
        <f>Steam_input_distillation!L4</f>
        <v>7.3169444444444443E-4</v>
      </c>
      <c r="B8" t="s">
        <v>29</v>
      </c>
    </row>
    <row r="10" spans="1:10" x14ac:dyDescent="0.35">
      <c r="A10">
        <f>A8*A2</f>
        <v>7.2437749999999996E-4</v>
      </c>
      <c r="B1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FC3-6726-4212-984D-A63FD941B936}">
  <dimension ref="A1:AB16"/>
  <sheetViews>
    <sheetView tabSelected="1" workbookViewId="0">
      <selection activeCell="O7" sqref="O7"/>
    </sheetView>
  </sheetViews>
  <sheetFormatPr defaultRowHeight="14.5" x14ac:dyDescent="0.35"/>
  <cols>
    <col min="15" max="15" width="31.26953125" customWidth="1"/>
    <col min="18" max="18" width="16.6328125" customWidth="1"/>
  </cols>
  <sheetData>
    <row r="1" spans="1:28" x14ac:dyDescent="0.35">
      <c r="A1">
        <v>1</v>
      </c>
      <c r="B1" t="s">
        <v>39</v>
      </c>
      <c r="F1">
        <v>0.99</v>
      </c>
      <c r="G1" t="s">
        <v>42</v>
      </c>
      <c r="I1" t="s">
        <v>43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 x14ac:dyDescent="0.35">
      <c r="A2">
        <v>280.5</v>
      </c>
      <c r="B2" t="s">
        <v>38</v>
      </c>
      <c r="F2">
        <f>A2*F1</f>
        <v>277.69499999999999</v>
      </c>
      <c r="X2" t="s">
        <v>54</v>
      </c>
      <c r="Y2" t="s">
        <v>55</v>
      </c>
      <c r="Z2" t="s">
        <v>56</v>
      </c>
      <c r="AA2">
        <f>1/0.96</f>
        <v>1.0416666666666667</v>
      </c>
      <c r="AB2" t="s">
        <v>57</v>
      </c>
    </row>
    <row r="3" spans="1:28" x14ac:dyDescent="0.35">
      <c r="A3">
        <v>1.4</v>
      </c>
      <c r="B3" t="s">
        <v>40</v>
      </c>
      <c r="F3">
        <f>1/F2</f>
        <v>3.6010731197896975E-3</v>
      </c>
      <c r="R3" t="s">
        <v>44</v>
      </c>
      <c r="S3" t="s">
        <v>45</v>
      </c>
      <c r="X3" t="s">
        <v>58</v>
      </c>
      <c r="Y3" t="s">
        <v>55</v>
      </c>
      <c r="Z3" t="s">
        <v>59</v>
      </c>
      <c r="AA3">
        <f>1/0.795</f>
        <v>1.2578616352201257</v>
      </c>
      <c r="AB3" t="s">
        <v>57</v>
      </c>
    </row>
    <row r="4" spans="1:28" x14ac:dyDescent="0.35">
      <c r="A4">
        <v>19.899999999999999</v>
      </c>
      <c r="B4" t="s">
        <v>41</v>
      </c>
      <c r="R4">
        <v>4.57</v>
      </c>
      <c r="S4">
        <f>AA2</f>
        <v>1.0416666666666667</v>
      </c>
      <c r="X4" t="s">
        <v>61</v>
      </c>
      <c r="AA4">
        <f>AA3*AA2</f>
        <v>1.3102725366876311</v>
      </c>
    </row>
    <row r="5" spans="1:28" x14ac:dyDescent="0.35">
      <c r="A5">
        <v>6.4</v>
      </c>
      <c r="B5" t="s">
        <v>46</v>
      </c>
    </row>
    <row r="6" spans="1:28" x14ac:dyDescent="0.35">
      <c r="A6">
        <v>3.6</v>
      </c>
      <c r="B6" t="s">
        <v>47</v>
      </c>
      <c r="S6" t="s">
        <v>48</v>
      </c>
    </row>
    <row r="7" spans="1:28" x14ac:dyDescent="0.35">
      <c r="S7">
        <f>AA3</f>
        <v>1.2578616352201257</v>
      </c>
    </row>
    <row r="9" spans="1:28" x14ac:dyDescent="0.35">
      <c r="A9">
        <f>A4/A6</f>
        <v>5.5277777777777777</v>
      </c>
      <c r="B9" t="s">
        <v>60</v>
      </c>
    </row>
    <row r="11" spans="1:28" x14ac:dyDescent="0.35">
      <c r="A11">
        <f>A3/A9</f>
        <v>0.25326633165829143</v>
      </c>
      <c r="B11" t="s">
        <v>62</v>
      </c>
    </row>
    <row r="12" spans="1:28" x14ac:dyDescent="0.35">
      <c r="A12">
        <f>1/A11*AA4</f>
        <v>5.1734967222388608</v>
      </c>
      <c r="B12" t="s">
        <v>63</v>
      </c>
    </row>
    <row r="13" spans="1:28" x14ac:dyDescent="0.35">
      <c r="O13" s="1"/>
    </row>
    <row r="15" spans="1:28" x14ac:dyDescent="0.35">
      <c r="N15" t="s">
        <v>64</v>
      </c>
      <c r="O15">
        <f>1/280.5</f>
        <v>3.5650623885918001E-3</v>
      </c>
    </row>
    <row r="16" spans="1:28" x14ac:dyDescent="0.35">
      <c r="N16" t="s">
        <v>65</v>
      </c>
      <c r="O16">
        <f>O15/0.99</f>
        <v>3.601073119789697E-3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Steam_input_distillation</vt:lpstr>
      <vt:lpstr>water_power_to_steam_boiler</vt:lpstr>
      <vt:lpstr>Factors_CO2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2024-06-24T15:07:02Z</dcterms:modified>
</cp:coreProperties>
</file>