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Energy Prices/"/>
    </mc:Choice>
  </mc:AlternateContent>
  <xr:revisionPtr revIDLastSave="2" documentId="13_ncr:1_{94DA13C8-180D-4980-BB9F-AA3F8C9D2A2E}" xr6:coauthVersionLast="47" xr6:coauthVersionMax="47" xr10:uidLastSave="{3AD2823F-E044-429E-B816-CD9F230FA418}"/>
  <bookViews>
    <workbookView xWindow="6465" yWindow="-20085" windowWidth="33180" windowHeight="16380" xr2:uid="{BDF52CB5-8AF7-4070-9BAF-21BBD77363FF}"/>
  </bookViews>
  <sheets>
    <sheet name="Price_Cap_Calculation" sheetId="1" r:id="rId1"/>
    <sheet name="Data" sheetId="3" r:id="rId2"/>
    <sheet name="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B2" i="1" a="1"/>
  <c r="B2" i="1" s="1"/>
  <c r="B3" i="1" s="1" a="1"/>
  <c r="B3" i="1" s="1"/>
  <c r="G2" i="1" a="1"/>
  <c r="G2" i="1" s="1"/>
  <c r="G3" i="1" s="1" a="1"/>
  <c r="G3" i="1" s="1"/>
  <c r="G4" i="1" s="1" a="1"/>
  <c r="G4" i="1" s="1"/>
  <c r="F2" i="1" a="1"/>
  <c r="F2" i="1" s="1"/>
  <c r="F3" i="1" s="1" a="1"/>
  <c r="F3" i="1" s="1"/>
  <c r="F4" i="1" s="1" a="1"/>
  <c r="F4" i="1" s="1"/>
  <c r="E2" i="1" a="1"/>
  <c r="E2" i="1" s="1"/>
  <c r="E3" i="1" s="1" a="1"/>
  <c r="E3" i="1" s="1"/>
  <c r="E4" i="1" s="1" a="1"/>
  <c r="E4" i="1" s="1"/>
  <c r="D2" i="1" a="1"/>
  <c r="D2" i="1" s="1"/>
  <c r="D3" i="1" s="1" a="1"/>
  <c r="D3" i="1" s="1"/>
  <c r="D4" i="1" s="1" a="1"/>
  <c r="D4" i="1" s="1"/>
  <c r="C2" i="1" a="1"/>
  <c r="C2" i="1" s="1"/>
  <c r="C3" i="1" s="1" a="1"/>
  <c r="C3" i="1" s="1"/>
  <c r="C4" i="1" s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<sst xmlns="http://schemas.openxmlformats.org/spreadsheetml/2006/main" count="30" uniqueCount="21">
  <si>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Law</t>
  </si>
  <si>
    <t>https://www.retsinformation.dk/eli/lta/2021/2652</t>
  </si>
  <si>
    <t>ENERGISTYRELSEN</t>
  </si>
  <si>
    <t>https://ens.dk/ansvarsomraader/varme/overskudsvarme</t>
  </si>
  <si>
    <t>https://ens.dk/presse/energistyrelsen-bekraefter-prisloft-overskudsvarme-2023</t>
  </si>
  <si>
    <t>kr./GJ</t>
  </si>
  <si>
    <t>Exchange Rate</t>
  </si>
  <si>
    <t>kr./Euro</t>
  </si>
  <si>
    <t>rate</t>
  </si>
  <si>
    <t>Euro/GJ</t>
  </si>
  <si>
    <t>Energy data</t>
  </si>
  <si>
    <t>MWh/GJ</t>
  </si>
  <si>
    <t>Column1</t>
  </si>
  <si>
    <t>Euro/MWh</t>
  </si>
  <si>
    <t>2022</t>
  </si>
  <si>
    <t>2023</t>
  </si>
  <si>
    <t>Price cap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</si>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</sst>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6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8E1AD-1E8B-4ACE-A9DE-2514707D9B42}" name="Table4" displayName="Table4" ref="A1:G4" totalsRowShown="0">
  <autoFilter ref="A1:G4" xr:uid="{8F68E1AD-1E8B-4ACE-A9DE-2514707D9B42}"/>
  <tableColumns count="7">
    <tableColumn id="1" xr3:uid="{A6FEAB50-FA63-446B-B963-FFE2083525E3}" name="Price cap"/>
    <tableColumn id="8" xr3:uid="{F08150EC-6285-44C7-B582-FF0BA3697B79}" name="2018" dataDxfId="5">
      <calculatedColumnFormula array="1">Table2[2018]</calculatedColumnFormula>
    </tableColumn>
    <tableColumn id="2" xr3:uid="{E77E28C3-6031-4C08-B54D-35A5A0CCC2F3}" name="2019"/>
    <tableColumn id="3" xr3:uid="{9BF1D066-C7E0-4A13-8E0A-07795D412DD6}" name="2020"/>
    <tableColumn id="4" xr3:uid="{94EEE701-C19A-4405-B469-9A9B9CFF43D5}" name="2021" dataDxfId="4">
      <calculatedColumnFormula array="1">Table2[2018]</calculatedColumnFormula>
    </tableColumn>
    <tableColumn id="5" xr3:uid="{8EC6DBC7-5CD1-4CC1-B48E-052446EA7F03}" name="2022"/>
    <tableColumn id="6" xr3:uid="{CE5F0BFC-0E32-4299-85B7-B0940B445FB9}" name="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EDFBA-F446-4D1D-A165-86C53C97EEF2}" name="Table1" displayName="Table1" ref="A1:B2" totalsRowShown="0">
  <autoFilter ref="A1:B2" xr:uid="{0D0EDFBA-F446-4D1D-A165-86C53C97EEF2}"/>
  <tableColumns count="2">
    <tableColumn id="1" xr3:uid="{99663915-0614-4914-A715-2C3741FC1ACC}" name="Exchange Rate"/>
    <tableColumn id="2" xr3:uid="{654AC930-73A7-43A5-96FC-7EBC23349791}" name="kr./Eur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3300EA-E05E-4C87-BDBD-255FD5143D31}" name="Table3" displayName="Table3" ref="D1:E2" totalsRowShown="0">
  <autoFilter ref="D1:E2" xr:uid="{4E3300EA-E05E-4C87-BDBD-255FD5143D31}"/>
  <tableColumns count="2">
    <tableColumn id="1" xr3:uid="{DDB901A1-8B1F-4758-9CE3-50B5E8E456D3}" name="Energy data"/>
    <tableColumn id="2" xr3:uid="{69F6EA6A-30F2-4D44-956C-0E4082DA3B9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6279C-0A47-4882-8A47-FBB883A7F586}" name="Table2" displayName="Table2" ref="A5:G6" totalsRowShown="0" tableBorderDxfId="3">
  <autoFilter ref="A5:G6" xr:uid="{7BF6279C-0A47-4882-8A47-FBB883A7F586}"/>
  <tableColumns count="7">
    <tableColumn id="1" xr3:uid="{D3E85E44-117A-4A3D-B167-80884115B936}" name="Price cap"/>
    <tableColumn id="2" xr3:uid="{9FB8A1A3-5B94-42D9-8374-F609ECDC4806}" name="2018"/>
    <tableColumn id="3" xr3:uid="{BC877BDF-034D-4BAE-8945-44CE9F9FA3BF}" name="2019"/>
    <tableColumn id="4" xr3:uid="{C3208B9F-5220-4737-97F7-04B4B458599B}" name="2020"/>
    <tableColumn id="5" xr3:uid="{717424EF-4D50-42EC-ABE0-707DA0FB5BFE}" name="2021" dataDxfId="2"/>
    <tableColumn id="6" xr3:uid="{7B8608B1-3E6A-44D6-B820-4DE5304A1F9D}" name="2022" dataDxfId="1"/>
    <tableColumn id="7" xr3:uid="{B8C7C939-753F-4966-977C-1E33CD2C3DDD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9E1F-D8DC-462A-A2B6-DE363F6626F8}">
  <dimension ref="A1:G4"/>
  <sheetViews>
    <sheetView tabSelected="1" workbookViewId="0">
      <selection activeCell="G8" sqref="G8"/>
    </sheetView>
  </sheetViews>
  <sheetFormatPr defaultRowHeight="14.5" x14ac:dyDescent="0.35"/>
  <cols>
    <col min="1" max="2" width="10.453125" customWidth="1"/>
    <col min="8" max="8" width="15" customWidth="1"/>
    <col min="9" max="9" width="9.453125" customWidth="1"/>
    <col min="11" max="11" width="12.453125" customWidth="1"/>
    <col min="12" max="12" width="10.453125" customWidth="1"/>
  </cols>
  <sheetData>
    <row r="1" spans="1:7" x14ac:dyDescent="0.35">
      <c r="A1" t="s">
        <v>16</v>
      </c>
      <c r="B1" t="s">
        <v>20</v>
      </c>
      <c r="C1" t="s">
        <v>19</v>
      </c>
      <c r="D1" t="s">
        <v>18</v>
      </c>
      <c r="E1" t="s">
        <v>17</v>
      </c>
      <c r="F1" s="1" t="s">
        <v>14</v>
      </c>
      <c r="G1" s="2" t="s">
        <v>15</v>
      </c>
    </row>
    <row r="2" spans="1:7" x14ac:dyDescent="0.35">
      <c r="A2" t="s">
        <v>5</v>
      </c>
      <c r="B2" cm="1">
        <f t="array" ref="B2">Table2[2018]</f>
        <v>77</v>
      </c>
      <c r="C2" cm="1">
        <f t="array" ref="C2">Table2[2019]</f>
        <v>77</v>
      </c>
      <c r="D2" cm="1">
        <f t="array" ref="D2">Table2[2020]</f>
        <v>77</v>
      </c>
      <c r="E2" cm="1">
        <f t="array" ref="E2">Table2[2021]</f>
        <v>77</v>
      </c>
      <c r="F2" cm="1">
        <f t="array" ref="F2">Table2[2022]</f>
        <v>77</v>
      </c>
      <c r="G2" cm="1">
        <f t="array" ref="G2">Table2[2023]</f>
        <v>93</v>
      </c>
    </row>
    <row r="3" spans="1:7" x14ac:dyDescent="0.35">
      <c r="A3" t="s">
        <v>9</v>
      </c>
      <c r="B3" cm="1">
        <f t="array" ref="B3">B2/Table1[kr./Euro]</f>
        <v>10.32171581769437</v>
      </c>
      <c r="C3" cm="1">
        <f t="array" ref="C3">C2/Table1[kr./Euro]</f>
        <v>10.32171581769437</v>
      </c>
      <c r="D3" cm="1">
        <f t="array" ref="D3">D2/Table1[kr./Euro]</f>
        <v>10.32171581769437</v>
      </c>
      <c r="E3" cm="1">
        <f t="array" ref="E3">E2/Table1[kr./Euro]</f>
        <v>10.32171581769437</v>
      </c>
      <c r="F3" cm="1">
        <f t="array" ref="F3">F2/Table1[kr./Euro]</f>
        <v>10.32171581769437</v>
      </c>
      <c r="G3" cm="1">
        <f t="array" ref="G3">G2/Table1[kr./Euro]</f>
        <v>12.466487935656836</v>
      </c>
    </row>
    <row r="4" spans="1:7" x14ac:dyDescent="0.35">
      <c r="A4" t="s">
        <v>13</v>
      </c>
      <c r="B4" cm="1">
        <f t="array" ref="B4">B3*Table3[Column1]</f>
        <v>37.158176943699736</v>
      </c>
      <c r="C4" cm="1">
        <f t="array" ref="C4">C3*Table3[Column1]</f>
        <v>37.158176943699736</v>
      </c>
      <c r="D4" cm="1">
        <f t="array" ref="D4">D3*Table3[Column1]</f>
        <v>37.158176943699736</v>
      </c>
      <c r="E4" cm="1">
        <f t="array" ref="E4">E3*Table3[Column1]</f>
        <v>37.158176943699736</v>
      </c>
      <c r="F4" cm="1">
        <f t="array" ref="F4">F3*Table3[Column1]</f>
        <v>37.158176943699736</v>
      </c>
      <c r="G4" cm="1">
        <f t="array" ref="G4">G3*Table3[Column1]</f>
        <v>44.879356568364614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308E-2F08-462B-8525-5B5F16C7AE66}">
  <dimension ref="A1:G6"/>
  <sheetViews>
    <sheetView workbookViewId="0">
      <selection activeCell="D2" sqref="D2"/>
    </sheetView>
  </sheetViews>
  <sheetFormatPr defaultRowHeight="14.5" x14ac:dyDescent="0.35"/>
  <cols>
    <col min="1" max="1" width="10.54296875" customWidth="1"/>
  </cols>
  <sheetData>
    <row r="1" spans="1:7" x14ac:dyDescent="0.35">
      <c r="A1" t="s">
        <v>6</v>
      </c>
      <c r="B1" t="s">
        <v>7</v>
      </c>
      <c r="D1" t="s">
        <v>10</v>
      </c>
      <c r="E1" t="s">
        <v>12</v>
      </c>
    </row>
    <row r="2" spans="1:7" x14ac:dyDescent="0.35">
      <c r="A2" t="s">
        <v>8</v>
      </c>
      <c r="B2">
        <v>7.46</v>
      </c>
      <c r="D2" t="s">
        <v>11</v>
      </c>
      <c r="E2">
        <v>3.6</v>
      </c>
    </row>
    <row r="5" spans="1:7" x14ac:dyDescent="0.35">
      <c r="A5" t="s">
        <v>16</v>
      </c>
      <c r="B5" t="s">
        <v>20</v>
      </c>
      <c r="C5" t="s">
        <v>19</v>
      </c>
      <c r="D5" t="s">
        <v>18</v>
      </c>
      <c r="E5" t="s">
        <v>17</v>
      </c>
      <c r="F5" s="1" t="s">
        <v>14</v>
      </c>
      <c r="G5" s="1" t="s">
        <v>15</v>
      </c>
    </row>
    <row r="6" spans="1:7" x14ac:dyDescent="0.35">
      <c r="A6" t="s">
        <v>5</v>
      </c>
      <c r="B6">
        <v>77</v>
      </c>
      <c r="C6">
        <v>77</v>
      </c>
      <c r="D6">
        <v>77</v>
      </c>
      <c r="E6">
        <v>77</v>
      </c>
      <c r="F6" s="3">
        <v>77</v>
      </c>
      <c r="G6" s="3">
        <v>93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5DC8-DA49-4D29-8AB2-7E8DE05EEF12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Price_Cap_Calculation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2024-06-14T09:39:05Z</dcterms:created>
  <dcterms:modified xsi:type="dcterms:W3CDTF">2025-04-29T12:27:24Z</dcterms:modified>
</cp:coreProperties>
</file>