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B7B6D833-C1FD-495B-8501-4D644D9131CE}" xr6:coauthVersionLast="47" xr6:coauthVersionMax="47" xr10:uidLastSave="{00000000-0000-0000-0000-000000000000}"/>
  <bookViews>
    <workbookView xWindow="-5070" yWindow="-21720" windowWidth="38640" windowHeight="21120" xr2:uid="{F4700519-8442-4306-8EDE-89F8BDC8EB46}"/>
  </bookViews>
  <sheets>
    <sheet name="RWGS" sheetId="6" r:id="rId1"/>
    <sheet name="FT_relations_fuel_output" sheetId="4" r:id="rId2"/>
    <sheet name="Distill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F13" i="4"/>
  <c r="F15" i="4"/>
  <c r="A20" i="4"/>
  <c r="A21" i="4"/>
  <c r="A19" i="4"/>
  <c r="A17" i="4"/>
  <c r="A16" i="4"/>
  <c r="E14" i="6" l="1"/>
  <c r="F20" i="4"/>
  <c r="C23" i="5"/>
  <c r="B23" i="5"/>
  <c r="C19" i="5"/>
  <c r="B19" i="5"/>
  <c r="B15" i="5"/>
  <c r="C15" i="5"/>
  <c r="G28" i="4"/>
  <c r="F28" i="4"/>
  <c r="G24" i="4"/>
  <c r="F24" i="4"/>
  <c r="G20" i="4"/>
  <c r="F11" i="4"/>
  <c r="B8" i="4"/>
</calcChain>
</file>

<file path=xl/sharedStrings.xml><?xml version="1.0" encoding="utf-8"?>
<sst xmlns="http://schemas.openxmlformats.org/spreadsheetml/2006/main" count="80" uniqueCount="62">
  <si>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</si>
  <si>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</si>
  <si>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</si>
  <si>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</si>
  <si>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</si>
  <si>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</si>
  <si>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</si>
  <si>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</si>
  <si>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</si>
  <si>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</si>
  <si>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</si>
  <si>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</si>
  <si>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</si>
  <si>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</si>
  <si>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</si>
  <si>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</si>
  <si>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</si>
  <si>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</si>
  <si>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</si>
  <si>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</si>
  <si>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</si>
  <si>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</si>
  <si>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https://energy.nl/wp-content/uploads/technology-factsheets-ft-fuel-production-7.pdf</t>
  </si>
  <si>
    <t>after getting the fuel from the FT synthesis and split it into the aimed fuel and other products</t>
  </si>
  <si>
    <t>Heat per MWh FT fuels (output/excess heat)</t>
  </si>
  <si>
    <t>Relations Out to Out</t>
  </si>
  <si>
    <t>steam input??? Depending on fuel type</t>
  </si>
  <si>
    <t>In Out</t>
  </si>
  <si>
    <t>Out Out for other fules</t>
  </si>
  <si>
    <t>Jet-Fuel</t>
  </si>
  <si>
    <t>https://energy.nl/wp-content/uploads/technology-factsheets-rwgs-to-co-from-co2-and-h2-1.pdf?utm_source=chatgpt.com</t>
  </si>
  <si>
    <t>Input</t>
  </si>
  <si>
    <t>Heat</t>
  </si>
  <si>
    <t>Power</t>
  </si>
  <si>
    <t>H2</t>
  </si>
  <si>
    <t>CO2</t>
  </si>
  <si>
    <t>Output</t>
  </si>
  <si>
    <t>CO</t>
  </si>
  <si>
    <t>H2O</t>
  </si>
  <si>
    <t>assumption: all is produced by power with efficiency 1</t>
  </si>
  <si>
    <t>Relation</t>
  </si>
  <si>
    <t>H2 in to CO out</t>
  </si>
  <si>
    <t>H2 in to power in</t>
  </si>
  <si>
    <t>H2 in to CO2 in</t>
  </si>
  <si>
    <t>CO out to H2O out</t>
  </si>
  <si>
    <t>PJ</t>
  </si>
  <si>
    <t>MWh/PJ</t>
  </si>
  <si>
    <t>PJ/MWh</t>
  </si>
  <si>
    <t>t/PJ CO</t>
  </si>
  <si>
    <t>MJ/m3 CO</t>
  </si>
  <si>
    <t>t CO2/t FT fuels</t>
  </si>
  <si>
    <t>CO Input</t>
  </si>
  <si>
    <t>MJ/kg FT fuel</t>
  </si>
  <si>
    <t>GJ/MWh</t>
  </si>
  <si>
    <t>GJ/t FT fuel</t>
  </si>
  <si>
    <t>MWh/ t FT Fuel</t>
  </si>
  <si>
    <t>t FT fuel</t>
  </si>
  <si>
    <t>PJ CO/PJ FT Fuel</t>
  </si>
  <si>
    <t>PJ CO/ t  FT Fuel</t>
  </si>
  <si>
    <t>t CO2/ t FT fuel</t>
  </si>
  <si>
    <t>Energy In to IN (H2 to power)</t>
  </si>
  <si>
    <t>Energy In to IN (H2 to 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</si>
</sst>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160A-5877-4695-BC95-75FFDB1C20EB}">
  <dimension ref="A1:L18"/>
  <sheetViews>
    <sheetView tabSelected="1" workbookViewId="0">
      <selection activeCell="L33" sqref="L33"/>
    </sheetView>
  </sheetViews>
  <sheetFormatPr defaultRowHeight="14.5" x14ac:dyDescent="0.35"/>
  <cols>
    <col min="1" max="1" width="9.81640625" bestFit="1" customWidth="1"/>
    <col min="2" max="2" width="16" customWidth="1"/>
    <col min="4" max="4" width="15.26953125" customWidth="1"/>
    <col min="8" max="8" width="11.81640625" bestFit="1" customWidth="1"/>
  </cols>
  <sheetData>
    <row r="1" spans="1:12" x14ac:dyDescent="0.35">
      <c r="D1" t="s">
        <v>31</v>
      </c>
      <c r="L1" t="s">
        <v>30</v>
      </c>
    </row>
    <row r="2" spans="1:12" x14ac:dyDescent="0.35">
      <c r="A2">
        <v>277777.77778</v>
      </c>
      <c r="B2" t="s">
        <v>46</v>
      </c>
      <c r="D2" t="s">
        <v>32</v>
      </c>
      <c r="E2">
        <v>0.34</v>
      </c>
      <c r="F2" t="s">
        <v>45</v>
      </c>
      <c r="G2" t="s">
        <v>39</v>
      </c>
    </row>
    <row r="3" spans="1:12" x14ac:dyDescent="0.35">
      <c r="A3">
        <v>3.5999999999999998E-6</v>
      </c>
      <c r="B3" t="s">
        <v>47</v>
      </c>
      <c r="D3" t="s">
        <v>33</v>
      </c>
      <c r="E3">
        <v>7.0000000000000007E-2</v>
      </c>
      <c r="F3" t="s">
        <v>45</v>
      </c>
    </row>
    <row r="4" spans="1:12" x14ac:dyDescent="0.35">
      <c r="D4" t="s">
        <v>34</v>
      </c>
      <c r="E4">
        <v>0.86</v>
      </c>
      <c r="F4" t="s">
        <v>45</v>
      </c>
    </row>
    <row r="5" spans="1:12" x14ac:dyDescent="0.35">
      <c r="A5">
        <v>12.6</v>
      </c>
      <c r="B5" t="s">
        <v>49</v>
      </c>
      <c r="D5" t="s">
        <v>35</v>
      </c>
      <c r="E5">
        <v>157</v>
      </c>
      <c r="F5" t="s">
        <v>48</v>
      </c>
    </row>
    <row r="7" spans="1:12" x14ac:dyDescent="0.35">
      <c r="A7">
        <v>4.3</v>
      </c>
      <c r="B7" t="s">
        <v>50</v>
      </c>
    </row>
    <row r="8" spans="1:12" x14ac:dyDescent="0.35">
      <c r="D8" t="s">
        <v>36</v>
      </c>
    </row>
    <row r="9" spans="1:12" x14ac:dyDescent="0.35">
      <c r="D9" t="s">
        <v>37</v>
      </c>
      <c r="E9">
        <v>1</v>
      </c>
      <c r="F9" t="s">
        <v>45</v>
      </c>
    </row>
    <row r="10" spans="1:12" x14ac:dyDescent="0.35">
      <c r="D10" t="s">
        <v>38</v>
      </c>
      <c r="E10">
        <v>6.4000000000000001E-2</v>
      </c>
      <c r="F10" t="s">
        <v>48</v>
      </c>
    </row>
    <row r="13" spans="1:12" x14ac:dyDescent="0.35">
      <c r="D13" t="s">
        <v>40</v>
      </c>
    </row>
    <row r="14" spans="1:12" x14ac:dyDescent="0.35">
      <c r="D14" t="s">
        <v>41</v>
      </c>
      <c r="E14">
        <f>E4/E9</f>
        <v>0.86</v>
      </c>
    </row>
    <row r="15" spans="1:12" x14ac:dyDescent="0.35">
      <c r="D15" t="s">
        <v>42</v>
      </c>
      <c r="E15">
        <f>E4/(E2+E3)</f>
        <v>2.0975609756097557</v>
      </c>
    </row>
    <row r="16" spans="1:12" x14ac:dyDescent="0.35">
      <c r="D16" t="s">
        <v>43</v>
      </c>
      <c r="E16">
        <v>2.8982576753129519</v>
      </c>
    </row>
    <row r="18" spans="4:4" x14ac:dyDescent="0.35">
      <c r="D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O28"/>
  <sheetViews>
    <sheetView workbookViewId="0">
      <selection activeCell="O30" sqref="O30"/>
    </sheetView>
  </sheetViews>
  <sheetFormatPr defaultRowHeight="14.5" x14ac:dyDescent="0.35"/>
  <cols>
    <col min="1" max="1" width="31" customWidth="1"/>
  </cols>
  <sheetData>
    <row r="1" spans="1:15" x14ac:dyDescent="0.35">
      <c r="A1" t="s">
        <v>0</v>
      </c>
      <c r="B1">
        <v>0.6</v>
      </c>
      <c r="C1" t="s">
        <v>15</v>
      </c>
      <c r="O1" t="s">
        <v>53</v>
      </c>
    </row>
    <row r="2" spans="1:15" x14ac:dyDescent="0.35">
      <c r="A2" t="s">
        <v>24</v>
      </c>
      <c r="B2">
        <v>0.33</v>
      </c>
      <c r="C2" t="s">
        <v>22</v>
      </c>
      <c r="O2">
        <v>3.6</v>
      </c>
    </row>
    <row r="3" spans="1:15" x14ac:dyDescent="0.35">
      <c r="A3" t="s">
        <v>16</v>
      </c>
      <c r="B3">
        <v>0.55000000000000004</v>
      </c>
    </row>
    <row r="6" spans="1:15" x14ac:dyDescent="0.35">
      <c r="A6" t="s">
        <v>18</v>
      </c>
      <c r="B6">
        <v>0.02</v>
      </c>
      <c r="C6" t="s">
        <v>22</v>
      </c>
    </row>
    <row r="7" spans="1:15" x14ac:dyDescent="0.35">
      <c r="A7" t="s">
        <v>19</v>
      </c>
      <c r="B7" t="s">
        <v>20</v>
      </c>
      <c r="C7" t="s">
        <v>22</v>
      </c>
    </row>
    <row r="8" spans="1:15" x14ac:dyDescent="0.35">
      <c r="A8" t="s">
        <v>21</v>
      </c>
      <c r="B8">
        <f>(0.79+0.92)/2</f>
        <v>0.85499999999999998</v>
      </c>
    </row>
    <row r="9" spans="1:15" x14ac:dyDescent="0.35">
      <c r="A9" t="s">
        <v>26</v>
      </c>
      <c r="F9" t="s">
        <v>8</v>
      </c>
    </row>
    <row r="10" spans="1:15" x14ac:dyDescent="0.35">
      <c r="A10" t="s">
        <v>51</v>
      </c>
      <c r="B10">
        <v>0.53</v>
      </c>
      <c r="C10" t="s">
        <v>57</v>
      </c>
      <c r="F10" t="s">
        <v>60</v>
      </c>
    </row>
    <row r="11" spans="1:15" x14ac:dyDescent="0.35">
      <c r="F11">
        <f>B8/B6</f>
        <v>42.75</v>
      </c>
    </row>
    <row r="12" spans="1:15" x14ac:dyDescent="0.35">
      <c r="F12" t="s">
        <v>61</v>
      </c>
    </row>
    <row r="13" spans="1:15" x14ac:dyDescent="0.35">
      <c r="F13">
        <f>B8/B10</f>
        <v>1.6132075471698113</v>
      </c>
    </row>
    <row r="14" spans="1:15" x14ac:dyDescent="0.35">
      <c r="F14" t="s">
        <v>17</v>
      </c>
    </row>
    <row r="15" spans="1:15" x14ac:dyDescent="0.35">
      <c r="A15">
        <v>43</v>
      </c>
      <c r="B15" t="s">
        <v>52</v>
      </c>
      <c r="F15">
        <f>(1/B1)/(B1/((B8/(B8+B6))*B1))</f>
        <v>1.6285714285714283</v>
      </c>
    </row>
    <row r="16" spans="1:15" x14ac:dyDescent="0.35">
      <c r="A16">
        <f>A15*1000/1000</f>
        <v>43</v>
      </c>
      <c r="B16" t="s">
        <v>54</v>
      </c>
    </row>
    <row r="17" spans="1:7" x14ac:dyDescent="0.35">
      <c r="A17">
        <f>A16/$O$2</f>
        <v>11.944444444444445</v>
      </c>
      <c r="B17" t="s">
        <v>55</v>
      </c>
      <c r="F17" t="s">
        <v>25</v>
      </c>
    </row>
    <row r="18" spans="1:7" x14ac:dyDescent="0.35">
      <c r="F18" t="s">
        <v>10</v>
      </c>
    </row>
    <row r="19" spans="1:7" x14ac:dyDescent="0.35">
      <c r="A19">
        <f>1000/A16</f>
        <v>23.255813953488371</v>
      </c>
      <c r="B19" t="s">
        <v>56</v>
      </c>
      <c r="F19" t="s">
        <v>12</v>
      </c>
      <c r="G19" t="s">
        <v>13</v>
      </c>
    </row>
    <row r="20" spans="1:7" x14ac:dyDescent="0.35">
      <c r="A20">
        <f>B10/A19</f>
        <v>2.2790000000000001E-2</v>
      </c>
      <c r="B20" t="s">
        <v>58</v>
      </c>
      <c r="F20">
        <f>1/(FT_relations_fuel_output!$B$2*(1-FT_relations_fuel_output!$B$3))*FT_relations_fuel_output!$B$1</f>
        <v>4.0404040404040407</v>
      </c>
      <c r="G20">
        <f>1/(FT_relations_fuel_output!$B$2*FT_relations_fuel_output!$B$3)*FT_relations_fuel_output!$B$1</f>
        <v>3.3057851239669418</v>
      </c>
    </row>
    <row r="21" spans="1:7" x14ac:dyDescent="0.35">
      <c r="A21">
        <f>A20*RWGS!E5</f>
        <v>3.57803</v>
      </c>
      <c r="B21" t="s">
        <v>59</v>
      </c>
    </row>
    <row r="22" spans="1:7" x14ac:dyDescent="0.35">
      <c r="F22" t="s">
        <v>2</v>
      </c>
    </row>
    <row r="23" spans="1:7" x14ac:dyDescent="0.35">
      <c r="F23" t="s">
        <v>12</v>
      </c>
      <c r="G23" t="s">
        <v>13</v>
      </c>
    </row>
    <row r="24" spans="1:7" x14ac:dyDescent="0.35">
      <c r="F24">
        <f>1/(FT_relations_fuel_output!$B$2*(1-FT_relations_fuel_output!$B$3))*FT_relations_fuel_output!$B$1</f>
        <v>4.0404040404040407</v>
      </c>
      <c r="G24">
        <f>1/(FT_relations_fuel_output!$B$2*FT_relations_fuel_output!$B$3)*FT_relations_fuel_output!$B$1</f>
        <v>3.3057851239669418</v>
      </c>
    </row>
    <row r="26" spans="1:7" x14ac:dyDescent="0.35">
      <c r="F26" t="s">
        <v>29</v>
      </c>
    </row>
    <row r="27" spans="1:7" x14ac:dyDescent="0.35">
      <c r="F27" t="s">
        <v>12</v>
      </c>
      <c r="G27" t="s">
        <v>13</v>
      </c>
    </row>
    <row r="28" spans="1:7" x14ac:dyDescent="0.35">
      <c r="F28">
        <f>1/(FT_relations_fuel_output!$B$2*(1-FT_relations_fuel_output!$B$3))*0.5</f>
        <v>3.3670033670033672</v>
      </c>
      <c r="G28">
        <f>1/(FT_relations_fuel_output!$B$2*FT_relations_fuel_output!$B$3)*0.5</f>
        <v>2.7548209366391183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CE2-8C3F-4EB2-AF2D-A4BD0A32CEDF}">
  <dimension ref="A1:E23"/>
  <sheetViews>
    <sheetView workbookViewId="0">
      <selection activeCell="D31" sqref="D31"/>
    </sheetView>
  </sheetViews>
  <sheetFormatPr defaultRowHeight="14.5" x14ac:dyDescent="0.35"/>
  <sheetData>
    <row r="1" spans="1:5" x14ac:dyDescent="0.35">
      <c r="A1" t="s">
        <v>23</v>
      </c>
    </row>
    <row r="4" spans="1:5" x14ac:dyDescent="0.35">
      <c r="A4" t="s">
        <v>7</v>
      </c>
      <c r="B4" t="s">
        <v>4</v>
      </c>
      <c r="C4" t="s">
        <v>5</v>
      </c>
      <c r="D4" t="s">
        <v>6</v>
      </c>
    </row>
    <row r="5" spans="1:5" x14ac:dyDescent="0.35">
      <c r="A5" t="s">
        <v>1</v>
      </c>
      <c r="B5">
        <v>0</v>
      </c>
      <c r="C5">
        <v>0</v>
      </c>
      <c r="D5">
        <v>0.6</v>
      </c>
      <c r="E5" t="s">
        <v>22</v>
      </c>
    </row>
    <row r="6" spans="1:5" x14ac:dyDescent="0.35">
      <c r="A6" t="s">
        <v>2</v>
      </c>
      <c r="B6">
        <v>0.6</v>
      </c>
      <c r="C6">
        <v>0.25</v>
      </c>
      <c r="D6">
        <v>0.15</v>
      </c>
    </row>
    <row r="7" spans="1:5" x14ac:dyDescent="0.35">
      <c r="A7" t="s">
        <v>3</v>
      </c>
      <c r="B7">
        <v>0.25</v>
      </c>
      <c r="C7">
        <v>0.5</v>
      </c>
      <c r="D7">
        <v>0</v>
      </c>
    </row>
    <row r="8" spans="1:5" x14ac:dyDescent="0.35">
      <c r="A8" t="s">
        <v>11</v>
      </c>
      <c r="B8">
        <v>0.15</v>
      </c>
      <c r="C8">
        <v>0.25</v>
      </c>
      <c r="D8">
        <v>0.25</v>
      </c>
    </row>
    <row r="14" spans="1:5" x14ac:dyDescent="0.35">
      <c r="A14" t="s">
        <v>9</v>
      </c>
      <c r="B14" t="s">
        <v>27</v>
      </c>
      <c r="C14" t="s">
        <v>28</v>
      </c>
    </row>
    <row r="15" spans="1:5" x14ac:dyDescent="0.35">
      <c r="A15" t="s">
        <v>10</v>
      </c>
      <c r="B15">
        <f>D5</f>
        <v>0.6</v>
      </c>
      <c r="C15">
        <f>D5/(D6+D8)</f>
        <v>1.4999999999999998</v>
      </c>
    </row>
    <row r="18" spans="1:3" x14ac:dyDescent="0.35">
      <c r="A18" t="s">
        <v>9</v>
      </c>
      <c r="B18" t="s">
        <v>14</v>
      </c>
    </row>
    <row r="19" spans="1:3" x14ac:dyDescent="0.35">
      <c r="A19" t="s">
        <v>2</v>
      </c>
      <c r="B19">
        <f>B6</f>
        <v>0.6</v>
      </c>
      <c r="C19">
        <f>(B6/(B7+B8))</f>
        <v>1.4999999999999998</v>
      </c>
    </row>
    <row r="22" spans="1:3" x14ac:dyDescent="0.35">
      <c r="A22" t="s">
        <v>9</v>
      </c>
      <c r="B22" t="s">
        <v>14</v>
      </c>
    </row>
    <row r="23" spans="1:3" x14ac:dyDescent="0.35">
      <c r="A23" t="s">
        <v>3</v>
      </c>
      <c r="B23">
        <f>C7</f>
        <v>0.5</v>
      </c>
      <c r="C23">
        <f>(C7/(C6+C8))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RWGS</vt:lpstr>
      <vt:lpstr>FT_relations_fuel_output</vt:lpstr>
      <vt:lpstr>Distillation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2025-02-13T16:06:25Z</dcterms:modified>
</cp:coreProperties>
</file>