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046BDF9C-14DC-4C73-8529-F59D1FAC729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fficiency Electrolyzer" sheetId="1" r:id="rId1"/>
    <sheet name="Idea_Implementation" sheetId="3" r:id="rId2"/>
    <sheet name="Test_Adjustment" sheetId="4" r:id="rId3"/>
    <sheet name="Source" sheetId="2" r:id="rId4"/>
  </sheets>
  <definedNames>
    <definedName name="solver_adj" localSheetId="0" hidden="1">'Efficiency Electrolyzer'!$H$4</definedName>
    <definedName name="solver_cvg" localSheetId="0" hidden="1">"0,0001"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"0,075"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'Efficiency Electrolyzer'!$H$5</definedName>
    <definedName name="solver_pre" localSheetId="0" hidden="1">"0,000001"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L7" i="3"/>
  <c r="M6" i="3"/>
  <c r="L6" i="3"/>
  <c r="L5" i="3"/>
  <c r="M5" i="3"/>
  <c r="L4" i="3"/>
  <c r="K4" i="3" s="1"/>
  <c r="M12" i="3"/>
  <c r="M11" i="3"/>
  <c r="M10" i="3"/>
  <c r="M9" i="3"/>
  <c r="M8" i="3"/>
  <c r="L12" i="3"/>
  <c r="K12" i="3" s="1"/>
  <c r="L11" i="3"/>
  <c r="L10" i="3"/>
  <c r="L9" i="3"/>
  <c r="K9" i="3" s="1"/>
  <c r="L8" i="3"/>
  <c r="K8" i="3" s="1"/>
  <c r="M4" i="3"/>
  <c r="K3" i="3"/>
  <c r="J3" i="3"/>
  <c r="H2" i="3"/>
  <c r="L3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E5" i="4" s="1"/>
  <c r="B29" i="4"/>
  <c r="B30" i="4"/>
  <c r="B31" i="4"/>
  <c r="B32" i="4"/>
  <c r="B33" i="4"/>
  <c r="B34" i="4"/>
  <c r="B35" i="4"/>
  <c r="B36" i="4"/>
  <c r="B2" i="4"/>
  <c r="K7" i="3" l="1"/>
  <c r="K6" i="3"/>
  <c r="K10" i="3"/>
  <c r="K11" i="3"/>
  <c r="K5" i="3"/>
  <c r="J4" i="3"/>
  <c r="J5" i="3" s="1"/>
  <c r="J6" i="3" s="1"/>
  <c r="J7" i="3" s="1"/>
  <c r="J8" i="3" s="1"/>
  <c r="J9" i="3" s="1"/>
  <c r="J10" i="3" s="1"/>
  <c r="J11" i="3" s="1"/>
  <c r="J12" i="3" s="1"/>
  <c r="G2" i="3"/>
  <c r="F2" i="3"/>
  <c r="E2" i="3"/>
  <c r="D2" i="3"/>
  <c r="C2" i="3"/>
  <c r="A2" i="3"/>
  <c r="A36" i="1"/>
  <c r="A26" i="1"/>
  <c r="A27" i="1"/>
  <c r="A28" i="1"/>
  <c r="A29" i="1"/>
  <c r="A30" i="1"/>
  <c r="A31" i="1"/>
  <c r="A32" i="1"/>
  <c r="A33" i="1"/>
  <c r="A34" i="1"/>
  <c r="A35" i="1"/>
  <c r="A17" i="1"/>
  <c r="A18" i="1"/>
  <c r="A19" i="1"/>
  <c r="A20" i="1"/>
  <c r="A21" i="1"/>
  <c r="A22" i="1"/>
  <c r="A23" i="1"/>
  <c r="A24" i="1"/>
  <c r="A2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F3" i="1" l="1"/>
  <c r="F4" i="1" l="1"/>
  <c r="F5" i="1" s="1"/>
  <c r="F6" i="1" s="1"/>
  <c r="F7" i="1" s="1"/>
  <c r="F8" i="1" l="1"/>
  <c r="F9" i="1" l="1"/>
  <c r="F10" i="1" l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</calcChain>
</file>

<file path=xl/sharedStrings.xml><?xml version="1.0" encoding="utf-8"?>
<sst xmlns="http://schemas.openxmlformats.org/spreadsheetml/2006/main" count="20" uniqueCount="19">
  <si>
    <t>Efficiency [kg/MWh]</t>
  </si>
  <si>
    <t>Wirkungsgrad</t>
  </si>
  <si>
    <t>Change in Power</t>
  </si>
  <si>
    <t>Angepasster Wirkungsgrad</t>
  </si>
  <si>
    <t>Source: https://www.sciencedirect.com/science/article/pii/S0098135423003204</t>
  </si>
  <si>
    <t>Average_Eff</t>
  </si>
  <si>
    <t>Power Kasso [MW]</t>
  </si>
  <si>
    <t>Power [%]</t>
  </si>
  <si>
    <t>MAX</t>
  </si>
  <si>
    <t>Share Capacity</t>
  </si>
  <si>
    <t>Remaining Capacity</t>
  </si>
  <si>
    <t>Share Capcity Rounded</t>
  </si>
  <si>
    <t>Remaining Capacity Rounded</t>
  </si>
  <si>
    <t>Slices</t>
  </si>
  <si>
    <t>Operating Points</t>
  </si>
  <si>
    <t>Efficiency_tobe</t>
  </si>
  <si>
    <t>Check</t>
  </si>
  <si>
    <t>Efficiency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</si>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</sst>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4" formatCode="0.00%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6" totalsRowShown="0">
  <autoFilter ref="A1:F36" xr:uid="{00000000-0009-0000-0100-000001000000}"/>
  <tableColumns count="6">
    <tableColumn id="6" xr3:uid="{0A06C26B-7249-4F9D-98BF-709113EE2094}" name="Power [%]">
      <calculatedColumnFormula>Table1[[#This Row],[Power Kasso '[MW']]]/$B$36</calculatedColumnFormula>
    </tableColumn>
    <tableColumn id="1" xr3:uid="{00000000-0010-0000-0000-000001000000}" name="Power Kasso [MW]"/>
    <tableColumn id="2" xr3:uid="{00000000-0010-0000-0000-000002000000}" name="Efficiency [kg/MWh]"/>
    <tableColumn id="3" xr3:uid="{00000000-0010-0000-0000-000003000000}" name="Wirkungsgrad" dataDxfId="2" dataCellStyle="Percent">
      <calculatedColumnFormula>Table1[[#This Row],[Efficiency '[kg/MWh']]]*0.03333</calculatedColumnFormula>
    </tableColumn>
    <tableColumn id="4" xr3:uid="{00000000-0010-0000-0000-000004000000}" name="Change in Power" dataDxfId="1"/>
    <tableColumn id="5" xr3:uid="{00000000-0010-0000-0000-000005000000}" name="Angepasster Wirkungsgrad" dataDxfId="0">
      <calculatedColumnFormula>(Table1[[#This Row],[Wirkungsgrad]]-Table1[[#This Row],[Change in Power]]*D1)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13" workbookViewId="0">
      <selection activeCell="N27" sqref="N27"/>
    </sheetView>
  </sheetViews>
  <sheetFormatPr defaultRowHeight="14.5" x14ac:dyDescent="0.35"/>
  <cols>
    <col min="2" max="2" width="13.36328125" customWidth="1"/>
    <col min="3" max="3" width="19.6328125" customWidth="1"/>
    <col min="4" max="4" width="14.7265625" bestFit="1" customWidth="1"/>
    <col min="5" max="5" width="17.1796875" bestFit="1" customWidth="1"/>
    <col min="6" max="6" width="25.81640625" bestFit="1" customWidth="1"/>
    <col min="8" max="8" width="12.453125" bestFit="1" customWidth="1"/>
  </cols>
  <sheetData>
    <row r="1" spans="1:9" x14ac:dyDescent="0.3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9" x14ac:dyDescent="0.35">
      <c r="A2">
        <f>Table1[[#This Row],[Power Kasso '[MW']]]/$B$36</f>
        <v>0</v>
      </c>
      <c r="B2">
        <v>0</v>
      </c>
      <c r="C2">
        <v>18.600000000000001</v>
      </c>
      <c r="D2" s="1">
        <f>Table1[[#This Row],[Efficiency '[kg/MWh']]]*0.03333</f>
        <v>0.61993799999999999</v>
      </c>
      <c r="E2">
        <v>0</v>
      </c>
      <c r="F2" s="2">
        <v>0.61990000000000001</v>
      </c>
    </row>
    <row r="3" spans="1:9" x14ac:dyDescent="0.35">
      <c r="A3">
        <f>Table1[[#This Row],[Power Kasso '[MW']]]/$B$36</f>
        <v>5.198960207958409E-3</v>
      </c>
      <c r="B3">
        <v>0.26</v>
      </c>
      <c r="C3">
        <v>18.739999999999998</v>
      </c>
      <c r="D3" s="1">
        <f>Table1[[#This Row],[Efficiency '[kg/MWh']]]*0.03333</f>
        <v>0.62460419999999994</v>
      </c>
      <c r="E3">
        <f>Table1[[#This Row],[Power Kasso '[MW']]]-B2</f>
        <v>0.26</v>
      </c>
      <c r="F3" s="2">
        <f>(Table1[[#This Row],[Wirkungsgrad]]*(Table1[[#This Row],[Change in Power]]+E2)-E2*F2)/Table1[[#This Row],[Change in Power]]</f>
        <v>0.62460419999999994</v>
      </c>
      <c r="H3" s="3"/>
      <c r="I3" s="4"/>
    </row>
    <row r="4" spans="1:9" x14ac:dyDescent="0.35">
      <c r="A4">
        <f>Table1[[#This Row],[Power Kasso '[MW']]]/$B$36</f>
        <v>1.2797440511897622E-2</v>
      </c>
      <c r="B4">
        <v>0.64</v>
      </c>
      <c r="C4">
        <v>18.87</v>
      </c>
      <c r="D4" s="1">
        <f>Table1[[#This Row],[Efficiency '[kg/MWh']]]*0.03333</f>
        <v>0.62893710000000003</v>
      </c>
      <c r="E4">
        <f>Table1[[#This Row],[Power Kasso '[MW']]]-B3</f>
        <v>0.38</v>
      </c>
      <c r="F4" s="2">
        <f>(Table1[[#This Row],[Wirkungsgrad]]*(Table1[[#This Row],[Change in Power]]+E3)-E3*F3)/Table1[[#This Row],[Change in Power]]</f>
        <v>0.63190171578947374</v>
      </c>
      <c r="H4" s="3"/>
      <c r="I4" s="4"/>
    </row>
    <row r="5" spans="1:9" x14ac:dyDescent="0.35">
      <c r="A5">
        <f>Table1[[#This Row],[Power Kasso '[MW']]]/$B$36</f>
        <v>2.0595880823835233E-2</v>
      </c>
      <c r="B5">
        <v>1.03</v>
      </c>
      <c r="C5">
        <v>19.010000000000002</v>
      </c>
      <c r="D5" s="1">
        <f>Table1[[#This Row],[Efficiency '[kg/MWh']]]*0.03333</f>
        <v>0.63360329999999998</v>
      </c>
      <c r="E5">
        <f>Table1[[#This Row],[Power Kasso '[MW']]]-B4</f>
        <v>0.39</v>
      </c>
      <c r="F5" s="2">
        <f>(Table1[[#This Row],[Wirkungsgrad]]*(Table1[[#This Row],[Change in Power]]+E4)-E4*F4)/Table1[[#This Row],[Change in Power]]</f>
        <v>0.63526125384615373</v>
      </c>
      <c r="H5" s="3"/>
      <c r="I5" s="4"/>
    </row>
    <row r="6" spans="1:9" x14ac:dyDescent="0.35">
      <c r="A6">
        <f>Table1[[#This Row],[Power Kasso '[MW']]]/$B$36</f>
        <v>2.8194361127774445E-2</v>
      </c>
      <c r="B6">
        <v>1.41</v>
      </c>
      <c r="C6">
        <v>19.13</v>
      </c>
      <c r="D6" s="1">
        <f>Table1[[#This Row],[Efficiency '[kg/MWh']]]*0.03333</f>
        <v>0.63760289999999997</v>
      </c>
      <c r="E6">
        <f>Table1[[#This Row],[Power Kasso '[MW']]]-B5</f>
        <v>0.37999999999999989</v>
      </c>
      <c r="F6" s="2">
        <f>(Table1[[#This Row],[Wirkungsgrad]]*(Table1[[#This Row],[Change in Power]]+E5)-E5*F5)/Table1[[#This Row],[Change in Power]]</f>
        <v>0.64000616842105262</v>
      </c>
      <c r="H6" s="3"/>
      <c r="I6" s="4"/>
    </row>
    <row r="7" spans="1:9" x14ac:dyDescent="0.35">
      <c r="A7">
        <f>Table1[[#This Row],[Power Kasso '[MW']]]/$B$36</f>
        <v>3.5992801439712063E-2</v>
      </c>
      <c r="B7">
        <v>1.8</v>
      </c>
      <c r="C7">
        <v>19.260000000000002</v>
      </c>
      <c r="D7" s="1">
        <f>Table1[[#This Row],[Efficiency '[kg/MWh']]]*0.03333</f>
        <v>0.64193580000000006</v>
      </c>
      <c r="E7">
        <f>Table1[[#This Row],[Power Kasso '[MW']]]-B6</f>
        <v>0.39000000000000012</v>
      </c>
      <c r="F7" s="2">
        <f>(Table1[[#This Row],[Wirkungsgrad]]*(Table1[[#This Row],[Change in Power]]+E6)-E6*F6)/Table1[[#This Row],[Change in Power]]</f>
        <v>0.64381595384615398</v>
      </c>
      <c r="H7" s="3"/>
      <c r="I7" s="4"/>
    </row>
    <row r="8" spans="1:9" x14ac:dyDescent="0.35">
      <c r="A8">
        <f>Table1[[#This Row],[Power Kasso '[MW']]]/$B$36</f>
        <v>4.8790241951609678E-2</v>
      </c>
      <c r="B8">
        <v>2.44</v>
      </c>
      <c r="C8">
        <v>19.39</v>
      </c>
      <c r="D8" s="1">
        <f>Table1[[#This Row],[Efficiency '[kg/MWh']]]*0.03333</f>
        <v>0.64626870000000003</v>
      </c>
      <c r="E8">
        <f>Table1[[#This Row],[Power Kasso '[MW']]]-B7</f>
        <v>0.6399999999999999</v>
      </c>
      <c r="F8" s="2">
        <f>(Table1[[#This Row],[Wirkungsgrad]]*(Table1[[#This Row],[Change in Power]]+E7)-E7*F7)/Table1[[#This Row],[Change in Power]]</f>
        <v>0.64776334218749998</v>
      </c>
      <c r="H8" s="3"/>
      <c r="I8" s="4"/>
    </row>
    <row r="9" spans="1:9" x14ac:dyDescent="0.35">
      <c r="A9">
        <f>Table1[[#This Row],[Power Kasso '[MW']]]/$B$36</f>
        <v>6.4187162567486508E-2</v>
      </c>
      <c r="B9">
        <v>3.21</v>
      </c>
      <c r="C9">
        <v>19.52</v>
      </c>
      <c r="D9" s="1">
        <f>Table1[[#This Row],[Efficiency '[kg/MWh']]]*0.03333</f>
        <v>0.6506016</v>
      </c>
      <c r="E9">
        <f>Table1[[#This Row],[Power Kasso '[MW']]]-B8</f>
        <v>0.77</v>
      </c>
      <c r="F9" s="2">
        <f>(Table1[[#This Row],[Wirkungsgrad]]*(Table1[[#This Row],[Change in Power]]+E8)-E8*F8)/Table1[[#This Row],[Change in Power]]</f>
        <v>0.65296067142857139</v>
      </c>
      <c r="H9" s="3"/>
    </row>
    <row r="10" spans="1:9" x14ac:dyDescent="0.35">
      <c r="A10">
        <f>Table1[[#This Row],[Power Kasso '[MW']]]/$B$36</f>
        <v>8.3383323335332937E-2</v>
      </c>
      <c r="B10">
        <v>4.17</v>
      </c>
      <c r="C10">
        <v>19.64</v>
      </c>
      <c r="D10" s="1">
        <f>Table1[[#This Row],[Efficiency '[kg/MWh']]]*0.03333</f>
        <v>0.65460119999999999</v>
      </c>
      <c r="E10">
        <f>Table1[[#This Row],[Power Kasso '[MW']]]-B9</f>
        <v>0.96</v>
      </c>
      <c r="F10" s="2">
        <f>(Table1[[#This Row],[Wirkungsgrad]]*(Table1[[#This Row],[Change in Power]]+E9)-E9*F9)/Table1[[#This Row],[Change in Power]]</f>
        <v>0.65591704062499989</v>
      </c>
    </row>
    <row r="11" spans="1:9" x14ac:dyDescent="0.35">
      <c r="A11">
        <f>Table1[[#This Row],[Power Kasso '[MW']]]/$B$36</f>
        <v>0.10397920415916817</v>
      </c>
      <c r="B11">
        <v>5.2</v>
      </c>
      <c r="C11">
        <v>19.72</v>
      </c>
      <c r="D11" s="1">
        <f>Table1[[#This Row],[Efficiency '[kg/MWh']]]*0.03333</f>
        <v>0.65726759999999995</v>
      </c>
      <c r="E11">
        <f>Table1[[#This Row],[Power Kasso '[MW']]]-B10</f>
        <v>1.0300000000000002</v>
      </c>
      <c r="F11" s="2">
        <f>(Table1[[#This Row],[Wirkungsgrad]]*(Table1[[#This Row],[Change in Power]]+E10)-E10*F10)/Table1[[#This Row],[Change in Power]]</f>
        <v>0.65852637378640788</v>
      </c>
    </row>
    <row r="12" spans="1:9" x14ac:dyDescent="0.35">
      <c r="A12">
        <f>Table1[[#This Row],[Power Kasso '[MW']]]/$B$36</f>
        <v>0.13077384523095381</v>
      </c>
      <c r="B12">
        <v>6.54</v>
      </c>
      <c r="C12">
        <v>19.78</v>
      </c>
      <c r="D12" s="1">
        <f>Table1[[#This Row],[Efficiency '[kg/MWh']]]*0.03333</f>
        <v>0.65926740000000006</v>
      </c>
      <c r="E12">
        <f>Table1[[#This Row],[Power Kasso '[MW']]]-B11</f>
        <v>1.3399999999999999</v>
      </c>
      <c r="F12" s="2">
        <f>(Table1[[#This Row],[Wirkungsgrad]]*(Table1[[#This Row],[Change in Power]]+E11)-E11*F11)/Table1[[#This Row],[Change in Power]]</f>
        <v>0.65983699477611935</v>
      </c>
    </row>
    <row r="13" spans="1:9" x14ac:dyDescent="0.35">
      <c r="A13">
        <f>Table1[[#This Row],[Power Kasso '[MW']]]/$B$36</f>
        <v>0.15396920615876825</v>
      </c>
      <c r="B13">
        <v>7.7</v>
      </c>
      <c r="C13">
        <v>19.78</v>
      </c>
      <c r="D13" s="1">
        <f>Table1[[#This Row],[Efficiency '[kg/MWh']]]*0.03333</f>
        <v>0.65926740000000006</v>
      </c>
      <c r="E13">
        <f>Table1[[#This Row],[Power Kasso '[MW']]]-B12</f>
        <v>1.1600000000000001</v>
      </c>
      <c r="F13" s="2">
        <f>(Table1[[#This Row],[Wirkungsgrad]]*(Table1[[#This Row],[Change in Power]]+E12)-E12*F12)/Table1[[#This Row],[Change in Power]]</f>
        <v>0.65860941982758647</v>
      </c>
    </row>
    <row r="14" spans="1:9" x14ac:dyDescent="0.35">
      <c r="A14">
        <f>Table1[[#This Row],[Power Kasso '[MW']]]/$B$36</f>
        <v>0.18216356728654268</v>
      </c>
      <c r="B14">
        <v>9.11</v>
      </c>
      <c r="C14">
        <v>19.77</v>
      </c>
      <c r="D14" s="1">
        <f>Table1[[#This Row],[Efficiency '[kg/MWh']]]*0.03333</f>
        <v>0.65893409999999997</v>
      </c>
      <c r="E14">
        <f>Table1[[#This Row],[Power Kasso '[MW']]]-B13</f>
        <v>1.4099999999999993</v>
      </c>
      <c r="F14" s="2">
        <f>(Table1[[#This Row],[Wirkungsgrad]]*(Table1[[#This Row],[Change in Power]]+E13)-E13*F13)/Table1[[#This Row],[Change in Power]]</f>
        <v>0.65920121276595722</v>
      </c>
    </row>
    <row r="15" spans="1:9" x14ac:dyDescent="0.35">
      <c r="A15">
        <f>Table1[[#This Row],[Power Kasso '[MW']]]/$B$36</f>
        <v>0.21035792841431714</v>
      </c>
      <c r="B15">
        <v>10.52</v>
      </c>
      <c r="C15">
        <v>19.73</v>
      </c>
      <c r="D15" s="1">
        <f>Table1[[#This Row],[Efficiency '[kg/MWh']]]*0.03333</f>
        <v>0.65760089999999993</v>
      </c>
      <c r="E15">
        <f>Table1[[#This Row],[Power Kasso '[MW']]]-B14</f>
        <v>1.4100000000000001</v>
      </c>
      <c r="F15" s="2">
        <f>(Table1[[#This Row],[Wirkungsgrad]]*(Table1[[#This Row],[Change in Power]]+E14)-E14*F14)/Table1[[#This Row],[Change in Power]]</f>
        <v>0.65600058723404253</v>
      </c>
    </row>
    <row r="16" spans="1:9" x14ac:dyDescent="0.35">
      <c r="A16">
        <f>Table1[[#This Row],[Power Kasso '[MW']]]/$B$36</f>
        <v>0.24495100979804041</v>
      </c>
      <c r="B16">
        <v>12.25</v>
      </c>
      <c r="C16">
        <v>19.670000000000002</v>
      </c>
      <c r="D16" s="1">
        <f>Table1[[#This Row],[Efficiency '[kg/MWh']]]*0.03333</f>
        <v>0.65560110000000005</v>
      </c>
      <c r="E16">
        <f>Table1[[#This Row],[Power Kasso '[MW']]]-B15</f>
        <v>1.7300000000000004</v>
      </c>
      <c r="F16" s="2">
        <f>(Table1[[#This Row],[Wirkungsgrad]]*(Table1[[#This Row],[Change in Power]]+E15)-E15*F15)/Table1[[#This Row],[Change in Power]]</f>
        <v>0.6552755063583815</v>
      </c>
    </row>
    <row r="17" spans="1:6" x14ac:dyDescent="0.35">
      <c r="A17">
        <f>Table1[[#This Row],[Power Kasso '[MW']]]/$B$36</f>
        <v>0.27814437112577484</v>
      </c>
      <c r="B17">
        <v>13.91</v>
      </c>
      <c r="C17">
        <v>19.579999999999998</v>
      </c>
      <c r="D17" s="1">
        <f>Table1[[#This Row],[Efficiency '[kg/MWh']]]*0.03333</f>
        <v>0.65260139999999989</v>
      </c>
      <c r="E17">
        <f>Table1[[#This Row],[Power Kasso '[MW']]]-B16</f>
        <v>1.6600000000000001</v>
      </c>
      <c r="F17" s="2">
        <f>(Table1[[#This Row],[Wirkungsgrad]]*(Table1[[#This Row],[Change in Power]]+E16)-E16*F16)/Table1[[#This Row],[Change in Power]]</f>
        <v>0.64981453012048151</v>
      </c>
    </row>
    <row r="18" spans="1:6" x14ac:dyDescent="0.35">
      <c r="A18">
        <f>Table1[[#This Row],[Power Kasso '[MW']]]/$B$36</f>
        <v>0.31413717256548696</v>
      </c>
      <c r="B18">
        <v>15.71</v>
      </c>
      <c r="C18">
        <v>19.489999999999998</v>
      </c>
      <c r="D18" s="1">
        <f>Table1[[#This Row],[Efficiency '[kg/MWh']]]*0.03333</f>
        <v>0.64960169999999995</v>
      </c>
      <c r="E18">
        <f>Table1[[#This Row],[Power Kasso '[MW']]]-B17</f>
        <v>1.8000000000000007</v>
      </c>
      <c r="F18" s="2">
        <f>(Table1[[#This Row],[Wirkungsgrad]]*(Table1[[#This Row],[Change in Power]]+E17)-E17*F17)/Table1[[#This Row],[Change in Power]]</f>
        <v>0.64940542333333351</v>
      </c>
    </row>
    <row r="19" spans="1:6" x14ac:dyDescent="0.35">
      <c r="A19">
        <f>Table1[[#This Row],[Power Kasso '[MW']]]/$B$36</f>
        <v>0.34233153369326136</v>
      </c>
      <c r="B19">
        <v>17.12</v>
      </c>
      <c r="C19">
        <v>19.399999999999999</v>
      </c>
      <c r="D19" s="1">
        <f>Table1[[#This Row],[Efficiency '[kg/MWh']]]*0.03333</f>
        <v>0.6466019999999999</v>
      </c>
      <c r="E19">
        <f>Table1[[#This Row],[Power Kasso '[MW']]]-B18</f>
        <v>1.4100000000000001</v>
      </c>
      <c r="F19" s="2">
        <f>(Table1[[#This Row],[Wirkungsgrad]]*(Table1[[#This Row],[Change in Power]]+E18)-E18*F18)/Table1[[#This Row],[Change in Power]]</f>
        <v>0.64302316170212737</v>
      </c>
    </row>
    <row r="20" spans="1:6" x14ac:dyDescent="0.35">
      <c r="A20">
        <f>Table1[[#This Row],[Power Kasso '[MW']]]/$B$36</f>
        <v>0.37832433513297348</v>
      </c>
      <c r="B20">
        <v>18.920000000000002</v>
      </c>
      <c r="C20">
        <v>19.3</v>
      </c>
      <c r="D20" s="1">
        <f>Table1[[#This Row],[Efficiency '[kg/MWh']]]*0.03333</f>
        <v>0.64326899999999998</v>
      </c>
      <c r="E20">
        <f>Table1[[#This Row],[Power Kasso '[MW']]]-B19</f>
        <v>1.8000000000000007</v>
      </c>
      <c r="F20" s="2">
        <f>(Table1[[#This Row],[Wirkungsgrad]]*(Table1[[#This Row],[Change in Power]]+E19)-E19*F19)/Table1[[#This Row],[Change in Power]]</f>
        <v>0.64346157333333365</v>
      </c>
    </row>
    <row r="21" spans="1:6" x14ac:dyDescent="0.35">
      <c r="A21">
        <f>Table1[[#This Row],[Power Kasso '[MW']]]/$B$36</f>
        <v>0.40891821635672865</v>
      </c>
      <c r="B21">
        <v>20.45</v>
      </c>
      <c r="C21">
        <v>19.2</v>
      </c>
      <c r="D21" s="1">
        <f>Table1[[#This Row],[Efficiency '[kg/MWh']]]*0.03333</f>
        <v>0.63993599999999995</v>
      </c>
      <c r="E21">
        <f>Table1[[#This Row],[Power Kasso '[MW']]]-B20</f>
        <v>1.5299999999999976</v>
      </c>
      <c r="F21" s="2">
        <f>(Table1[[#This Row],[Wirkungsgrad]]*(Table1[[#This Row],[Change in Power]]+E20)-E20*F20)/Table1[[#This Row],[Change in Power]]</f>
        <v>0.63578826666666621</v>
      </c>
    </row>
    <row r="22" spans="1:6" x14ac:dyDescent="0.35">
      <c r="A22">
        <f>Table1[[#This Row],[Power Kasso '[MW']]]/$B$36</f>
        <v>0.44111177764447107</v>
      </c>
      <c r="B22">
        <v>22.06</v>
      </c>
      <c r="C22">
        <v>19.100000000000001</v>
      </c>
      <c r="D22" s="1">
        <f>Table1[[#This Row],[Efficiency '[kg/MWh']]]*0.03333</f>
        <v>0.63660300000000003</v>
      </c>
      <c r="E22">
        <f>Table1[[#This Row],[Power Kasso '[MW']]]-B21</f>
        <v>1.6099999999999994</v>
      </c>
      <c r="F22" s="2">
        <f>(Table1[[#This Row],[Wirkungsgrad]]*(Table1[[#This Row],[Change in Power]]+E21)-E21*F21)/Table1[[#This Row],[Change in Power]]</f>
        <v>0.63737724968944143</v>
      </c>
    </row>
    <row r="23" spans="1:6" x14ac:dyDescent="0.35">
      <c r="A23">
        <f>Table1[[#This Row],[Power Kasso '[MW']]]/$B$36</f>
        <v>0.47190561887622479</v>
      </c>
      <c r="B23">
        <v>23.6</v>
      </c>
      <c r="C23">
        <v>19.010000000000002</v>
      </c>
      <c r="D23" s="1">
        <f>Table1[[#This Row],[Efficiency '[kg/MWh']]]*0.03333</f>
        <v>0.63360329999999998</v>
      </c>
      <c r="E23">
        <f>Table1[[#This Row],[Power Kasso '[MW']]]-B22</f>
        <v>1.5400000000000027</v>
      </c>
      <c r="F23" s="2">
        <f>(Table1[[#This Row],[Wirkungsgrad]]*(Table1[[#This Row],[Change in Power]]+E22)-E22*F22)/Table1[[#This Row],[Change in Power]]</f>
        <v>0.62965780714285668</v>
      </c>
    </row>
    <row r="24" spans="1:6" x14ac:dyDescent="0.35">
      <c r="A24">
        <f>Table1[[#This Row],[Power Kasso '[MW']]]/$B$36</f>
        <v>0.50009998000399924</v>
      </c>
      <c r="B24">
        <v>25.01</v>
      </c>
      <c r="C24">
        <v>18.920000000000002</v>
      </c>
      <c r="D24" s="1">
        <f>Table1[[#This Row],[Efficiency '[kg/MWh']]]*0.03333</f>
        <v>0.63060360000000004</v>
      </c>
      <c r="E24">
        <f>Table1[[#This Row],[Power Kasso '[MW']]]-B23</f>
        <v>1.4100000000000001</v>
      </c>
      <c r="F24" s="2">
        <f>(Table1[[#This Row],[Wirkungsgrad]]*(Table1[[#This Row],[Change in Power]]+E23)-E23*F23)/Table1[[#This Row],[Change in Power]]</f>
        <v>0.63163659361702185</v>
      </c>
    </row>
    <row r="25" spans="1:6" x14ac:dyDescent="0.35">
      <c r="A25">
        <f>Table1[[#This Row],[Power Kasso '[MW']]]/$B$36</f>
        <v>0.53069386122775442</v>
      </c>
      <c r="B25">
        <v>26.54</v>
      </c>
      <c r="C25">
        <v>18.829999999999998</v>
      </c>
      <c r="D25" s="1">
        <f>Table1[[#This Row],[Efficiency '[kg/MWh']]]*0.03333</f>
        <v>0.62760389999999988</v>
      </c>
      <c r="E25">
        <f>Table1[[#This Row],[Power Kasso '[MW']]]-B24</f>
        <v>1.5299999999999976</v>
      </c>
      <c r="F25" s="2">
        <f>(Table1[[#This Row],[Wirkungsgrad]]*(Table1[[#This Row],[Change in Power]]+E24)-E24*F24)/Table1[[#This Row],[Change in Power]]</f>
        <v>0.62388749607843064</v>
      </c>
    </row>
    <row r="26" spans="1:6" x14ac:dyDescent="0.35">
      <c r="A26">
        <f>Table1[[#This Row],[Power Kasso '[MW']]]/$B$36</f>
        <v>0.5654869026194761</v>
      </c>
      <c r="B26">
        <v>28.28</v>
      </c>
      <c r="C26">
        <v>18.72</v>
      </c>
      <c r="D26" s="1">
        <f>Table1[[#This Row],[Efficiency '[kg/MWh']]]*0.03333</f>
        <v>0.62393759999999998</v>
      </c>
      <c r="E26">
        <f>Table1[[#This Row],[Power Kasso '[MW']]]-B25</f>
        <v>1.740000000000002</v>
      </c>
      <c r="F26" s="2">
        <f>(Table1[[#This Row],[Wirkungsgrad]]*(Table1[[#This Row],[Change in Power]]+E25)-E25*F25)/Table1[[#This Row],[Change in Power]]</f>
        <v>0.62398165689655227</v>
      </c>
    </row>
    <row r="27" spans="1:6" x14ac:dyDescent="0.35">
      <c r="A27">
        <f>Table1[[#This Row],[Power Kasso '[MW']]]/$B$36</f>
        <v>0.60647870425914818</v>
      </c>
      <c r="B27">
        <v>30.33</v>
      </c>
      <c r="C27">
        <v>18.600000000000001</v>
      </c>
      <c r="D27" s="1">
        <f>Table1[[#This Row],[Efficiency '[kg/MWh']]]*0.03333</f>
        <v>0.61993799999999999</v>
      </c>
      <c r="E27">
        <f>Table1[[#This Row],[Power Kasso '[MW']]]-B26</f>
        <v>2.0499999999999972</v>
      </c>
      <c r="F27" s="2">
        <f>(Table1[[#This Row],[Wirkungsgrad]]*(Table1[[#This Row],[Change in Power]]+E26)-E26*F26)/Table1[[#This Row],[Change in Power]]</f>
        <v>0.61650582292682887</v>
      </c>
    </row>
    <row r="28" spans="1:6" x14ac:dyDescent="0.35">
      <c r="A28">
        <f>Table1[[#This Row],[Power Kasso '[MW']]]/$B$36</f>
        <v>0.64867026594681065</v>
      </c>
      <c r="B28">
        <v>32.44</v>
      </c>
      <c r="C28">
        <v>18.47</v>
      </c>
      <c r="D28" s="1">
        <f>Table1[[#This Row],[Efficiency '[kg/MWh']]]*0.03333</f>
        <v>0.61560509999999991</v>
      </c>
      <c r="E28">
        <f>Table1[[#This Row],[Power Kasso '[MW']]]-B27</f>
        <v>2.1099999999999994</v>
      </c>
      <c r="F28" s="2">
        <f>(Table1[[#This Row],[Wirkungsgrad]]*(Table1[[#This Row],[Change in Power]]+E27)-E27*F27)/Table1[[#This Row],[Change in Power]]</f>
        <v>0.61472999004739348</v>
      </c>
    </row>
    <row r="29" spans="1:6" x14ac:dyDescent="0.35">
      <c r="A29">
        <f>Table1[[#This Row],[Power Kasso '[MW']]]/$B$36</f>
        <v>0.68966206758648274</v>
      </c>
      <c r="B29">
        <v>34.49</v>
      </c>
      <c r="C29">
        <v>18.36</v>
      </c>
      <c r="D29" s="1">
        <f>Table1[[#This Row],[Efficiency '[kg/MWh']]]*0.03333</f>
        <v>0.6119388</v>
      </c>
      <c r="E29">
        <f>Table1[[#This Row],[Power Kasso '[MW']]]-B28</f>
        <v>2.0500000000000043</v>
      </c>
      <c r="F29" s="2">
        <f>(Table1[[#This Row],[Wirkungsgrad]]*(Table1[[#This Row],[Change in Power]]+E28)-E28*F28)/Table1[[#This Row],[Change in Power]]</f>
        <v>0.60906591658536569</v>
      </c>
    </row>
    <row r="30" spans="1:6" x14ac:dyDescent="0.35">
      <c r="A30">
        <f>Table1[[#This Row],[Power Kasso '[MW']]]/$B$36</f>
        <v>0.73725254949010199</v>
      </c>
      <c r="B30">
        <v>36.869999999999997</v>
      </c>
      <c r="C30">
        <v>18.22</v>
      </c>
      <c r="D30" s="1">
        <f>Table1[[#This Row],[Efficiency '[kg/MWh']]]*0.03333</f>
        <v>0.60727259999999994</v>
      </c>
      <c r="E30">
        <f>Table1[[#This Row],[Power Kasso '[MW']]]-B29</f>
        <v>2.3799999999999955</v>
      </c>
      <c r="F30" s="2">
        <f>(Table1[[#This Row],[Wirkungsgrad]]*(Table1[[#This Row],[Change in Power]]+E29)-E29*F29)/Table1[[#This Row],[Change in Power]]</f>
        <v>0.60572793655462187</v>
      </c>
    </row>
    <row r="31" spans="1:6" x14ac:dyDescent="0.35">
      <c r="A31">
        <f>Table1[[#This Row],[Power Kasso '[MW']]]/$B$36</f>
        <v>0.78724255148970201</v>
      </c>
      <c r="B31">
        <v>39.369999999999997</v>
      </c>
      <c r="C31">
        <v>18.079999999999998</v>
      </c>
      <c r="D31" s="1">
        <f>Table1[[#This Row],[Efficiency '[kg/MWh']]]*0.03333</f>
        <v>0.60260639999999988</v>
      </c>
      <c r="E31">
        <f>Table1[[#This Row],[Power Kasso '[MW']]]-B30</f>
        <v>2.5</v>
      </c>
      <c r="F31" s="2">
        <f>(Table1[[#This Row],[Wirkungsgrad]]*(Table1[[#This Row],[Change in Power]]+E30)-E30*F30)/Table1[[#This Row],[Change in Power]]</f>
        <v>0.59963469719999973</v>
      </c>
    </row>
    <row r="32" spans="1:6" x14ac:dyDescent="0.35">
      <c r="A32">
        <f>Table1[[#This Row],[Power Kasso '[MW']]]/$B$36</f>
        <v>0.83583283343331327</v>
      </c>
      <c r="B32">
        <v>41.8</v>
      </c>
      <c r="C32">
        <v>17.96</v>
      </c>
      <c r="D32" s="1">
        <f>Table1[[#This Row],[Efficiency '[kg/MWh']]]*0.03333</f>
        <v>0.59860679999999999</v>
      </c>
      <c r="E32">
        <f>Table1[[#This Row],[Power Kasso '[MW']]]-B31</f>
        <v>2.4299999999999997</v>
      </c>
      <c r="F32" s="2">
        <f>(Table1[[#This Row],[Wirkungsgrad]]*(Table1[[#This Row],[Change in Power]]+E31)-E31*F31)/Table1[[#This Row],[Change in Power]]</f>
        <v>0.59754929259259293</v>
      </c>
    </row>
    <row r="33" spans="1:6" x14ac:dyDescent="0.35">
      <c r="A33">
        <f>Table1[[#This Row],[Power Kasso '[MW']]]/$B$36</f>
        <v>0.88082383523295338</v>
      </c>
      <c r="B33">
        <v>44.05</v>
      </c>
      <c r="C33">
        <v>17.84</v>
      </c>
      <c r="D33" s="1">
        <f>Table1[[#This Row],[Efficiency '[kg/MWh']]]*0.03333</f>
        <v>0.5946072</v>
      </c>
      <c r="E33">
        <f>Table1[[#This Row],[Power Kasso '[MW']]]-B32</f>
        <v>2.25</v>
      </c>
      <c r="F33" s="2">
        <f>(Table1[[#This Row],[Wirkungsgrad]]*(Table1[[#This Row],[Change in Power]]+E32)-E32*F32)/Table1[[#This Row],[Change in Power]]</f>
        <v>0.59142973999999959</v>
      </c>
    </row>
    <row r="34" spans="1:6" x14ac:dyDescent="0.35">
      <c r="A34">
        <f>Table1[[#This Row],[Power Kasso '[MW']]]/$B$36</f>
        <v>0.92561487702459511</v>
      </c>
      <c r="B34">
        <v>46.29</v>
      </c>
      <c r="C34">
        <v>17.73</v>
      </c>
      <c r="D34" s="1">
        <f>Table1[[#This Row],[Efficiency '[kg/MWh']]]*0.03333</f>
        <v>0.59094089999999999</v>
      </c>
      <c r="E34">
        <f>Table1[[#This Row],[Power Kasso '[MW']]]-B33</f>
        <v>2.240000000000002</v>
      </c>
      <c r="F34" s="2">
        <f>(Table1[[#This Row],[Wirkungsgrad]]*(Table1[[#This Row],[Change in Power]]+E33)-E33*F33)/Table1[[#This Row],[Change in Power]]</f>
        <v>0.59044987767857182</v>
      </c>
    </row>
    <row r="35" spans="1:6" x14ac:dyDescent="0.35">
      <c r="A35">
        <f>Table1[[#This Row],[Power Kasso '[MW']]]/$B$36</f>
        <v>0.96020795840831841</v>
      </c>
      <c r="B35">
        <v>48.02</v>
      </c>
      <c r="C35">
        <v>17.63</v>
      </c>
      <c r="D35" s="1">
        <f>Table1[[#This Row],[Efficiency '[kg/MWh']]]*0.03333</f>
        <v>0.58760789999999996</v>
      </c>
      <c r="E35">
        <f>Table1[[#This Row],[Power Kasso '[MW']]]-B34</f>
        <v>1.730000000000004</v>
      </c>
      <c r="F35" s="2">
        <f>(Table1[[#This Row],[Wirkungsgrad]]*(Table1[[#This Row],[Change in Power]]+E34)-E34*F34)/Table1[[#This Row],[Change in Power]]</f>
        <v>0.58392811387283194</v>
      </c>
    </row>
    <row r="36" spans="1:6" x14ac:dyDescent="0.35">
      <c r="A36">
        <f>Table1[[#This Row],[Power Kasso '[MW']]]/$B$36</f>
        <v>1</v>
      </c>
      <c r="B36">
        <v>50.01</v>
      </c>
      <c r="C36">
        <v>17.55</v>
      </c>
      <c r="D36" s="1">
        <f>Table1[[#This Row],[Efficiency '[kg/MWh']]]*0.03333</f>
        <v>0.5849415</v>
      </c>
      <c r="E36">
        <f>Table1[[#This Row],[Power Kasso '[MW']]]-B35</f>
        <v>1.9899999999999949</v>
      </c>
      <c r="F36" s="2">
        <f>(Table1[[#This Row],[Wirkungsgrad]]*(Table1[[#This Row],[Change in Power]]+E35)-E35*F35)/Table1[[#This Row],[Change in Power]]</f>
        <v>0.58582248391959835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4981-34F7-41C9-B6D3-B94771EA45C3}">
  <dimension ref="A1:M12"/>
  <sheetViews>
    <sheetView tabSelected="1" workbookViewId="0">
      <selection activeCell="O8" sqref="O8"/>
    </sheetView>
  </sheetViews>
  <sheetFormatPr defaultRowHeight="14.5" x14ac:dyDescent="0.35"/>
  <sheetData>
    <row r="1" spans="1:13" x14ac:dyDescent="0.35">
      <c r="A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3" x14ac:dyDescent="0.35">
      <c r="A2">
        <f>SUMPRODUCT(Table1[Change in Power],Table1[Angepasster Wirkungsgrad])/SUM(Table1[Change in Power])</f>
        <v>0.62486865398920222</v>
      </c>
      <c r="C2">
        <f>MAX(Table1[Angepasster Wirkungsgrad])</f>
        <v>0.65983699477611935</v>
      </c>
      <c r="D2">
        <f>_xlfn.XLOOKUP(C2,Table1[Angepasster Wirkungsgrad],Table1[Power '[%']])</f>
        <v>0.13077384523095381</v>
      </c>
      <c r="E2">
        <f>1-D2</f>
        <v>0.86922615476904619</v>
      </c>
      <c r="F2">
        <f>ROUNDUP(D2,2)</f>
        <v>0.14000000000000001</v>
      </c>
      <c r="G2">
        <f>1-F2</f>
        <v>0.86</v>
      </c>
      <c r="H2">
        <f>E2/(A6-1)</f>
        <v>9.6580683863227351E-2</v>
      </c>
      <c r="J2" t="s">
        <v>14</v>
      </c>
      <c r="K2" t="s">
        <v>18</v>
      </c>
    </row>
    <row r="3" spans="1:13" x14ac:dyDescent="0.35">
      <c r="J3">
        <f>D2</f>
        <v>0.13077384523095381</v>
      </c>
      <c r="K3">
        <f>L3</f>
        <v>0.65983699477611935</v>
      </c>
      <c r="L3">
        <f>C2</f>
        <v>0.65983699477611935</v>
      </c>
    </row>
    <row r="4" spans="1:13" x14ac:dyDescent="0.35">
      <c r="J4">
        <f>J3+$H$2</f>
        <v>0.22735452909418116</v>
      </c>
      <c r="K4">
        <f>L4/M4</f>
        <v>0.6578833107588411</v>
      </c>
      <c r="L4">
        <f>(SUMPRODUCT('Efficiency Electrolyzer'!E13:E15,'Efficiency Electrolyzer'!F13:F15)+'Efficiency Electrolyzer'!F16*('Efficiency Electrolyzer'!A16-Idea_Implementation!J4))</f>
        <v>2.6299520078033463</v>
      </c>
      <c r="M4">
        <f>(SUM('Efficiency Electrolyzer'!E13:E15)+('Efficiency Electrolyzer'!A16-Idea_Implementation!J4))</f>
        <v>3.9975964807038586</v>
      </c>
    </row>
    <row r="5" spans="1:13" x14ac:dyDescent="0.35">
      <c r="A5" t="s">
        <v>13</v>
      </c>
      <c r="J5">
        <f>J4+$H$2</f>
        <v>0.32393521295740851</v>
      </c>
      <c r="K5">
        <f>L5/M5</f>
        <v>0.65100831550467586</v>
      </c>
      <c r="L5">
        <f>SUMPRODUCT('Efficiency Electrolyzer'!E16:E18,'Efficiency Electrolyzer'!F16:F18)+'Efficiency Electrolyzer'!F19*('Efficiency Electrolyzer'!A19-Idea_Implementation!J4)+('Efficiency Electrolyzer'!F22*('Efficiency Electrolyzer'!A22-Idea_Implementation!J5))</f>
        <v>3.5298670615486381</v>
      </c>
      <c r="M5">
        <f>SUM('Efficiency Electrolyzer'!E16:E18)+('Efficiency Electrolyzer'!A19-Idea_Implementation!J4)+('Efficiency Electrolyzer'!A22-Idea_Implementation!J5)</f>
        <v>5.4221535692861433</v>
      </c>
    </row>
    <row r="6" spans="1:13" x14ac:dyDescent="0.35">
      <c r="A6">
        <v>10</v>
      </c>
      <c r="J6">
        <f>J5+$H$2</f>
        <v>0.42051589682063584</v>
      </c>
      <c r="K6">
        <f>L6/M6</f>
        <v>0.64085424326136353</v>
      </c>
      <c r="L6">
        <f>SUMPRODUCT('Efficiency Electrolyzer'!E19:E21,'Efficiency Electrolyzer'!F19:F21)+'Efficiency Electrolyzer'!F19*('Efficiency Electrolyzer'!A19-Idea_Implementation!J5)+'Efficiency Electrolyzer'!F22*(Idea_Implementation!J6-'Efficiency Electrolyzer'!A21)</f>
        <v>3.056870896000115</v>
      </c>
      <c r="M6">
        <f>SUM('Efficiency Electrolyzer'!E19:E21)+('Efficiency Electrolyzer'!A19-Idea_Implementation!J5)+(Idea_Implementation!J6-'Efficiency Electrolyzer'!A21)</f>
        <v>4.769994001199759</v>
      </c>
    </row>
    <row r="7" spans="1:13" x14ac:dyDescent="0.35">
      <c r="J7">
        <f>J6+$H$2</f>
        <v>0.51709658068386322</v>
      </c>
      <c r="K7">
        <f>L7/M7</f>
        <v>0.63298113441377046</v>
      </c>
      <c r="L7">
        <f>SUMPRODUCT('Efficiency Electrolyzer'!E22:E24,'Efficiency Electrolyzer'!F22:F24)+'Efficiency Electrolyzer'!F25*(Idea_Implementation!J7-'Efficiency Electrolyzer'!A24)+'Efficiency Electrolyzer'!F22*('Efficiency Electrolyzer'!A22-Idea_Implementation!J6)</f>
        <v>2.9101893045144349</v>
      </c>
      <c r="M7">
        <f>SUM('Efficiency Electrolyzer'!E22:E24)+(Idea_Implementation!J7-'Efficiency Electrolyzer'!A24)+('Efficiency Electrolyzer'!A22-Idea_Implementation!J6)</f>
        <v>4.5975924815037015</v>
      </c>
    </row>
    <row r="8" spans="1:13" x14ac:dyDescent="0.35">
      <c r="J8">
        <f>J7+$H$2</f>
        <v>0.6136772645470906</v>
      </c>
      <c r="K8">
        <f>L8/M8</f>
        <v>0.62107385131578929</v>
      </c>
      <c r="L8">
        <f>SUMPRODUCT('Efficiency Electrolyzer'!E25:E27,'Efficiency Electrolyzer'!F25:F27)</f>
        <v>3.3041128889999971</v>
      </c>
      <c r="M8">
        <f>SUM('Efficiency Electrolyzer'!E25:E27)</f>
        <v>5.3199999999999967</v>
      </c>
    </row>
    <row r="9" spans="1:13" x14ac:dyDescent="0.35">
      <c r="J9">
        <f>J8+$H$2</f>
        <v>0.71025794841031797</v>
      </c>
      <c r="K9">
        <f>L9/M9</f>
        <v>0.6119388</v>
      </c>
      <c r="L9">
        <f>SUMPRODUCT('Efficiency Electrolyzer'!E28:E29,'Efficiency Electrolyzer'!F28:F29)</f>
        <v>2.5456654080000023</v>
      </c>
      <c r="M9">
        <f>SUM('Efficiency Electrolyzer'!E28:E29)</f>
        <v>4.1600000000000037</v>
      </c>
    </row>
    <row r="10" spans="1:13" x14ac:dyDescent="0.35">
      <c r="J10">
        <f>J9+$H$2</f>
        <v>0.80683863227354535</v>
      </c>
      <c r="K10">
        <f>L10/M10</f>
        <v>0.60260639999999988</v>
      </c>
      <c r="L10">
        <f>SUMPRODUCT('Efficiency Electrolyzer'!E30:E31,'Efficiency Electrolyzer'!F30:F31)</f>
        <v>2.9407192319999966</v>
      </c>
      <c r="M10">
        <f>SUM('Efficiency Electrolyzer'!E30:E31)</f>
        <v>4.8799999999999955</v>
      </c>
    </row>
    <row r="11" spans="1:13" x14ac:dyDescent="0.35">
      <c r="J11">
        <f>J10+$H$2</f>
        <v>0.90341931613677273</v>
      </c>
      <c r="K11">
        <f>L11/M11</f>
        <v>0.5946072</v>
      </c>
      <c r="L11">
        <f>SUMPRODUCT('Efficiency Electrolyzer'!E32:E33,'Efficiency Electrolyzer'!F32:F33)</f>
        <v>2.7827616959999997</v>
      </c>
      <c r="M11">
        <f>SUM('Efficiency Electrolyzer'!E32:E33)</f>
        <v>4.68</v>
      </c>
    </row>
    <row r="12" spans="1:13" x14ac:dyDescent="0.35">
      <c r="J12">
        <f>J11+$H$2</f>
        <v>1</v>
      </c>
      <c r="K12">
        <f>L12/M12</f>
        <v>0.58701176275167799</v>
      </c>
      <c r="L12">
        <f>SUMPRODUCT('Efficiency Electrolyzer'!E34:E36,'Efficiency Electrolyzer'!F34:F36)</f>
        <v>3.4985901060000013</v>
      </c>
      <c r="M12">
        <f>SUM('Efficiency Electrolyzer'!E34:E36)</f>
        <v>5.9600000000000009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6336-320B-4C33-8699-FE07FFD4BAD0}">
  <dimension ref="A1:E36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7</v>
      </c>
      <c r="B1" t="s">
        <v>17</v>
      </c>
      <c r="E1" t="s">
        <v>15</v>
      </c>
    </row>
    <row r="2" spans="1:5" x14ac:dyDescent="0.35">
      <c r="A2">
        <v>0</v>
      </c>
      <c r="B2">
        <f>Table1[[#This Row],[Angepasster Wirkungsgrad]]*(Test_Adjustment!$E$2/Idea_Implementation!$A$2)</f>
        <v>0.69443393780398899</v>
      </c>
      <c r="E2">
        <v>0.7</v>
      </c>
    </row>
    <row r="3" spans="1:5" x14ac:dyDescent="0.35">
      <c r="A3">
        <v>5.198960207958409E-3</v>
      </c>
      <c r="B3">
        <f>Table1[[#This Row],[Angepasster Wirkungsgrad]]*(Test_Adjustment!$E$2/Idea_Implementation!$A$2)</f>
        <v>0.69970374927393175</v>
      </c>
    </row>
    <row r="4" spans="1:5" x14ac:dyDescent="0.35">
      <c r="A4">
        <v>1.2797440511897622E-2</v>
      </c>
      <c r="B4">
        <f>Table1[[#This Row],[Angepasster Wirkungsgrad]]*(Test_Adjustment!$E$2/Idea_Implementation!$A$2)</f>
        <v>0.70787868495044581</v>
      </c>
      <c r="E4" t="s">
        <v>16</v>
      </c>
    </row>
    <row r="5" spans="1:5" x14ac:dyDescent="0.35">
      <c r="A5">
        <v>2.0595880823835233E-2</v>
      </c>
      <c r="B5">
        <f>Table1[[#This Row],[Angepasster Wirkungsgrad]]*(Test_Adjustment!$E$2/Idea_Implementation!$A$2)</f>
        <v>0.71164215848150347</v>
      </c>
      <c r="E5">
        <f>SUMPRODUCT(Table1[Change in Power],B2:B36)/SUM(Table1[Change in Power])</f>
        <v>0.69999999999999973</v>
      </c>
    </row>
    <row r="6" spans="1:5" x14ac:dyDescent="0.35">
      <c r="A6">
        <v>2.8194361127774445E-2</v>
      </c>
      <c r="B6">
        <f>Table1[[#This Row],[Angepasster Wirkungsgrad]]*(Test_Adjustment!$E$2/Idea_Implementation!$A$2)</f>
        <v>0.7169575798604203</v>
      </c>
    </row>
    <row r="7" spans="1:5" x14ac:dyDescent="0.35">
      <c r="A7">
        <v>3.5992801439712063E-2</v>
      </c>
      <c r="B7">
        <f>Table1[[#This Row],[Angepasster Wirkungsgrad]]*(Test_Adjustment!$E$2/Idea_Implementation!$A$2)</f>
        <v>0.72122543644203252</v>
      </c>
    </row>
    <row r="8" spans="1:5" x14ac:dyDescent="0.35">
      <c r="A8">
        <v>4.8790241951609678E-2</v>
      </c>
      <c r="B8">
        <f>Table1[[#This Row],[Angepasster Wirkungsgrad]]*(Test_Adjustment!$E$2/Idea_Implementation!$A$2)</f>
        <v>0.72564744068452713</v>
      </c>
    </row>
    <row r="9" spans="1:5" x14ac:dyDescent="0.35">
      <c r="A9">
        <v>6.4187162567486508E-2</v>
      </c>
      <c r="B9">
        <f>Table1[[#This Row],[Angepasster Wirkungsgrad]]*(Test_Adjustment!$E$2/Idea_Implementation!$A$2)</f>
        <v>0.73146967299770838</v>
      </c>
    </row>
    <row r="10" spans="1:5" x14ac:dyDescent="0.35">
      <c r="A10">
        <v>8.3383323335332937E-2</v>
      </c>
      <c r="B10">
        <f>Table1[[#This Row],[Angepasster Wirkungsgrad]]*(Test_Adjustment!$E$2/Idea_Implementation!$A$2)</f>
        <v>0.7347815024906561</v>
      </c>
    </row>
    <row r="11" spans="1:5" x14ac:dyDescent="0.35">
      <c r="A11">
        <v>0.10397920415916817</v>
      </c>
      <c r="B11">
        <f>Table1[[#This Row],[Angepasster Wirkungsgrad]]*(Test_Adjustment!$E$2/Idea_Implementation!$A$2)</f>
        <v>0.73770456992462785</v>
      </c>
    </row>
    <row r="12" spans="1:5" x14ac:dyDescent="0.35">
      <c r="A12">
        <v>0.13077384523095381</v>
      </c>
      <c r="B12">
        <f>Table1[[#This Row],[Angepasster Wirkungsgrad]]*(Test_Adjustment!$E$2/Idea_Implementation!$A$2)</f>
        <v>0.73917277398149805</v>
      </c>
    </row>
    <row r="13" spans="1:5" x14ac:dyDescent="0.35">
      <c r="A13">
        <v>0.15396920615876825</v>
      </c>
      <c r="B13">
        <f>Table1[[#This Row],[Angepasster Wirkungsgrad]]*(Test_Adjustment!$E$2/Idea_Implementation!$A$2)</f>
        <v>0.73779760104157355</v>
      </c>
    </row>
    <row r="14" spans="1:5" x14ac:dyDescent="0.35">
      <c r="A14">
        <v>0.18216356728654268</v>
      </c>
      <c r="B14">
        <f>Table1[[#This Row],[Angepasster Wirkungsgrad]]*(Test_Adjustment!$E$2/Idea_Implementation!$A$2)</f>
        <v>0.73846054845334541</v>
      </c>
    </row>
    <row r="15" spans="1:5" x14ac:dyDescent="0.35">
      <c r="A15">
        <v>0.21035792841431714</v>
      </c>
      <c r="B15">
        <f>Table1[[#This Row],[Angepasster Wirkungsgrad]]*(Test_Adjustment!$E$2/Idea_Implementation!$A$2)</f>
        <v>0.73487509436145404</v>
      </c>
    </row>
    <row r="16" spans="1:5" x14ac:dyDescent="0.35">
      <c r="A16">
        <v>0.24495100979804041</v>
      </c>
      <c r="B16">
        <f>Table1[[#This Row],[Angepasster Wirkungsgrad]]*(Test_Adjustment!$E$2/Idea_Implementation!$A$2)</f>
        <v>0.73406283308106746</v>
      </c>
    </row>
    <row r="17" spans="1:2" x14ac:dyDescent="0.35">
      <c r="A17">
        <v>0.27814437112577484</v>
      </c>
      <c r="B17">
        <f>Table1[[#This Row],[Angepasster Wirkungsgrad]]*(Test_Adjustment!$E$2/Idea_Implementation!$A$2)</f>
        <v>0.72794525406325983</v>
      </c>
    </row>
    <row r="18" spans="1:2" x14ac:dyDescent="0.35">
      <c r="A18">
        <v>0.31413717256548696</v>
      </c>
      <c r="B18">
        <f>Table1[[#This Row],[Angepasster Wirkungsgrad]]*(Test_Adjustment!$E$2/Idea_Implementation!$A$2)</f>
        <v>0.72748695814910991</v>
      </c>
    </row>
    <row r="19" spans="1:2" x14ac:dyDescent="0.35">
      <c r="A19">
        <v>0.34233153369326136</v>
      </c>
      <c r="B19">
        <f>Table1[[#This Row],[Angepasster Wirkungsgrad]]*(Test_Adjustment!$E$2/Idea_Implementation!$A$2)</f>
        <v>0.7203373226003863</v>
      </c>
    </row>
    <row r="20" spans="1:2" x14ac:dyDescent="0.35">
      <c r="A20">
        <v>0.37832433513297348</v>
      </c>
      <c r="B20">
        <f>Table1[[#This Row],[Angepasster Wirkungsgrad]]*(Test_Adjustment!$E$2/Idea_Implementation!$A$2)</f>
        <v>0.72082844683887259</v>
      </c>
    </row>
    <row r="21" spans="1:2" x14ac:dyDescent="0.35">
      <c r="A21">
        <v>0.40891821635672865</v>
      </c>
      <c r="B21">
        <f>Table1[[#This Row],[Angepasster Wirkungsgrad]]*(Test_Adjustment!$E$2/Idea_Implementation!$A$2)</f>
        <v>0.71223253691063981</v>
      </c>
    </row>
    <row r="22" spans="1:2" x14ac:dyDescent="0.35">
      <c r="A22">
        <v>0.44111177764447107</v>
      </c>
      <c r="B22">
        <f>Table1[[#This Row],[Angepasster Wirkungsgrad]]*(Test_Adjustment!$E$2/Idea_Implementation!$A$2)</f>
        <v>0.71401257197695622</v>
      </c>
    </row>
    <row r="23" spans="1:2" x14ac:dyDescent="0.35">
      <c r="A23">
        <v>0.47190561887622479</v>
      </c>
      <c r="B23">
        <f>Table1[[#This Row],[Angepasster Wirkungsgrad]]*(Test_Adjustment!$E$2/Idea_Implementation!$A$2)</f>
        <v>0.70536497900183681</v>
      </c>
    </row>
    <row r="24" spans="1:2" x14ac:dyDescent="0.35">
      <c r="A24">
        <v>0.50009998000399924</v>
      </c>
      <c r="B24">
        <f>Table1[[#This Row],[Angepasster Wirkungsgrad]]*(Test_Adjustment!$E$2/Idea_Implementation!$A$2)</f>
        <v>0.70758168570183322</v>
      </c>
    </row>
    <row r="25" spans="1:2" x14ac:dyDescent="0.35">
      <c r="A25">
        <v>0.53069386122775442</v>
      </c>
      <c r="B25">
        <f>Table1[[#This Row],[Angepasster Wirkungsgrad]]*(Test_Adjustment!$E$2/Idea_Implementation!$A$2)</f>
        <v>0.69890087215424312</v>
      </c>
    </row>
    <row r="26" spans="1:2" x14ac:dyDescent="0.35">
      <c r="A26">
        <v>0.5654869026194761</v>
      </c>
      <c r="B26">
        <f>Table1[[#This Row],[Angepasster Wirkungsgrad]]*(Test_Adjustment!$E$2/Idea_Implementation!$A$2)</f>
        <v>0.69900635443802284</v>
      </c>
    </row>
    <row r="27" spans="1:2" x14ac:dyDescent="0.35">
      <c r="A27">
        <v>0.60647870425914818</v>
      </c>
      <c r="B27">
        <f>Table1[[#This Row],[Angepasster Wirkungsgrad]]*(Test_Adjustment!$E$2/Idea_Implementation!$A$2)</f>
        <v>0.69063166041969115</v>
      </c>
    </row>
    <row r="28" spans="1:2" x14ac:dyDescent="0.35">
      <c r="A28">
        <v>0.64867026594681065</v>
      </c>
      <c r="B28">
        <f>Table1[[#This Row],[Angepasster Wirkungsgrad]]*(Test_Adjustment!$E$2/Idea_Implementation!$A$2)</f>
        <v>0.68864230952543704</v>
      </c>
    </row>
    <row r="29" spans="1:2" x14ac:dyDescent="0.35">
      <c r="A29">
        <v>0.68966206758648274</v>
      </c>
      <c r="B29">
        <f>Table1[[#This Row],[Angepasster Wirkungsgrad]]*(Test_Adjustment!$E$2/Idea_Implementation!$A$2)</f>
        <v>0.6822972138031479</v>
      </c>
    </row>
    <row r="30" spans="1:2" x14ac:dyDescent="0.35">
      <c r="A30">
        <v>0.73725254949010199</v>
      </c>
      <c r="B30">
        <f>Table1[[#This Row],[Angepasster Wirkungsgrad]]*(Test_Adjustment!$E$2/Idea_Implementation!$A$2)</f>
        <v>0.67855789033636216</v>
      </c>
    </row>
    <row r="31" spans="1:2" x14ac:dyDescent="0.35">
      <c r="A31">
        <v>0.78724255148970201</v>
      </c>
      <c r="B31">
        <f>Table1[[#This Row],[Angepasster Wirkungsgrad]]*(Test_Adjustment!$E$2/Idea_Implementation!$A$2)</f>
        <v>0.67173202777947794</v>
      </c>
    </row>
    <row r="32" spans="1:2" x14ac:dyDescent="0.35">
      <c r="A32">
        <v>0.83583283343331327</v>
      </c>
      <c r="B32">
        <f>Table1[[#This Row],[Angepasster Wirkungsgrad]]*(Test_Adjustment!$E$2/Idea_Implementation!$A$2)</f>
        <v>0.66939588367004732</v>
      </c>
    </row>
    <row r="33" spans="1:2" x14ac:dyDescent="0.35">
      <c r="A33">
        <v>0.88082383523295338</v>
      </c>
      <c r="B33">
        <f>Table1[[#This Row],[Angepasster Wirkungsgrad]]*(Test_Adjustment!$E$2/Idea_Implementation!$A$2)</f>
        <v>0.66254054409193275</v>
      </c>
    </row>
    <row r="34" spans="1:2" x14ac:dyDescent="0.35">
      <c r="A34">
        <v>0.92561487702459511</v>
      </c>
      <c r="B34">
        <f>Table1[[#This Row],[Angepasster Wirkungsgrad]]*(Test_Adjustment!$E$2/Idea_Implementation!$A$2)</f>
        <v>0.6614428676112506</v>
      </c>
    </row>
    <row r="35" spans="1:2" x14ac:dyDescent="0.35">
      <c r="A35">
        <v>0.96020795840831841</v>
      </c>
      <c r="B35">
        <f>Table1[[#This Row],[Angepasster Wirkungsgrad]]*(Test_Adjustment!$E$2/Idea_Implementation!$A$2)</f>
        <v>0.65413695678523431</v>
      </c>
    </row>
    <row r="36" spans="1:2" x14ac:dyDescent="0.35">
      <c r="A36">
        <v>1</v>
      </c>
      <c r="B36">
        <f>Table1[[#This Row],[Angepasster Wirkungsgrad]]*(Test_Adjustment!$E$2/Idea_Implementation!$A$2)</f>
        <v>0.65625909721310005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"/>
  <sheetViews>
    <sheetView workbookViewId="0">
      <selection activeCell="E18" sqref="E18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 Electrolyzer</vt:lpstr>
      <vt:lpstr>Idea_Implementation</vt:lpstr>
      <vt:lpstr>Test_Adjustment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2024-02-08T17:12:20Z</dcterms:created>
  <dcterms:modified xsi:type="dcterms:W3CDTF">2024-05-10T12:26:50Z</dcterms:modified>
</cp:coreProperties>
</file>