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fg.eco\Documents\GitHub\Nord_H2ub\spine_projects\01_input_data\01_input_raw\basic_input_calculations\"/>
    </mc:Choice>
  </mc:AlternateContent>
  <xr:revisionPtr revIDLastSave="0" documentId="13_ncr:1_{9930AA62-86AE-4850-8245-79673D05C087}" xr6:coauthVersionLast="47" xr6:coauthVersionMax="47" xr10:uidLastSave="{00000000-0000-0000-0000-000000000000}"/>
  <bookViews>
    <workbookView xWindow="-110" yWindow="-110" windowWidth="19420" windowHeight="10300" activeTab="4" xr2:uid="{F4700519-8442-4306-8EDE-89F8BDC8EB46}"/>
  </bookViews>
  <sheets>
    <sheet name="RWGS" sheetId="6" r:id="rId1"/>
    <sheet name="FT_relations_fuel_output" sheetId="4" r:id="rId2"/>
    <sheet name="Distillation" sheetId="5" r:id="rId3"/>
    <sheet name="Steam_input" sheetId="7" r:id="rId4"/>
    <sheet name="heat_recovery" sheetId="8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7" l="1"/>
  <c r="A12" i="7" s="1"/>
  <c r="A15" i="7" s="1"/>
  <c r="E19" i="6"/>
  <c r="D15" i="5"/>
  <c r="A2" i="5"/>
  <c r="B23" i="5"/>
  <c r="B19" i="5"/>
  <c r="B15" i="5"/>
  <c r="E12" i="6"/>
  <c r="A10" i="8"/>
  <c r="F21" i="4"/>
  <c r="F19" i="4"/>
  <c r="A9" i="7"/>
  <c r="L2" i="7"/>
  <c r="L3" i="7" s="1"/>
  <c r="L4" i="7" s="1"/>
  <c r="A5" i="7"/>
  <c r="E17" i="6"/>
  <c r="E15" i="6"/>
  <c r="F13" i="4"/>
  <c r="F15" i="4"/>
  <c r="A20" i="4"/>
  <c r="A21" i="4"/>
  <c r="A19" i="4"/>
  <c r="A17" i="4"/>
  <c r="A16" i="4"/>
  <c r="E14" i="6" l="1"/>
  <c r="C23" i="5"/>
  <c r="C19" i="5"/>
  <c r="C15" i="5"/>
  <c r="F11" i="4"/>
  <c r="B8" i="4"/>
</calcChain>
</file>

<file path=xl/sharedStrings.xml><?xml version="1.0" encoding="utf-8"?>
<sst xmlns="http://schemas.openxmlformats.org/spreadsheetml/2006/main" count="111" uniqueCount="93">
  <si>
    <t>FT Synthesis Efficiency</t>
  </si>
  <si>
    <t>Naphta/Gasoline</t>
  </si>
  <si>
    <t>Diesel</t>
  </si>
  <si>
    <t>Jet Fuel</t>
  </si>
  <si>
    <t>Diesel Mode</t>
  </si>
  <si>
    <t>Jet Fuel Mode</t>
  </si>
  <si>
    <t>Gasoline Mode</t>
  </si>
  <si>
    <t>SHARES</t>
  </si>
  <si>
    <t>RELATIONS</t>
  </si>
  <si>
    <t>Main Output</t>
  </si>
  <si>
    <t>Gasoline</t>
  </si>
  <si>
    <t>Other Fuels</t>
  </si>
  <si>
    <t>high temperature heat</t>
  </si>
  <si>
    <t>low temperature heat</t>
  </si>
  <si>
    <t>Other Fuels (inlcuding non primary)</t>
  </si>
  <si>
    <t>https://pubs.rsc.org/en/content/articlehtml/2020/ee/d0ee01187h?utm_source=chatgpt.com</t>
  </si>
  <si>
    <t>share DH to High heat</t>
  </si>
  <si>
    <t>Energy In to out</t>
  </si>
  <si>
    <t xml:space="preserve">power input </t>
  </si>
  <si>
    <t xml:space="preserve">hydrogen input </t>
  </si>
  <si>
    <t>0,79-0,92</t>
  </si>
  <si>
    <t>hydrogen input mean</t>
  </si>
  <si>
    <t>https://energy.nl/wp-content/uploads/technology-factsheets-ft-fuel-production-7.pdf</t>
  </si>
  <si>
    <t>after getting the fuel from the FT synthesis and split it into the aimed fuel and other products</t>
  </si>
  <si>
    <t>Heat per MWh FT fuels (output/excess heat)</t>
  </si>
  <si>
    <t>Relations Out to Out</t>
  </si>
  <si>
    <t>In Out</t>
  </si>
  <si>
    <t>Out Out for other fules</t>
  </si>
  <si>
    <t>https://energy.nl/wp-content/uploads/technology-factsheets-rwgs-to-co-from-co2-and-h2-1.pdf?utm_source=chatgpt.com</t>
  </si>
  <si>
    <t>Input</t>
  </si>
  <si>
    <t>Heat</t>
  </si>
  <si>
    <t>Power</t>
  </si>
  <si>
    <t>H2</t>
  </si>
  <si>
    <t>CO2</t>
  </si>
  <si>
    <t>Output</t>
  </si>
  <si>
    <t>CO</t>
  </si>
  <si>
    <t>H2O</t>
  </si>
  <si>
    <t>Relation</t>
  </si>
  <si>
    <t>H2 in to CO out</t>
  </si>
  <si>
    <t>H2 in to power in</t>
  </si>
  <si>
    <t>H2 in to CO2 in</t>
  </si>
  <si>
    <t>CO out to H2O out</t>
  </si>
  <si>
    <t>PJ</t>
  </si>
  <si>
    <t>MWh/PJ</t>
  </si>
  <si>
    <t>PJ/MWh</t>
  </si>
  <si>
    <t>t/PJ CO</t>
  </si>
  <si>
    <t>MJ/m3 CO</t>
  </si>
  <si>
    <t>t CO2/t FT fuels</t>
  </si>
  <si>
    <t>CO Input</t>
  </si>
  <si>
    <t>MJ/kg FT fuel</t>
  </si>
  <si>
    <t>GJ/MWh</t>
  </si>
  <si>
    <t>GJ/t FT fuel</t>
  </si>
  <si>
    <t>MWh/ t FT Fuel</t>
  </si>
  <si>
    <t>t FT fuel</t>
  </si>
  <si>
    <t>PJ CO/PJ FT Fuel</t>
  </si>
  <si>
    <t>PJ CO/ t  FT Fuel</t>
  </si>
  <si>
    <t>t CO2/ t FT fuel</t>
  </si>
  <si>
    <t>Energy In to IN (H2 to power)</t>
  </si>
  <si>
    <t>Energy In to IN (H2 to CO)</t>
  </si>
  <si>
    <t>C</t>
  </si>
  <si>
    <t>water temp</t>
  </si>
  <si>
    <t>MWh</t>
  </si>
  <si>
    <t>GJ</t>
  </si>
  <si>
    <t>kJ/(kg K)</t>
  </si>
  <si>
    <t>MJ</t>
  </si>
  <si>
    <t>Energy need to transform 1 liter of water into steam</t>
  </si>
  <si>
    <t>H2 to Steam</t>
  </si>
  <si>
    <t>as steam: https://www.sciencedirect.com/science/article/pii/S0360544215011767?via%3Dihub</t>
  </si>
  <si>
    <t>Steam need in RWGS</t>
  </si>
  <si>
    <t>Steam/H2 Input in RWGS</t>
  </si>
  <si>
    <t>liter water necessary</t>
  </si>
  <si>
    <t>l</t>
  </si>
  <si>
    <t>https://www.sciencedirect.com/science/article/pii/S0360544215011767?via%3Dihub</t>
  </si>
  <si>
    <t xml:space="preserve">pressure </t>
  </si>
  <si>
    <t>Mbar</t>
  </si>
  <si>
    <t>bar</t>
  </si>
  <si>
    <t>steam temp (sturated)</t>
  </si>
  <si>
    <t>Verdampfungsenhaltpie (kJ) at 2,5 Mbar</t>
  </si>
  <si>
    <t>Specific enthalpy of superheated steam at 900C and 2,5 Mbar</t>
  </si>
  <si>
    <t>Specific enthalpy of saturated liquid</t>
  </si>
  <si>
    <t>kJ/kg</t>
  </si>
  <si>
    <t>power to steam eff</t>
  </si>
  <si>
    <t>power need</t>
  </si>
  <si>
    <t>power to liter water</t>
  </si>
  <si>
    <t xml:space="preserve">to model heat recovery, we have to transform heat into "boiler_power" to create flexibility for the model </t>
  </si>
  <si>
    <t>efficiency heat exchange</t>
  </si>
  <si>
    <t>thus, 1 MWh of steam can replace 1*efficiency of power for the steam generation</t>
  </si>
  <si>
    <t>l/PJ</t>
  </si>
  <si>
    <t>l/MWh</t>
  </si>
  <si>
    <t>neglected in the model</t>
  </si>
  <si>
    <t>MWh H2 / MWh output fuels</t>
  </si>
  <si>
    <t>in in for H2</t>
  </si>
  <si>
    <t>eff generation steam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</si>
</sst>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7160A-5877-4695-BC95-75FFDB1C20EB}">
  <dimension ref="A1:L19"/>
  <sheetViews>
    <sheetView workbookViewId="0">
      <selection activeCell="E20" sqref="E20"/>
    </sheetView>
  </sheetViews>
  <sheetFormatPr defaultRowHeight="14.5" x14ac:dyDescent="0.35"/>
  <cols>
    <col min="1" max="1" width="9.81640625" bestFit="1" customWidth="1"/>
    <col min="2" max="2" width="16" customWidth="1"/>
    <col min="4" max="4" width="15.26953125" customWidth="1"/>
    <col min="8" max="8" width="11.81640625" bestFit="1" customWidth="1"/>
  </cols>
  <sheetData>
    <row r="1" spans="1:12" x14ac:dyDescent="0.35">
      <c r="D1" t="s">
        <v>29</v>
      </c>
      <c r="L1" t="s">
        <v>28</v>
      </c>
    </row>
    <row r="2" spans="1:12" x14ac:dyDescent="0.35">
      <c r="A2">
        <v>277777.77778</v>
      </c>
      <c r="B2" t="s">
        <v>43</v>
      </c>
      <c r="D2" t="s">
        <v>30</v>
      </c>
      <c r="E2">
        <v>0.28000000000000003</v>
      </c>
      <c r="F2" t="s">
        <v>42</v>
      </c>
      <c r="G2" t="s">
        <v>67</v>
      </c>
    </row>
    <row r="3" spans="1:12" x14ac:dyDescent="0.35">
      <c r="A3">
        <v>3.5999999999999998E-6</v>
      </c>
      <c r="B3" t="s">
        <v>44</v>
      </c>
      <c r="D3" t="s">
        <v>31</v>
      </c>
      <c r="E3">
        <v>7.0000000000000007E-2</v>
      </c>
      <c r="F3" t="s">
        <v>42</v>
      </c>
    </row>
    <row r="4" spans="1:12" x14ac:dyDescent="0.35">
      <c r="D4" t="s">
        <v>32</v>
      </c>
      <c r="E4">
        <v>0.86</v>
      </c>
      <c r="F4" t="s">
        <v>42</v>
      </c>
    </row>
    <row r="5" spans="1:12" x14ac:dyDescent="0.35">
      <c r="A5">
        <v>12.6</v>
      </c>
      <c r="B5" t="s">
        <v>46</v>
      </c>
      <c r="D5" t="s">
        <v>33</v>
      </c>
      <c r="E5">
        <v>157</v>
      </c>
      <c r="F5" t="s">
        <v>45</v>
      </c>
    </row>
    <row r="7" spans="1:12" x14ac:dyDescent="0.35">
      <c r="A7">
        <v>4.3</v>
      </c>
      <c r="B7" t="s">
        <v>47</v>
      </c>
    </row>
    <row r="8" spans="1:12" x14ac:dyDescent="0.35">
      <c r="D8" t="s">
        <v>34</v>
      </c>
    </row>
    <row r="9" spans="1:12" x14ac:dyDescent="0.35">
      <c r="D9" t="s">
        <v>35</v>
      </c>
      <c r="E9">
        <v>1</v>
      </c>
      <c r="F9" t="s">
        <v>42</v>
      </c>
    </row>
    <row r="10" spans="1:12" x14ac:dyDescent="0.35">
      <c r="D10" t="s">
        <v>36</v>
      </c>
      <c r="E10">
        <v>64</v>
      </c>
      <c r="F10" t="s">
        <v>45</v>
      </c>
    </row>
    <row r="11" spans="1:12" x14ac:dyDescent="0.35">
      <c r="E11">
        <v>64000</v>
      </c>
      <c r="F11" t="s">
        <v>87</v>
      </c>
    </row>
    <row r="12" spans="1:12" x14ac:dyDescent="0.35">
      <c r="E12">
        <f>E11*A3</f>
        <v>0.23039999999999999</v>
      </c>
      <c r="F12" t="s">
        <v>88</v>
      </c>
      <c r="G12" t="s">
        <v>89</v>
      </c>
    </row>
    <row r="13" spans="1:12" x14ac:dyDescent="0.35">
      <c r="D13" t="s">
        <v>37</v>
      </c>
    </row>
    <row r="14" spans="1:12" x14ac:dyDescent="0.35">
      <c r="D14" t="s">
        <v>38</v>
      </c>
      <c r="E14">
        <f>E4/E9</f>
        <v>0.86</v>
      </c>
    </row>
    <row r="15" spans="1:12" x14ac:dyDescent="0.35">
      <c r="D15" t="s">
        <v>39</v>
      </c>
      <c r="E15">
        <f>E4/E3</f>
        <v>12.285714285714285</v>
      </c>
    </row>
    <row r="16" spans="1:12" x14ac:dyDescent="0.35">
      <c r="D16" t="s">
        <v>40</v>
      </c>
      <c r="E16">
        <v>2.8982576753129519</v>
      </c>
    </row>
    <row r="17" spans="4:5" x14ac:dyDescent="0.35">
      <c r="D17" t="s">
        <v>66</v>
      </c>
      <c r="E17">
        <f>E4/E2</f>
        <v>3.0714285714285712</v>
      </c>
    </row>
    <row r="19" spans="4:5" x14ac:dyDescent="0.35">
      <c r="D19" t="s">
        <v>41</v>
      </c>
      <c r="E19" t="str">
        <f>G12</f>
        <v>neglected in the model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C12CA-4172-4238-9024-85B54A8487B0}">
  <dimension ref="A1:O21"/>
  <sheetViews>
    <sheetView topLeftCell="A9" workbookViewId="0">
      <selection activeCell="F21" sqref="F21"/>
    </sheetView>
  </sheetViews>
  <sheetFormatPr defaultRowHeight="14.5" x14ac:dyDescent="0.35"/>
  <cols>
    <col min="1" max="1" width="31" customWidth="1"/>
  </cols>
  <sheetData>
    <row r="1" spans="1:15" x14ac:dyDescent="0.35">
      <c r="A1" t="s">
        <v>0</v>
      </c>
      <c r="B1">
        <v>0.6</v>
      </c>
      <c r="C1" t="s">
        <v>15</v>
      </c>
      <c r="O1" t="s">
        <v>50</v>
      </c>
    </row>
    <row r="2" spans="1:15" x14ac:dyDescent="0.35">
      <c r="A2" t="s">
        <v>24</v>
      </c>
      <c r="B2">
        <v>0.33</v>
      </c>
      <c r="C2" t="s">
        <v>22</v>
      </c>
      <c r="O2">
        <v>3.6</v>
      </c>
    </row>
    <row r="3" spans="1:15" x14ac:dyDescent="0.35">
      <c r="A3" t="s">
        <v>16</v>
      </c>
      <c r="B3">
        <v>0.55000000000000004</v>
      </c>
    </row>
    <row r="6" spans="1:15" x14ac:dyDescent="0.35">
      <c r="A6" t="s">
        <v>18</v>
      </c>
      <c r="B6">
        <v>0.02</v>
      </c>
      <c r="C6" t="s">
        <v>22</v>
      </c>
    </row>
    <row r="7" spans="1:15" x14ac:dyDescent="0.35">
      <c r="A7" t="s">
        <v>19</v>
      </c>
      <c r="B7" t="s">
        <v>20</v>
      </c>
      <c r="C7" t="s">
        <v>22</v>
      </c>
    </row>
    <row r="8" spans="1:15" x14ac:dyDescent="0.35">
      <c r="A8" t="s">
        <v>21</v>
      </c>
      <c r="B8">
        <f>(0.79+0.92)/2</f>
        <v>0.85499999999999998</v>
      </c>
    </row>
    <row r="9" spans="1:15" x14ac:dyDescent="0.35">
      <c r="F9" t="s">
        <v>8</v>
      </c>
    </row>
    <row r="10" spans="1:15" x14ac:dyDescent="0.35">
      <c r="A10" t="s">
        <v>48</v>
      </c>
      <c r="B10">
        <v>0.53</v>
      </c>
      <c r="C10" t="s">
        <v>54</v>
      </c>
      <c r="F10" t="s">
        <v>57</v>
      </c>
    </row>
    <row r="11" spans="1:15" x14ac:dyDescent="0.35">
      <c r="F11">
        <f>B8/B6</f>
        <v>42.75</v>
      </c>
    </row>
    <row r="12" spans="1:15" x14ac:dyDescent="0.35">
      <c r="F12" t="s">
        <v>58</v>
      </c>
    </row>
    <row r="13" spans="1:15" x14ac:dyDescent="0.35">
      <c r="F13">
        <f>B8/B10</f>
        <v>1.6132075471698113</v>
      </c>
    </row>
    <row r="14" spans="1:15" x14ac:dyDescent="0.35">
      <c r="F14" t="s">
        <v>17</v>
      </c>
    </row>
    <row r="15" spans="1:15" x14ac:dyDescent="0.35">
      <c r="A15">
        <v>43</v>
      </c>
      <c r="B15" t="s">
        <v>49</v>
      </c>
      <c r="F15">
        <f>(1/B1)/(B1/((B8/(B8+B6))*B1))</f>
        <v>1.6285714285714283</v>
      </c>
    </row>
    <row r="16" spans="1:15" x14ac:dyDescent="0.35">
      <c r="A16">
        <f>A15*1000/1000</f>
        <v>43</v>
      </c>
      <c r="B16" t="s">
        <v>51</v>
      </c>
    </row>
    <row r="17" spans="1:6" x14ac:dyDescent="0.35">
      <c r="A17">
        <f>A16/$O$2</f>
        <v>11.944444444444445</v>
      </c>
      <c r="B17" t="s">
        <v>52</v>
      </c>
      <c r="F17" t="s">
        <v>25</v>
      </c>
    </row>
    <row r="18" spans="1:6" x14ac:dyDescent="0.35">
      <c r="F18" t="s">
        <v>12</v>
      </c>
    </row>
    <row r="19" spans="1:6" x14ac:dyDescent="0.35">
      <c r="A19">
        <f>1000/A16</f>
        <v>23.255813953488371</v>
      </c>
      <c r="B19" t="s">
        <v>53</v>
      </c>
      <c r="F19">
        <f>1/(B2*(1-B3))</f>
        <v>6.7340067340067344</v>
      </c>
    </row>
    <row r="20" spans="1:6" x14ac:dyDescent="0.35">
      <c r="A20">
        <f>B10/A19</f>
        <v>2.2790000000000001E-2</v>
      </c>
      <c r="B20" t="s">
        <v>55</v>
      </c>
      <c r="F20" t="s">
        <v>13</v>
      </c>
    </row>
    <row r="21" spans="1:6" x14ac:dyDescent="0.35">
      <c r="A21">
        <f>A20*RWGS!E5</f>
        <v>3.57803</v>
      </c>
      <c r="B21" t="s">
        <v>56</v>
      </c>
      <c r="F21">
        <f>1/(B2*B3)</f>
        <v>5.5096418732782366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9DBCE2-8C3F-4EB2-AF2D-A4BD0A32CEDF}">
  <dimension ref="A1:E23"/>
  <sheetViews>
    <sheetView topLeftCell="A4" workbookViewId="0">
      <selection activeCell="D15" sqref="D15"/>
    </sheetView>
  </sheetViews>
  <sheetFormatPr defaultRowHeight="14.5" x14ac:dyDescent="0.35"/>
  <sheetData>
    <row r="1" spans="1:5" x14ac:dyDescent="0.35">
      <c r="A1" t="s">
        <v>23</v>
      </c>
    </row>
    <row r="2" spans="1:5" x14ac:dyDescent="0.35">
      <c r="A2">
        <f>0.42/67.7</f>
        <v>6.2038404726735595E-3</v>
      </c>
      <c r="B2" t="s">
        <v>90</v>
      </c>
    </row>
    <row r="4" spans="1:5" x14ac:dyDescent="0.35">
      <c r="A4" t="s">
        <v>7</v>
      </c>
      <c r="B4" t="s">
        <v>4</v>
      </c>
      <c r="C4" t="s">
        <v>5</v>
      </c>
      <c r="D4" t="s">
        <v>6</v>
      </c>
    </row>
    <row r="5" spans="1:5" x14ac:dyDescent="0.35">
      <c r="A5" t="s">
        <v>1</v>
      </c>
      <c r="B5">
        <v>0</v>
      </c>
      <c r="C5">
        <v>0</v>
      </c>
      <c r="D5">
        <v>0.6</v>
      </c>
      <c r="E5" t="s">
        <v>22</v>
      </c>
    </row>
    <row r="6" spans="1:5" x14ac:dyDescent="0.35">
      <c r="A6" t="s">
        <v>2</v>
      </c>
      <c r="B6">
        <v>0.6</v>
      </c>
      <c r="C6">
        <v>0.25</v>
      </c>
      <c r="D6">
        <v>0.15</v>
      </c>
    </row>
    <row r="7" spans="1:5" x14ac:dyDescent="0.35">
      <c r="A7" t="s">
        <v>3</v>
      </c>
      <c r="B7">
        <v>0.25</v>
      </c>
      <c r="C7">
        <v>0.5</v>
      </c>
      <c r="D7">
        <v>0</v>
      </c>
    </row>
    <row r="8" spans="1:5" x14ac:dyDescent="0.35">
      <c r="A8" t="s">
        <v>11</v>
      </c>
      <c r="B8">
        <v>0.15</v>
      </c>
      <c r="C8">
        <v>0.25</v>
      </c>
      <c r="D8">
        <v>0.25</v>
      </c>
    </row>
    <row r="14" spans="1:5" x14ac:dyDescent="0.35">
      <c r="A14" t="s">
        <v>9</v>
      </c>
      <c r="B14" t="s">
        <v>26</v>
      </c>
      <c r="C14" t="s">
        <v>27</v>
      </c>
      <c r="D14" t="s">
        <v>91</v>
      </c>
    </row>
    <row r="15" spans="1:5" x14ac:dyDescent="0.35">
      <c r="A15" t="s">
        <v>10</v>
      </c>
      <c r="B15">
        <f>1/D5</f>
        <v>1.6666666666666667</v>
      </c>
      <c r="C15">
        <f>D5/(D6+D8)</f>
        <v>1.4999999999999998</v>
      </c>
      <c r="D15">
        <f>1/A2</f>
        <v>161.1904761904762</v>
      </c>
    </row>
    <row r="18" spans="1:3" x14ac:dyDescent="0.35">
      <c r="A18" t="s">
        <v>9</v>
      </c>
      <c r="B18" t="s">
        <v>14</v>
      </c>
    </row>
    <row r="19" spans="1:3" x14ac:dyDescent="0.35">
      <c r="A19" t="s">
        <v>2</v>
      </c>
      <c r="B19">
        <f>1/B6</f>
        <v>1.6666666666666667</v>
      </c>
      <c r="C19">
        <f>(B6/(B7+B8))</f>
        <v>1.4999999999999998</v>
      </c>
    </row>
    <row r="22" spans="1:3" x14ac:dyDescent="0.35">
      <c r="A22" t="s">
        <v>9</v>
      </c>
      <c r="B22" t="s">
        <v>14</v>
      </c>
    </row>
    <row r="23" spans="1:3" x14ac:dyDescent="0.35">
      <c r="A23" t="s">
        <v>3</v>
      </c>
      <c r="B23">
        <f>1/C7</f>
        <v>2</v>
      </c>
      <c r="C23">
        <f>(C7/(C6+C8))</f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205E5-EB70-4948-A022-C1F756C779AE}">
  <dimension ref="A1:T15"/>
  <sheetViews>
    <sheetView workbookViewId="0">
      <selection activeCell="A15" sqref="A15"/>
    </sheetView>
  </sheetViews>
  <sheetFormatPr defaultRowHeight="14.5" x14ac:dyDescent="0.35"/>
  <cols>
    <col min="15" max="15" width="18.1796875" customWidth="1"/>
    <col min="18" max="18" width="13.54296875" customWidth="1"/>
  </cols>
  <sheetData>
    <row r="1" spans="1:20" x14ac:dyDescent="0.35">
      <c r="A1" t="s">
        <v>68</v>
      </c>
      <c r="D1" t="s">
        <v>50</v>
      </c>
      <c r="F1" t="s">
        <v>92</v>
      </c>
      <c r="G1" t="s">
        <v>81</v>
      </c>
      <c r="L1" t="s">
        <v>65</v>
      </c>
    </row>
    <row r="2" spans="1:20" x14ac:dyDescent="0.35">
      <c r="A2">
        <v>0.28000000000000003</v>
      </c>
      <c r="B2" t="s">
        <v>61</v>
      </c>
      <c r="D2">
        <v>3.6</v>
      </c>
      <c r="F2">
        <v>0.99</v>
      </c>
      <c r="G2">
        <f>1/F2</f>
        <v>1.0101010101010102</v>
      </c>
      <c r="L2">
        <f>((R5-R4)*R2+R3+(R8-(R9+R3)))/1000</f>
        <v>3.5829180999999997</v>
      </c>
      <c r="M2" t="s">
        <v>64</v>
      </c>
      <c r="R2">
        <v>4.1900000000000004</v>
      </c>
      <c r="S2" t="s">
        <v>63</v>
      </c>
    </row>
    <row r="3" spans="1:20" x14ac:dyDescent="0.35">
      <c r="L3">
        <f>L2/1000</f>
        <v>3.5829180999999996E-3</v>
      </c>
      <c r="M3" t="s">
        <v>62</v>
      </c>
      <c r="R3">
        <v>1509.3</v>
      </c>
      <c r="S3" t="s">
        <v>77</v>
      </c>
    </row>
    <row r="4" spans="1:20" x14ac:dyDescent="0.35">
      <c r="A4" t="s">
        <v>69</v>
      </c>
      <c r="L4">
        <f>L3/$D$2</f>
        <v>9.952550277777777E-4</v>
      </c>
      <c r="M4" t="s">
        <v>61</v>
      </c>
      <c r="Q4" t="s">
        <v>60</v>
      </c>
      <c r="R4">
        <v>10</v>
      </c>
      <c r="S4" t="s">
        <v>59</v>
      </c>
    </row>
    <row r="5" spans="1:20" x14ac:dyDescent="0.35">
      <c r="A5">
        <f>RWGS!E4/RWGS!E2</f>
        <v>3.0714285714285712</v>
      </c>
      <c r="Q5" t="s">
        <v>76</v>
      </c>
      <c r="R5">
        <v>223.99</v>
      </c>
      <c r="S5" t="s">
        <v>59</v>
      </c>
      <c r="T5" t="s">
        <v>72</v>
      </c>
    </row>
    <row r="6" spans="1:20" x14ac:dyDescent="0.35">
      <c r="Q6" t="s">
        <v>73</v>
      </c>
      <c r="R6">
        <v>2.5</v>
      </c>
      <c r="S6" t="s">
        <v>74</v>
      </c>
    </row>
    <row r="7" spans="1:20" x14ac:dyDescent="0.35">
      <c r="R7">
        <v>25</v>
      </c>
      <c r="S7" t="s">
        <v>75</v>
      </c>
    </row>
    <row r="8" spans="1:20" x14ac:dyDescent="0.35">
      <c r="A8" t="s">
        <v>70</v>
      </c>
      <c r="Q8" t="s">
        <v>78</v>
      </c>
      <c r="R8">
        <v>3650</v>
      </c>
      <c r="S8" t="s">
        <v>80</v>
      </c>
    </row>
    <row r="9" spans="1:20" x14ac:dyDescent="0.35">
      <c r="A9">
        <f>A2/L4</f>
        <v>281.33492641096097</v>
      </c>
      <c r="B9" t="s">
        <v>71</v>
      </c>
      <c r="Q9" t="s">
        <v>79</v>
      </c>
      <c r="R9">
        <v>963.7</v>
      </c>
      <c r="S9" t="s">
        <v>80</v>
      </c>
    </row>
    <row r="11" spans="1:20" x14ac:dyDescent="0.35">
      <c r="A11" t="s">
        <v>82</v>
      </c>
    </row>
    <row r="12" spans="1:20" x14ac:dyDescent="0.35">
      <c r="A12">
        <f>A2/G2</f>
        <v>0.2772</v>
      </c>
      <c r="B12" t="s">
        <v>61</v>
      </c>
    </row>
    <row r="14" spans="1:20" x14ac:dyDescent="0.35">
      <c r="A14" t="s">
        <v>83</v>
      </c>
    </row>
    <row r="15" spans="1:20" x14ac:dyDescent="0.35">
      <c r="A15">
        <f>A12/A9</f>
        <v>9.8530247749999979E-4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79197-D616-44B9-866D-8C1D57DBF724}">
  <dimension ref="A1:A10"/>
  <sheetViews>
    <sheetView tabSelected="1" workbookViewId="0">
      <selection activeCell="J11" sqref="J11"/>
    </sheetView>
  </sheetViews>
  <sheetFormatPr defaultRowHeight="14.5" x14ac:dyDescent="0.35"/>
  <sheetData>
    <row r="1" spans="1:1" x14ac:dyDescent="0.35">
      <c r="A1" t="s">
        <v>84</v>
      </c>
    </row>
    <row r="3" spans="1:1" x14ac:dyDescent="0.35">
      <c r="A3" t="s">
        <v>81</v>
      </c>
    </row>
    <row r="4" spans="1:1" x14ac:dyDescent="0.35">
      <c r="A4">
        <v>0.99</v>
      </c>
    </row>
    <row r="6" spans="1:1" x14ac:dyDescent="0.35">
      <c r="A6" t="s">
        <v>85</v>
      </c>
    </row>
    <row r="7" spans="1:1" x14ac:dyDescent="0.35">
      <c r="A7">
        <v>0.85</v>
      </c>
    </row>
    <row r="9" spans="1:1" x14ac:dyDescent="0.35">
      <c r="A9" t="s">
        <v>86</v>
      </c>
    </row>
    <row r="10" spans="1:1" x14ac:dyDescent="0.35">
      <c r="A10">
        <f>1/(1*A4*A7)</f>
        <v>1.1883541295306002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RWGS</vt:lpstr>
      <vt:lpstr>FT_relations_fuel_output</vt:lpstr>
      <vt:lpstr>Distillation</vt:lpstr>
      <vt:lpstr>Steam_input</vt:lpstr>
      <vt:lpstr>heat_recovery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Johannes Felipe Giehl</dc:creator>
  <cp:lastModifiedBy>Johannes Felipe Giehl</cp:lastModifiedBy>
  <dcterms:created xsi:type="dcterms:W3CDTF">2024-06-18T11:08:38Z</dcterms:created>
  <dcterms:modified xsi:type="dcterms:W3CDTF">2025-02-17T11:28:03Z</dcterms:modified>
</cp:coreProperties>
</file>