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fg.eco\Documents\Nord_H2ub\Spine_Projects\03_output_data\03_runs_paper_energy_2024\03_results_comparison\"/>
    </mc:Choice>
  </mc:AlternateContent>
  <xr:revisionPtr revIDLastSave="0" documentId="8_{2D94BBDA-EC43-4AE5-B6D9-B75D5AE3C197}" xr6:coauthVersionLast="47" xr6:coauthVersionMax="47" xr10:uidLastSave="{00000000-0000-0000-0000-000000000000}"/>
  <bookViews>
    <workbookView xWindow="-108" yWindow="-108" windowWidth="23256" windowHeight="13896" xr2:uid="{0A822A3D-32EB-4D0D-98BA-11227E505B6A}"/>
  </bookViews>
  <sheets>
    <sheet name="LCOM_composition" sheetId="2" r:id="rId1"/>
    <sheet name="Calculatio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2" l="1"/>
  <c r="B20" i="2"/>
  <c r="C19" i="2"/>
  <c r="B19" i="2"/>
  <c r="C16" i="2"/>
  <c r="C15" i="2"/>
  <c r="B16" i="2"/>
  <c r="B15" i="2"/>
  <c r="C12" i="2"/>
  <c r="C11" i="2"/>
  <c r="C10" i="2"/>
  <c r="C9" i="2"/>
  <c r="C8" i="2"/>
  <c r="B12" i="2"/>
  <c r="B11" i="2"/>
  <c r="B10" i="2"/>
  <c r="B9" i="2"/>
  <c r="B8" i="2"/>
  <c r="C5" i="2"/>
  <c r="C4" i="2"/>
  <c r="C3" i="2"/>
  <c r="B5" i="2"/>
  <c r="B4" i="2"/>
  <c r="B3" i="2"/>
  <c r="C2" i="2"/>
  <c r="B2" i="2"/>
  <c r="B14" i="1"/>
  <c r="B13" i="1"/>
  <c r="G23" i="1"/>
  <c r="G19" i="1"/>
  <c r="E19" i="1"/>
  <c r="C4" i="1"/>
  <c r="D4" i="1"/>
  <c r="C5" i="1"/>
  <c r="D5" i="1"/>
  <c r="C6" i="1"/>
  <c r="D6" i="1"/>
  <c r="C7" i="1"/>
  <c r="D7" i="1"/>
  <c r="C8" i="1"/>
  <c r="D8" i="1"/>
  <c r="N2" i="1" l="1"/>
  <c r="D2" i="1"/>
  <c r="C2" i="1"/>
  <c r="D3" i="1"/>
  <c r="C3" i="1"/>
  <c r="O2" i="1"/>
  <c r="O3" i="1"/>
  <c r="O4" i="1"/>
  <c r="O5" i="1"/>
  <c r="O6" i="1"/>
  <c r="O7" i="1"/>
  <c r="O8" i="1"/>
  <c r="N3" i="1"/>
  <c r="N4" i="1"/>
  <c r="N5" i="1"/>
  <c r="N6" i="1"/>
  <c r="N7" i="1"/>
  <c r="N8" i="1"/>
  <c r="H2" i="1"/>
</calcChain>
</file>

<file path=xl/sharedStrings.xml><?xml version="1.0" encoding="utf-8"?>
<sst xmlns="http://schemas.openxmlformats.org/spreadsheetml/2006/main" count="56" uniqueCount="46">
  <si>
    <t>Component</t>
  </si>
  <si>
    <t>€</t>
  </si>
  <si>
    <t>solar_plant</t>
  </si>
  <si>
    <t>electrolyzer</t>
  </si>
  <si>
    <t>co2_vaporizer</t>
  </si>
  <si>
    <t>dist_tower</t>
  </si>
  <si>
    <t>ch3oh_reactor</t>
  </si>
  <si>
    <t>steam_plant</t>
  </si>
  <si>
    <t>PV_Revenue</t>
  </si>
  <si>
    <t>ch3oh_st</t>
  </si>
  <si>
    <t>Energy ouput</t>
  </si>
  <si>
    <t>Methanol</t>
  </si>
  <si>
    <t>MWh</t>
  </si>
  <si>
    <t>pfc value</t>
  </si>
  <si>
    <t>LCOM [€/MWh]</t>
  </si>
  <si>
    <t>t</t>
  </si>
  <si>
    <t>LCOM [€/t]</t>
  </si>
  <si>
    <t>power_cost</t>
  </si>
  <si>
    <t>revenue_heat</t>
  </si>
  <si>
    <t>water_cost</t>
  </si>
  <si>
    <t>co2_cost</t>
  </si>
  <si>
    <t>fom_cost</t>
  </si>
  <si>
    <t>grid_cost</t>
  </si>
  <si>
    <t>liter water</t>
  </si>
  <si>
    <t>cost water per liter</t>
  </si>
  <si>
    <t>cost</t>
  </si>
  <si>
    <t>cost co2</t>
  </si>
  <si>
    <t>t co2</t>
  </si>
  <si>
    <t>LCOM</t>
  </si>
  <si>
    <t>LCOM with PV Revenue</t>
  </si>
  <si>
    <t>Investment units</t>
  </si>
  <si>
    <t>PV Plant</t>
  </si>
  <si>
    <t>Electrolyzer</t>
  </si>
  <si>
    <t>Methnol Plant</t>
  </si>
  <si>
    <t>Auxiliary units</t>
  </si>
  <si>
    <t>Operational Cost</t>
  </si>
  <si>
    <t>Power Cost</t>
  </si>
  <si>
    <t>Grid Fees</t>
  </si>
  <si>
    <t>Water Cost</t>
  </si>
  <si>
    <t>CO2 Cost</t>
  </si>
  <si>
    <t>FOM Cost</t>
  </si>
  <si>
    <t>Operational Revenue</t>
  </si>
  <si>
    <t>Heat Sales</t>
  </si>
  <si>
    <t>PV Power Sales</t>
  </si>
  <si>
    <t>LCOM without PV</t>
  </si>
  <si>
    <t>LCOM with 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</si>
</sst>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vertical="center"/>
    </xf>
    <xf numFmtId="4" fontId="2" fillId="0" borderId="0" xfId="0" applyNumberFormat="1" applyFont="1" applyAlignment="1">
      <alignment vertical="center"/>
    </xf>
    <xf numFmtId="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77A3C-5482-456A-A386-F1EE27A7A6D1}">
  <dimension ref="A1:C20"/>
  <sheetViews>
    <sheetView tabSelected="1" workbookViewId="0">
      <selection activeCell="C20" sqref="C20"/>
    </sheetView>
  </sheetViews>
  <sheetFormatPr defaultRowHeight="14.4"/>
  <cols>
    <col min="1" max="1" width="18.33203125" customWidth="1"/>
    <col min="2" max="2" width="10.109375" bestFit="1" customWidth="1"/>
  </cols>
  <sheetData>
    <row r="1" spans="1:3">
      <c r="A1" s="4" t="s">
        <v>30</v>
      </c>
      <c r="B1" s="4" t="s">
        <v>14</v>
      </c>
      <c r="C1" s="4" t="s">
        <v>16</v>
      </c>
    </row>
    <row r="2" spans="1:3">
      <c r="A2" t="s">
        <v>31</v>
      </c>
      <c r="B2" s="3">
        <f>Calculation!N2</f>
        <v>98.02377246615039</v>
      </c>
      <c r="C2" s="3">
        <f>Calculation!O2</f>
        <v>541.85363113233132</v>
      </c>
    </row>
    <row r="3" spans="1:3">
      <c r="A3" t="s">
        <v>32</v>
      </c>
      <c r="B3" s="3">
        <f>Calculation!N3</f>
        <v>47.105523062574839</v>
      </c>
      <c r="C3" s="3">
        <f>Calculation!O3</f>
        <v>260.38886359589975</v>
      </c>
    </row>
    <row r="4" spans="1:3">
      <c r="A4" t="s">
        <v>33</v>
      </c>
      <c r="B4" s="3">
        <f>Calculation!N5</f>
        <v>18.955724769418591</v>
      </c>
      <c r="C4" s="3">
        <f>Calculation!O5</f>
        <v>104.78303414206387</v>
      </c>
    </row>
    <row r="5" spans="1:3">
      <c r="A5" t="s">
        <v>34</v>
      </c>
      <c r="B5" s="3">
        <f>Calculation!N4+Calculation!N7+Calculation!N8</f>
        <v>2.1224255115586392</v>
      </c>
      <c r="C5" s="3">
        <f>Calculation!O4+Calculation!O7+Calculation!O8</f>
        <v>11.732296577782478</v>
      </c>
    </row>
    <row r="7" spans="1:3">
      <c r="A7" s="4" t="s">
        <v>35</v>
      </c>
      <c r="B7" s="4" t="s">
        <v>14</v>
      </c>
      <c r="C7" s="4" t="s">
        <v>16</v>
      </c>
    </row>
    <row r="8" spans="1:3">
      <c r="A8" t="s">
        <v>36</v>
      </c>
      <c r="B8" s="3">
        <f>Calculation!C3</f>
        <v>38.015153692225311</v>
      </c>
      <c r="C8" s="3">
        <f>Calculation!D3</f>
        <v>210.13932179868991</v>
      </c>
    </row>
    <row r="9" spans="1:3">
      <c r="A9" t="s">
        <v>37</v>
      </c>
      <c r="B9" s="3">
        <f>Calculation!C4</f>
        <v>12.818083240635005</v>
      </c>
      <c r="C9" s="3">
        <f>Calculation!D4</f>
        <v>70.855515691287934</v>
      </c>
    </row>
    <row r="10" spans="1:3">
      <c r="A10" t="s">
        <v>38</v>
      </c>
      <c r="B10" s="3">
        <f>Calculation!C6</f>
        <v>0.60323522278379571</v>
      </c>
      <c r="C10" s="3">
        <f>Calculation!D6</f>
        <v>3.3345502592770924</v>
      </c>
    </row>
    <row r="11" spans="1:3">
      <c r="A11" t="s">
        <v>39</v>
      </c>
      <c r="B11" s="3">
        <f>Calculation!C7</f>
        <v>6.8274326357361232</v>
      </c>
      <c r="C11" s="3">
        <f>Calculation!D7</f>
        <v>37.740530403096898</v>
      </c>
    </row>
    <row r="12" spans="1:3">
      <c r="A12" t="s">
        <v>40</v>
      </c>
      <c r="B12" s="3">
        <f>Calculation!C8</f>
        <v>26.708623528844758</v>
      </c>
      <c r="C12" s="3">
        <f>Calculation!D8</f>
        <v>147.63933561778072</v>
      </c>
    </row>
    <row r="14" spans="1:3">
      <c r="A14" s="4" t="s">
        <v>41</v>
      </c>
      <c r="B14" s="4" t="s">
        <v>14</v>
      </c>
      <c r="C14" s="4" t="s">
        <v>16</v>
      </c>
    </row>
    <row r="15" spans="1:3">
      <c r="A15" t="s">
        <v>42</v>
      </c>
      <c r="B15" s="3">
        <f>Calculation!C2</f>
        <v>-53.269633464877934</v>
      </c>
      <c r="C15" s="3">
        <f>Calculation!D2</f>
        <v>-294.46269609751965</v>
      </c>
    </row>
    <row r="16" spans="1:3">
      <c r="A16" t="s">
        <v>43</v>
      </c>
      <c r="B16" s="3">
        <f>Calculation!C5</f>
        <v>-1.0955902554440666</v>
      </c>
      <c r="C16" s="3">
        <f>Calculation!D5</f>
        <v>-6.0561794675935898</v>
      </c>
    </row>
    <row r="19" spans="1:3">
      <c r="A19" t="s">
        <v>44</v>
      </c>
      <c r="B19" s="3">
        <f>SUM(B2:B5)+SUM(B8:B12)+B16</f>
        <v>250.08438387448339</v>
      </c>
      <c r="C19" s="3">
        <f>SUM(C2:C5)+SUM(C8:C12)+C16</f>
        <v>1382.4108997506164</v>
      </c>
    </row>
    <row r="20" spans="1:3">
      <c r="A20" t="s">
        <v>45</v>
      </c>
      <c r="B20" s="3">
        <f>B19+B15</f>
        <v>196.81475040960547</v>
      </c>
      <c r="C20" s="3">
        <f>C19+C15</f>
        <v>1087.9482036530967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382BA-051B-4275-B93D-9F3E1E387BEF}">
  <dimension ref="A1:O23"/>
  <sheetViews>
    <sheetView workbookViewId="0">
      <selection activeCell="N4" sqref="N4"/>
    </sheetView>
  </sheetViews>
  <sheetFormatPr defaultRowHeight="14.4"/>
  <cols>
    <col min="1" max="1" width="19.33203125" customWidth="1"/>
    <col min="2" max="2" width="18.21875" customWidth="1"/>
    <col min="3" max="3" width="12.6640625" bestFit="1" customWidth="1"/>
    <col min="4" max="5" width="12.6640625" customWidth="1"/>
    <col min="7" max="7" width="11.88671875" customWidth="1"/>
    <col min="13" max="14" width="14" customWidth="1"/>
  </cols>
  <sheetData>
    <row r="1" spans="1:15">
      <c r="A1" t="s">
        <v>0</v>
      </c>
      <c r="B1" t="s">
        <v>1</v>
      </c>
      <c r="C1" t="s">
        <v>14</v>
      </c>
      <c r="D1" t="s">
        <v>16</v>
      </c>
      <c r="F1" t="s">
        <v>10</v>
      </c>
      <c r="G1" t="s">
        <v>12</v>
      </c>
      <c r="H1" t="s">
        <v>15</v>
      </c>
      <c r="L1" t="s">
        <v>0</v>
      </c>
      <c r="M1" t="s">
        <v>1</v>
      </c>
      <c r="N1" t="s">
        <v>14</v>
      </c>
      <c r="O1" t="s">
        <v>16</v>
      </c>
    </row>
    <row r="2" spans="1:15">
      <c r="A2" t="s">
        <v>8</v>
      </c>
      <c r="B2" s="2">
        <v>-9422808.3585551307</v>
      </c>
      <c r="C2" s="2">
        <f>(B2*$G$4)/($G$2*$G$4)</f>
        <v>-53.269633464877934</v>
      </c>
      <c r="D2" s="2">
        <f>(B2*$G$4)/($H$2*$G$4)</f>
        <v>-294.46269609751965</v>
      </c>
      <c r="F2" t="s">
        <v>11</v>
      </c>
      <c r="G2" s="2">
        <v>176888.927999999</v>
      </c>
      <c r="H2">
        <f>G2* (3.6) / 19.9</f>
        <v>32000.007075376707</v>
      </c>
      <c r="L2" t="s">
        <v>2</v>
      </c>
      <c r="M2" s="2">
        <v>170240000</v>
      </c>
      <c r="N2" s="2">
        <f>M2/($G$2*$G$4)</f>
        <v>98.02377246615039</v>
      </c>
      <c r="O2" s="2">
        <f>M2/($H$2*$G$4)</f>
        <v>541.85363113233132</v>
      </c>
    </row>
    <row r="3" spans="1:15">
      <c r="A3" t="s">
        <v>17</v>
      </c>
      <c r="B3" s="2">
        <v>6724459.7843729397</v>
      </c>
      <c r="C3" s="2">
        <f>(B3*$G$4)/($G$2*$G$4)</f>
        <v>38.015153692225311</v>
      </c>
      <c r="D3" s="2">
        <f>(B3*$G$4)/($H$2*$G$4)</f>
        <v>210.13932179868991</v>
      </c>
      <c r="G3" s="1"/>
      <c r="L3" t="s">
        <v>3</v>
      </c>
      <c r="M3" s="2">
        <v>81809177.961825013</v>
      </c>
      <c r="N3" s="2">
        <f>M3/($G$2*$G$4)</f>
        <v>47.105523062574839</v>
      </c>
      <c r="O3" s="2">
        <f>M3/($H$2*$G$4)</f>
        <v>260.38886359589975</v>
      </c>
    </row>
    <row r="4" spans="1:15">
      <c r="A4" t="s">
        <v>22</v>
      </c>
      <c r="B4" s="2">
        <v>2267377.0034506796</v>
      </c>
      <c r="C4" s="2">
        <f t="shared" ref="C4:C8" si="0">(B4*$G$4)/($G$2*$G$4)</f>
        <v>12.818083240635005</v>
      </c>
      <c r="D4" s="2">
        <f t="shared" ref="D4:D8" si="1">(B4*$G$4)/($H$2*$G$4)</f>
        <v>70.855515691287934</v>
      </c>
      <c r="E4" s="3"/>
      <c r="F4" t="s">
        <v>13</v>
      </c>
      <c r="G4" s="2">
        <v>9.81814740744929</v>
      </c>
      <c r="L4" t="s">
        <v>4</v>
      </c>
      <c r="M4" s="2">
        <v>3088049.7494749725</v>
      </c>
      <c r="N4" s="2">
        <f>M4/($G$2*$G$4)</f>
        <v>1.7780914356595832</v>
      </c>
      <c r="O4" s="2">
        <f>M4/($H$2*$G$4)</f>
        <v>9.8288943248960283</v>
      </c>
    </row>
    <row r="5" spans="1:15">
      <c r="A5" t="s">
        <v>18</v>
      </c>
      <c r="B5" s="2">
        <v>-193797.78581274601</v>
      </c>
      <c r="C5" s="2">
        <f t="shared" si="0"/>
        <v>-1.0955902554440666</v>
      </c>
      <c r="D5" s="2">
        <f t="shared" si="1"/>
        <v>-6.0561794675935898</v>
      </c>
      <c r="E5" s="3"/>
      <c r="L5" t="s">
        <v>5</v>
      </c>
      <c r="M5" s="2">
        <v>32920816.079183012</v>
      </c>
      <c r="N5" s="2">
        <f>M5/($G$2*$G$4)</f>
        <v>18.955724769418591</v>
      </c>
      <c r="O5" s="2">
        <f>M5/($H$2*$G$4)</f>
        <v>104.78303414206387</v>
      </c>
    </row>
    <row r="6" spans="1:15">
      <c r="A6" t="s">
        <v>19</v>
      </c>
      <c r="B6" s="2">
        <v>106705.6318900662</v>
      </c>
      <c r="C6" s="2">
        <f t="shared" si="0"/>
        <v>0.60323522278379571</v>
      </c>
      <c r="D6" s="2">
        <f t="shared" si="1"/>
        <v>3.3345502592770924</v>
      </c>
      <c r="E6" s="3"/>
      <c r="H6" s="1"/>
      <c r="L6" t="s">
        <v>6</v>
      </c>
      <c r="M6" s="2">
        <v>52</v>
      </c>
      <c r="N6" s="2">
        <f>M6/($G$2*$G$4)</f>
        <v>2.9941471852912479E-5</v>
      </c>
      <c r="O6" s="2">
        <f>M6/($H$2*$G$4)</f>
        <v>1.6550980274248841E-4</v>
      </c>
    </row>
    <row r="7" spans="1:15">
      <c r="A7" t="s">
        <v>20</v>
      </c>
      <c r="B7" s="2">
        <v>1207697.2399275706</v>
      </c>
      <c r="C7" s="2">
        <f t="shared" si="0"/>
        <v>6.8274326357361232</v>
      </c>
      <c r="D7" s="2">
        <f t="shared" si="1"/>
        <v>37.740530403096898</v>
      </c>
      <c r="E7" s="3"/>
      <c r="L7" t="s">
        <v>7</v>
      </c>
      <c r="M7" s="2">
        <v>263636.26426398754</v>
      </c>
      <c r="N7" s="2">
        <f>M7/($G$2*$G$4)</f>
        <v>0.15180111126667653</v>
      </c>
      <c r="O7" s="2">
        <f>M7/($H$2*$G$4)</f>
        <v>0.83912280950190621</v>
      </c>
    </row>
    <row r="8" spans="1:15">
      <c r="A8" t="s">
        <v>21</v>
      </c>
      <c r="B8" s="2">
        <v>4724459.7843728997</v>
      </c>
      <c r="C8" s="2">
        <f t="shared" si="0"/>
        <v>26.708623528844758</v>
      </c>
      <c r="D8" s="2">
        <f t="shared" si="1"/>
        <v>147.63933561778072</v>
      </c>
      <c r="E8" s="3"/>
      <c r="L8" t="s">
        <v>9</v>
      </c>
      <c r="M8" s="2">
        <v>334376.152584158</v>
      </c>
      <c r="N8" s="2">
        <f>M8/($G$2*$G$4)</f>
        <v>0.19253296463237954</v>
      </c>
      <c r="O8" s="2">
        <f>M8/($H$2*$G$4)</f>
        <v>1.0642794433845422</v>
      </c>
    </row>
    <row r="11" spans="1:15">
      <c r="G11" s="1"/>
    </row>
    <row r="13" spans="1:15">
      <c r="A13" t="s">
        <v>28</v>
      </c>
      <c r="B13" s="3">
        <f>SUM(D3:D8)+SUM(O2:O8)</f>
        <v>1382.411065260419</v>
      </c>
    </row>
    <row r="14" spans="1:15">
      <c r="A14" t="s">
        <v>29</v>
      </c>
      <c r="B14" s="3">
        <f>SUM(D2:D8)+SUM(O2:O8)</f>
        <v>1087.9483691628996</v>
      </c>
    </row>
    <row r="16" spans="1:15">
      <c r="E16" t="s">
        <v>23</v>
      </c>
      <c r="F16" t="s">
        <v>24</v>
      </c>
      <c r="G16" t="s">
        <v>25</v>
      </c>
    </row>
    <row r="17" spans="5:7">
      <c r="E17">
        <v>53440252.431568697</v>
      </c>
    </row>
    <row r="18" spans="5:7">
      <c r="E18" s="2">
        <v>17696835.495142099</v>
      </c>
    </row>
    <row r="19" spans="5:7">
      <c r="E19" s="2">
        <f>SUM(E17:E18)</f>
        <v>71137087.926710799</v>
      </c>
      <c r="F19">
        <v>1.5E-3</v>
      </c>
      <c r="G19">
        <f>F19*E19</f>
        <v>106705.6318900662</v>
      </c>
    </row>
    <row r="22" spans="5:7">
      <c r="E22" t="s">
        <v>27</v>
      </c>
      <c r="F22" t="s">
        <v>26</v>
      </c>
    </row>
    <row r="23" spans="5:7">
      <c r="E23">
        <v>45046.521444519603</v>
      </c>
      <c r="F23">
        <v>26.81</v>
      </c>
      <c r="G23">
        <f>F23*E23</f>
        <v>1207697.2399275706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LCOM_composition</vt:lpstr>
      <vt:lpstr>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Johannes Felipe Giehl</cp:lastModifiedBy>
  <dcterms:created xsi:type="dcterms:W3CDTF">2025-04-08T13:16:05Z</dcterms:created>
  <dcterms:modified xsi:type="dcterms:W3CDTF">2025-04-09T08:45:41Z</dcterms:modified>
</cp:coreProperties>
</file>